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simun\Downloads\Data Analytics\Projects\Completed Projects\"/>
    </mc:Choice>
  </mc:AlternateContent>
  <xr:revisionPtr revIDLastSave="0" documentId="8_{8A7EA862-D655-4103-A819-4C0A32700A64}" xr6:coauthVersionLast="47" xr6:coauthVersionMax="47" xr10:uidLastSave="{00000000-0000-0000-0000-000000000000}"/>
  <bookViews>
    <workbookView showSheetTabs="0" xWindow="-120" yWindow="-120" windowWidth="29040" windowHeight="16440" xr2:uid="{00000000-000D-0000-FFFF-FFFF00000000}"/>
  </bookViews>
  <sheets>
    <sheet name="Dashboard" sheetId="23" r:id="rId1"/>
    <sheet name="TotalSales" sheetId="19" r:id="rId2"/>
    <sheet name="CountryBarChart" sheetId="20"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3" i="17"/>
  <c r="G3" i="17"/>
  <c r="H3" i="17"/>
  <c r="I3" i="17"/>
  <c r="J3" i="17"/>
  <c r="K3" i="17"/>
  <c r="L3" i="17"/>
  <c r="M3" i="17" s="1"/>
  <c r="N3" i="17"/>
  <c r="O3" i="17"/>
  <c r="F6" i="17"/>
  <c r="G6" i="17"/>
  <c r="H6" i="17"/>
  <c r="I6" i="17"/>
  <c r="J6" i="17"/>
  <c r="O6" i="17" s="1"/>
  <c r="K6" i="17"/>
  <c r="L6" i="17"/>
  <c r="M6" i="17" s="1"/>
  <c r="N6" i="17"/>
  <c r="F22" i="17"/>
  <c r="G22" i="17"/>
  <c r="H22" i="17"/>
  <c r="I22" i="17"/>
  <c r="N22" i="17" s="1"/>
  <c r="J22" i="17"/>
  <c r="O22" i="17" s="1"/>
  <c r="K22" i="17"/>
  <c r="L22" i="17"/>
  <c r="M22" i="17" s="1"/>
  <c r="F33" i="17"/>
  <c r="G33" i="17"/>
  <c r="H33" i="17"/>
  <c r="I33" i="17"/>
  <c r="N33" i="17" s="1"/>
  <c r="J33" i="17"/>
  <c r="O33" i="17" s="1"/>
  <c r="K33" i="17"/>
  <c r="L33" i="17"/>
  <c r="M33" i="17" s="1"/>
  <c r="F34" i="17"/>
  <c r="G34" i="17"/>
  <c r="H34" i="17"/>
  <c r="I34" i="17"/>
  <c r="N34" i="17" s="1"/>
  <c r="J34" i="17"/>
  <c r="O34" i="17" s="1"/>
  <c r="K34" i="17"/>
  <c r="L34" i="17"/>
  <c r="M34" i="17" s="1"/>
  <c r="F55" i="17"/>
  <c r="G55" i="17"/>
  <c r="H55" i="17"/>
  <c r="I55" i="17"/>
  <c r="N55" i="17" s="1"/>
  <c r="J55" i="17"/>
  <c r="O55" i="17" s="1"/>
  <c r="K55" i="17"/>
  <c r="L55" i="17"/>
  <c r="M55" i="17"/>
  <c r="F88" i="17"/>
  <c r="G88" i="17"/>
  <c r="H88" i="17"/>
  <c r="I88" i="17"/>
  <c r="N88" i="17" s="1"/>
  <c r="J88" i="17"/>
  <c r="O88" i="17" s="1"/>
  <c r="K88" i="17"/>
  <c r="L88" i="17"/>
  <c r="M88" i="17" s="1"/>
  <c r="F122" i="17"/>
  <c r="G122" i="17"/>
  <c r="H122" i="17"/>
  <c r="I122" i="17"/>
  <c r="N122" i="17" s="1"/>
  <c r="J122" i="17"/>
  <c r="K122" i="17"/>
  <c r="L122" i="17"/>
  <c r="M122" i="17" s="1"/>
  <c r="O122" i="17"/>
  <c r="F123" i="17"/>
  <c r="G123" i="17"/>
  <c r="H123" i="17"/>
  <c r="I123" i="17"/>
  <c r="J123" i="17"/>
  <c r="K123" i="17"/>
  <c r="L123" i="17"/>
  <c r="M123" i="17"/>
  <c r="N123" i="17"/>
  <c r="O123" i="17"/>
  <c r="F149" i="17"/>
  <c r="G149" i="17"/>
  <c r="H149" i="17"/>
  <c r="I149" i="17"/>
  <c r="N149" i="17" s="1"/>
  <c r="J149" i="17"/>
  <c r="O149" i="17" s="1"/>
  <c r="K149" i="17"/>
  <c r="L149" i="17"/>
  <c r="M149" i="17"/>
  <c r="F183" i="17"/>
  <c r="G183" i="17"/>
  <c r="H183" i="17"/>
  <c r="I183" i="17"/>
  <c r="N183" i="17" s="1"/>
  <c r="J183" i="17"/>
  <c r="K183" i="17"/>
  <c r="L183" i="17"/>
  <c r="M183" i="17" s="1"/>
  <c r="O183" i="17"/>
  <c r="F199" i="17"/>
  <c r="G199" i="17"/>
  <c r="H199" i="17"/>
  <c r="I199" i="17"/>
  <c r="J199" i="17"/>
  <c r="K199" i="17"/>
  <c r="L199" i="17"/>
  <c r="M199" i="17" s="1"/>
  <c r="N199" i="17"/>
  <c r="O199" i="17"/>
  <c r="F200" i="17"/>
  <c r="G200" i="17"/>
  <c r="H200" i="17"/>
  <c r="I200" i="17"/>
  <c r="J200" i="17"/>
  <c r="O200" i="17" s="1"/>
  <c r="K200" i="17"/>
  <c r="L200" i="17"/>
  <c r="M200" i="17" s="1"/>
  <c r="N200" i="17"/>
  <c r="F201" i="17"/>
  <c r="G201" i="17"/>
  <c r="H201" i="17"/>
  <c r="I201" i="17"/>
  <c r="N201" i="17" s="1"/>
  <c r="J201" i="17"/>
  <c r="O201" i="17" s="1"/>
  <c r="K201" i="17"/>
  <c r="L201" i="17"/>
  <c r="M201" i="17" s="1"/>
  <c r="F202" i="17"/>
  <c r="G202" i="17"/>
  <c r="H202" i="17"/>
  <c r="I202" i="17"/>
  <c r="N202" i="17" s="1"/>
  <c r="J202" i="17"/>
  <c r="O202" i="17" s="1"/>
  <c r="K202" i="17"/>
  <c r="L202" i="17"/>
  <c r="M202" i="17" s="1"/>
  <c r="F222" i="17"/>
  <c r="G222" i="17"/>
  <c r="H222" i="17"/>
  <c r="I222" i="17"/>
  <c r="N222" i="17" s="1"/>
  <c r="J222" i="17"/>
  <c r="K222" i="17"/>
  <c r="L222" i="17"/>
  <c r="M222" i="17" s="1"/>
  <c r="O222" i="17"/>
  <c r="F322" i="17"/>
  <c r="G322" i="17"/>
  <c r="H322" i="17"/>
  <c r="I322" i="17"/>
  <c r="J322" i="17"/>
  <c r="O322" i="17" s="1"/>
  <c r="K322" i="17"/>
  <c r="L322" i="17"/>
  <c r="M322" i="17"/>
  <c r="N322" i="17"/>
  <c r="F344" i="17"/>
  <c r="G344" i="17"/>
  <c r="H344" i="17"/>
  <c r="I344" i="17"/>
  <c r="J344" i="17"/>
  <c r="O344" i="17" s="1"/>
  <c r="K344" i="17"/>
  <c r="L344" i="17"/>
  <c r="M344" i="17" s="1"/>
  <c r="N344" i="17"/>
  <c r="F363" i="17"/>
  <c r="G363" i="17"/>
  <c r="H363" i="17"/>
  <c r="I363" i="17"/>
  <c r="N363" i="17" s="1"/>
  <c r="J363" i="17"/>
  <c r="K363" i="17"/>
  <c r="L363" i="17"/>
  <c r="M363" i="17" s="1"/>
  <c r="O363" i="17"/>
  <c r="F395" i="17"/>
  <c r="G395" i="17"/>
  <c r="H395" i="17"/>
  <c r="I395" i="17"/>
  <c r="J395" i="17"/>
  <c r="K395" i="17"/>
  <c r="L395" i="17"/>
  <c r="M395" i="17" s="1"/>
  <c r="N395" i="17"/>
  <c r="O395" i="17"/>
  <c r="F423" i="17"/>
  <c r="G423" i="17"/>
  <c r="H423" i="17"/>
  <c r="I423" i="17"/>
  <c r="J423" i="17"/>
  <c r="O423" i="17" s="1"/>
  <c r="K423" i="17"/>
  <c r="L423" i="17"/>
  <c r="M423" i="17"/>
  <c r="N423" i="17"/>
  <c r="F481" i="17"/>
  <c r="G481" i="17"/>
  <c r="H481" i="17"/>
  <c r="I481" i="17"/>
  <c r="J481" i="17"/>
  <c r="O481" i="17" s="1"/>
  <c r="K481" i="17"/>
  <c r="L481" i="17"/>
  <c r="M481" i="17" s="1"/>
  <c r="N481" i="17"/>
  <c r="F482" i="17"/>
  <c r="G482" i="17"/>
  <c r="H482" i="17"/>
  <c r="I482" i="17"/>
  <c r="N482" i="17" s="1"/>
  <c r="J482" i="17"/>
  <c r="O482" i="17" s="1"/>
  <c r="K482" i="17"/>
  <c r="L482" i="17"/>
  <c r="M482" i="17" s="1"/>
  <c r="F504" i="17"/>
  <c r="G504" i="17"/>
  <c r="H504" i="17"/>
  <c r="I504" i="17"/>
  <c r="N504" i="17" s="1"/>
  <c r="J504" i="17"/>
  <c r="K504" i="17"/>
  <c r="L504" i="17"/>
  <c r="M504" i="17" s="1"/>
  <c r="O504" i="17"/>
  <c r="F505" i="17"/>
  <c r="G505" i="17"/>
  <c r="H505" i="17"/>
  <c r="I505" i="17"/>
  <c r="J505" i="17"/>
  <c r="O505" i="17" s="1"/>
  <c r="K505" i="17"/>
  <c r="L505" i="17"/>
  <c r="M505" i="17"/>
  <c r="N505" i="17"/>
  <c r="F506" i="17"/>
  <c r="G506" i="17"/>
  <c r="H506" i="17"/>
  <c r="I506" i="17"/>
  <c r="J506" i="17"/>
  <c r="O506" i="17" s="1"/>
  <c r="K506" i="17"/>
  <c r="L506" i="17"/>
  <c r="M506" i="17" s="1"/>
  <c r="N506" i="17"/>
  <c r="F523" i="17"/>
  <c r="G523" i="17"/>
  <c r="H523" i="17"/>
  <c r="I523" i="17"/>
  <c r="N523" i="17" s="1"/>
  <c r="J523" i="17"/>
  <c r="O523" i="17" s="1"/>
  <c r="K523" i="17"/>
  <c r="L523" i="17"/>
  <c r="M523" i="17" s="1"/>
  <c r="F581" i="17"/>
  <c r="G581" i="17"/>
  <c r="H581" i="17"/>
  <c r="I581" i="17"/>
  <c r="J581" i="17"/>
  <c r="O581" i="17" s="1"/>
  <c r="K581" i="17"/>
  <c r="L581" i="17"/>
  <c r="M581" i="17" s="1"/>
  <c r="N581" i="17"/>
  <c r="F631" i="17"/>
  <c r="G631" i="17"/>
  <c r="H631" i="17"/>
  <c r="I631" i="17"/>
  <c r="N631" i="17" s="1"/>
  <c r="J631" i="17"/>
  <c r="O631" i="17" s="1"/>
  <c r="K631" i="17"/>
  <c r="L631" i="17"/>
  <c r="M631" i="17" s="1"/>
  <c r="F632" i="17"/>
  <c r="G632" i="17"/>
  <c r="H632" i="17"/>
  <c r="I632" i="17"/>
  <c r="N632" i="17" s="1"/>
  <c r="J632" i="17"/>
  <c r="O632" i="17" s="1"/>
  <c r="K632" i="17"/>
  <c r="L632" i="17"/>
  <c r="M632" i="17"/>
  <c r="F633" i="17"/>
  <c r="G633" i="17"/>
  <c r="H633" i="17"/>
  <c r="I633" i="17"/>
  <c r="J633" i="17"/>
  <c r="K633" i="17"/>
  <c r="L633" i="17"/>
  <c r="M633" i="17" s="1"/>
  <c r="N633" i="17"/>
  <c r="O633" i="17"/>
  <c r="F667" i="17"/>
  <c r="G667" i="17"/>
  <c r="H667" i="17"/>
  <c r="I667" i="17"/>
  <c r="J667" i="17"/>
  <c r="O667" i="17" s="1"/>
  <c r="K667" i="17"/>
  <c r="L667" i="17"/>
  <c r="M667" i="17" s="1"/>
  <c r="N667" i="17"/>
  <c r="F768" i="17"/>
  <c r="G768" i="17"/>
  <c r="H768" i="17"/>
  <c r="I768" i="17"/>
  <c r="J768" i="17"/>
  <c r="K768" i="17"/>
  <c r="L768" i="17"/>
  <c r="M768" i="17" s="1"/>
  <c r="N768" i="17"/>
  <c r="O768" i="17"/>
  <c r="F814" i="17"/>
  <c r="G814" i="17"/>
  <c r="H814" i="17"/>
  <c r="I814" i="17"/>
  <c r="J814" i="17"/>
  <c r="O814" i="17" s="1"/>
  <c r="K814" i="17"/>
  <c r="L814" i="17"/>
  <c r="M814" i="17"/>
  <c r="N814" i="17"/>
  <c r="F833" i="17"/>
  <c r="G833" i="17"/>
  <c r="H833" i="17"/>
  <c r="I833" i="17"/>
  <c r="J833" i="17"/>
  <c r="K833" i="17"/>
  <c r="L833" i="17"/>
  <c r="M833" i="17" s="1"/>
  <c r="N833" i="17"/>
  <c r="O833" i="17"/>
  <c r="F852" i="17"/>
  <c r="G852" i="17"/>
  <c r="H852" i="17"/>
  <c r="I852" i="17"/>
  <c r="J852" i="17"/>
  <c r="O852" i="17" s="1"/>
  <c r="K852" i="17"/>
  <c r="L852" i="17"/>
  <c r="M852" i="17" s="1"/>
  <c r="N852" i="17"/>
  <c r="F878" i="17"/>
  <c r="G878" i="17"/>
  <c r="H878" i="17"/>
  <c r="I878" i="17"/>
  <c r="J878" i="17"/>
  <c r="K878" i="17"/>
  <c r="L878" i="17"/>
  <c r="M878" i="17" s="1"/>
  <c r="N878" i="17"/>
  <c r="O878" i="17"/>
  <c r="F920" i="17"/>
  <c r="G920" i="17"/>
  <c r="H920" i="17"/>
  <c r="I920" i="17"/>
  <c r="J920" i="17"/>
  <c r="O920" i="17" s="1"/>
  <c r="K920" i="17"/>
  <c r="L920" i="17"/>
  <c r="M920" i="17" s="1"/>
  <c r="N920" i="17"/>
  <c r="F939" i="17"/>
  <c r="G939" i="17"/>
  <c r="H939" i="17"/>
  <c r="I939" i="17"/>
  <c r="N939" i="17" s="1"/>
  <c r="J939" i="17"/>
  <c r="O939" i="17" s="1"/>
  <c r="K939" i="17"/>
  <c r="L939" i="17"/>
  <c r="M939" i="17" s="1"/>
  <c r="F958" i="17"/>
  <c r="G958" i="17"/>
  <c r="H958" i="17"/>
  <c r="I958" i="17"/>
  <c r="N958" i="17" s="1"/>
  <c r="J958" i="17"/>
  <c r="O958" i="17" s="1"/>
  <c r="K958" i="17"/>
  <c r="L958" i="17"/>
  <c r="M958" i="17"/>
  <c r="F959" i="17"/>
  <c r="G959" i="17"/>
  <c r="H959" i="17"/>
  <c r="I959" i="17"/>
  <c r="J959" i="17"/>
  <c r="K959" i="17"/>
  <c r="L959" i="17"/>
  <c r="M959" i="17" s="1"/>
  <c r="N959" i="17"/>
  <c r="O959" i="17"/>
  <c r="F960" i="17"/>
  <c r="G960" i="17"/>
  <c r="H960" i="17"/>
  <c r="I960" i="17"/>
  <c r="N960" i="17" s="1"/>
  <c r="J960" i="17"/>
  <c r="O960" i="17" s="1"/>
  <c r="K960" i="17"/>
  <c r="L960" i="17"/>
  <c r="M960" i="17"/>
  <c r="F993" i="17"/>
  <c r="G993" i="17"/>
  <c r="H993" i="17"/>
  <c r="I993" i="17"/>
  <c r="J993" i="17"/>
  <c r="K993" i="17"/>
  <c r="L993" i="17"/>
  <c r="M993" i="17" s="1"/>
  <c r="N993" i="17"/>
  <c r="O993" i="17"/>
  <c r="M18" i="17"/>
  <c r="M45" i="17"/>
  <c r="M46" i="17"/>
  <c r="M70" i="17"/>
  <c r="M71" i="17"/>
  <c r="M73" i="17"/>
  <c r="M87" i="17"/>
  <c r="M137" i="17"/>
  <c r="M138" i="17"/>
  <c r="M207" i="17"/>
  <c r="M289" i="17"/>
  <c r="K2" i="17"/>
  <c r="J2" i="17"/>
  <c r="O2" i="17" s="1"/>
  <c r="I2" i="17"/>
  <c r="N2" i="17" s="1"/>
  <c r="L4" i="17"/>
  <c r="M4" i="17" s="1"/>
  <c r="L5" i="17"/>
  <c r="M5"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L19" i="17"/>
  <c r="M19" i="17" s="1"/>
  <c r="L20" i="17"/>
  <c r="M20" i="17" s="1"/>
  <c r="L21" i="17"/>
  <c r="M21" i="17" s="1"/>
  <c r="L23" i="17"/>
  <c r="M23" i="17" s="1"/>
  <c r="L24" i="17"/>
  <c r="M24" i="17" s="1"/>
  <c r="L25" i="17"/>
  <c r="M25" i="17" s="1"/>
  <c r="L26" i="17"/>
  <c r="M26" i="17" s="1"/>
  <c r="L27" i="17"/>
  <c r="M27" i="17" s="1"/>
  <c r="L28" i="17"/>
  <c r="M28" i="17" s="1"/>
  <c r="L29" i="17"/>
  <c r="M29" i="17" s="1"/>
  <c r="L30" i="17"/>
  <c r="M30" i="17" s="1"/>
  <c r="L31" i="17"/>
  <c r="M31" i="17" s="1"/>
  <c r="L32" i="17"/>
  <c r="M32" i="17" s="1"/>
  <c r="L35" i="17"/>
  <c r="M35" i="17" s="1"/>
  <c r="L36" i="17"/>
  <c r="M36" i="17" s="1"/>
  <c r="L37" i="17"/>
  <c r="M37" i="17" s="1"/>
  <c r="L38" i="17"/>
  <c r="M38" i="17" s="1"/>
  <c r="L39" i="17"/>
  <c r="M39" i="17" s="1"/>
  <c r="L40" i="17"/>
  <c r="M40" i="17" s="1"/>
  <c r="L41" i="17"/>
  <c r="M41" i="17" s="1"/>
  <c r="L42" i="17"/>
  <c r="M42" i="17" s="1"/>
  <c r="L43" i="17"/>
  <c r="M43" i="17" s="1"/>
  <c r="L44" i="17"/>
  <c r="M44" i="17" s="1"/>
  <c r="L45" i="17"/>
  <c r="L46" i="17"/>
  <c r="L47" i="17"/>
  <c r="M47" i="17" s="1"/>
  <c r="L48" i="17"/>
  <c r="M48" i="17" s="1"/>
  <c r="L49" i="17"/>
  <c r="M49" i="17" s="1"/>
  <c r="L50" i="17"/>
  <c r="M50" i="17" s="1"/>
  <c r="L51" i="17"/>
  <c r="M51" i="17" s="1"/>
  <c r="L52" i="17"/>
  <c r="M52" i="17" s="1"/>
  <c r="L53" i="17"/>
  <c r="M53" i="17" s="1"/>
  <c r="L54" i="17"/>
  <c r="M54"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L71" i="17"/>
  <c r="L72" i="17"/>
  <c r="M72" i="17" s="1"/>
  <c r="L73" i="17"/>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L138" i="17"/>
  <c r="L139" i="17"/>
  <c r="M139" i="17" s="1"/>
  <c r="L140" i="17"/>
  <c r="M140" i="17" s="1"/>
  <c r="L141" i="17"/>
  <c r="M141" i="17" s="1"/>
  <c r="L142" i="17"/>
  <c r="M142" i="17" s="1"/>
  <c r="L143" i="17"/>
  <c r="M143" i="17" s="1"/>
  <c r="L144" i="17"/>
  <c r="M144" i="17" s="1"/>
  <c r="L145" i="17"/>
  <c r="M145" i="17" s="1"/>
  <c r="L146" i="17"/>
  <c r="M146" i="17" s="1"/>
  <c r="L147" i="17"/>
  <c r="M147" i="17" s="1"/>
  <c r="L148" i="17"/>
  <c r="M148"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203" i="17"/>
  <c r="M203" i="17" s="1"/>
  <c r="L204" i="17"/>
  <c r="M204" i="17" s="1"/>
  <c r="L205" i="17"/>
  <c r="M205" i="17" s="1"/>
  <c r="L206" i="17"/>
  <c r="M206" i="17" s="1"/>
  <c r="L207" i="17"/>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4" i="17"/>
  <c r="M994" i="17" s="1"/>
  <c r="L995" i="17"/>
  <c r="M995" i="17" s="1"/>
  <c r="L996" i="17"/>
  <c r="M996" i="17" s="1"/>
  <c r="L997" i="17"/>
  <c r="M997" i="17" s="1"/>
  <c r="L998" i="17"/>
  <c r="M998" i="17" s="1"/>
  <c r="L999" i="17"/>
  <c r="M999" i="17" s="1"/>
  <c r="L1000" i="17"/>
  <c r="M1000" i="17" s="1"/>
  <c r="L1001" i="17"/>
  <c r="M1001" i="17" s="1"/>
  <c r="K4" i="17"/>
  <c r="K5" i="17"/>
  <c r="K7" i="17"/>
  <c r="K8" i="17"/>
  <c r="K9" i="17"/>
  <c r="K10" i="17"/>
  <c r="K11" i="17"/>
  <c r="K12" i="17"/>
  <c r="K13" i="17"/>
  <c r="K14" i="17"/>
  <c r="K15" i="17"/>
  <c r="K16" i="17"/>
  <c r="K17" i="17"/>
  <c r="K18" i="17"/>
  <c r="K19" i="17"/>
  <c r="K20" i="17"/>
  <c r="K21" i="17"/>
  <c r="K23" i="17"/>
  <c r="K24" i="17"/>
  <c r="K25" i="17"/>
  <c r="K26" i="17"/>
  <c r="K27" i="17"/>
  <c r="K28" i="17"/>
  <c r="K29" i="17"/>
  <c r="K30" i="17"/>
  <c r="K31" i="17"/>
  <c r="K32" i="17"/>
  <c r="K35" i="17"/>
  <c r="K36" i="17"/>
  <c r="K37" i="17"/>
  <c r="K38" i="17"/>
  <c r="K39" i="17"/>
  <c r="K40" i="17"/>
  <c r="K41" i="17"/>
  <c r="K42" i="17"/>
  <c r="K43" i="17"/>
  <c r="K44" i="17"/>
  <c r="K45" i="17"/>
  <c r="K46" i="17"/>
  <c r="K47" i="17"/>
  <c r="K48" i="17"/>
  <c r="K49" i="17"/>
  <c r="K50" i="17"/>
  <c r="K51" i="17"/>
  <c r="K52" i="17"/>
  <c r="K53" i="17"/>
  <c r="K54"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4" i="17"/>
  <c r="K185" i="17"/>
  <c r="K186" i="17"/>
  <c r="K187" i="17"/>
  <c r="K188" i="17"/>
  <c r="K189" i="17"/>
  <c r="K190" i="17"/>
  <c r="K191" i="17"/>
  <c r="K192" i="17"/>
  <c r="K193" i="17"/>
  <c r="K194" i="17"/>
  <c r="K195" i="17"/>
  <c r="K196" i="17"/>
  <c r="K197" i="17"/>
  <c r="K198" i="17"/>
  <c r="K203" i="17"/>
  <c r="K204" i="17"/>
  <c r="K205" i="17"/>
  <c r="K206" i="17"/>
  <c r="K207" i="17"/>
  <c r="K208" i="17"/>
  <c r="K209" i="17"/>
  <c r="K210" i="17"/>
  <c r="K211" i="17"/>
  <c r="K212" i="17"/>
  <c r="K213" i="17"/>
  <c r="K214" i="17"/>
  <c r="K215" i="17"/>
  <c r="K216" i="17"/>
  <c r="K217" i="17"/>
  <c r="K218" i="17"/>
  <c r="K219" i="17"/>
  <c r="K220" i="17"/>
  <c r="K221"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3" i="17"/>
  <c r="K324" i="17"/>
  <c r="K325" i="17"/>
  <c r="K326" i="17"/>
  <c r="K327" i="17"/>
  <c r="K328" i="17"/>
  <c r="K329" i="17"/>
  <c r="K330" i="17"/>
  <c r="K331" i="17"/>
  <c r="K332" i="17"/>
  <c r="K333" i="17"/>
  <c r="K334" i="17"/>
  <c r="K335" i="17"/>
  <c r="K336" i="17"/>
  <c r="K337" i="17"/>
  <c r="K338" i="17"/>
  <c r="K339" i="17"/>
  <c r="K340" i="17"/>
  <c r="K341" i="17"/>
  <c r="K342" i="17"/>
  <c r="K343" i="17"/>
  <c r="K345" i="17"/>
  <c r="K346" i="17"/>
  <c r="K347" i="17"/>
  <c r="K348" i="17"/>
  <c r="K349" i="17"/>
  <c r="K350" i="17"/>
  <c r="K351" i="17"/>
  <c r="K352" i="17"/>
  <c r="K353" i="17"/>
  <c r="K354" i="17"/>
  <c r="K355" i="17"/>
  <c r="K356" i="17"/>
  <c r="K357" i="17"/>
  <c r="K358" i="17"/>
  <c r="K359" i="17"/>
  <c r="K360" i="17"/>
  <c r="K361" i="17"/>
  <c r="K362"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3" i="17"/>
  <c r="K484" i="17"/>
  <c r="K485" i="17"/>
  <c r="K486" i="17"/>
  <c r="K487" i="17"/>
  <c r="K488" i="17"/>
  <c r="K489" i="17"/>
  <c r="K490" i="17"/>
  <c r="K491" i="17"/>
  <c r="K492" i="17"/>
  <c r="K493" i="17"/>
  <c r="K494" i="17"/>
  <c r="K495" i="17"/>
  <c r="K496" i="17"/>
  <c r="K497" i="17"/>
  <c r="K498" i="17"/>
  <c r="K499" i="17"/>
  <c r="K500" i="17"/>
  <c r="K501" i="17"/>
  <c r="K502" i="17"/>
  <c r="K503" i="17"/>
  <c r="K507" i="17"/>
  <c r="K508" i="17"/>
  <c r="K509" i="17"/>
  <c r="K510" i="17"/>
  <c r="K511" i="17"/>
  <c r="K512" i="17"/>
  <c r="K513" i="17"/>
  <c r="K514" i="17"/>
  <c r="K515" i="17"/>
  <c r="K516" i="17"/>
  <c r="K517" i="17"/>
  <c r="K518" i="17"/>
  <c r="K519" i="17"/>
  <c r="K520" i="17"/>
  <c r="K521" i="17"/>
  <c r="K522"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5" i="17"/>
  <c r="K816" i="17"/>
  <c r="K817" i="17"/>
  <c r="K818" i="17"/>
  <c r="K819" i="17"/>
  <c r="K820" i="17"/>
  <c r="K821" i="17"/>
  <c r="K822" i="17"/>
  <c r="K823" i="17"/>
  <c r="K824" i="17"/>
  <c r="K825" i="17"/>
  <c r="K826" i="17"/>
  <c r="K827" i="17"/>
  <c r="K828" i="17"/>
  <c r="K829" i="17"/>
  <c r="K830" i="17"/>
  <c r="K831" i="17"/>
  <c r="K832" i="17"/>
  <c r="K834" i="17"/>
  <c r="K835" i="17"/>
  <c r="K836" i="17"/>
  <c r="K837" i="17"/>
  <c r="K838" i="17"/>
  <c r="K839" i="17"/>
  <c r="K840" i="17"/>
  <c r="K841" i="17"/>
  <c r="K842" i="17"/>
  <c r="K843" i="17"/>
  <c r="K844" i="17"/>
  <c r="K845" i="17"/>
  <c r="K846" i="17"/>
  <c r="K847" i="17"/>
  <c r="K848" i="17"/>
  <c r="K849" i="17"/>
  <c r="K850" i="17"/>
  <c r="K851"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1" i="17"/>
  <c r="K922" i="17"/>
  <c r="K923" i="17"/>
  <c r="K924" i="17"/>
  <c r="K925" i="17"/>
  <c r="K926" i="17"/>
  <c r="K927" i="17"/>
  <c r="K928" i="17"/>
  <c r="K929" i="17"/>
  <c r="K930" i="17"/>
  <c r="K931" i="17"/>
  <c r="K932" i="17"/>
  <c r="K933" i="17"/>
  <c r="K934" i="17"/>
  <c r="K935" i="17"/>
  <c r="K936" i="17"/>
  <c r="K937" i="17"/>
  <c r="K938" i="17"/>
  <c r="K940" i="17"/>
  <c r="K941" i="17"/>
  <c r="K942" i="17"/>
  <c r="K943" i="17"/>
  <c r="K944" i="17"/>
  <c r="K945" i="17"/>
  <c r="K946" i="17"/>
  <c r="K947" i="17"/>
  <c r="K948" i="17"/>
  <c r="K949" i="17"/>
  <c r="K950" i="17"/>
  <c r="K951" i="17"/>
  <c r="K952" i="17"/>
  <c r="K953" i="17"/>
  <c r="K954" i="17"/>
  <c r="K955" i="17"/>
  <c r="K956" i="17"/>
  <c r="K957"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4" i="17"/>
  <c r="K995" i="17"/>
  <c r="K996" i="17"/>
  <c r="K997" i="17"/>
  <c r="K998" i="17"/>
  <c r="K999" i="17"/>
  <c r="K1000" i="17"/>
  <c r="K1001" i="17"/>
  <c r="J4" i="17"/>
  <c r="O4" i="17" s="1"/>
  <c r="J5" i="17"/>
  <c r="O5"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3" i="17"/>
  <c r="O23" i="17" s="1"/>
  <c r="J24" i="17"/>
  <c r="O24" i="17" s="1"/>
  <c r="J25" i="17"/>
  <c r="O25" i="17" s="1"/>
  <c r="J26" i="17"/>
  <c r="O26" i="17" s="1"/>
  <c r="J27" i="17"/>
  <c r="O27" i="17" s="1"/>
  <c r="J28" i="17"/>
  <c r="O28" i="17" s="1"/>
  <c r="J29" i="17"/>
  <c r="O29" i="17" s="1"/>
  <c r="J30" i="17"/>
  <c r="O30" i="17" s="1"/>
  <c r="J31" i="17"/>
  <c r="O31" i="17" s="1"/>
  <c r="J32" i="17"/>
  <c r="O32"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4" i="17"/>
  <c r="O994" i="17" s="1"/>
  <c r="J995" i="17"/>
  <c r="O995" i="17" s="1"/>
  <c r="J996" i="17"/>
  <c r="O996" i="17" s="1"/>
  <c r="J997" i="17"/>
  <c r="O997" i="17" s="1"/>
  <c r="J998" i="17"/>
  <c r="O998" i="17" s="1"/>
  <c r="J999" i="17"/>
  <c r="O999" i="17" s="1"/>
  <c r="J1000" i="17"/>
  <c r="O1000" i="17" s="1"/>
  <c r="J1001" i="17"/>
  <c r="O1001" i="17" s="1"/>
  <c r="L2" i="17"/>
  <c r="M2" i="17" s="1"/>
  <c r="I4" i="17"/>
  <c r="N4" i="17" s="1"/>
  <c r="I5" i="17"/>
  <c r="N5"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3" i="17"/>
  <c r="N23" i="17" s="1"/>
  <c r="I24" i="17"/>
  <c r="N24" i="17" s="1"/>
  <c r="I25" i="17"/>
  <c r="N25" i="17" s="1"/>
  <c r="I26" i="17"/>
  <c r="N26" i="17" s="1"/>
  <c r="I27" i="17"/>
  <c r="N27" i="17" s="1"/>
  <c r="I28" i="17"/>
  <c r="N28" i="17" s="1"/>
  <c r="I29" i="17"/>
  <c r="N29" i="17" s="1"/>
  <c r="I30" i="17"/>
  <c r="N30" i="17" s="1"/>
  <c r="I31" i="17"/>
  <c r="N31" i="17" s="1"/>
  <c r="I32" i="17"/>
  <c r="N32"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4" i="17"/>
  <c r="N994" i="17" s="1"/>
  <c r="I995" i="17"/>
  <c r="N995" i="17" s="1"/>
  <c r="I996" i="17"/>
  <c r="N996" i="17" s="1"/>
  <c r="I997" i="17"/>
  <c r="N997" i="17" s="1"/>
  <c r="I998" i="17"/>
  <c r="N998" i="17" s="1"/>
  <c r="I999" i="17"/>
  <c r="N999" i="17" s="1"/>
  <c r="I1000" i="17"/>
  <c r="N1000" i="17" s="1"/>
  <c r="I1001" i="17"/>
  <c r="N1001" i="17" s="1"/>
  <c r="H2" i="17"/>
  <c r="H4" i="17"/>
  <c r="H5" i="17"/>
  <c r="H7" i="17"/>
  <c r="H8" i="17"/>
  <c r="H9" i="17"/>
  <c r="H10" i="17"/>
  <c r="H11" i="17"/>
  <c r="H12" i="17"/>
  <c r="H13" i="17"/>
  <c r="H14" i="17"/>
  <c r="H15" i="17"/>
  <c r="H16" i="17"/>
  <c r="H17" i="17"/>
  <c r="H18" i="17"/>
  <c r="H19" i="17"/>
  <c r="H20" i="17"/>
  <c r="H21" i="17"/>
  <c r="H23" i="17"/>
  <c r="H24" i="17"/>
  <c r="H25" i="17"/>
  <c r="H26" i="17"/>
  <c r="H27" i="17"/>
  <c r="H28" i="17"/>
  <c r="H29" i="17"/>
  <c r="H30" i="17"/>
  <c r="H31" i="17"/>
  <c r="H32" i="17"/>
  <c r="H35" i="17"/>
  <c r="H36" i="17"/>
  <c r="H37" i="17"/>
  <c r="H38" i="17"/>
  <c r="H39" i="17"/>
  <c r="H40" i="17"/>
  <c r="H41" i="17"/>
  <c r="H42" i="17"/>
  <c r="H43" i="17"/>
  <c r="H44" i="17"/>
  <c r="H45" i="17"/>
  <c r="H46" i="17"/>
  <c r="H47" i="17"/>
  <c r="H48" i="17"/>
  <c r="H49" i="17"/>
  <c r="H50" i="17"/>
  <c r="H51" i="17"/>
  <c r="H52" i="17"/>
  <c r="H53" i="17"/>
  <c r="H54"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4" i="17"/>
  <c r="H185" i="17"/>
  <c r="H186" i="17"/>
  <c r="H187" i="17"/>
  <c r="H188" i="17"/>
  <c r="H189" i="17"/>
  <c r="H190" i="17"/>
  <c r="H191" i="17"/>
  <c r="H192" i="17"/>
  <c r="H193" i="17"/>
  <c r="H194" i="17"/>
  <c r="H195" i="17"/>
  <c r="H196" i="17"/>
  <c r="H197" i="17"/>
  <c r="H198" i="17"/>
  <c r="H203" i="17"/>
  <c r="H204" i="17"/>
  <c r="H205" i="17"/>
  <c r="H206" i="17"/>
  <c r="H207" i="17"/>
  <c r="H208" i="17"/>
  <c r="H209" i="17"/>
  <c r="H210" i="17"/>
  <c r="H211" i="17"/>
  <c r="H212" i="17"/>
  <c r="H213" i="17"/>
  <c r="H214" i="17"/>
  <c r="H215" i="17"/>
  <c r="H216" i="17"/>
  <c r="H217" i="17"/>
  <c r="H218" i="17"/>
  <c r="H219" i="17"/>
  <c r="H220" i="17"/>
  <c r="H221"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3" i="17"/>
  <c r="H324" i="17"/>
  <c r="H325" i="17"/>
  <c r="H326" i="17"/>
  <c r="H327" i="17"/>
  <c r="H328" i="17"/>
  <c r="H329" i="17"/>
  <c r="H330" i="17"/>
  <c r="H331" i="17"/>
  <c r="H332" i="17"/>
  <c r="H333" i="17"/>
  <c r="H334" i="17"/>
  <c r="H335" i="17"/>
  <c r="H336" i="17"/>
  <c r="H337" i="17"/>
  <c r="H338" i="17"/>
  <c r="H339" i="17"/>
  <c r="H340" i="17"/>
  <c r="H341" i="17"/>
  <c r="H342" i="17"/>
  <c r="H343" i="17"/>
  <c r="H345" i="17"/>
  <c r="H346" i="17"/>
  <c r="H347" i="17"/>
  <c r="H348" i="17"/>
  <c r="H349" i="17"/>
  <c r="H350" i="17"/>
  <c r="H351" i="17"/>
  <c r="H352" i="17"/>
  <c r="H353" i="17"/>
  <c r="H354" i="17"/>
  <c r="H355" i="17"/>
  <c r="H356" i="17"/>
  <c r="H357" i="17"/>
  <c r="H358" i="17"/>
  <c r="H359" i="17"/>
  <c r="H360" i="17"/>
  <c r="H361" i="17"/>
  <c r="H362"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3" i="17"/>
  <c r="H484" i="17"/>
  <c r="H485" i="17"/>
  <c r="H486" i="17"/>
  <c r="H487" i="17"/>
  <c r="H488" i="17"/>
  <c r="H489" i="17"/>
  <c r="H490" i="17"/>
  <c r="H491" i="17"/>
  <c r="H492" i="17"/>
  <c r="H493" i="17"/>
  <c r="H494" i="17"/>
  <c r="H495" i="17"/>
  <c r="H496" i="17"/>
  <c r="H497" i="17"/>
  <c r="H498" i="17"/>
  <c r="H499" i="17"/>
  <c r="H500" i="17"/>
  <c r="H501" i="17"/>
  <c r="H502" i="17"/>
  <c r="H503" i="17"/>
  <c r="H507" i="17"/>
  <c r="H508" i="17"/>
  <c r="H509" i="17"/>
  <c r="H510" i="17"/>
  <c r="H511" i="17"/>
  <c r="H512" i="17"/>
  <c r="H513" i="17"/>
  <c r="H514" i="17"/>
  <c r="H515" i="17"/>
  <c r="H516" i="17"/>
  <c r="H517" i="17"/>
  <c r="H518" i="17"/>
  <c r="H519" i="17"/>
  <c r="H520" i="17"/>
  <c r="H521" i="17"/>
  <c r="H522"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5" i="17"/>
  <c r="H816" i="17"/>
  <c r="H817" i="17"/>
  <c r="H818" i="17"/>
  <c r="H819" i="17"/>
  <c r="H820" i="17"/>
  <c r="H821" i="17"/>
  <c r="H822" i="17"/>
  <c r="H823" i="17"/>
  <c r="H824" i="17"/>
  <c r="H825" i="17"/>
  <c r="H826" i="17"/>
  <c r="H827" i="17"/>
  <c r="H828" i="17"/>
  <c r="H829" i="17"/>
  <c r="H830" i="17"/>
  <c r="H831" i="17"/>
  <c r="H832" i="17"/>
  <c r="H834" i="17"/>
  <c r="H835" i="17"/>
  <c r="H836" i="17"/>
  <c r="H837" i="17"/>
  <c r="H838" i="17"/>
  <c r="H839" i="17"/>
  <c r="H840" i="17"/>
  <c r="H841" i="17"/>
  <c r="H842" i="17"/>
  <c r="H843" i="17"/>
  <c r="H844" i="17"/>
  <c r="H845" i="17"/>
  <c r="H846" i="17"/>
  <c r="H847" i="17"/>
  <c r="H848" i="17"/>
  <c r="H849" i="17"/>
  <c r="H850" i="17"/>
  <c r="H851"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1" i="17"/>
  <c r="H922" i="17"/>
  <c r="H923" i="17"/>
  <c r="H924" i="17"/>
  <c r="H925" i="17"/>
  <c r="H926" i="17"/>
  <c r="H927" i="17"/>
  <c r="H928" i="17"/>
  <c r="H929" i="17"/>
  <c r="H930" i="17"/>
  <c r="H931" i="17"/>
  <c r="H932" i="17"/>
  <c r="H933" i="17"/>
  <c r="H934" i="17"/>
  <c r="H935" i="17"/>
  <c r="H936" i="17"/>
  <c r="H937" i="17"/>
  <c r="H938" i="17"/>
  <c r="H940" i="17"/>
  <c r="H941" i="17"/>
  <c r="H942" i="17"/>
  <c r="H943" i="17"/>
  <c r="H944" i="17"/>
  <c r="H945" i="17"/>
  <c r="H946" i="17"/>
  <c r="H947" i="17"/>
  <c r="H948" i="17"/>
  <c r="H949" i="17"/>
  <c r="H950" i="17"/>
  <c r="H951" i="17"/>
  <c r="H952" i="17"/>
  <c r="H953" i="17"/>
  <c r="H954" i="17"/>
  <c r="H955" i="17"/>
  <c r="H956" i="17"/>
  <c r="H957"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4" i="17"/>
  <c r="H995" i="17"/>
  <c r="H996" i="17"/>
  <c r="H997" i="17"/>
  <c r="H998" i="17"/>
  <c r="H999" i="17"/>
  <c r="H1000" i="17"/>
  <c r="H1001" i="17"/>
  <c r="G2" i="17"/>
  <c r="G4" i="17"/>
  <c r="G5" i="17"/>
  <c r="G7" i="17"/>
  <c r="G8" i="17"/>
  <c r="G9" i="17"/>
  <c r="G10" i="17"/>
  <c r="G11" i="17"/>
  <c r="G12" i="17"/>
  <c r="G13" i="17"/>
  <c r="G14" i="17"/>
  <c r="G15" i="17"/>
  <c r="G16" i="17"/>
  <c r="G17" i="17"/>
  <c r="G18" i="17"/>
  <c r="G19" i="17"/>
  <c r="G20" i="17"/>
  <c r="G21" i="17"/>
  <c r="G23" i="17"/>
  <c r="G24" i="17"/>
  <c r="G25" i="17"/>
  <c r="G26" i="17"/>
  <c r="G27" i="17"/>
  <c r="G28" i="17"/>
  <c r="G29" i="17"/>
  <c r="G30" i="17"/>
  <c r="G31" i="17"/>
  <c r="G32" i="17"/>
  <c r="G35" i="17"/>
  <c r="G36" i="17"/>
  <c r="G37" i="17"/>
  <c r="G38" i="17"/>
  <c r="G39" i="17"/>
  <c r="G40" i="17"/>
  <c r="G41" i="17"/>
  <c r="G42" i="17"/>
  <c r="G43" i="17"/>
  <c r="G44" i="17"/>
  <c r="G45" i="17"/>
  <c r="G46" i="17"/>
  <c r="G47" i="17"/>
  <c r="G48" i="17"/>
  <c r="G49" i="17"/>
  <c r="G50" i="17"/>
  <c r="G51" i="17"/>
  <c r="G52" i="17"/>
  <c r="G53" i="17"/>
  <c r="G54"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4" i="17"/>
  <c r="G185" i="17"/>
  <c r="G186" i="17"/>
  <c r="G187" i="17"/>
  <c r="G188" i="17"/>
  <c r="G189" i="17"/>
  <c r="G190" i="17"/>
  <c r="G191" i="17"/>
  <c r="G192" i="17"/>
  <c r="G193" i="17"/>
  <c r="G194" i="17"/>
  <c r="G195" i="17"/>
  <c r="G196" i="17"/>
  <c r="G197" i="17"/>
  <c r="G198" i="17"/>
  <c r="G203" i="17"/>
  <c r="G204" i="17"/>
  <c r="G205" i="17"/>
  <c r="G206" i="17"/>
  <c r="G207" i="17"/>
  <c r="G208" i="17"/>
  <c r="G209" i="17"/>
  <c r="G210" i="17"/>
  <c r="G211" i="17"/>
  <c r="G212" i="17"/>
  <c r="G213" i="17"/>
  <c r="G214" i="17"/>
  <c r="G215" i="17"/>
  <c r="G216" i="17"/>
  <c r="G217" i="17"/>
  <c r="G218" i="17"/>
  <c r="G219" i="17"/>
  <c r="G220" i="17"/>
  <c r="G221"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3" i="17"/>
  <c r="G324" i="17"/>
  <c r="G325" i="17"/>
  <c r="G326" i="17"/>
  <c r="G327" i="17"/>
  <c r="G328" i="17"/>
  <c r="G329" i="17"/>
  <c r="G330" i="17"/>
  <c r="G331" i="17"/>
  <c r="G332" i="17"/>
  <c r="G333" i="17"/>
  <c r="G334" i="17"/>
  <c r="G335" i="17"/>
  <c r="G336" i="17"/>
  <c r="G337" i="17"/>
  <c r="G338" i="17"/>
  <c r="G339" i="17"/>
  <c r="G340" i="17"/>
  <c r="G341" i="17"/>
  <c r="G342" i="17"/>
  <c r="G343" i="17"/>
  <c r="G345" i="17"/>
  <c r="G346" i="17"/>
  <c r="G347" i="17"/>
  <c r="G348" i="17"/>
  <c r="G349" i="17"/>
  <c r="G350" i="17"/>
  <c r="G351" i="17"/>
  <c r="G352" i="17"/>
  <c r="G353" i="17"/>
  <c r="G354" i="17"/>
  <c r="G355" i="17"/>
  <c r="G356" i="17"/>
  <c r="G357" i="17"/>
  <c r="G358" i="17"/>
  <c r="G359" i="17"/>
  <c r="G360" i="17"/>
  <c r="G361" i="17"/>
  <c r="G362"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3" i="17"/>
  <c r="G484" i="17"/>
  <c r="G485" i="17"/>
  <c r="G486" i="17"/>
  <c r="G487" i="17"/>
  <c r="G488" i="17"/>
  <c r="G489" i="17"/>
  <c r="G490" i="17"/>
  <c r="G491" i="17"/>
  <c r="G492" i="17"/>
  <c r="G493" i="17"/>
  <c r="G494" i="17"/>
  <c r="G495" i="17"/>
  <c r="G496" i="17"/>
  <c r="G497" i="17"/>
  <c r="G498" i="17"/>
  <c r="G499" i="17"/>
  <c r="G500" i="17"/>
  <c r="G501" i="17"/>
  <c r="G502" i="17"/>
  <c r="G503" i="17"/>
  <c r="G507" i="17"/>
  <c r="G508" i="17"/>
  <c r="G509" i="17"/>
  <c r="G510" i="17"/>
  <c r="G511" i="17"/>
  <c r="G512" i="17"/>
  <c r="G513" i="17"/>
  <c r="G514" i="17"/>
  <c r="G515" i="17"/>
  <c r="G516" i="17"/>
  <c r="G517" i="17"/>
  <c r="G518" i="17"/>
  <c r="G519" i="17"/>
  <c r="G520" i="17"/>
  <c r="G521" i="17"/>
  <c r="G522"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5" i="17"/>
  <c r="G816" i="17"/>
  <c r="G817" i="17"/>
  <c r="G818" i="17"/>
  <c r="G819" i="17"/>
  <c r="G820" i="17"/>
  <c r="G821" i="17"/>
  <c r="G822" i="17"/>
  <c r="G823" i="17"/>
  <c r="G824" i="17"/>
  <c r="G825" i="17"/>
  <c r="G826" i="17"/>
  <c r="G827" i="17"/>
  <c r="G828" i="17"/>
  <c r="G829" i="17"/>
  <c r="G830" i="17"/>
  <c r="G831" i="17"/>
  <c r="G832" i="17"/>
  <c r="G834" i="17"/>
  <c r="G835" i="17"/>
  <c r="G836" i="17"/>
  <c r="G837" i="17"/>
  <c r="G838" i="17"/>
  <c r="G839" i="17"/>
  <c r="G840" i="17"/>
  <c r="G841" i="17"/>
  <c r="G842" i="17"/>
  <c r="G843" i="17"/>
  <c r="G844" i="17"/>
  <c r="G845" i="17"/>
  <c r="G846" i="17"/>
  <c r="G847" i="17"/>
  <c r="G848" i="17"/>
  <c r="G849" i="17"/>
  <c r="G850" i="17"/>
  <c r="G851"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1" i="17"/>
  <c r="G922" i="17"/>
  <c r="G923" i="17"/>
  <c r="G924" i="17"/>
  <c r="G925" i="17"/>
  <c r="G926" i="17"/>
  <c r="G927" i="17"/>
  <c r="G928" i="17"/>
  <c r="G929" i="17"/>
  <c r="G930" i="17"/>
  <c r="G931" i="17"/>
  <c r="G932" i="17"/>
  <c r="G933" i="17"/>
  <c r="G934" i="17"/>
  <c r="G935" i="17"/>
  <c r="G936" i="17"/>
  <c r="G937" i="17"/>
  <c r="G938" i="17"/>
  <c r="G940" i="17"/>
  <c r="G941" i="17"/>
  <c r="G942" i="17"/>
  <c r="G943" i="17"/>
  <c r="G944" i="17"/>
  <c r="G945" i="17"/>
  <c r="G946" i="17"/>
  <c r="G947" i="17"/>
  <c r="G948" i="17"/>
  <c r="G949" i="17"/>
  <c r="G950" i="17"/>
  <c r="G951" i="17"/>
  <c r="G952" i="17"/>
  <c r="G953" i="17"/>
  <c r="G954" i="17"/>
  <c r="G955" i="17"/>
  <c r="G956" i="17"/>
  <c r="G957"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4" i="17"/>
  <c r="G995" i="17"/>
  <c r="G996" i="17"/>
  <c r="G997" i="17"/>
  <c r="G998" i="17"/>
  <c r="G999" i="17"/>
  <c r="G1000" i="17"/>
  <c r="G1001" i="17"/>
  <c r="F2" i="17"/>
  <c r="F4" i="17"/>
  <c r="F5" i="17"/>
  <c r="F7" i="17"/>
  <c r="F8" i="17"/>
  <c r="F9" i="17"/>
  <c r="F10" i="17"/>
  <c r="F11" i="17"/>
  <c r="F12" i="17"/>
  <c r="F13" i="17"/>
  <c r="F14" i="17"/>
  <c r="F15" i="17"/>
  <c r="F16" i="17"/>
  <c r="F17" i="17"/>
  <c r="F18" i="17"/>
  <c r="F19" i="17"/>
  <c r="F20" i="17"/>
  <c r="F21" i="17"/>
  <c r="F23" i="17"/>
  <c r="F24" i="17"/>
  <c r="F25" i="17"/>
  <c r="F26" i="17"/>
  <c r="F27" i="17"/>
  <c r="F28" i="17"/>
  <c r="F29" i="17"/>
  <c r="F30" i="17"/>
  <c r="F31" i="17"/>
  <c r="F32" i="17"/>
  <c r="F35" i="17"/>
  <c r="F36" i="17"/>
  <c r="F37" i="17"/>
  <c r="F38" i="17"/>
  <c r="F39" i="17"/>
  <c r="F40" i="17"/>
  <c r="F41" i="17"/>
  <c r="F42" i="17"/>
  <c r="F43" i="17"/>
  <c r="F44" i="17"/>
  <c r="F45" i="17"/>
  <c r="F46" i="17"/>
  <c r="F47" i="17"/>
  <c r="F48" i="17"/>
  <c r="F49" i="17"/>
  <c r="F50" i="17"/>
  <c r="F51" i="17"/>
  <c r="F52" i="17"/>
  <c r="F53" i="17"/>
  <c r="F54"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4" i="17"/>
  <c r="F185" i="17"/>
  <c r="F186" i="17"/>
  <c r="F187" i="17"/>
  <c r="F188" i="17"/>
  <c r="F189" i="17"/>
  <c r="F190" i="17"/>
  <c r="F191" i="17"/>
  <c r="F192" i="17"/>
  <c r="F193" i="17"/>
  <c r="F194" i="17"/>
  <c r="F195" i="17"/>
  <c r="F196" i="17"/>
  <c r="F197" i="17"/>
  <c r="F198" i="17"/>
  <c r="F203" i="17"/>
  <c r="F204" i="17"/>
  <c r="F205" i="17"/>
  <c r="F206" i="17"/>
  <c r="F207" i="17"/>
  <c r="F208" i="17"/>
  <c r="F209" i="17"/>
  <c r="F210" i="17"/>
  <c r="F211" i="17"/>
  <c r="F212" i="17"/>
  <c r="F213" i="17"/>
  <c r="F214" i="17"/>
  <c r="F215" i="17"/>
  <c r="F216" i="17"/>
  <c r="F217" i="17"/>
  <c r="F218" i="17"/>
  <c r="F219" i="17"/>
  <c r="F220" i="17"/>
  <c r="F221"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3" i="17"/>
  <c r="F324" i="17"/>
  <c r="F325" i="17"/>
  <c r="F326" i="17"/>
  <c r="F327" i="17"/>
  <c r="F328" i="17"/>
  <c r="F329" i="17"/>
  <c r="F330" i="17"/>
  <c r="F331" i="17"/>
  <c r="F332" i="17"/>
  <c r="F333" i="17"/>
  <c r="F334" i="17"/>
  <c r="F335" i="17"/>
  <c r="F336" i="17"/>
  <c r="F337" i="17"/>
  <c r="F338" i="17"/>
  <c r="F339" i="17"/>
  <c r="F340" i="17"/>
  <c r="F341" i="17"/>
  <c r="F342" i="17"/>
  <c r="F343" i="17"/>
  <c r="F345" i="17"/>
  <c r="F346" i="17"/>
  <c r="F347" i="17"/>
  <c r="F348" i="17"/>
  <c r="F349" i="17"/>
  <c r="F350" i="17"/>
  <c r="F351" i="17"/>
  <c r="F352" i="17"/>
  <c r="F353" i="17"/>
  <c r="F354" i="17"/>
  <c r="F355" i="17"/>
  <c r="F356" i="17"/>
  <c r="F357" i="17"/>
  <c r="F358" i="17"/>
  <c r="F359" i="17"/>
  <c r="F360" i="17"/>
  <c r="F361" i="17"/>
  <c r="F362"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3" i="17"/>
  <c r="F484" i="17"/>
  <c r="F485" i="17"/>
  <c r="F486" i="17"/>
  <c r="F487" i="17"/>
  <c r="F488" i="17"/>
  <c r="F489" i="17"/>
  <c r="F490" i="17"/>
  <c r="F491" i="17"/>
  <c r="F492" i="17"/>
  <c r="F493" i="17"/>
  <c r="F494" i="17"/>
  <c r="F495" i="17"/>
  <c r="F496" i="17"/>
  <c r="F497" i="17"/>
  <c r="F498" i="17"/>
  <c r="F499" i="17"/>
  <c r="F500" i="17"/>
  <c r="F501" i="17"/>
  <c r="F502" i="17"/>
  <c r="F503" i="17"/>
  <c r="F507" i="17"/>
  <c r="F508" i="17"/>
  <c r="F509" i="17"/>
  <c r="F510" i="17"/>
  <c r="F511" i="17"/>
  <c r="F512" i="17"/>
  <c r="F513" i="17"/>
  <c r="F514" i="17"/>
  <c r="F515" i="17"/>
  <c r="F516" i="17"/>
  <c r="F517" i="17"/>
  <c r="F518" i="17"/>
  <c r="F519" i="17"/>
  <c r="F520" i="17"/>
  <c r="F521" i="17"/>
  <c r="F522"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5" i="17"/>
  <c r="F816" i="17"/>
  <c r="F817" i="17"/>
  <c r="F818" i="17"/>
  <c r="F819" i="17"/>
  <c r="F820" i="17"/>
  <c r="F821" i="17"/>
  <c r="F822" i="17"/>
  <c r="F823" i="17"/>
  <c r="F824" i="17"/>
  <c r="F825" i="17"/>
  <c r="F826" i="17"/>
  <c r="F827" i="17"/>
  <c r="F828" i="17"/>
  <c r="F829" i="17"/>
  <c r="F830" i="17"/>
  <c r="F831" i="17"/>
  <c r="F832" i="17"/>
  <c r="F834" i="17"/>
  <c r="F835" i="17"/>
  <c r="F836" i="17"/>
  <c r="F837" i="17"/>
  <c r="F838" i="17"/>
  <c r="F839" i="17"/>
  <c r="F840" i="17"/>
  <c r="F841" i="17"/>
  <c r="F842" i="17"/>
  <c r="F843" i="17"/>
  <c r="F844" i="17"/>
  <c r="F845" i="17"/>
  <c r="F846" i="17"/>
  <c r="F847" i="17"/>
  <c r="F848" i="17"/>
  <c r="F849" i="17"/>
  <c r="F850" i="17"/>
  <c r="F851"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1" i="17"/>
  <c r="F922" i="17"/>
  <c r="F923" i="17"/>
  <c r="F924" i="17"/>
  <c r="F925" i="17"/>
  <c r="F926" i="17"/>
  <c r="F927" i="17"/>
  <c r="F928" i="17"/>
  <c r="F929" i="17"/>
  <c r="F930" i="17"/>
  <c r="F931" i="17"/>
  <c r="F932" i="17"/>
  <c r="F933" i="17"/>
  <c r="F934" i="17"/>
  <c r="F935" i="17"/>
  <c r="F936" i="17"/>
  <c r="F937" i="17"/>
  <c r="F938" i="17"/>
  <c r="F940" i="17"/>
  <c r="F941" i="17"/>
  <c r="F942" i="17"/>
  <c r="F943" i="17"/>
  <c r="F944" i="17"/>
  <c r="F945" i="17"/>
  <c r="F946" i="17"/>
  <c r="F947" i="17"/>
  <c r="F948" i="17"/>
  <c r="F949" i="17"/>
  <c r="F950" i="17"/>
  <c r="F951" i="17"/>
  <c r="F952" i="17"/>
  <c r="F953" i="17"/>
  <c r="F954" i="17"/>
  <c r="F955" i="17"/>
  <c r="F956" i="17"/>
  <c r="F957"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<sst xmlns="http://schemas.openxmlformats.org/spreadsheetml/2006/main" count="11128" uniqueCount="6221">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</sst>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6" formatCode="dd\-mmm\-yyyy"/>
    <numFmt numFmtId="167" formatCode="0.0\ &quot;kg&quot;"/>
    <numFmt numFmtId="168" formatCode="&quot;$&quot;#,##0.00"/>
    <numFmt numFmtId="171"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44" fontId="0" fillId="0" borderId="0" xfId="1" applyFont="1"/>
    <xf numFmtId="0" fontId="0" fillId="0" borderId="0" xfId="0" pivotButton="1"/>
    <xf numFmtId="3" fontId="0" fillId="0" borderId="0" xfId="0" applyNumberFormat="1"/>
    <xf numFmtId="171" fontId="0" fillId="0" borderId="0" xfId="0" applyNumberFormat="1"/>
  </cellXfs>
  <cellStyles count="2">
    <cellStyle name="Currency" xfId="1" builtinId="4"/>
    <cellStyle name="Normal" xfId="0" builtinId="0"/>
  </cellStyles>
  <dxfs count="88">
    <dxf>
      <numFmt numFmtId="3" formatCode="#,##0"/>
    </dxf>
    <dxf>
      <numFmt numFmtId="171" formatCode="[$$-409]#,##0"/>
    </dxf>
    <dxf>
      <numFmt numFmtId="3" formatCode="#,##0"/>
    </dxf>
    <dxf>
      <numFmt numFmtId="171" formatCode="[$$-409]#,##0"/>
    </dxf>
    <dxf>
      <numFmt numFmtId="171" formatCode="[$$-409]#,##0"/>
    </dxf>
    <dxf>
      <numFmt numFmtId="3" formatCode="#,##0"/>
    </dxf>
    <dxf>
      <numFmt numFmtId="3" formatCode="#,##0"/>
    </dxf>
    <dxf>
      <numFmt numFmtId="171" formatCode="[$$-409]#,##0"/>
    </dxf>
    <dxf>
      <numFmt numFmtId="3" formatCode="#,##0"/>
    </dxf>
    <dxf>
      <numFmt numFmtId="171" formatCode="[$$-409]#,##0"/>
    </dxf>
    <dxf>
      <numFmt numFmtId="171" formatCode="[$$-409]#,##0"/>
    </dxf>
    <dxf>
      <numFmt numFmtId="3" formatCode="#,##0"/>
    </dxf>
    <dxf>
      <numFmt numFmtId="3" formatCode="#,##0"/>
    </dxf>
    <dxf>
      <numFmt numFmtId="171" formatCode="[$$-409]#,##0"/>
    </dxf>
    <dxf>
      <numFmt numFmtId="3" formatCode="#,##0"/>
    </dxf>
    <dxf>
      <numFmt numFmtId="171" formatCode="[$$-409]#,##0"/>
    </dxf>
    <dxf>
      <numFmt numFmtId="171" formatCode="[$$-409]#,##0"/>
    </dxf>
    <dxf>
      <numFmt numFmtId="3" formatCode="#,##0"/>
    </dxf>
    <dxf>
      <numFmt numFmtId="3" formatCode="#,##0"/>
    </dxf>
    <dxf>
      <numFmt numFmtId="171" formatCode="[$$-409]#,##0"/>
    </dxf>
    <dxf>
      <numFmt numFmtId="3" formatCode="#,##0"/>
    </dxf>
    <dxf>
      <numFmt numFmtId="171" formatCode="[$$-409]#,##0"/>
    </dxf>
    <dxf>
      <numFmt numFmtId="171" formatCode="[$$-409]#,##0"/>
    </dxf>
    <dxf>
      <numFmt numFmtId="3" formatCode="#,##0"/>
    </dxf>
    <dxf>
      <numFmt numFmtId="3" formatCode="#,##0"/>
    </dxf>
    <dxf>
      <numFmt numFmtId="171" formatCode="[$$-409]#,##0"/>
    </dxf>
    <dxf>
      <numFmt numFmtId="3" formatCode="#,##0"/>
    </dxf>
    <dxf>
      <numFmt numFmtId="171" formatCode="[$$-409]#,##0"/>
    </dxf>
    <dxf>
      <numFmt numFmtId="171" formatCode="[$$-409]#,##0"/>
    </dxf>
    <dxf>
      <numFmt numFmtId="3" formatCode="#,##0"/>
    </dxf>
    <dxf>
      <numFmt numFmtId="3" formatCode="#,##0"/>
    </dxf>
    <dxf>
      <numFmt numFmtId="3" formatCode="#,##0"/>
    </dxf>
    <dxf>
      <numFmt numFmtId="171" formatCode="[$$-409]#,##0"/>
    </dxf>
    <dxf>
      <numFmt numFmtId="3" formatCode="#,##0"/>
    </dxf>
    <dxf>
      <numFmt numFmtId="171" formatCode="[$$-409]#,##0"/>
    </dxf>
    <dxf>
      <numFmt numFmtId="171" formatCode="[$$-409]#,##0"/>
    </dxf>
    <dxf>
      <numFmt numFmtId="3" formatCode="#,##0"/>
    </dxf>
    <dxf>
      <numFmt numFmtId="3" formatCode="#,##0"/>
    </dxf>
    <dxf>
      <numFmt numFmtId="171" formatCode="[$$-409]#,##0"/>
    </dxf>
    <dxf>
      <numFmt numFmtId="3" formatCode="#,##0"/>
    </dxf>
    <dxf>
      <numFmt numFmtId="171" formatCode="[$$-409]#,##0"/>
    </dxf>
    <dxf>
      <numFmt numFmtId="171" formatCode="[$$-409]#,##0"/>
    </dxf>
    <dxf>
      <numFmt numFmtId="3" formatCode="#,##0"/>
    </dxf>
    <dxf>
      <numFmt numFmtId="3" formatCode="#,##0"/>
    </dxf>
    <dxf>
      <numFmt numFmtId="171" formatCode="[$$-409]#,##0"/>
    </dxf>
    <dxf>
      <numFmt numFmtId="3" formatCode="#,##0"/>
    </dxf>
    <dxf>
      <numFmt numFmtId="171" formatCode="[$$-409]#,##0"/>
    </dxf>
    <dxf>
      <numFmt numFmtId="171" formatCode="[$$-409]#,##0"/>
    </dxf>
    <dxf>
      <numFmt numFmtId="3" formatCode="#,##0"/>
    </dxf>
    <dxf>
      <numFmt numFmtId="171" formatCode="[$$-409]#,##0"/>
    </dxf>
    <dxf>
      <numFmt numFmtId="3" formatCode="#,##0"/>
    </dxf>
    <dxf>
      <numFmt numFmtId="171" formatCode="[$$-409]#,##0"/>
    </dxf>
    <dxf>
      <numFmt numFmtId="171" formatCode="[$$-409]#,##0"/>
    </dxf>
    <dxf>
      <numFmt numFmtId="3" formatCode="#,##0"/>
    </dxf>
    <dxf>
      <numFmt numFmtId="3" formatCode="#,##0"/>
    </dxf>
    <dxf>
      <numFmt numFmtId="171" formatCode="[$$-409]#,##0"/>
    </dxf>
    <dxf>
      <numFmt numFmtId="3" formatCode="#,##0"/>
    </dxf>
    <dxf>
      <numFmt numFmtId="171" formatCode="[$$-409]#,##0"/>
    </dxf>
    <dxf>
      <numFmt numFmtId="171" formatCode="[$$-409]#,##0"/>
    </dxf>
    <dxf>
      <numFmt numFmtId="3" formatCode="#,##0"/>
    </dxf>
    <dxf>
      <numFmt numFmtId="3" formatCode="#,##0"/>
    </dxf>
    <dxf>
      <numFmt numFmtId="3" formatCode="#,##0"/>
    </dxf>
    <dxf>
      <numFmt numFmtId="171" formatCode="[$$-409]#,##0"/>
    </dxf>
    <dxf>
      <numFmt numFmtId="3" formatCode="#,##0"/>
    </dxf>
    <dxf>
      <numFmt numFmtId="171" formatCode="[$$-409]#,##0"/>
    </dxf>
    <dxf>
      <numFmt numFmtId="171" formatCode="[$$-409]#,##0"/>
    </dxf>
    <dxf>
      <numFmt numFmtId="3" formatCode="#,##0"/>
    </dxf>
    <dxf>
      <numFmt numFmtId="171" formatCode="[$$-409]#,##0"/>
    </dxf>
    <dxf>
      <numFmt numFmtId="171" formatCode="[$$-409]#,##0"/>
    </dxf>
    <dxf>
      <numFmt numFmtId="171" formatCode="[$$-409]#,##0"/>
    </dxf>
    <dxf>
      <numFmt numFmtId="3" formatCode="#,##0"/>
    </dxf>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numFmt numFmtId="3" formatCode="#,##0"/>
    </dxf>
    <dxf>
      <font>
        <b val="0"/>
        <i val="0"/>
        <strike val="0"/>
        <condense val="0"/>
        <extend val="0"/>
        <outline val="0"/>
        <shadow val="0"/>
        <u val="none"/>
        <vertAlign val="baseline"/>
        <sz val="11"/>
        <color theme="1"/>
        <name val="Calibri"/>
        <family val="2"/>
        <scheme val="minor"/>
      </font>
    </dxf>
    <dxf>
      <numFmt numFmtId="168"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346BB3A2-31DA-4D7E-81A1-85A4939B6135}">
      <tableStyleElement type="wholeTable" dxfId="72"/>
      <tableStyleElement type="headerRow" dxfId="71"/>
    </tableStyle>
    <tableStyle name="Purple Timeline Style" pivot="0" table="0" count="8" xr9:uid="{682FDBE2-1896-45B4-AF03-597AFA91B469}">
      <tableStyleElement type="wholeTable" dxfId="75"/>
      <tableStyleElement type="headerRow" dxfId="74"/>
    </tableStyle>
  </tableStyles>
  <colors>
    <mruColors>
      <color rgb="FFE0CBF5"/>
      <color rgb="FFD3B6F0"/>
      <color rgb="FF3C1464"/>
      <color rgb="FF9650DC"/>
    </mruColors>
  </colors>
  <extLst>
    <ext xmlns:x14="http://schemas.microsoft.com/office/spreadsheetml/2009/9/main" uri="{46F421CA-312F-682f-3DD2-61675219B42D}">
      <x14:dxfs count="4">
        <dxf>
          <font>
            <strike/>
            <color theme="0" tint="-0.14996795556505021"/>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tint="-4.9989318521683403E-2"/>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753-41BA-9180-6BC836BD6B5E}"/>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753-41BA-9180-6BC836BD6B5E}"/>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753-41BA-9180-6BC836BD6B5E}"/>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753-41BA-9180-6BC836BD6B5E}"/>
            </c:ext>
          </c:extLst>
        </c:ser>
        <c:dLbls>
          <c:showLegendKey val="0"/>
          <c:showVal val="0"/>
          <c:showCatName val="0"/>
          <c:showSerName val="0"/>
          <c:showPercent val="0"/>
          <c:showBubbleSize val="0"/>
        </c:dLbls>
        <c:smooth val="0"/>
        <c:axId val="773317904"/>
        <c:axId val="773319344"/>
      </c:lineChart>
      <c:catAx>
        <c:axId val="7733179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73319344"/>
        <c:crosses val="autoZero"/>
        <c:auto val="1"/>
        <c:lblAlgn val="ctr"/>
        <c:lblOffset val="100"/>
        <c:noMultiLvlLbl val="0"/>
      </c:catAx>
      <c:valAx>
        <c:axId val="77331934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7331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D3B6F0"/>
        </a:gs>
        <a:gs pos="98000">
          <a:srgbClr val="E0CBF5"/>
        </a:gs>
      </a:gsLst>
      <a:lin ang="13500000" scaled="1"/>
      <a:tileRect/>
    </a:gra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[CoffeeSalesDashboard.xlsx]CountryBarChart!TotalSales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w="19050">
            <a:solidFill>
              <a:schemeClr val="bg1"/>
            </a:solidFill>
          </a:ln>
          <a:effectLst/>
        </c:spPr>
      </c:pivotFmt>
      <c:pivotFmt>
        <c:idx val="4"/>
        <c:spPr>
          <a:solidFill>
            <a:schemeClr val="accent6">
              <a:lumMod val="75000"/>
            </a:schemeClr>
          </a:solidFill>
          <a:ln w="19050">
            <a:solidFill>
              <a:schemeClr val="bg1"/>
            </a:solidFill>
          </a:ln>
          <a:effectLst/>
        </c:spPr>
      </c:pivotFmt>
      <c:pivotFmt>
        <c:idx val="5"/>
        <c:spPr>
          <a:solidFill>
            <a:schemeClr val="accent6">
              <a:lumMod val="75000"/>
            </a:schemeClr>
          </a:solidFill>
          <a:ln w="19050">
            <a:solidFill>
              <a:schemeClr val="bg1"/>
            </a:solidFill>
          </a:ln>
          <a:effectLst/>
        </c:spPr>
      </c:pivotFmt>
      <c:pivotFmt>
        <c:idx val="6"/>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1905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779-44B3-88D3-5441198ACBFB}"/>
            </c:ext>
          </c:extLst>
        </c:ser>
        <c:dLbls>
          <c:dLblPos val="outEnd"/>
          <c:showLegendKey val="0"/>
          <c:showVal val="1"/>
          <c:showCatName val="0"/>
          <c:showSerName val="0"/>
          <c:showPercent val="0"/>
          <c:showBubbleSize val="0"/>
        </c:dLbls>
        <c:gapWidth val="219"/>
        <c:axId val="2072534384"/>
        <c:axId val="2072534864"/>
      </c:barChart>
      <c:catAx>
        <c:axId val="2072534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72534864"/>
        <c:crosses val="autoZero"/>
        <c:auto val="1"/>
        <c:lblAlgn val="ctr"/>
        <c:lblOffset val="100"/>
        <c:noMultiLvlLbl val="0"/>
      </c:catAx>
      <c:valAx>
        <c:axId val="207253486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7253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D3B6F0"/>
        </a:gs>
        <a:gs pos="98000">
          <a:srgbClr val="E0CBF5"/>
        </a:gs>
      </a:gsLst>
      <a:lin ang="135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[CoffeeSalesDashboard.xlsx]Top5Customers!TotalSales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w="19050">
            <a:solidFill>
              <a:schemeClr val="bg1"/>
            </a:solidFill>
          </a:ln>
          <a:effectLst/>
        </c:spPr>
      </c:pivotFmt>
      <c:pivotFmt>
        <c:idx val="4"/>
        <c:spPr>
          <a:solidFill>
            <a:schemeClr val="accent6">
              <a:lumMod val="75000"/>
            </a:schemeClr>
          </a:solidFill>
          <a:ln w="19050">
            <a:solidFill>
              <a:schemeClr val="bg1"/>
            </a:solidFill>
          </a:ln>
          <a:effectLst/>
        </c:spPr>
      </c:pivotFmt>
      <c:pivotFmt>
        <c:idx val="5"/>
        <c:spPr>
          <a:solidFill>
            <a:schemeClr val="accent6">
              <a:lumMod val="75000"/>
            </a:schemeClr>
          </a:solidFill>
          <a:ln w="19050">
            <a:solidFill>
              <a:schemeClr val="bg1"/>
            </a:solidFill>
          </a:ln>
          <a:effectLst/>
        </c:spPr>
      </c:pivotFmt>
      <c:pivotFmt>
        <c:idx val="6"/>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w="1905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AAB-4716-B979-5F18CD1D35C9}"/>
            </c:ext>
          </c:extLst>
        </c:ser>
        <c:dLbls>
          <c:dLblPos val="outEnd"/>
          <c:showLegendKey val="0"/>
          <c:showVal val="1"/>
          <c:showCatName val="0"/>
          <c:showSerName val="0"/>
          <c:showPercent val="0"/>
          <c:showBubbleSize val="0"/>
        </c:dLbls>
        <c:gapWidth val="219"/>
        <c:axId val="2072534384"/>
        <c:axId val="2072534864"/>
      </c:barChart>
      <c:catAx>
        <c:axId val="2072534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72534864"/>
        <c:crosses val="autoZero"/>
        <c:auto val="1"/>
        <c:lblAlgn val="ctr"/>
        <c:lblOffset val="100"/>
        <c:noMultiLvlLbl val="0"/>
      </c:catAx>
      <c:valAx>
        <c:axId val="207253486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7253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D3B6F0"/>
        </a:gs>
        <a:gs pos="98000">
          <a:srgbClr val="E0CBF5"/>
        </a:gs>
      </a:gsLst>
      <a:lin ang="135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28576</xdr:colOff>
      <xdr:row>1</xdr:row>
      <xdr:rowOff>9525</xdr:rowOff>
    </xdr:from>
    <xdr:to>
      <xdr:col>18</xdr:col>
      <xdr:colOff>552450</xdr:colOff>
      <xdr:row>4</xdr:row>
      <xdr:rowOff>0</xdr:rowOff>
    </xdr:to>
    <xdr:sp macro="" textlink="">
      <xdr:nvSpPr>
        <xdr:cNvPr id="2" name="Rectangle 1">
          <a:extLst>
            <a:ext uri="{FF2B5EF4-FFF2-40B4-BE49-F238E27FC236}">
              <a16:creationId xmlns:a16="http://schemas.microsoft.com/office/drawing/2014/main" id="{D79B27B4-B528-E33F-1D8D-78C645C429C0}"/>
            </a:ext>
          </a:extLst>
        </xdr:cNvPr>
        <xdr:cNvSpPr/>
      </xdr:nvSpPr>
      <xdr:spPr>
        <a:xfrm>
          <a:off x="142876" y="66675"/>
          <a:ext cx="10887074" cy="561975"/>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solidFill>
                <a:schemeClr val="bg1"/>
              </a:solidFill>
            </a:rPr>
            <a:t>COFFEE</a:t>
          </a:r>
          <a:r>
            <a:rPr lang="en-US" sz="3200" baseline="0">
              <a:solidFill>
                <a:schemeClr val="bg1"/>
              </a:solidFill>
            </a:rPr>
            <a:t> SALES DASHBOARD</a:t>
          </a:r>
          <a:endParaRPr lang="en-US" sz="3200">
            <a:solidFill>
              <a:schemeClr val="bg1"/>
            </a:solidFill>
          </a:endParaRPr>
        </a:p>
      </xdr:txBody>
    </xdr:sp>
    <xdr:clientData/>
  </xdr:twoCellAnchor>
  <xdr:twoCellAnchor>
    <xdr:from>
      <xdr:col>1</xdr:col>
      <xdr:colOff>28576</xdr:colOff>
      <xdr:row>13</xdr:row>
      <xdr:rowOff>123824</xdr:rowOff>
    </xdr:from>
    <xdr:to>
      <xdr:col>11</xdr:col>
      <xdr:colOff>28576</xdr:colOff>
      <xdr:row>32</xdr:row>
      <xdr:rowOff>0</xdr:rowOff>
    </xdr:to>
    <xdr:graphicFrame macro="">
      <xdr:nvGraphicFramePr>
        <xdr:cNvPr id="3" name="Chart 2">
          <a:extLst>
            <a:ext uri="{FF2B5EF4-FFF2-40B4-BE49-F238E27FC236}">
              <a16:creationId xmlns:a16="http://schemas.microsoft.com/office/drawing/2014/main" id="{2522252C-C5E0-4CDB-8529-FC6C55358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19050</xdr:colOff>
      <xdr:row>4</xdr:row>
      <xdr:rowOff>28575</xdr:rowOff>
    </xdr:from>
    <xdr:to>
      <xdr:col>12</xdr:col>
      <xdr:colOff>314325</xdr:colOff>
      <xdr:row>13</xdr:row>
      <xdr:rowOff>76200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3115ACD7-E44A-4D6B-AFC7-84359B212B1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3350" y="657225"/>
              <a:ext cx="7000875" cy="17621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352425</xdr:colOff>
      <xdr:row>7</xdr:row>
      <xdr:rowOff>171450</xdr:rowOff>
    </xdr:from>
    <xdr:to>
      <xdr:col>16</xdr:col>
      <xdr:colOff>142875</xdr:colOff>
      <xdr:row>13</xdr:row>
      <xdr:rowOff>76200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865FA5EE-20BB-40C0-884C-BF803E3FA3E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172325" y="1371600"/>
              <a:ext cx="222885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161925</xdr:colOff>
      <xdr:row>7</xdr:row>
      <xdr:rowOff>171450</xdr:rowOff>
    </xdr:from>
    <xdr:to>
      <xdr:col>18</xdr:col>
      <xdr:colOff>571500</xdr:colOff>
      <xdr:row>13</xdr:row>
      <xdr:rowOff>76200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0CD81061-8569-46C1-B77D-471ADDC923F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420225" y="1371600"/>
              <a:ext cx="1628775"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66675</xdr:colOff>
      <xdr:row>13</xdr:row>
      <xdr:rowOff>123825</xdr:rowOff>
    </xdr:from>
    <xdr:to>
      <xdr:col>18</xdr:col>
      <xdr:colOff>561974</xdr:colOff>
      <xdr:row>20</xdr:row>
      <xdr:rowOff>152400</xdr:rowOff>
    </xdr:to>
    <xdr:graphicFrame macro="">
      <xdr:nvGraphicFramePr>
        <xdr:cNvPr id="8" name="Chart 7">
          <a:extLst>
            <a:ext uri="{FF2B5EF4-FFF2-40B4-BE49-F238E27FC236}">
              <a16:creationId xmlns:a16="http://schemas.microsoft.com/office/drawing/2014/main" id="{399251EB-453F-47CF-A7D1-CD0F4A7AF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66675</xdr:colOff>
      <xdr:row>20</xdr:row>
      <xdr:rowOff>180974</xdr:rowOff>
    </xdr:from>
    <xdr:to>
      <xdr:col>18</xdr:col>
      <xdr:colOff>552451</xdr:colOff>
      <xdr:row>31</xdr:row>
      <xdr:rowOff>190499</xdr:rowOff>
    </xdr:to>
    <xdr:graphicFrame macro="">
      <xdr:nvGraphicFramePr>
        <xdr:cNvPr id="9" name="Chart 8">
          <a:extLst>
            <a:ext uri="{FF2B5EF4-FFF2-40B4-BE49-F238E27FC236}">
              <a16:creationId xmlns:a16="http://schemas.microsoft.com/office/drawing/2014/main" id="{71137A2B-3AE5-476F-AADA-640A53B94D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353251</xdr:colOff>
      <xdr:row>4</xdr:row>
      <xdr:rowOff>38100</xdr:rowOff>
    </xdr:from>
    <xdr:to>
      <xdr:col>18</xdr:col>
      <xdr:colOff>552451</xdr:colOff>
      <xdr:row>7</xdr:row>
      <xdr:rowOff>152400</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9D5074CF-D06B-4B64-8286-FD079D6D866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173151" y="666750"/>
              <a:ext cx="3856800"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manja Simunovic" refreshedDate="45499.773539699076" createdVersion="8" refreshedVersion="8" minRefreshableVersion="3" recordCount="1000" xr:uid="{28A0CCEE-6D91-4E21-9F0A-F250BAB9872A}">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576195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058275-6173-4DB0-A6DD-A6EA92881E78}" name="TotalSales" cacheId="3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formats count="1">
    <format dxfId="76">
      <pivotArea outline="0" collapsedLevelsAreSubtotals="1" fieldPosition="0"/>
    </format>
  </formats>
  <chartFormats count="4">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A4023A-620A-46FD-AA02-413FE70001F5}" name="TotalSales" cacheId="3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1"/>
  </dataFields>
  <formats count="3">
    <format dxfId="70">
      <pivotArea outline="0" collapsedLevelsAreSubtotals="1" fieldPosition="0"/>
    </format>
    <format dxfId="69">
      <pivotArea outline="0" fieldPosition="0">
        <references count="1">
          <reference field="7" count="1" selected="0">
            <x v="0"/>
          </reference>
        </references>
      </pivotArea>
    </format>
    <format dxfId="68">
      <pivotArea outline="0" fieldPosition="0">
        <references count="1">
          <reference field="4294967294" count="1">
            <x v="0"/>
          </reference>
        </references>
      </pivotArea>
    </format>
  </formats>
  <chartFormats count="1">
    <chartFormat chart="18"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C3CEF1-0781-42A8-80BB-B8F5741FDE62}" name="TotalSales" cacheId="3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1"/>
  </dataFields>
  <formats count="2">
    <format dxfId="66">
      <pivotArea outline="0" collapsedLevelsAreSubtotals="1" fieldPosition="0"/>
    </format>
    <format dxfId="67">
      <pivotArea outline="0" fieldPosition="0">
        <references count="1">
          <reference field="4294967294" count="1">
            <x v="0"/>
          </reference>
        </references>
      </pivotArea>
    </format>
  </formats>
  <chartFormats count="3">
    <chartFormat chart="8"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068750F-9407-4EC7-8634-B1CC9ECD72B8}" sourceName="Size">
  <pivotTables>
    <pivotTable tabId="19" name="TotalSales"/>
    <pivotTable tabId="20" name="TotalSales"/>
    <pivotTable tabId="22" name="TotalSales"/>
  </pivotTables>
  <data>
    <tabular pivotCacheId="25761952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3FFEB3B-737F-4819-A2B5-7698F447AC65}" sourceName="Loyalty Card">
  <pivotTables>
    <pivotTable tabId="19" name="TotalSales"/>
    <pivotTable tabId="20" name="TotalSales"/>
    <pivotTable tabId="22" name="TotalSales"/>
  </pivotTables>
  <data>
    <tabular pivotCacheId="25761952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A64B51A-541F-4150-9269-E1E8B3DD856D}" sourceName="Roast Type Name">
  <pivotTables>
    <pivotTable tabId="19" name="TotalSales"/>
    <pivotTable tabId="20" name="TotalSales"/>
    <pivotTable tabId="22" name="TotalSales"/>
  </pivotTables>
  <data>
    <tabular pivotCacheId="25761952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A004D1A-A551-46F3-BA82-4B04902C4F7E}" cache="Slicer_Size" caption="Size" columnCount="2" style="Purple Slicer" rowHeight="241300"/>
  <slicer name="Loyalty Card" xr10:uid="{68429E00-E306-482A-B8FE-5A13059BC363}" cache="Slicer_Loyalty_Card" caption="Loyalty Card" style="Purple Slicer" rowHeight="241300"/>
  <slicer name="Roast Type Name" xr10:uid="{08352AF4-04E0-4095-BEB9-C36357AE2CE2}" cache="Slicer_Roast_Type_Name" caption="Roast Type Name" columnCount="3"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50321E-22F0-4E69-AFFF-4182E280E5A2}" name="Orders" displayName="Orders" ref="A1:P1001" totalsRowShown="0" headerRowDxfId="87">
  <autoFilter ref="A1:P1001" xr:uid="{0D50321E-22F0-4E69-AFFF-4182E280E5A2}"/>
  <tableColumns count="16">
    <tableColumn id="1" xr3:uid="{9B8FA1B1-23E8-4094-975C-520E1B264FD3}" name="Order ID" dataDxfId="86"/>
    <tableColumn id="2" xr3:uid="{1CB9B1E8-3D55-427B-954C-F64EA84BA68B}" name="Order Date" dataDxfId="85"/>
    <tableColumn id="3" xr3:uid="{8CBC9E58-991E-4D45-9B78-5C7504C0EE3E}" name="Customer ID" dataDxfId="84"/>
    <tableColumn id="4" xr3:uid="{30B978B9-1D3B-4F05-9E3B-63CFCB32BCFF}" name="Product ID"/>
    <tableColumn id="5" xr3:uid="{C73BD74F-12BD-4C88-8E6F-9041BD522556}" name="Quantity" dataDxfId="83"/>
    <tableColumn id="6" xr3:uid="{279C93CD-2FCD-421C-AD1C-FFF365290BA1}" name="Customer Name" dataDxfId="82">
      <calculatedColumnFormula>_xlfn.XLOOKUP(C2,customers!$A:$A,customers!$B:$B,,0)</calculatedColumnFormula>
    </tableColumn>
    <tableColumn id="7" xr3:uid="{6C428A2E-5497-4780-A2FC-3C06ADB02D8F}" name="Email" dataDxfId="81">
      <calculatedColumnFormula>IF(_xlfn.XLOOKUP($C2,customers!$A:$A,customers!$C:$C,,0)=0,"",_xlfn.XLOOKUP($C2,customers!$A:$A,customers!$C:$C,,0))</calculatedColumnFormula>
    </tableColumn>
    <tableColumn id="8" xr3:uid="{1702A903-8B40-48A6-84E9-665B06276E01}" name="Country" dataDxfId="80">
      <calculatedColumnFormula>_xlfn.XLOOKUP($C2,customers!$A:$A,customers!$G:$G,,0)</calculatedColumnFormula>
    </tableColumn>
    <tableColumn id="9" xr3:uid="{F710404C-FB52-40EE-B1A0-D867844D2F9C}" name="Coffee Type">
      <calculatedColumnFormula>INDEX(products!$A$1:$G$49, MATCH(orders!$D2, products!$A$1:$A$49, 0), MATCH(orders!I$1, products!$A$1:$G$1, 0))</calculatedColumnFormula>
    </tableColumn>
    <tableColumn id="10" xr3:uid="{E3AF2BD5-2628-4A4B-9AA6-B5B4BC5BAAB8}" name="Roast Type">
      <calculatedColumnFormula>INDEX(products!$A$1:$G$49, MATCH(orders!$D2, products!$A$1:$A$49, 0), MATCH(orders!J$1, products!$A$1:$G$1, 0))</calculatedColumnFormula>
    </tableColumn>
    <tableColumn id="11" xr3:uid="{0672364D-A747-4198-B327-57451284D873}" name="Size" dataDxfId="79">
      <calculatedColumnFormula>INDEX(products!$A$1:$G$49, MATCH(orders!$D2, products!$A$1:$A$49, 0), MATCH(orders!K$1, products!$A$1:$G$1, 0))</calculatedColumnFormula>
    </tableColumn>
    <tableColumn id="12" xr3:uid="{FD9A3461-A15B-4399-9C3F-4AB9D2C95F7F}" name="Unit Price" dataDxfId="78">
      <calculatedColumnFormula>INDEX(products!$A$1:$G$49, MATCH(orders!$D2, products!$A$1:$A$49, 0), MATCH(orders!L$1, products!$A$1:$G$1, 0))</calculatedColumnFormula>
    </tableColumn>
    <tableColumn id="13" xr3:uid="{F78BFBFE-F897-4A46-A195-360DECFBDE25}" name="Sales" dataDxfId="77" dataCellStyle="Currency">
      <calculatedColumnFormula>L2*E2</calculatedColumnFormula>
    </tableColumn>
    <tableColumn id="14" xr3:uid="{BCA4209E-9199-44DC-93AE-776D7EFCAFC6}" name="Coffee Type Name">
      <calculatedColumnFormula>IF(I2="Rob","Robusta",IF(I2="Exc","Excelsa",IF(I2="Ara","Arabica",IF(I2="Lib","Liberica",""))))</calculatedColumnFormula>
    </tableColumn>
    <tableColumn id="15" xr3:uid="{168F9190-8EAF-4EFB-B2FA-7ECC22225712}" name="Roast Type Name">
      <calculatedColumnFormula>IF(J2="M","Medium",IF(J2="L","Light",IF(J2="D","Dark","")))</calculatedColumnFormula>
    </tableColumn>
    <tableColumn id="16" xr3:uid="{44B2A5FA-7AF9-4948-A819-0FF1ED54C37A}" name="Loyalty Card" dataDxfId="73">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D0DFE69-FD92-4505-A6D9-D8D70C0A86B4}" sourceName="Order Date">
  <pivotTables>
    <pivotTable tabId="19" name="TotalSales"/>
    <pivotTable tabId="20" name="TotalSales"/>
    <pivotTable tabId="22" name="TotalSales"/>
  </pivotTables>
  <state minimalRefreshVersion="6" lastRefreshVersion="6" pivotCacheId="25761952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CC5B8E9-46E5-4333-91AF-68C89AAE8711}"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C00FE-8588-4606-9A77-F5C9032F9EA1}">
  <dimension ref="A1"/>
  <sheetViews>
    <sheetView showGridLines="0" showRowColHeaders="0" tabSelected="1" workbookViewId="0">
      <selection activeCell="U19" sqref="U19"/>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05B80-D16E-458C-BB04-99AE03BC3392}">
  <dimension ref="A3:F48"/>
  <sheetViews>
    <sheetView workbookViewId="0">
      <selection activeCell="B15" sqref="B15"/>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7" t="s">
        <v>6216</v>
      </c>
      <c r="C3" s="7" t="s">
        <v>6196</v>
      </c>
    </row>
    <row r="4" spans="1:6" x14ac:dyDescent="0.25">
      <c r="A4" s="7" t="s">
        <v>6214</v>
      </c>
      <c r="B4" s="7" t="s">
        <v>6215</v>
      </c>
      <c r="C4" t="s">
        <v>6217</v>
      </c>
      <c r="D4" t="s">
        <v>6218</v>
      </c>
      <c r="E4" t="s">
        <v>6219</v>
      </c>
      <c r="F4" t="s">
        <v>6220</v>
      </c>
    </row>
    <row r="5" spans="1:6" x14ac:dyDescent="0.25">
      <c r="A5" t="s">
        <v>6198</v>
      </c>
      <c r="B5" t="s">
        <v>6202</v>
      </c>
      <c r="C5" s="8">
        <v>186.85499999999999</v>
      </c>
      <c r="D5" s="8">
        <v>305.97000000000003</v>
      </c>
      <c r="E5" s="8">
        <v>213.15999999999997</v>
      </c>
      <c r="F5" s="8">
        <v>123</v>
      </c>
    </row>
    <row r="6" spans="1:6" x14ac:dyDescent="0.25">
      <c r="B6" t="s">
        <v>6203</v>
      </c>
      <c r="C6" s="8">
        <v>251.96499999999997</v>
      </c>
      <c r="D6" s="8">
        <v>129.46</v>
      </c>
      <c r="E6" s="8">
        <v>434.03999999999996</v>
      </c>
      <c r="F6" s="8">
        <v>171.93999999999997</v>
      </c>
    </row>
    <row r="7" spans="1:6" x14ac:dyDescent="0.25">
      <c r="B7" t="s">
        <v>6204</v>
      </c>
      <c r="C7" s="8">
        <v>224.94499999999999</v>
      </c>
      <c r="D7" s="8">
        <v>349.12</v>
      </c>
      <c r="E7" s="8">
        <v>321.04000000000002</v>
      </c>
      <c r="F7" s="8">
        <v>126.035</v>
      </c>
    </row>
    <row r="8" spans="1:6" x14ac:dyDescent="0.25">
      <c r="B8" t="s">
        <v>6205</v>
      </c>
      <c r="C8" s="8">
        <v>307.12</v>
      </c>
      <c r="D8" s="8">
        <v>681.07499999999993</v>
      </c>
      <c r="E8" s="8">
        <v>533.70499999999993</v>
      </c>
      <c r="F8" s="8">
        <v>158.85</v>
      </c>
    </row>
    <row r="9" spans="1:6" x14ac:dyDescent="0.25">
      <c r="B9" t="s">
        <v>6206</v>
      </c>
      <c r="C9" s="8">
        <v>53.664999999999992</v>
      </c>
      <c r="D9" s="8">
        <v>83.025000000000006</v>
      </c>
      <c r="E9" s="8">
        <v>193.83499999999998</v>
      </c>
      <c r="F9" s="8">
        <v>68.039999999999992</v>
      </c>
    </row>
    <row r="10" spans="1:6" x14ac:dyDescent="0.25">
      <c r="B10" t="s">
        <v>6207</v>
      </c>
      <c r="C10" s="8">
        <v>163.01999999999998</v>
      </c>
      <c r="D10" s="8">
        <v>678.3599999999999</v>
      </c>
      <c r="E10" s="8">
        <v>171.04500000000002</v>
      </c>
      <c r="F10" s="8">
        <v>372.255</v>
      </c>
    </row>
    <row r="11" spans="1:6" x14ac:dyDescent="0.25">
      <c r="B11" t="s">
        <v>6208</v>
      </c>
      <c r="C11" s="8">
        <v>345.02</v>
      </c>
      <c r="D11" s="8">
        <v>273.86999999999995</v>
      </c>
      <c r="E11" s="8">
        <v>184.12999999999997</v>
      </c>
      <c r="F11" s="8">
        <v>201.11499999999998</v>
      </c>
    </row>
    <row r="12" spans="1:6" x14ac:dyDescent="0.25">
      <c r="B12" t="s">
        <v>6209</v>
      </c>
      <c r="C12" s="8">
        <v>334.89</v>
      </c>
      <c r="D12" s="8">
        <v>70.95</v>
      </c>
      <c r="E12" s="8">
        <v>134.23000000000002</v>
      </c>
      <c r="F12" s="8">
        <v>166.27499999999998</v>
      </c>
    </row>
    <row r="13" spans="1:6" x14ac:dyDescent="0.25">
      <c r="B13" t="s">
        <v>6210</v>
      </c>
      <c r="C13" s="8">
        <v>178.70999999999998</v>
      </c>
      <c r="D13" s="8">
        <v>166.1</v>
      </c>
      <c r="E13" s="8">
        <v>439.30999999999995</v>
      </c>
      <c r="F13" s="8">
        <v>492.9</v>
      </c>
    </row>
    <row r="14" spans="1:6" x14ac:dyDescent="0.25">
      <c r="B14" t="s">
        <v>6211</v>
      </c>
      <c r="C14" s="8">
        <v>301.98500000000001</v>
      </c>
      <c r="D14" s="8">
        <v>153.76499999999999</v>
      </c>
      <c r="E14" s="8">
        <v>215.55499999999998</v>
      </c>
      <c r="F14" s="8">
        <v>213.66499999999999</v>
      </c>
    </row>
    <row r="15" spans="1:6" x14ac:dyDescent="0.25">
      <c r="B15" t="s">
        <v>6212</v>
      </c>
      <c r="C15" s="8">
        <v>312.83499999999998</v>
      </c>
      <c r="D15" s="8">
        <v>63.249999999999993</v>
      </c>
      <c r="E15" s="8">
        <v>350.89500000000004</v>
      </c>
      <c r="F15" s="8">
        <v>96.405000000000001</v>
      </c>
    </row>
    <row r="16" spans="1:6" x14ac:dyDescent="0.25">
      <c r="B16" t="s">
        <v>6213</v>
      </c>
      <c r="C16" s="8">
        <v>265.62</v>
      </c>
      <c r="D16" s="8">
        <v>526.51499999999987</v>
      </c>
      <c r="E16" s="8">
        <v>187.06</v>
      </c>
      <c r="F16" s="8">
        <v>210.58999999999997</v>
      </c>
    </row>
    <row r="17" spans="1:6" x14ac:dyDescent="0.25">
      <c r="A17" t="s">
        <v>6199</v>
      </c>
      <c r="B17" t="s">
        <v>6202</v>
      </c>
      <c r="C17" s="8">
        <v>47.25</v>
      </c>
      <c r="D17" s="8">
        <v>65.805000000000007</v>
      </c>
      <c r="E17" s="8">
        <v>274.67500000000001</v>
      </c>
      <c r="F17" s="8">
        <v>179.22</v>
      </c>
    </row>
    <row r="18" spans="1:6" x14ac:dyDescent="0.25">
      <c r="B18" t="s">
        <v>6203</v>
      </c>
      <c r="C18" s="8">
        <v>745.44999999999993</v>
      </c>
      <c r="D18" s="8">
        <v>428.88499999999999</v>
      </c>
      <c r="E18" s="8">
        <v>194.17499999999998</v>
      </c>
      <c r="F18" s="8">
        <v>429.82999999999993</v>
      </c>
    </row>
    <row r="19" spans="1:6" x14ac:dyDescent="0.25">
      <c r="B19" t="s">
        <v>6204</v>
      </c>
      <c r="C19" s="8">
        <v>130.47</v>
      </c>
      <c r="D19" s="8">
        <v>271.48500000000001</v>
      </c>
      <c r="E19" s="8">
        <v>281.20499999999998</v>
      </c>
      <c r="F19" s="8">
        <v>231.63000000000002</v>
      </c>
    </row>
    <row r="20" spans="1:6" x14ac:dyDescent="0.25">
      <c r="B20" t="s">
        <v>6205</v>
      </c>
      <c r="C20" s="8">
        <v>27</v>
      </c>
      <c r="D20" s="8">
        <v>347.26</v>
      </c>
      <c r="E20" s="8">
        <v>147.51</v>
      </c>
      <c r="F20" s="8">
        <v>240.04</v>
      </c>
    </row>
    <row r="21" spans="1:6" x14ac:dyDescent="0.25">
      <c r="B21" t="s">
        <v>6206</v>
      </c>
      <c r="C21" s="8">
        <v>255.11499999999995</v>
      </c>
      <c r="D21" s="8">
        <v>541.73</v>
      </c>
      <c r="E21" s="8">
        <v>83.43</v>
      </c>
      <c r="F21" s="8">
        <v>59.079999999999991</v>
      </c>
    </row>
    <row r="22" spans="1:6" x14ac:dyDescent="0.25">
      <c r="B22" t="s">
        <v>6207</v>
      </c>
      <c r="C22" s="8">
        <v>584.78999999999985</v>
      </c>
      <c r="D22" s="8">
        <v>357.42999999999995</v>
      </c>
      <c r="E22" s="8">
        <v>355.34</v>
      </c>
      <c r="F22" s="8">
        <v>140.88</v>
      </c>
    </row>
    <row r="23" spans="1:6" x14ac:dyDescent="0.25">
      <c r="B23" t="s">
        <v>6208</v>
      </c>
      <c r="C23" s="8">
        <v>430.62</v>
      </c>
      <c r="D23" s="8">
        <v>227.42500000000001</v>
      </c>
      <c r="E23" s="8">
        <v>236.315</v>
      </c>
      <c r="F23" s="8">
        <v>414.58499999999992</v>
      </c>
    </row>
    <row r="24" spans="1:6" x14ac:dyDescent="0.25">
      <c r="B24" t="s">
        <v>6209</v>
      </c>
      <c r="C24" s="8">
        <v>22.5</v>
      </c>
      <c r="D24" s="8">
        <v>77.72</v>
      </c>
      <c r="E24" s="8">
        <v>60.5</v>
      </c>
      <c r="F24" s="8">
        <v>139.67999999999998</v>
      </c>
    </row>
    <row r="25" spans="1:6" x14ac:dyDescent="0.25">
      <c r="B25" t="s">
        <v>6210</v>
      </c>
      <c r="C25" s="8">
        <v>126.14999999999999</v>
      </c>
      <c r="D25" s="8">
        <v>195.11</v>
      </c>
      <c r="E25" s="8">
        <v>89.13</v>
      </c>
      <c r="F25" s="8">
        <v>302.65999999999997</v>
      </c>
    </row>
    <row r="26" spans="1:6" x14ac:dyDescent="0.25">
      <c r="B26" t="s">
        <v>6211</v>
      </c>
      <c r="C26" s="8">
        <v>376.03</v>
      </c>
      <c r="D26" s="8">
        <v>523.24</v>
      </c>
      <c r="E26" s="8">
        <v>440.96499999999997</v>
      </c>
      <c r="F26" s="8">
        <v>174.46999999999997</v>
      </c>
    </row>
    <row r="27" spans="1:6" x14ac:dyDescent="0.25">
      <c r="B27" t="s">
        <v>6212</v>
      </c>
      <c r="C27" s="8">
        <v>515.17999999999995</v>
      </c>
      <c r="D27" s="8">
        <v>142.56</v>
      </c>
      <c r="E27" s="8">
        <v>347.03999999999996</v>
      </c>
      <c r="F27" s="8">
        <v>104.08499999999999</v>
      </c>
    </row>
    <row r="28" spans="1:6" x14ac:dyDescent="0.25">
      <c r="B28" t="s">
        <v>6213</v>
      </c>
      <c r="C28" s="8">
        <v>95.859999999999985</v>
      </c>
      <c r="D28" s="8">
        <v>484.76</v>
      </c>
      <c r="E28" s="8">
        <v>94.17</v>
      </c>
      <c r="F28" s="8">
        <v>77.10499999999999</v>
      </c>
    </row>
    <row r="29" spans="1:6" x14ac:dyDescent="0.25">
      <c r="A29" t="s">
        <v>6200</v>
      </c>
      <c r="B29" t="s">
        <v>6202</v>
      </c>
      <c r="C29" s="8">
        <v>258.34500000000003</v>
      </c>
      <c r="D29" s="8">
        <v>139.625</v>
      </c>
      <c r="E29" s="8">
        <v>279.52000000000004</v>
      </c>
      <c r="F29" s="8">
        <v>160.19499999999999</v>
      </c>
    </row>
    <row r="30" spans="1:6" x14ac:dyDescent="0.25">
      <c r="B30" t="s">
        <v>6203</v>
      </c>
      <c r="C30" s="8">
        <v>342.2</v>
      </c>
      <c r="D30" s="8">
        <v>284.24999999999994</v>
      </c>
      <c r="E30" s="8">
        <v>251.83</v>
      </c>
      <c r="F30" s="8">
        <v>80.550000000000011</v>
      </c>
    </row>
    <row r="31" spans="1:6" x14ac:dyDescent="0.25">
      <c r="B31" t="s">
        <v>6204</v>
      </c>
      <c r="C31" s="8">
        <v>418.30499999999989</v>
      </c>
      <c r="D31" s="8">
        <v>468.125</v>
      </c>
      <c r="E31" s="8">
        <v>405.05500000000006</v>
      </c>
      <c r="F31" s="8">
        <v>253.15499999999997</v>
      </c>
    </row>
    <row r="32" spans="1:6" x14ac:dyDescent="0.25">
      <c r="B32" t="s">
        <v>6205</v>
      </c>
      <c r="C32" s="8">
        <v>102.32999999999998</v>
      </c>
      <c r="D32" s="8">
        <v>242.14000000000001</v>
      </c>
      <c r="E32" s="8">
        <v>554.875</v>
      </c>
      <c r="F32" s="8">
        <v>106.23999999999998</v>
      </c>
    </row>
    <row r="33" spans="1:6" x14ac:dyDescent="0.25">
      <c r="B33" t="s">
        <v>6206</v>
      </c>
      <c r="C33" s="8">
        <v>234.71999999999997</v>
      </c>
      <c r="D33" s="8">
        <v>133.08000000000001</v>
      </c>
      <c r="E33" s="8">
        <v>267.2</v>
      </c>
      <c r="F33" s="8">
        <v>272.68999999999994</v>
      </c>
    </row>
    <row r="34" spans="1:6" x14ac:dyDescent="0.25">
      <c r="B34" t="s">
        <v>6207</v>
      </c>
      <c r="C34" s="8">
        <v>430.39</v>
      </c>
      <c r="D34" s="8">
        <v>136.20500000000001</v>
      </c>
      <c r="E34" s="8">
        <v>209.6</v>
      </c>
      <c r="F34" s="8">
        <v>88.334999999999994</v>
      </c>
    </row>
    <row r="35" spans="1:6" x14ac:dyDescent="0.25">
      <c r="B35" t="s">
        <v>6208</v>
      </c>
      <c r="C35" s="8">
        <v>109.005</v>
      </c>
      <c r="D35" s="8">
        <v>393.57499999999999</v>
      </c>
      <c r="E35" s="8">
        <v>61.034999999999997</v>
      </c>
      <c r="F35" s="8">
        <v>199.48999999999998</v>
      </c>
    </row>
    <row r="36" spans="1:6" x14ac:dyDescent="0.25">
      <c r="B36" t="s">
        <v>6209</v>
      </c>
      <c r="C36" s="8">
        <v>287.52499999999998</v>
      </c>
      <c r="D36" s="8">
        <v>288.67</v>
      </c>
      <c r="E36" s="8">
        <v>125.58</v>
      </c>
      <c r="F36" s="8">
        <v>374.13499999999999</v>
      </c>
    </row>
    <row r="37" spans="1:6" x14ac:dyDescent="0.25">
      <c r="B37" t="s">
        <v>6210</v>
      </c>
      <c r="C37" s="8">
        <v>840.92999999999984</v>
      </c>
      <c r="D37" s="8">
        <v>409.875</v>
      </c>
      <c r="E37" s="8">
        <v>171.32999999999998</v>
      </c>
      <c r="F37" s="8">
        <v>221.43999999999997</v>
      </c>
    </row>
    <row r="38" spans="1:6" x14ac:dyDescent="0.25">
      <c r="B38" t="s">
        <v>6211</v>
      </c>
      <c r="C38" s="8">
        <v>299.07</v>
      </c>
      <c r="D38" s="8">
        <v>260.32499999999999</v>
      </c>
      <c r="E38" s="8">
        <v>584.64</v>
      </c>
      <c r="F38" s="8">
        <v>256.36500000000001</v>
      </c>
    </row>
    <row r="39" spans="1:6" x14ac:dyDescent="0.25">
      <c r="B39" t="s">
        <v>6212</v>
      </c>
      <c r="C39" s="8">
        <v>323.32499999999999</v>
      </c>
      <c r="D39" s="8">
        <v>565.57000000000005</v>
      </c>
      <c r="E39" s="8">
        <v>537.80999999999995</v>
      </c>
      <c r="F39" s="8">
        <v>189.47499999999999</v>
      </c>
    </row>
    <row r="40" spans="1:6" x14ac:dyDescent="0.25">
      <c r="B40" t="s">
        <v>6213</v>
      </c>
      <c r="C40" s="8">
        <v>399.48499999999996</v>
      </c>
      <c r="D40" s="8">
        <v>148.19999999999999</v>
      </c>
      <c r="E40" s="8">
        <v>388.21999999999997</v>
      </c>
      <c r="F40" s="8">
        <v>212.07499999999999</v>
      </c>
    </row>
    <row r="41" spans="1:6" x14ac:dyDescent="0.25">
      <c r="A41" t="s">
        <v>6201</v>
      </c>
      <c r="B41" t="s">
        <v>6202</v>
      </c>
      <c r="C41" s="8">
        <v>112.69499999999999</v>
      </c>
      <c r="D41" s="8">
        <v>166.32</v>
      </c>
      <c r="E41" s="8">
        <v>843.71499999999992</v>
      </c>
      <c r="F41" s="8">
        <v>146.685</v>
      </c>
    </row>
    <row r="42" spans="1:6" x14ac:dyDescent="0.25">
      <c r="B42" t="s">
        <v>6203</v>
      </c>
      <c r="C42" s="8">
        <v>114.87999999999998</v>
      </c>
      <c r="D42" s="8">
        <v>133.815</v>
      </c>
      <c r="E42" s="8">
        <v>91.175000000000011</v>
      </c>
      <c r="F42" s="8">
        <v>53.759999999999991</v>
      </c>
    </row>
    <row r="43" spans="1:6" x14ac:dyDescent="0.25">
      <c r="B43" t="s">
        <v>6204</v>
      </c>
      <c r="C43" s="8">
        <v>277.76</v>
      </c>
      <c r="D43" s="8">
        <v>175.41</v>
      </c>
      <c r="E43" s="8">
        <v>462.50999999999993</v>
      </c>
      <c r="F43" s="8">
        <v>399.52499999999998</v>
      </c>
    </row>
    <row r="44" spans="1:6" x14ac:dyDescent="0.25">
      <c r="B44" t="s">
        <v>6205</v>
      </c>
      <c r="C44" s="8">
        <v>197.89499999999998</v>
      </c>
      <c r="D44" s="8">
        <v>289.755</v>
      </c>
      <c r="E44" s="8">
        <v>88.545000000000002</v>
      </c>
      <c r="F44" s="8">
        <v>200.25499999999997</v>
      </c>
    </row>
    <row r="45" spans="1:6" x14ac:dyDescent="0.25">
      <c r="B45" t="s">
        <v>6206</v>
      </c>
      <c r="C45" s="8">
        <v>193.11499999999998</v>
      </c>
      <c r="D45" s="8">
        <v>212.49499999999998</v>
      </c>
      <c r="E45" s="8">
        <v>292.29000000000002</v>
      </c>
      <c r="F45" s="8">
        <v>304.46999999999997</v>
      </c>
    </row>
    <row r="46" spans="1:6" x14ac:dyDescent="0.25">
      <c r="B46" t="s">
        <v>6207</v>
      </c>
      <c r="C46" s="8">
        <v>179.79</v>
      </c>
      <c r="D46" s="8">
        <v>426.2</v>
      </c>
      <c r="E46" s="8">
        <v>170.08999999999997</v>
      </c>
      <c r="F46" s="8">
        <v>379.31</v>
      </c>
    </row>
    <row r="47" spans="1:6" x14ac:dyDescent="0.25">
      <c r="B47" t="s">
        <v>6208</v>
      </c>
      <c r="C47" s="8">
        <v>247.28999999999996</v>
      </c>
      <c r="D47" s="8">
        <v>246.685</v>
      </c>
      <c r="E47" s="8">
        <v>271.05499999999995</v>
      </c>
      <c r="F47" s="8">
        <v>141.69999999999999</v>
      </c>
    </row>
    <row r="48" spans="1:6" x14ac:dyDescent="0.25">
      <c r="B48" t="s">
        <v>6209</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BF545-5ABD-4321-908B-D16A571DD829}">
  <dimension ref="A3:B6"/>
  <sheetViews>
    <sheetView workbookViewId="0">
      <selection activeCell="B4" sqref="B4"/>
    </sheetView>
  </sheetViews>
  <sheetFormatPr defaultRowHeight="15" x14ac:dyDescent="0.25"/>
  <cols>
    <col min="1" max="1" width="15.42578125" bestFit="1" customWidth="1"/>
    <col min="2" max="2" width="12.140625" bestFit="1" customWidth="1"/>
    <col min="3" max="3" width="15.5703125" bestFit="1" customWidth="1"/>
    <col min="4" max="4" width="13.140625" bestFit="1" customWidth="1"/>
    <col min="5" max="6" width="8.140625" bestFit="1" customWidth="1"/>
  </cols>
  <sheetData>
    <row r="3" spans="1:2" x14ac:dyDescent="0.25">
      <c r="A3" s="7" t="s">
        <v>7</v>
      </c>
      <c r="B3" t="s">
        <v>6216</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DA557-8205-4819-8ED0-D7E0B80883D4}">
  <dimension ref="A3:B8"/>
  <sheetViews>
    <sheetView workbookViewId="0">
      <selection activeCell="A3" sqref="A3"/>
    </sheetView>
  </sheetViews>
  <sheetFormatPr defaultRowHeight="15" x14ac:dyDescent="0.25"/>
  <cols>
    <col min="1" max="1" width="17.7109375" bestFit="1" customWidth="1"/>
    <col min="2" max="2" width="12.140625" bestFit="1" customWidth="1"/>
    <col min="3" max="3" width="15.5703125" bestFit="1" customWidth="1"/>
    <col min="4" max="4" width="13.140625" bestFit="1" customWidth="1"/>
    <col min="5" max="6" width="8.140625" bestFit="1" customWidth="1"/>
  </cols>
  <sheetData>
    <row r="3" spans="1:2" x14ac:dyDescent="0.25">
      <c r="A3" s="7" t="s">
        <v>4</v>
      </c>
      <c r="B3" t="s">
        <v>6216</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_xlfn.XLOOKUP($C$2,customers!$A:$A,customers!$B:$B,,0)</f>
        <v>Aloisia Allner</v>
      </c>
      <c r="G2" s="2" t="str">
        <f>IF(_xlfn.XLOOKUP($C2,customers!$A:$A,customers!$C:$C,,0)=0,"",_xlfn.XLOOKUP($C2,customers!$A:$A,customers!$C:$C,,0))</f>
        <v>aallner0@lulu.com</v>
      </c>
      <c r="H2" s="2" t="str">
        <f>_xlfn.XLOOKUP($C2,customers!$A:$A,customers!$G:$G,,0)</f>
        <v>United States</v>
      </c>
      <c r="I2" t="str">
        <f>INDEX(products!$A$1:$G$49, MATCH(orders!$D2, products!$A$1:$A$49, 0), MATCH(orders!I$1, products!$A$1:$G$1, 0))</f>
        <v>Rob</v>
      </c>
      <c r="J2" t="str">
        <f>INDEX(products!$A$1:$G$49, MATCH(orders!$D2, products!$A$1:$A$49, 0), MATCH(orders!J$1, products!$A$1:$G$1, 0))</f>
        <v>M</v>
      </c>
      <c r="K2" s="4">
        <f>INDEX(products!$A$1:$G$49, MATCH(orders!$D2, products!$A$1:$A$49, 0), MATCH(orders!K$1, products!$A$1:$G$1, 0))</f>
        <v>1</v>
      </c>
      <c r="L2" s="5">
        <f>INDEX(products!$A$1:$G$49, MATCH(orders!$D2, products!$A$1:$A$49, 0), MATCH(orders!L$1, products!$A$1:$G$1, 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_xlfn.XLOOKUP(C3,customers!$A:$A,customers!$B:$B,,0)</f>
        <v>Aloisia Allner</v>
      </c>
      <c r="G3" s="2" t="str">
        <f>IF(_xlfn.XLOOKUP($C3,customers!$A:$A,customers!$C:$C,,0)=0,"",_xlfn.XLOOKUP($C3,customers!$A:$A,customers!$C:$C,,0))</f>
        <v>aallner0@lulu.com</v>
      </c>
      <c r="H3" s="2" t="str">
        <f>_xlfn.XLOOKUP($C3,customers!$A:$A,customers!$G:$G,,0)</f>
        <v>United States</v>
      </c>
      <c r="I3" t="str">
        <f>INDEX(products!$A$1:$G$49, MATCH(orders!$D3, products!$A$1:$A$49, 0), MATCH(orders!I$1, products!$A$1:$G$1, 0))</f>
        <v>Exc</v>
      </c>
      <c r="J3" t="str">
        <f>INDEX(products!$A$1:$G$49, MATCH(orders!$D3, products!$A$1:$A$49, 0), MATCH(orders!J$1, products!$A$1:$G$1, 0))</f>
        <v>M</v>
      </c>
      <c r="K3" s="4">
        <f>INDEX(products!$A$1:$G$49, MATCH(orders!$D3, products!$A$1:$A$49, 0), MATCH(orders!K$1, products!$A$1:$G$1, 0))</f>
        <v>0.5</v>
      </c>
      <c r="L3" s="5">
        <f>INDEX(products!$A$1:$G$49, MATCH(orders!$D3, products!$A$1:$A$49, 0), MATCH(orders!L$1, products!$A$1:$G$1, 0))</f>
        <v>8.25</v>
      </c>
      <c r="M3" s="6">
        <f>L3*E3</f>
        <v>41.25</v>
      </c>
      <c r="N3" t="str">
        <f>IF(I3="Rob","Robusta",IF(I3="Exc","Excelsa",IF(I3="Ara","Arabica",IF(I3="Lib","Liberica",""))))</f>
        <v>Excelsa</v>
      </c>
      <c r="O3" t="str">
        <f>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_xlfn.XLOOKUP(C4,customers!$A:$A,customers!$B:$B,,0)</f>
        <v>Jami Redholes</v>
      </c>
      <c r="G4" s="2" t="str">
        <f>IF(_xlfn.XLOOKUP($C4,customers!$A:$A,customers!$C:$C,,0)=0,"",_xlfn.XLOOKUP($C4,customers!$A:$A,customers!$C:$C,,0))</f>
        <v>jredholes2@tmall.com</v>
      </c>
      <c r="H4" s="2" t="str">
        <f>_xlfn.XLOOKUP($C4,customers!$A:$A,customers!$G:$G,,0)</f>
        <v>United States</v>
      </c>
      <c r="I4" t="str">
        <f>INDEX(products!$A$1:$G$49, MATCH(orders!$D4, products!$A$1:$A$49, 0), MATCH(orders!I$1, products!$A$1:$G$1, 0))</f>
        <v>Ara</v>
      </c>
      <c r="J4" t="str">
        <f>INDEX(products!$A$1:$G$49, MATCH(orders!$D4, products!$A$1:$A$49, 0), MATCH(orders!J$1, products!$A$1:$G$1, 0))</f>
        <v>L</v>
      </c>
      <c r="K4" s="4">
        <f>INDEX(products!$A$1:$G$49, MATCH(orders!$D4, products!$A$1:$A$49, 0), MATCH(orders!K$1, products!$A$1:$G$1, 0))</f>
        <v>1</v>
      </c>
      <c r="L4" s="5">
        <f>INDEX(products!$A$1:$G$49, MATCH(orders!$D4, products!$A$1:$A$49, 0), MATCH(orders!L$1, products!$A$1:$G$1, 0))</f>
        <v>12.95</v>
      </c>
      <c r="M4" s="6">
        <f>L4*E4</f>
        <v>12.95</v>
      </c>
      <c r="N4" t="str">
        <f>IF(I4="Rob","Robusta",IF(I4="Exc","Excelsa",IF(I4="Ara","Arabica",IF(I4="Lib","Liberica",""))))</f>
        <v>Arabica</v>
      </c>
      <c r="O4" t="str">
        <f>IF(J4="M","Medium",IF(J4="L","Light",IF(J4="D","Dark","")))</f>
        <v>Light</v>
      </c>
      <c r="P4" t="str">
        <f>_xlfn.XLOOKUP(Orders[[#This Row],[Customer ID]],customers!$A$1:$A$1001,customers!$I$1:$I$1001,"",0)</f>
        <v>Yes</v>
      </c>
    </row>
    <row r="5" spans="1:16" x14ac:dyDescent="0.25">
      <c r="A5" s="2" t="s">
        <v>512</v>
      </c>
      <c r="B5" s="3">
        <v>44392</v>
      </c>
      <c r="C5" s="2" t="s">
        <v>513</v>
      </c>
      <c r="D5" t="s">
        <v>6141</v>
      </c>
      <c r="E5" s="2">
        <v>2</v>
      </c>
      <c r="F5" s="2" t="str">
        <f>_xlfn.XLOOKUP(C5,customers!$A:$A,customers!$B:$B,,0)</f>
        <v>Christoffer O' Shea</v>
      </c>
      <c r="G5" s="2" t="str">
        <f>IF(_xlfn.XLOOKUP($C5,customers!$A:$A,customers!$C:$C,,0)=0,"",_xlfn.XLOOKUP($C5,customers!$A:$A,customers!$C:$C,,0))</f>
        <v/>
      </c>
      <c r="H5" s="2" t="str">
        <f>_xlfn.XLOOKUP($C5,customers!$A:$A,customers!$G:$G,,0)</f>
        <v>Ireland</v>
      </c>
      <c r="I5" t="str">
        <f>INDEX(products!$A$1:$G$49, MATCH(orders!$D5, products!$A$1:$A$49, 0), MATCH(orders!I$1, products!$A$1:$G$1, 0))</f>
        <v>Exc</v>
      </c>
      <c r="J5" t="str">
        <f>INDEX(products!$A$1:$G$49, MATCH(orders!$D5, products!$A$1:$A$49, 0), MATCH(orders!J$1, products!$A$1:$G$1, 0))</f>
        <v>M</v>
      </c>
      <c r="K5" s="4">
        <f>INDEX(products!$A$1:$G$49, MATCH(orders!$D5, products!$A$1:$A$49, 0), MATCH(orders!K$1, products!$A$1:$G$1, 0))</f>
        <v>1</v>
      </c>
      <c r="L5" s="5">
        <f>INDEX(products!$A$1:$G$49, MATCH(orders!$D5, products!$A$1:$A$49, 0), MATCH(orders!L$1, products!$A$1:$G$1, 0))</f>
        <v>13.75</v>
      </c>
      <c r="M5" s="6">
        <f>L5*E5</f>
        <v>27.5</v>
      </c>
      <c r="N5" t="str">
        <f>IF(I5="Rob","Robusta",IF(I5="Exc","Excelsa",IF(I5="Ara","Arabica",IF(I5="Lib","Liberica",""))))</f>
        <v>Excelsa</v>
      </c>
      <c r="O5" t="str">
        <f>IF(J5="M","Medium",IF(J5="L","Light",IF(J5="D","Dark","")))</f>
        <v>Medium</v>
      </c>
      <c r="P5" t="str">
        <f>_xlfn.XLOOKUP(Orders[[#This Row],[Customer ID]],customers!$A$1:$A$1001,customers!$I$1:$I$1001,"",0)</f>
        <v>No</v>
      </c>
    </row>
    <row r="6" spans="1:16" x14ac:dyDescent="0.25">
      <c r="A6" s="2" t="s">
        <v>512</v>
      </c>
      <c r="B6" s="3">
        <v>44392</v>
      </c>
      <c r="C6" s="2" t="s">
        <v>513</v>
      </c>
      <c r="D6" t="s">
        <v>6142</v>
      </c>
      <c r="E6" s="2">
        <v>2</v>
      </c>
      <c r="F6" s="2" t="str">
        <f>_xlfn.XLOOKUP(C6,customers!$A:$A,customers!$B:$B,,0)</f>
        <v>Christoffer O' Shea</v>
      </c>
      <c r="G6" s="2" t="str">
        <f>IF(_xlfn.XLOOKUP($C6,customers!$A:$A,customers!$C:$C,,0)=0,"",_xlfn.XLOOKUP($C6,customers!$A:$A,customers!$C:$C,,0))</f>
        <v/>
      </c>
      <c r="H6" s="2" t="str">
        <f>_xlfn.XLOOKUP($C6,customers!$A:$A,customers!$G:$G,,0)</f>
        <v>Ireland</v>
      </c>
      <c r="I6" t="str">
        <f>INDEX(products!$A$1:$G$49, MATCH(orders!$D6, products!$A$1:$A$49, 0), MATCH(orders!I$1, products!$A$1:$G$1, 0))</f>
        <v>Rob</v>
      </c>
      <c r="J6" t="str">
        <f>INDEX(products!$A$1:$G$49, MATCH(orders!$D6, products!$A$1:$A$49, 0), MATCH(orders!J$1, products!$A$1:$G$1, 0))</f>
        <v>L</v>
      </c>
      <c r="K6" s="4">
        <f>INDEX(products!$A$1:$G$49, MATCH(orders!$D6, products!$A$1:$A$49, 0), MATCH(orders!K$1, products!$A$1:$G$1, 0))</f>
        <v>2.5</v>
      </c>
      <c r="L6" s="5">
        <f>INDEX(products!$A$1:$G$49, MATCH(orders!$D6, products!$A$1:$A$49, 0), MATCH(orders!L$1, products!$A$1:$G$1, 0))</f>
        <v>27.484999999999996</v>
      </c>
      <c r="M6" s="6">
        <f>L6*E6</f>
        <v>54.969999999999992</v>
      </c>
      <c r="N6" t="str">
        <f>IF(I6="Rob","Robusta",IF(I6="Exc","Excelsa",IF(I6="Ara","Arabica",IF(I6="Lib","Liberica",""))))</f>
        <v>Robusta</v>
      </c>
      <c r="O6" t="str">
        <f>IF(J6="M","Medium",IF(J6="L","Light",IF(J6="D","Dark","")))</f>
        <v>Light</v>
      </c>
      <c r="P6" t="str">
        <f>_xlfn.XLOOKUP(Orders[[#This Row],[Customer ID]],customers!$A$1:$A$1001,customers!$I$1:$I$1001,"",0)</f>
        <v>No</v>
      </c>
    </row>
    <row r="7" spans="1:16" x14ac:dyDescent="0.25">
      <c r="A7" s="2" t="s">
        <v>519</v>
      </c>
      <c r="B7" s="3">
        <v>44412</v>
      </c>
      <c r="C7" s="2" t="s">
        <v>520</v>
      </c>
      <c r="D7" t="s">
        <v>6143</v>
      </c>
      <c r="E7" s="2">
        <v>3</v>
      </c>
      <c r="F7" s="2" t="str">
        <f>_xlfn.XLOOKUP(C7,customers!$A:$A,customers!$B:$B,,0)</f>
        <v>Beryle Cottier</v>
      </c>
      <c r="G7" s="2" t="str">
        <f>IF(_xlfn.XLOOKUP($C7,customers!$A:$A,customers!$C:$C,,0)=0,"",_xlfn.XLOOKUP($C7,customers!$A:$A,customers!$C:$C,,0))</f>
        <v/>
      </c>
      <c r="H7" s="2" t="str">
        <f>_xlfn.XLOOKUP($C7,customers!$A:$A,customers!$G:$G,,0)</f>
        <v>United States</v>
      </c>
      <c r="I7" t="str">
        <f>INDEX(products!$A$1:$G$49, MATCH(orders!$D7, products!$A$1:$A$49, 0), MATCH(orders!I$1, products!$A$1:$G$1, 0))</f>
        <v>Lib</v>
      </c>
      <c r="J7" t="str">
        <f>INDEX(products!$A$1:$G$49, MATCH(orders!$D7, products!$A$1:$A$49, 0), MATCH(orders!J$1, products!$A$1:$G$1, 0))</f>
        <v>D</v>
      </c>
      <c r="K7" s="4">
        <f>INDEX(products!$A$1:$G$49, MATCH(orders!$D7, products!$A$1:$A$49, 0), MATCH(orders!K$1, products!$A$1:$G$1, 0))</f>
        <v>1</v>
      </c>
      <c r="L7" s="5">
        <f>INDEX(products!$A$1:$G$49, MATCH(orders!$D7, products!$A$1:$A$49, 0), MATCH(orders!L$1, products!$A$1:$G$1, 0))</f>
        <v>12.95</v>
      </c>
      <c r="M7" s="6">
        <f>L7*E7</f>
        <v>38.849999999999994</v>
      </c>
      <c r="N7" t="str">
        <f>IF(I7="Rob","Robusta",IF(I7="Exc","Excelsa",IF(I7="Ara","Arabica",IF(I7="Lib","Liberica",""))))</f>
        <v>Liberica</v>
      </c>
      <c r="O7" t="str">
        <f>IF(J7="M","Medium",IF(J7="L","Light",IF(J7="D","Dark","")))</f>
        <v>Dark</v>
      </c>
      <c r="P7" t="str">
        <f>_xlfn.XLOOKUP(Orders[[#This Row],[Customer ID]],customers!$A$1:$A$1001,customers!$I$1:$I$1001,"",0)</f>
        <v>No</v>
      </c>
    </row>
    <row r="8" spans="1:16" x14ac:dyDescent="0.25">
      <c r="A8" s="2" t="s">
        <v>524</v>
      </c>
      <c r="B8" s="3">
        <v>44582</v>
      </c>
      <c r="C8" s="2" t="s">
        <v>525</v>
      </c>
      <c r="D8" t="s">
        <v>6144</v>
      </c>
      <c r="E8" s="2">
        <v>3</v>
      </c>
      <c r="F8" s="2" t="str">
        <f>_xlfn.XLOOKUP(C8,customers!$A:$A,customers!$B:$B,,0)</f>
        <v>Shaylynn Lobe</v>
      </c>
      <c r="G8" s="2" t="str">
        <f>IF(_xlfn.XLOOKUP($C8,customers!$A:$A,customers!$C:$C,,0)=0,"",_xlfn.XLOOKUP($C8,customers!$A:$A,customers!$C:$C,,0))</f>
        <v>slobe6@nifty.com</v>
      </c>
      <c r="H8" s="2" t="str">
        <f>_xlfn.XLOOKUP($C8,customers!$A:$A,customers!$G:$G,,0)</f>
        <v>United States</v>
      </c>
      <c r="I8" t="str">
        <f>INDEX(products!$A$1:$G$49, MATCH(orders!$D8, products!$A$1:$A$49, 0), MATCH(orders!I$1, products!$A$1:$G$1, 0))</f>
        <v>Exc</v>
      </c>
      <c r="J8" t="str">
        <f>INDEX(products!$A$1:$G$49, MATCH(orders!$D8, products!$A$1:$A$49, 0), MATCH(orders!J$1, products!$A$1:$G$1, 0))</f>
        <v>D</v>
      </c>
      <c r="K8" s="4">
        <f>INDEX(products!$A$1:$G$49, MATCH(orders!$D8, products!$A$1:$A$49, 0), MATCH(orders!K$1, products!$A$1:$G$1, 0))</f>
        <v>0.5</v>
      </c>
      <c r="L8" s="5">
        <f>INDEX(products!$A$1:$G$49, MATCH(orders!$D8, products!$A$1:$A$49, 0), MATCH(orders!L$1, products!$A$1:$G$1, 0))</f>
        <v>7.29</v>
      </c>
      <c r="M8" s="6">
        <f>L8*E8</f>
        <v>21.87</v>
      </c>
      <c r="N8" t="str">
        <f>IF(I8="Rob","Robusta",IF(I8="Exc","Excelsa",IF(I8="Ara","Arabica",IF(I8="Lib","Liberica",""))))</f>
        <v>Excelsa</v>
      </c>
      <c r="O8" t="str">
        <f>IF(J8="M","Medium",IF(J8="L","Light",IF(J8="D","Dark","")))</f>
        <v>Dark</v>
      </c>
      <c r="P8" t="str">
        <f>_xlfn.XLOOKUP(Orders[[#This Row],[Customer ID]],customers!$A$1:$A$1001,customers!$I$1:$I$1001,"",0)</f>
        <v>Yes</v>
      </c>
    </row>
    <row r="9" spans="1:16" x14ac:dyDescent="0.25">
      <c r="A9" s="2" t="s">
        <v>530</v>
      </c>
      <c r="B9" s="3">
        <v>44701</v>
      </c>
      <c r="C9" s="2" t="s">
        <v>531</v>
      </c>
      <c r="D9" t="s">
        <v>6145</v>
      </c>
      <c r="E9" s="2">
        <v>1</v>
      </c>
      <c r="F9" s="2" t="str">
        <f>_xlfn.XLOOKUP(C9,customers!$A:$A,customers!$B:$B,,0)</f>
        <v>Melvin Wharfe</v>
      </c>
      <c r="G9" s="2" t="str">
        <f>IF(_xlfn.XLOOKUP($C9,customers!$A:$A,customers!$C:$C,,0)=0,"",_xlfn.XLOOKUP($C9,customers!$A:$A,customers!$C:$C,,0))</f>
        <v/>
      </c>
      <c r="H9" s="2" t="str">
        <f>_xlfn.XLOOKUP($C9,customers!$A:$A,customers!$G:$G,,0)</f>
        <v>Ireland</v>
      </c>
      <c r="I9" t="str">
        <f>INDEX(products!$A$1:$G$49, MATCH(orders!$D9, products!$A$1:$A$49, 0), MATCH(orders!I$1, products!$A$1:$G$1, 0))</f>
        <v>Lib</v>
      </c>
      <c r="J9" t="str">
        <f>INDEX(products!$A$1:$G$49, MATCH(orders!$D9, products!$A$1:$A$49, 0), MATCH(orders!J$1, products!$A$1:$G$1, 0))</f>
        <v>L</v>
      </c>
      <c r="K9" s="4">
        <f>INDEX(products!$A$1:$G$49, MATCH(orders!$D9, products!$A$1:$A$49, 0), MATCH(orders!K$1, products!$A$1:$G$1, 0))</f>
        <v>0.2</v>
      </c>
      <c r="L9" s="5">
        <f>INDEX(products!$A$1:$G$49, MATCH(orders!$D9, products!$A$1:$A$49, 0), MATCH(orders!L$1, products!$A$1:$G$1, 0))</f>
        <v>4.7549999999999999</v>
      </c>
      <c r="M9" s="6">
        <f>L9*E9</f>
        <v>4.7549999999999999</v>
      </c>
      <c r="N9" t="str">
        <f>IF(I9="Rob","Robusta",IF(I9="Exc","Excelsa",IF(I9="Ara","Arabica",IF(I9="Lib","Liberica",""))))</f>
        <v>Liberica</v>
      </c>
      <c r="O9" t="str">
        <f>IF(J9="M","Medium",IF(J9="L","Light",IF(J9="D","Dark","")))</f>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INDEX(products!$A$1:$G$49, MATCH(orders!$D10, products!$A$1:$A$49, 0), MATCH(orders!I$1, products!$A$1:$G$1, 0))</f>
        <v>Rob</v>
      </c>
      <c r="J10" t="str">
        <f>INDEX(products!$A$1:$G$49, MATCH(orders!$D10, products!$A$1:$A$49, 0), MATCH(orders!J$1, products!$A$1:$G$1, 0))</f>
        <v>M</v>
      </c>
      <c r="K10" s="4">
        <f>INDEX(products!$A$1:$G$49, MATCH(orders!$D10, products!$A$1:$A$49, 0), MATCH(orders!K$1, products!$A$1:$G$1, 0))</f>
        <v>0.5</v>
      </c>
      <c r="L10" s="5">
        <f>INDEX(products!$A$1:$G$49, MATCH(orders!$D10, products!$A$1:$A$49, 0), MATCH(orders!L$1, products!$A$1:$G$1, 0))</f>
        <v>5.97</v>
      </c>
      <c r="M10" s="6">
        <f>L10*E10</f>
        <v>17.91</v>
      </c>
      <c r="N10" t="str">
        <f>IF(I10="Rob","Robusta",IF(I10="Exc","Excelsa",IF(I10="Ara","Arabica",IF(I10="Lib","Liberica",""))))</f>
        <v>Robusta</v>
      </c>
      <c r="O10" t="str">
        <f>IF(J10="M","Medium",IF(J10="L","Light",IF(J10="D","Dark","")))</f>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_xlfn.XLOOKUP(C11,customers!$A:$A,customers!$B:$B,,0)</f>
        <v>Rodger Raven</v>
      </c>
      <c r="G11" s="2" t="str">
        <f>IF(_xlfn.XLOOKUP($C11,customers!$A:$A,customers!$C:$C,,0)=0,"",_xlfn.XLOOKUP($C11,customers!$A:$A,customers!$C:$C,,0))</f>
        <v>rraven9@ed.gov</v>
      </c>
      <c r="H11" s="2" t="str">
        <f>_xlfn.XLOOKUP($C11,customers!$A:$A,customers!$G:$G,,0)</f>
        <v>United States</v>
      </c>
      <c r="I11" t="str">
        <f>INDEX(products!$A$1:$G$49, MATCH(orders!$D11, products!$A$1:$A$49, 0), MATCH(orders!I$1, products!$A$1:$G$1, 0))</f>
        <v>Rob</v>
      </c>
      <c r="J11" t="str">
        <f>INDEX(products!$A$1:$G$49, MATCH(orders!$D11, products!$A$1:$A$49, 0), MATCH(orders!J$1, products!$A$1:$G$1, 0))</f>
        <v>M</v>
      </c>
      <c r="K11" s="4">
        <f>INDEX(products!$A$1:$G$49, MATCH(orders!$D11, products!$A$1:$A$49, 0), MATCH(orders!K$1, products!$A$1:$G$1, 0))</f>
        <v>0.5</v>
      </c>
      <c r="L11" s="5">
        <f>INDEX(products!$A$1:$G$49, MATCH(orders!$D11, products!$A$1:$A$49, 0), MATCH(orders!L$1, products!$A$1:$G$1, 0))</f>
        <v>5.97</v>
      </c>
      <c r="M11" s="6">
        <f>L11*E11</f>
        <v>5.97</v>
      </c>
      <c r="N11" t="str">
        <f>IF(I11="Rob","Robusta",IF(I11="Exc","Excelsa",IF(I11="Ara","Arabica",IF(I11="Lib","Liberica",""))))</f>
        <v>Robusta</v>
      </c>
      <c r="O11" t="str">
        <f>IF(J11="M","Medium",IF(J11="L","Light",IF(J11="D","Dark","")))</f>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_xlfn.XLOOKUP(C12,customers!$A:$A,customers!$B:$B,,0)</f>
        <v>Ferrell Ferber</v>
      </c>
      <c r="G12" s="2" t="str">
        <f>IF(_xlfn.XLOOKUP($C12,customers!$A:$A,customers!$C:$C,,0)=0,"",_xlfn.XLOOKUP($C12,customers!$A:$A,customers!$C:$C,,0))</f>
        <v>fferbera@businesswire.com</v>
      </c>
      <c r="H12" s="2" t="str">
        <f>_xlfn.XLOOKUP($C12,customers!$A:$A,customers!$G:$G,,0)</f>
        <v>United States</v>
      </c>
      <c r="I12" t="str">
        <f>INDEX(products!$A$1:$G$49, MATCH(orders!$D12, products!$A$1:$A$49, 0), MATCH(orders!I$1, products!$A$1:$G$1, 0))</f>
        <v>Ara</v>
      </c>
      <c r="J12" t="str">
        <f>INDEX(products!$A$1:$G$49, MATCH(orders!$D12, products!$A$1:$A$49, 0), MATCH(orders!J$1, products!$A$1:$G$1, 0))</f>
        <v>D</v>
      </c>
      <c r="K12" s="4">
        <f>INDEX(products!$A$1:$G$49, MATCH(orders!$D12, products!$A$1:$A$49, 0), MATCH(orders!K$1, products!$A$1:$G$1, 0))</f>
        <v>1</v>
      </c>
      <c r="L12" s="5">
        <f>INDEX(products!$A$1:$G$49, MATCH(orders!$D12, products!$A$1:$A$49, 0), MATCH(orders!L$1, products!$A$1:$G$1, 0))</f>
        <v>9.9499999999999993</v>
      </c>
      <c r="M12" s="6">
        <f>L12*E12</f>
        <v>39.799999999999997</v>
      </c>
      <c r="N12" t="str">
        <f>IF(I12="Rob","Robusta",IF(I12="Exc","Excelsa",IF(I12="Ara","Arabica",IF(I12="Lib","Liberica",""))))</f>
        <v>Arabica</v>
      </c>
      <c r="O12" t="str">
        <f>IF(J12="M","Medium",IF(J12="L","Light",IF(J12="D","Dark","")))</f>
        <v>Dark</v>
      </c>
      <c r="P12" t="str">
        <f>_xlfn.XLOOKUP(Orders[[#This Row],[Customer ID]],customers!$A$1:$A$1001,customers!$I$1:$I$1001,"",0)</f>
        <v>No</v>
      </c>
    </row>
    <row r="13" spans="1:16" x14ac:dyDescent="0.25">
      <c r="A13" s="2" t="s">
        <v>553</v>
      </c>
      <c r="B13" s="3">
        <v>44132</v>
      </c>
      <c r="C13" s="2" t="s">
        <v>554</v>
      </c>
      <c r="D13" t="s">
        <v>6148</v>
      </c>
      <c r="E13" s="2">
        <v>5</v>
      </c>
      <c r="F13" s="2" t="str">
        <f>_xlfn.XLOOKUP(C13,customers!$A:$A,customers!$B:$B,,0)</f>
        <v>Duky Phizackerly</v>
      </c>
      <c r="G13" s="2" t="str">
        <f>IF(_xlfn.XLOOKUP($C13,customers!$A:$A,customers!$C:$C,,0)=0,"",_xlfn.XLOOKUP($C13,customers!$A:$A,customers!$C:$C,,0))</f>
        <v>dphizackerlyb@utexas.edu</v>
      </c>
      <c r="H13" s="2" t="str">
        <f>_xlfn.XLOOKUP($C13,customers!$A:$A,customers!$G:$G,,0)</f>
        <v>United States</v>
      </c>
      <c r="I13" t="str">
        <f>INDEX(products!$A$1:$G$49, MATCH(orders!$D13, products!$A$1:$A$49, 0), MATCH(orders!I$1, products!$A$1:$G$1, 0))</f>
        <v>Exc</v>
      </c>
      <c r="J13" t="str">
        <f>INDEX(products!$A$1:$G$49, MATCH(orders!$D13, products!$A$1:$A$49, 0), MATCH(orders!J$1, products!$A$1:$G$1, 0))</f>
        <v>L</v>
      </c>
      <c r="K13" s="4">
        <f>INDEX(products!$A$1:$G$49, MATCH(orders!$D13, products!$A$1:$A$49, 0), MATCH(orders!K$1, products!$A$1:$G$1, 0))</f>
        <v>2.5</v>
      </c>
      <c r="L13" s="5">
        <f>INDEX(products!$A$1:$G$49, MATCH(orders!$D13, products!$A$1:$A$49, 0), MATCH(orders!L$1, products!$A$1:$G$1, 0))</f>
        <v>34.154999999999994</v>
      </c>
      <c r="M13" s="6">
        <f>L13*E13</f>
        <v>170.77499999999998</v>
      </c>
      <c r="N13" t="str">
        <f>IF(I13="Rob","Robusta",IF(I13="Exc","Excelsa",IF(I13="Ara","Arabica",IF(I13="Lib","Liberica",""))))</f>
        <v>Excelsa</v>
      </c>
      <c r="O13" t="str">
        <f>IF(J13="M","Medium",IF(J13="L","Light",IF(J13="D","Dark","")))</f>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_xlfn.XLOOKUP(C14,customers!$A:$A,customers!$B:$B,,0)</f>
        <v>Rosaleen Scholar</v>
      </c>
      <c r="G14" s="2" t="str">
        <f>IF(_xlfn.XLOOKUP($C14,customers!$A:$A,customers!$C:$C,,0)=0,"",_xlfn.XLOOKUP($C14,customers!$A:$A,customers!$C:$C,,0))</f>
        <v>rscholarc@nyu.edu</v>
      </c>
      <c r="H14" s="2" t="str">
        <f>_xlfn.XLOOKUP($C14,customers!$A:$A,customers!$G:$G,,0)</f>
        <v>United States</v>
      </c>
      <c r="I14" t="str">
        <f>INDEX(products!$A$1:$G$49, MATCH(orders!$D14, products!$A$1:$A$49, 0), MATCH(orders!I$1, products!$A$1:$G$1, 0))</f>
        <v>Rob</v>
      </c>
      <c r="J14" t="str">
        <f>INDEX(products!$A$1:$G$49, MATCH(orders!$D14, products!$A$1:$A$49, 0), MATCH(orders!J$1, products!$A$1:$G$1, 0))</f>
        <v>M</v>
      </c>
      <c r="K14" s="4">
        <f>INDEX(products!$A$1:$G$49, MATCH(orders!$D14, products!$A$1:$A$49, 0), MATCH(orders!K$1, products!$A$1:$G$1, 0))</f>
        <v>1</v>
      </c>
      <c r="L14" s="5">
        <f>INDEX(products!$A$1:$G$49, MATCH(orders!$D14, products!$A$1:$A$49, 0), MATCH(orders!L$1, products!$A$1:$G$1, 0))</f>
        <v>9.9499999999999993</v>
      </c>
      <c r="M14" s="6">
        <f>L14*E14</f>
        <v>49.75</v>
      </c>
      <c r="N14" t="str">
        <f>IF(I14="Rob","Robusta",IF(I14="Exc","Excelsa",IF(I14="Ara","Arabica",IF(I14="Lib","Liberica",""))))</f>
        <v>Robusta</v>
      </c>
      <c r="O14" t="str">
        <f>IF(J14="M","Medium",IF(J14="L","Light",IF(J14="D","Dark","")))</f>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_xlfn.XLOOKUP(C15,customers!$A:$A,customers!$B:$B,,0)</f>
        <v>Terence Vanyutin</v>
      </c>
      <c r="G15" s="2" t="str">
        <f>IF(_xlfn.XLOOKUP($C15,customers!$A:$A,customers!$C:$C,,0)=0,"",_xlfn.XLOOKUP($C15,customers!$A:$A,customers!$C:$C,,0))</f>
        <v>tvanyutind@wix.com</v>
      </c>
      <c r="H15" s="2" t="str">
        <f>_xlfn.XLOOKUP($C15,customers!$A:$A,customers!$G:$G,,0)</f>
        <v>United States</v>
      </c>
      <c r="I15" t="str">
        <f>INDEX(products!$A$1:$G$49, MATCH(orders!$D15, products!$A$1:$A$49, 0), MATCH(orders!I$1, products!$A$1:$G$1, 0))</f>
        <v>Rob</v>
      </c>
      <c r="J15" t="str">
        <f>INDEX(products!$A$1:$G$49, MATCH(orders!$D15, products!$A$1:$A$49, 0), MATCH(orders!J$1, products!$A$1:$G$1, 0))</f>
        <v>D</v>
      </c>
      <c r="K15" s="4">
        <f>INDEX(products!$A$1:$G$49, MATCH(orders!$D15, products!$A$1:$A$49, 0), MATCH(orders!K$1, products!$A$1:$G$1, 0))</f>
        <v>2.5</v>
      </c>
      <c r="L15" s="5">
        <f>INDEX(products!$A$1:$G$49, MATCH(orders!$D15, products!$A$1:$A$49, 0), MATCH(orders!L$1, products!$A$1:$G$1, 0))</f>
        <v>20.584999999999997</v>
      </c>
      <c r="M15" s="6">
        <f>L15*E15</f>
        <v>41.169999999999995</v>
      </c>
      <c r="N15" t="str">
        <f>IF(I15="Rob","Robusta",IF(I15="Exc","Excelsa",IF(I15="Ara","Arabica",IF(I15="Lib","Liberica",""))))</f>
        <v>Robusta</v>
      </c>
      <c r="O15" t="str">
        <f>IF(J15="M","Medium",IF(J15="L","Light",IF(J15="D","Dark","")))</f>
        <v>Dark</v>
      </c>
      <c r="P15" t="str">
        <f>_xlfn.XLOOKUP(Orders[[#This Row],[Customer ID]],customers!$A$1:$A$1001,customers!$I$1:$I$1001,"",0)</f>
        <v>No</v>
      </c>
    </row>
    <row r="16" spans="1:16" x14ac:dyDescent="0.25">
      <c r="A16" s="2" t="s">
        <v>570</v>
      </c>
      <c r="B16" s="3">
        <v>44656</v>
      </c>
      <c r="C16" s="2" t="s">
        <v>571</v>
      </c>
      <c r="D16" t="s">
        <v>6150</v>
      </c>
      <c r="E16" s="2">
        <v>3</v>
      </c>
      <c r="F16" s="2" t="str">
        <f>_xlfn.XLOOKUP(C16,customers!$A:$A,customers!$B:$B,,0)</f>
        <v>Patrice Trobe</v>
      </c>
      <c r="G16" s="2" t="str">
        <f>IF(_xlfn.XLOOKUP($C16,customers!$A:$A,customers!$C:$C,,0)=0,"",_xlfn.XLOOKUP($C16,customers!$A:$A,customers!$C:$C,,0))</f>
        <v>ptrobee@wunderground.com</v>
      </c>
      <c r="H16" s="2" t="str">
        <f>_xlfn.XLOOKUP($C16,customers!$A:$A,customers!$G:$G,,0)</f>
        <v>United States</v>
      </c>
      <c r="I16" t="str">
        <f>INDEX(products!$A$1:$G$49, MATCH(orders!$D16, products!$A$1:$A$49, 0), MATCH(orders!I$1, products!$A$1:$G$1, 0))</f>
        <v>Lib</v>
      </c>
      <c r="J16" t="str">
        <f>INDEX(products!$A$1:$G$49, MATCH(orders!$D16, products!$A$1:$A$49, 0), MATCH(orders!J$1, products!$A$1:$G$1, 0))</f>
        <v>D</v>
      </c>
      <c r="K16" s="4">
        <f>INDEX(products!$A$1:$G$49, MATCH(orders!$D16, products!$A$1:$A$49, 0), MATCH(orders!K$1, products!$A$1:$G$1, 0))</f>
        <v>0.2</v>
      </c>
      <c r="L16" s="5">
        <f>INDEX(products!$A$1:$G$49, MATCH(orders!$D16, products!$A$1:$A$49, 0), MATCH(orders!L$1, products!$A$1:$G$1, 0))</f>
        <v>3.8849999999999998</v>
      </c>
      <c r="M16" s="6">
        <f>L16*E16</f>
        <v>11.654999999999999</v>
      </c>
      <c r="N16" t="str">
        <f>IF(I16="Rob","Robusta",IF(I16="Exc","Excelsa",IF(I16="Ara","Arabica",IF(I16="Lib","Liberica",""))))</f>
        <v>Liberica</v>
      </c>
      <c r="O16" t="str">
        <f>IF(J16="M","Medium",IF(J16="L","Light",IF(J16="D","Dark","")))</f>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_xlfn.XLOOKUP(C17,customers!$A:$A,customers!$B:$B,,0)</f>
        <v>Llywellyn Oscroft</v>
      </c>
      <c r="G17" s="2" t="str">
        <f>IF(_xlfn.XLOOKUP($C17,customers!$A:$A,customers!$C:$C,,0)=0,"",_xlfn.XLOOKUP($C17,customers!$A:$A,customers!$C:$C,,0))</f>
        <v>loscroftf@ebay.co.uk</v>
      </c>
      <c r="H17" s="2" t="str">
        <f>_xlfn.XLOOKUP($C17,customers!$A:$A,customers!$G:$G,,0)</f>
        <v>United States</v>
      </c>
      <c r="I17" t="str">
        <f>INDEX(products!$A$1:$G$49, MATCH(orders!$D17, products!$A$1:$A$49, 0), MATCH(orders!I$1, products!$A$1:$G$1, 0))</f>
        <v>Rob</v>
      </c>
      <c r="J17" t="str">
        <f>INDEX(products!$A$1:$G$49, MATCH(orders!$D17, products!$A$1:$A$49, 0), MATCH(orders!J$1, products!$A$1:$G$1, 0))</f>
        <v>M</v>
      </c>
      <c r="K17" s="4">
        <f>INDEX(products!$A$1:$G$49, MATCH(orders!$D17, products!$A$1:$A$49, 0), MATCH(orders!K$1, products!$A$1:$G$1, 0))</f>
        <v>2.5</v>
      </c>
      <c r="L17" s="5">
        <f>INDEX(products!$A$1:$G$49, MATCH(orders!$D17, products!$A$1:$A$49, 0), MATCH(orders!L$1, products!$A$1:$G$1, 0))</f>
        <v>22.884999999999998</v>
      </c>
      <c r="M17" s="6">
        <f>L17*E17</f>
        <v>114.42499999999998</v>
      </c>
      <c r="N17" t="str">
        <f>IF(I17="Rob","Robusta",IF(I17="Exc","Excelsa",IF(I17="Ara","Arabica",IF(I17="Lib","Liberica",""))))</f>
        <v>Robusta</v>
      </c>
      <c r="O17" t="str">
        <f>IF(J17="M","Medium",IF(J17="L","Light",IF(J17="D","Dark","")))</f>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_xlfn.XLOOKUP(C18,customers!$A:$A,customers!$B:$B,,0)</f>
        <v>Minni Alabaster</v>
      </c>
      <c r="G18" s="2" t="str">
        <f>IF(_xlfn.XLOOKUP($C18,customers!$A:$A,customers!$C:$C,,0)=0,"",_xlfn.XLOOKUP($C18,customers!$A:$A,customers!$C:$C,,0))</f>
        <v>malabasterg@hexun.com</v>
      </c>
      <c r="H18" s="2" t="str">
        <f>_xlfn.XLOOKUP($C18,customers!$A:$A,customers!$G:$G,,0)</f>
        <v>United States</v>
      </c>
      <c r="I18" t="str">
        <f>INDEX(products!$A$1:$G$49, MATCH(orders!$D18, products!$A$1:$A$49, 0), MATCH(orders!I$1, products!$A$1:$G$1, 0))</f>
        <v>Ara</v>
      </c>
      <c r="J18" t="str">
        <f>INDEX(products!$A$1:$G$49, MATCH(orders!$D18, products!$A$1:$A$49, 0), MATCH(orders!J$1, products!$A$1:$G$1, 0))</f>
        <v>M</v>
      </c>
      <c r="K18" s="4">
        <f>INDEX(products!$A$1:$G$49, MATCH(orders!$D18, products!$A$1:$A$49, 0), MATCH(orders!K$1, products!$A$1:$G$1, 0))</f>
        <v>0.2</v>
      </c>
      <c r="L18" s="5">
        <f>INDEX(products!$A$1:$G$49, MATCH(orders!$D18, products!$A$1:$A$49, 0), MATCH(orders!L$1, products!$A$1:$G$1, 0))</f>
        <v>3.375</v>
      </c>
      <c r="M18" s="6">
        <f>L18*E18</f>
        <v>20.25</v>
      </c>
      <c r="N18" t="str">
        <f>IF(I18="Rob","Robusta",IF(I18="Exc","Excelsa",IF(I18="Ara","Arabica",IF(I18="Lib","Liberica",""))))</f>
        <v>Arabica</v>
      </c>
      <c r="O18" t="str">
        <f>IF(J18="M","Medium",IF(J18="L","Light",IF(J18="D","Dark","")))</f>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_xlfn.XLOOKUP(C19,customers!$A:$A,customers!$B:$B,,0)</f>
        <v>Rhianon Broxup</v>
      </c>
      <c r="G19" s="2" t="str">
        <f>IF(_xlfn.XLOOKUP($C19,customers!$A:$A,customers!$C:$C,,0)=0,"",_xlfn.XLOOKUP($C19,customers!$A:$A,customers!$C:$C,,0))</f>
        <v>rbroxuph@jimdo.com</v>
      </c>
      <c r="H19" s="2" t="str">
        <f>_xlfn.XLOOKUP($C19,customers!$A:$A,customers!$G:$G,,0)</f>
        <v>United States</v>
      </c>
      <c r="I19" t="str">
        <f>INDEX(products!$A$1:$G$49, MATCH(orders!$D19, products!$A$1:$A$49, 0), MATCH(orders!I$1, products!$A$1:$G$1, 0))</f>
        <v>Ara</v>
      </c>
      <c r="J19" t="str">
        <f>INDEX(products!$A$1:$G$49, MATCH(orders!$D19, products!$A$1:$A$49, 0), MATCH(orders!J$1, products!$A$1:$G$1, 0))</f>
        <v>L</v>
      </c>
      <c r="K19" s="4">
        <f>INDEX(products!$A$1:$G$49, MATCH(orders!$D19, products!$A$1:$A$49, 0), MATCH(orders!K$1, products!$A$1:$G$1, 0))</f>
        <v>1</v>
      </c>
      <c r="L19" s="5">
        <f>INDEX(products!$A$1:$G$49, MATCH(orders!$D19, products!$A$1:$A$49, 0), MATCH(orders!L$1, products!$A$1:$G$1, 0))</f>
        <v>12.95</v>
      </c>
      <c r="M19" s="6">
        <f>L19*E19</f>
        <v>77.699999999999989</v>
      </c>
      <c r="N19" t="str">
        <f>IF(I19="Rob","Robusta",IF(I19="Exc","Excelsa",IF(I19="Ara","Arabica",IF(I19="Lib","Liberica",""))))</f>
        <v>Arabica</v>
      </c>
      <c r="O19" t="str">
        <f>IF(J19="M","Medium",IF(J19="L","Light",IF(J19="D","Dark","")))</f>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_xlfn.XLOOKUP(C20,customers!$A:$A,customers!$B:$B,,0)</f>
        <v>Pall Redford</v>
      </c>
      <c r="G20" s="2" t="str">
        <f>IF(_xlfn.XLOOKUP($C20,customers!$A:$A,customers!$C:$C,,0)=0,"",_xlfn.XLOOKUP($C20,customers!$A:$A,customers!$C:$C,,0))</f>
        <v>predfordi@ow.ly</v>
      </c>
      <c r="H20" s="2" t="str">
        <f>_xlfn.XLOOKUP($C20,customers!$A:$A,customers!$G:$G,,0)</f>
        <v>Ireland</v>
      </c>
      <c r="I20" t="str">
        <f>INDEX(products!$A$1:$G$49, MATCH(orders!$D20, products!$A$1:$A$49, 0), MATCH(orders!I$1, products!$A$1:$G$1, 0))</f>
        <v>Rob</v>
      </c>
      <c r="J20" t="str">
        <f>INDEX(products!$A$1:$G$49, MATCH(orders!$D20, products!$A$1:$A$49, 0), MATCH(orders!J$1, products!$A$1:$G$1, 0))</f>
        <v>D</v>
      </c>
      <c r="K20" s="4">
        <f>INDEX(products!$A$1:$G$49, MATCH(orders!$D20, products!$A$1:$A$49, 0), MATCH(orders!K$1, products!$A$1:$G$1, 0))</f>
        <v>2.5</v>
      </c>
      <c r="L20" s="5">
        <f>INDEX(products!$A$1:$G$49, MATCH(orders!$D20, products!$A$1:$A$49, 0), MATCH(orders!L$1, products!$A$1:$G$1, 0))</f>
        <v>20.584999999999997</v>
      </c>
      <c r="M20" s="6">
        <f>L20*E20</f>
        <v>82.339999999999989</v>
      </c>
      <c r="N20" t="str">
        <f>IF(I20="Rob","Robusta",IF(I20="Exc","Excelsa",IF(I20="Ara","Arabica",IF(I20="Lib","Liberica",""))))</f>
        <v>Robusta</v>
      </c>
      <c r="O20" t="str">
        <f>IF(J20="M","Medium",IF(J20="L","Light",IF(J20="D","Dark","")))</f>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_xlfn.XLOOKUP(C21,customers!$A:$A,customers!$B:$B,,0)</f>
        <v>Aurea Corradino</v>
      </c>
      <c r="G21" s="2" t="str">
        <f>IF(_xlfn.XLOOKUP($C21,customers!$A:$A,customers!$C:$C,,0)=0,"",_xlfn.XLOOKUP($C21,customers!$A:$A,customers!$C:$C,,0))</f>
        <v>acorradinoj@harvard.edu</v>
      </c>
      <c r="H21" s="2" t="str">
        <f>_xlfn.XLOOKUP($C21,customers!$A:$A,customers!$G:$G,,0)</f>
        <v>United States</v>
      </c>
      <c r="I21" t="str">
        <f>INDEX(products!$A$1:$G$49, MATCH(orders!$D21, products!$A$1:$A$49, 0), MATCH(orders!I$1, products!$A$1:$G$1, 0))</f>
        <v>Ara</v>
      </c>
      <c r="J21" t="str">
        <f>INDEX(products!$A$1:$G$49, MATCH(orders!$D21, products!$A$1:$A$49, 0), MATCH(orders!J$1, products!$A$1:$G$1, 0))</f>
        <v>M</v>
      </c>
      <c r="K21" s="4">
        <f>INDEX(products!$A$1:$G$49, MATCH(orders!$D21, products!$A$1:$A$49, 0), MATCH(orders!K$1, products!$A$1:$G$1, 0))</f>
        <v>0.2</v>
      </c>
      <c r="L21" s="5">
        <f>INDEX(products!$A$1:$G$49, MATCH(orders!$D21, products!$A$1:$A$49, 0), MATCH(orders!L$1, products!$A$1:$G$1, 0))</f>
        <v>3.375</v>
      </c>
      <c r="M21" s="6">
        <f>L21*E21</f>
        <v>16.875</v>
      </c>
      <c r="N21" t="str">
        <f>IF(I21="Rob","Robusta",IF(I21="Exc","Excelsa",IF(I21="Ara","Arabica",IF(I21="Lib","Liberica",""))))</f>
        <v>Arabica</v>
      </c>
      <c r="O21" t="str">
        <f>IF(J21="M","Medium",IF(J21="L","Light",IF(J21="D","Dark","")))</f>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_xlfn.XLOOKUP(C22,customers!$A:$A,customers!$B:$B,,0)</f>
        <v>Aurea Corradino</v>
      </c>
      <c r="G22" s="2" t="str">
        <f>IF(_xlfn.XLOOKUP($C22,customers!$A:$A,customers!$C:$C,,0)=0,"",_xlfn.XLOOKUP($C22,customers!$A:$A,customers!$C:$C,,0))</f>
        <v>acorradinoj@harvard.edu</v>
      </c>
      <c r="H22" s="2" t="str">
        <f>_xlfn.XLOOKUP($C22,customers!$A:$A,customers!$G:$G,,0)</f>
        <v>United States</v>
      </c>
      <c r="I22" t="str">
        <f>INDEX(products!$A$1:$G$49, MATCH(orders!$D22, products!$A$1:$A$49, 0), MATCH(orders!I$1, products!$A$1:$G$1, 0))</f>
        <v>Exc</v>
      </c>
      <c r="J22" t="str">
        <f>INDEX(products!$A$1:$G$49, MATCH(orders!$D22, products!$A$1:$A$49, 0), MATCH(orders!J$1, products!$A$1:$G$1, 0))</f>
        <v>D</v>
      </c>
      <c r="K22" s="4">
        <f>INDEX(products!$A$1:$G$49, MATCH(orders!$D22, products!$A$1:$A$49, 0), MATCH(orders!K$1, products!$A$1:$G$1, 0))</f>
        <v>0.2</v>
      </c>
      <c r="L22" s="5">
        <f>INDEX(products!$A$1:$G$49, MATCH(orders!$D22, products!$A$1:$A$49, 0), MATCH(orders!L$1, products!$A$1:$G$1, 0))</f>
        <v>3.645</v>
      </c>
      <c r="M22" s="6">
        <f>L22*E22</f>
        <v>14.58</v>
      </c>
      <c r="N22" t="str">
        <f>IF(I22="Rob","Robusta",IF(I22="Exc","Excelsa",IF(I22="Ara","Arabica",IF(I22="Lib","Liberica",""))))</f>
        <v>Excelsa</v>
      </c>
      <c r="O22" t="str">
        <f>IF(J22="M","Medium",IF(J22="L","Light",IF(J22="D","Dark","")))</f>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INDEX(products!$A$1:$G$49, MATCH(orders!$D23, products!$A$1:$A$49, 0), MATCH(orders!I$1, products!$A$1:$G$1, 0))</f>
        <v>Ara</v>
      </c>
      <c r="J23" t="str">
        <f>INDEX(products!$A$1:$G$49, MATCH(orders!$D23, products!$A$1:$A$49, 0), MATCH(orders!J$1, products!$A$1:$G$1, 0))</f>
        <v>D</v>
      </c>
      <c r="K23" s="4">
        <f>INDEX(products!$A$1:$G$49, MATCH(orders!$D23, products!$A$1:$A$49, 0), MATCH(orders!K$1, products!$A$1:$G$1, 0))</f>
        <v>0.2</v>
      </c>
      <c r="L23" s="5">
        <f>INDEX(products!$A$1:$G$49, MATCH(orders!$D23, products!$A$1:$A$49, 0), MATCH(orders!L$1, products!$A$1:$G$1, 0))</f>
        <v>2.9849999999999999</v>
      </c>
      <c r="M23" s="6">
        <f>L23*E23</f>
        <v>17.91</v>
      </c>
      <c r="N23" t="str">
        <f>IF(I23="Rob","Robusta",IF(I23="Exc","Excelsa",IF(I23="Ara","Arabica",IF(I23="Lib","Liberica",""))))</f>
        <v>Arabica</v>
      </c>
      <c r="O23" t="str">
        <f>IF(J23="M","Medium",IF(J23="L","Light",IF(J23="D","Dark","")))</f>
        <v>Dark</v>
      </c>
      <c r="P23" t="str">
        <f>_xlfn.XLOOKUP(Orders[[#This Row],[Customer ID]],customers!$A$1:$A$1001,customers!$I$1:$I$1001,"",0)</f>
        <v>No</v>
      </c>
    </row>
    <row r="24" spans="1:16" x14ac:dyDescent="0.25">
      <c r="A24" s="2" t="s">
        <v>614</v>
      </c>
      <c r="B24" s="3">
        <v>44218</v>
      </c>
      <c r="C24" s="2" t="s">
        <v>615</v>
      </c>
      <c r="D24" t="s">
        <v>6151</v>
      </c>
      <c r="E24" s="2">
        <v>4</v>
      </c>
      <c r="F24" s="2" t="str">
        <f>_xlfn.XLOOKUP(C24,customers!$A:$A,customers!$B:$B,,0)</f>
        <v>Annabel Antuk</v>
      </c>
      <c r="G24" s="2" t="str">
        <f>IF(_xlfn.XLOOKUP($C24,customers!$A:$A,customers!$C:$C,,0)=0,"",_xlfn.XLOOKUP($C24,customers!$A:$A,customers!$C:$C,,0))</f>
        <v>aantukm@kickstarter.com</v>
      </c>
      <c r="H24" s="2" t="str">
        <f>_xlfn.XLOOKUP($C24,customers!$A:$A,customers!$G:$G,,0)</f>
        <v>United States</v>
      </c>
      <c r="I24" t="str">
        <f>INDEX(products!$A$1:$G$49, MATCH(orders!$D24, products!$A$1:$A$49, 0), MATCH(orders!I$1, products!$A$1:$G$1, 0))</f>
        <v>Rob</v>
      </c>
      <c r="J24" t="str">
        <f>INDEX(products!$A$1:$G$49, MATCH(orders!$D24, products!$A$1:$A$49, 0), MATCH(orders!J$1, products!$A$1:$G$1, 0))</f>
        <v>M</v>
      </c>
      <c r="K24" s="4">
        <f>INDEX(products!$A$1:$G$49, MATCH(orders!$D24, products!$A$1:$A$49, 0), MATCH(orders!K$1, products!$A$1:$G$1, 0))</f>
        <v>2.5</v>
      </c>
      <c r="L24" s="5">
        <f>INDEX(products!$A$1:$G$49, MATCH(orders!$D24, products!$A$1:$A$49, 0), MATCH(orders!L$1, products!$A$1:$G$1, 0))</f>
        <v>22.884999999999998</v>
      </c>
      <c r="M24" s="6">
        <f>L24*E24</f>
        <v>91.539999999999992</v>
      </c>
      <c r="N24" t="str">
        <f>IF(I24="Rob","Robusta",IF(I24="Exc","Excelsa",IF(I24="Ara","Arabica",IF(I24="Lib","Liberica",""))))</f>
        <v>Robusta</v>
      </c>
      <c r="O24" t="str">
        <f>IF(J24="M","Medium",IF(J24="L","Light",IF(J24="D","Dark","")))</f>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INDEX(products!$A$1:$G$49, MATCH(orders!$D25, products!$A$1:$A$49, 0), MATCH(orders!I$1, products!$A$1:$G$1, 0))</f>
        <v>Ara</v>
      </c>
      <c r="J25" t="str">
        <f>INDEX(products!$A$1:$G$49, MATCH(orders!$D25, products!$A$1:$A$49, 0), MATCH(orders!J$1, products!$A$1:$G$1, 0))</f>
        <v>D</v>
      </c>
      <c r="K25" s="4">
        <f>INDEX(products!$A$1:$G$49, MATCH(orders!$D25, products!$A$1:$A$49, 0), MATCH(orders!K$1, products!$A$1:$G$1, 0))</f>
        <v>0.2</v>
      </c>
      <c r="L25" s="5">
        <f>INDEX(products!$A$1:$G$49, MATCH(orders!$D25, products!$A$1:$A$49, 0), MATCH(orders!L$1, products!$A$1:$G$1, 0))</f>
        <v>2.9849999999999999</v>
      </c>
      <c r="M25" s="6">
        <f>L25*E25</f>
        <v>11.94</v>
      </c>
      <c r="N25" t="str">
        <f>IF(I25="Rob","Robusta",IF(I25="Exc","Excelsa",IF(I25="Ara","Arabica",IF(I25="Lib","Liberica",""))))</f>
        <v>Arabica</v>
      </c>
      <c r="O25" t="str">
        <f>IF(J25="M","Medium",IF(J25="L","Light",IF(J25="D","Dark","")))</f>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_xlfn.XLOOKUP(C26,customers!$A:$A,customers!$B:$B,,0)</f>
        <v>Chrisy Blofeld</v>
      </c>
      <c r="G26" s="2" t="str">
        <f>IF(_xlfn.XLOOKUP($C26,customers!$A:$A,customers!$C:$C,,0)=0,"",_xlfn.XLOOKUP($C26,customers!$A:$A,customers!$C:$C,,0))</f>
        <v>cblofeldo@amazon.co.uk</v>
      </c>
      <c r="H26" s="2" t="str">
        <f>_xlfn.XLOOKUP($C26,customers!$A:$A,customers!$G:$G,,0)</f>
        <v>United States</v>
      </c>
      <c r="I26" t="str">
        <f>INDEX(products!$A$1:$G$49, MATCH(orders!$D26, products!$A$1:$A$49, 0), MATCH(orders!I$1, products!$A$1:$G$1, 0))</f>
        <v>Ara</v>
      </c>
      <c r="J26" t="str">
        <f>INDEX(products!$A$1:$G$49, MATCH(orders!$D26, products!$A$1:$A$49, 0), MATCH(orders!J$1, products!$A$1:$G$1, 0))</f>
        <v>M</v>
      </c>
      <c r="K26" s="4">
        <f>INDEX(products!$A$1:$G$49, MATCH(orders!$D26, products!$A$1:$A$49, 0), MATCH(orders!K$1, products!$A$1:$G$1, 0))</f>
        <v>1</v>
      </c>
      <c r="L26" s="5">
        <f>INDEX(products!$A$1:$G$49, MATCH(orders!$D26, products!$A$1:$A$49, 0), MATCH(orders!L$1, products!$A$1:$G$1, 0))</f>
        <v>11.25</v>
      </c>
      <c r="M26" s="6">
        <f>L26*E26</f>
        <v>11.25</v>
      </c>
      <c r="N26" t="str">
        <f>IF(I26="Rob","Robusta",IF(I26="Exc","Excelsa",IF(I26="Ara","Arabica",IF(I26="Lib","Liberica",""))))</f>
        <v>Arabica</v>
      </c>
      <c r="O26" t="str">
        <f>IF(J26="M","Medium",IF(J26="L","Light",IF(J26="D","Dark","")))</f>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_xlfn.XLOOKUP(C27,customers!$A:$A,customers!$B:$B,,0)</f>
        <v>Culley Farris</v>
      </c>
      <c r="G27" s="2" t="str">
        <f>IF(_xlfn.XLOOKUP($C27,customers!$A:$A,customers!$C:$C,,0)=0,"",_xlfn.XLOOKUP($C27,customers!$A:$A,customers!$C:$C,,0))</f>
        <v/>
      </c>
      <c r="H27" s="2" t="str">
        <f>_xlfn.XLOOKUP($C27,customers!$A:$A,customers!$G:$G,,0)</f>
        <v>United States</v>
      </c>
      <c r="I27" t="str">
        <f>INDEX(products!$A$1:$G$49, MATCH(orders!$D27, products!$A$1:$A$49, 0), MATCH(orders!I$1, products!$A$1:$G$1, 0))</f>
        <v>Exc</v>
      </c>
      <c r="J27" t="str">
        <f>INDEX(products!$A$1:$G$49, MATCH(orders!$D27, products!$A$1:$A$49, 0), MATCH(orders!J$1, products!$A$1:$G$1, 0))</f>
        <v>M</v>
      </c>
      <c r="K27" s="4">
        <f>INDEX(products!$A$1:$G$49, MATCH(orders!$D27, products!$A$1:$A$49, 0), MATCH(orders!K$1, products!$A$1:$G$1, 0))</f>
        <v>0.2</v>
      </c>
      <c r="L27" s="5">
        <f>INDEX(products!$A$1:$G$49, MATCH(orders!$D27, products!$A$1:$A$49, 0), MATCH(orders!L$1, products!$A$1:$G$1, 0))</f>
        <v>4.125</v>
      </c>
      <c r="M27" s="6">
        <f>L27*E27</f>
        <v>12.375</v>
      </c>
      <c r="N27" t="str">
        <f>IF(I27="Rob","Robusta",IF(I27="Exc","Excelsa",IF(I27="Ara","Arabica",IF(I27="Lib","Liberica",""))))</f>
        <v>Excelsa</v>
      </c>
      <c r="O27" t="str">
        <f>IF(J27="M","Medium",IF(J27="L","Light",IF(J27="D","Dark","")))</f>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_xlfn.XLOOKUP(C28,customers!$A:$A,customers!$B:$B,,0)</f>
        <v>Selene Shales</v>
      </c>
      <c r="G28" s="2" t="str">
        <f>IF(_xlfn.XLOOKUP($C28,customers!$A:$A,customers!$C:$C,,0)=0,"",_xlfn.XLOOKUP($C28,customers!$A:$A,customers!$C:$C,,0))</f>
        <v>sshalesq@umich.edu</v>
      </c>
      <c r="H28" s="2" t="str">
        <f>_xlfn.XLOOKUP($C28,customers!$A:$A,customers!$G:$G,,0)</f>
        <v>United States</v>
      </c>
      <c r="I28" t="str">
        <f>INDEX(products!$A$1:$G$49, MATCH(orders!$D28, products!$A$1:$A$49, 0), MATCH(orders!I$1, products!$A$1:$G$1, 0))</f>
        <v>Ara</v>
      </c>
      <c r="J28" t="str">
        <f>INDEX(products!$A$1:$G$49, MATCH(orders!$D28, products!$A$1:$A$49, 0), MATCH(orders!J$1, products!$A$1:$G$1, 0))</f>
        <v>M</v>
      </c>
      <c r="K28" s="4">
        <f>INDEX(products!$A$1:$G$49, MATCH(orders!$D28, products!$A$1:$A$49, 0), MATCH(orders!K$1, products!$A$1:$G$1, 0))</f>
        <v>0.5</v>
      </c>
      <c r="L28" s="5">
        <f>INDEX(products!$A$1:$G$49, MATCH(orders!$D28, products!$A$1:$A$49, 0), MATCH(orders!L$1, products!$A$1:$G$1, 0))</f>
        <v>6.75</v>
      </c>
      <c r="M28" s="6">
        <f>L28*E28</f>
        <v>27</v>
      </c>
      <c r="N28" t="str">
        <f>IF(I28="Rob","Robusta",IF(I28="Exc","Excelsa",IF(I28="Ara","Arabica",IF(I28="Lib","Liberica",""))))</f>
        <v>Arabica</v>
      </c>
      <c r="O28" t="str">
        <f>IF(J28="M","Medium",IF(J28="L","Light",IF(J28="D","Dark","")))</f>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_xlfn.XLOOKUP(C29,customers!$A:$A,customers!$B:$B,,0)</f>
        <v>Vivie Danneil</v>
      </c>
      <c r="G29" s="2" t="str">
        <f>IF(_xlfn.XLOOKUP($C29,customers!$A:$A,customers!$C:$C,,0)=0,"",_xlfn.XLOOKUP($C29,customers!$A:$A,customers!$C:$C,,0))</f>
        <v>vdanneilr@mtv.com</v>
      </c>
      <c r="H29" s="2" t="str">
        <f>_xlfn.XLOOKUP($C29,customers!$A:$A,customers!$G:$G,,0)</f>
        <v>Ireland</v>
      </c>
      <c r="I29" t="str">
        <f>INDEX(products!$A$1:$G$49, MATCH(orders!$D29, products!$A$1:$A$49, 0), MATCH(orders!I$1, products!$A$1:$G$1, 0))</f>
        <v>Ara</v>
      </c>
      <c r="J29" t="str">
        <f>INDEX(products!$A$1:$G$49, MATCH(orders!$D29, products!$A$1:$A$49, 0), MATCH(orders!J$1, products!$A$1:$G$1, 0))</f>
        <v>M</v>
      </c>
      <c r="K29" s="4">
        <f>INDEX(products!$A$1:$G$49, MATCH(orders!$D29, products!$A$1:$A$49, 0), MATCH(orders!K$1, products!$A$1:$G$1, 0))</f>
        <v>0.2</v>
      </c>
      <c r="L29" s="5">
        <f>INDEX(products!$A$1:$G$49, MATCH(orders!$D29, products!$A$1:$A$49, 0), MATCH(orders!L$1, products!$A$1:$G$1, 0))</f>
        <v>3.375</v>
      </c>
      <c r="M29" s="6">
        <f>L29*E29</f>
        <v>16.875</v>
      </c>
      <c r="N29" t="str">
        <f>IF(I29="Rob","Robusta",IF(I29="Exc","Excelsa",IF(I29="Ara","Arabica",IF(I29="Lib","Liberica",""))))</f>
        <v>Arabica</v>
      </c>
      <c r="O29" t="str">
        <f>IF(J29="M","Medium",IF(J29="L","Light",IF(J29="D","Dark","")))</f>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_xlfn.XLOOKUP(C30,customers!$A:$A,customers!$B:$B,,0)</f>
        <v>Theresita Newbury</v>
      </c>
      <c r="G30" s="2" t="str">
        <f>IF(_xlfn.XLOOKUP($C30,customers!$A:$A,customers!$C:$C,,0)=0,"",_xlfn.XLOOKUP($C30,customers!$A:$A,customers!$C:$C,,0))</f>
        <v>tnewburys@usda.gov</v>
      </c>
      <c r="H30" s="2" t="str">
        <f>_xlfn.XLOOKUP($C30,customers!$A:$A,customers!$G:$G,,0)</f>
        <v>Ireland</v>
      </c>
      <c r="I30" t="str">
        <f>INDEX(products!$A$1:$G$49, MATCH(orders!$D30, products!$A$1:$A$49, 0), MATCH(orders!I$1, products!$A$1:$G$1, 0))</f>
        <v>Ara</v>
      </c>
      <c r="J30" t="str">
        <f>INDEX(products!$A$1:$G$49, MATCH(orders!$D30, products!$A$1:$A$49, 0), MATCH(orders!J$1, products!$A$1:$G$1, 0))</f>
        <v>D</v>
      </c>
      <c r="K30" s="4">
        <f>INDEX(products!$A$1:$G$49, MATCH(orders!$D30, products!$A$1:$A$49, 0), MATCH(orders!K$1, products!$A$1:$G$1, 0))</f>
        <v>0.5</v>
      </c>
      <c r="L30" s="5">
        <f>INDEX(products!$A$1:$G$49, MATCH(orders!$D30, products!$A$1:$A$49, 0), MATCH(orders!L$1, products!$A$1:$G$1, 0))</f>
        <v>5.97</v>
      </c>
      <c r="M30" s="6">
        <f>L30*E30</f>
        <v>17.91</v>
      </c>
      <c r="N30" t="str">
        <f>IF(I30="Rob","Robusta",IF(I30="Exc","Excelsa",IF(I30="Ara","Arabica",IF(I30="Lib","Liberica",""))))</f>
        <v>Arabica</v>
      </c>
      <c r="O30" t="str">
        <f>IF(J30="M","Medium",IF(J30="L","Light",IF(J30="D","Dark","")))</f>
        <v>Dark</v>
      </c>
      <c r="P30" t="str">
        <f>_xlfn.XLOOKUP(Orders[[#This Row],[Customer ID]],customers!$A$1:$A$1001,customers!$I$1:$I$1001,"",0)</f>
        <v>No</v>
      </c>
    </row>
    <row r="31" spans="1:16" x14ac:dyDescent="0.25">
      <c r="A31" s="2" t="s">
        <v>655</v>
      </c>
      <c r="B31" s="3">
        <v>43516</v>
      </c>
      <c r="C31" s="2" t="s">
        <v>656</v>
      </c>
      <c r="D31" t="s">
        <v>6147</v>
      </c>
      <c r="E31" s="2">
        <v>4</v>
      </c>
      <c r="F31" s="2" t="str">
        <f>_xlfn.XLOOKUP(C31,customers!$A:$A,customers!$B:$B,,0)</f>
        <v>Mozelle Calcutt</v>
      </c>
      <c r="G31" s="2" t="str">
        <f>IF(_xlfn.XLOOKUP($C31,customers!$A:$A,customers!$C:$C,,0)=0,"",_xlfn.XLOOKUP($C31,customers!$A:$A,customers!$C:$C,,0))</f>
        <v>mcalcuttt@baidu.com</v>
      </c>
      <c r="H31" s="2" t="str">
        <f>_xlfn.XLOOKUP($C31,customers!$A:$A,customers!$G:$G,,0)</f>
        <v>Ireland</v>
      </c>
      <c r="I31" t="str">
        <f>INDEX(products!$A$1:$G$49, MATCH(orders!$D31, products!$A$1:$A$49, 0), MATCH(orders!I$1, products!$A$1:$G$1, 0))</f>
        <v>Ara</v>
      </c>
      <c r="J31" t="str">
        <f>INDEX(products!$A$1:$G$49, MATCH(orders!$D31, products!$A$1:$A$49, 0), MATCH(orders!J$1, products!$A$1:$G$1, 0))</f>
        <v>D</v>
      </c>
      <c r="K31" s="4">
        <f>INDEX(products!$A$1:$G$49, MATCH(orders!$D31, products!$A$1:$A$49, 0), MATCH(orders!K$1, products!$A$1:$G$1, 0))</f>
        <v>1</v>
      </c>
      <c r="L31" s="5">
        <f>INDEX(products!$A$1:$G$49, MATCH(orders!$D31, products!$A$1:$A$49, 0), MATCH(orders!L$1, products!$A$1:$G$1, 0))</f>
        <v>9.9499999999999993</v>
      </c>
      <c r="M31" s="6">
        <f>L31*E31</f>
        <v>39.799999999999997</v>
      </c>
      <c r="N31" t="str">
        <f>IF(I31="Rob","Robusta",IF(I31="Exc","Excelsa",IF(I31="Ara","Arabica",IF(I31="Lib","Liberica",""))))</f>
        <v>Arabica</v>
      </c>
      <c r="O31" t="str">
        <f>IF(J31="M","Medium",IF(J31="L","Light",IF(J31="D","Dark","")))</f>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_xlfn.XLOOKUP(C32,customers!$A:$A,customers!$B:$B,,0)</f>
        <v>Adrian Swaine</v>
      </c>
      <c r="G32" s="2" t="str">
        <f>IF(_xlfn.XLOOKUP($C32,customers!$A:$A,customers!$C:$C,,0)=0,"",_xlfn.XLOOKUP($C32,customers!$A:$A,customers!$C:$C,,0))</f>
        <v/>
      </c>
      <c r="H32" s="2" t="str">
        <f>_xlfn.XLOOKUP($C32,customers!$A:$A,customers!$G:$G,,0)</f>
        <v>United States</v>
      </c>
      <c r="I32" t="str">
        <f>INDEX(products!$A$1:$G$49, MATCH(orders!$D32, products!$A$1:$A$49, 0), MATCH(orders!I$1, products!$A$1:$G$1, 0))</f>
        <v>Lib</v>
      </c>
      <c r="J32" t="str">
        <f>INDEX(products!$A$1:$G$49, MATCH(orders!$D32, products!$A$1:$A$49, 0), MATCH(orders!J$1, products!$A$1:$G$1, 0))</f>
        <v>M</v>
      </c>
      <c r="K32" s="4">
        <f>INDEX(products!$A$1:$G$49, MATCH(orders!$D32, products!$A$1:$A$49, 0), MATCH(orders!K$1, products!$A$1:$G$1, 0))</f>
        <v>0.2</v>
      </c>
      <c r="L32" s="5">
        <f>INDEX(products!$A$1:$G$49, MATCH(orders!$D32, products!$A$1:$A$49, 0), MATCH(orders!L$1, products!$A$1:$G$1, 0))</f>
        <v>4.3650000000000002</v>
      </c>
      <c r="M32" s="6">
        <f>L32*E32</f>
        <v>21.825000000000003</v>
      </c>
      <c r="N32" t="str">
        <f>IF(I32="Rob","Robusta",IF(I32="Exc","Excelsa",IF(I32="Ara","Arabica",IF(I32="Lib","Liberica",""))))</f>
        <v>Liberica</v>
      </c>
      <c r="O32" t="str">
        <f>IF(J32="M","Medium",IF(J32="L","Light",IF(J32="D","Dark","")))</f>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_xlfn.XLOOKUP(C33,customers!$A:$A,customers!$B:$B,,0)</f>
        <v>Adrian Swaine</v>
      </c>
      <c r="G33" s="2" t="str">
        <f>IF(_xlfn.XLOOKUP($C33,customers!$A:$A,customers!$C:$C,,0)=0,"",_xlfn.XLOOKUP($C33,customers!$A:$A,customers!$C:$C,,0))</f>
        <v/>
      </c>
      <c r="H33" s="2" t="str">
        <f>_xlfn.XLOOKUP($C33,customers!$A:$A,customers!$G:$G,,0)</f>
        <v>United States</v>
      </c>
      <c r="I33" t="str">
        <f>INDEX(products!$A$1:$G$49, MATCH(orders!$D33, products!$A$1:$A$49, 0), MATCH(orders!I$1, products!$A$1:$G$1, 0))</f>
        <v>Ara</v>
      </c>
      <c r="J33" t="str">
        <f>INDEX(products!$A$1:$G$49, MATCH(orders!$D33, products!$A$1:$A$49, 0), MATCH(orders!J$1, products!$A$1:$G$1, 0))</f>
        <v>D</v>
      </c>
      <c r="K33" s="4">
        <f>INDEX(products!$A$1:$G$49, MATCH(orders!$D33, products!$A$1:$A$49, 0), MATCH(orders!K$1, products!$A$1:$G$1, 0))</f>
        <v>0.5</v>
      </c>
      <c r="L33" s="5">
        <f>INDEX(products!$A$1:$G$49, MATCH(orders!$D33, products!$A$1:$A$49, 0), MATCH(orders!L$1, products!$A$1:$G$1, 0))</f>
        <v>5.97</v>
      </c>
      <c r="M33" s="6">
        <f>L33*E33</f>
        <v>35.82</v>
      </c>
      <c r="N33" t="str">
        <f>IF(I33="Rob","Robusta",IF(I33="Exc","Excelsa",IF(I33="Ara","Arabica",IF(I33="Lib","Liberica",""))))</f>
        <v>Arabica</v>
      </c>
      <c r="O33" t="str">
        <f>IF(J33="M","Medium",IF(J33="L","Light",IF(J33="D","Dark","")))</f>
        <v>Dark</v>
      </c>
      <c r="P33" t="str">
        <f>_xlfn.XLOOKUP(Orders[[#This Row],[Customer ID]],customers!$A$1:$A$1001,customers!$I$1:$I$1001,"",0)</f>
        <v>No</v>
      </c>
    </row>
    <row r="34" spans="1:16" x14ac:dyDescent="0.25">
      <c r="A34" s="2" t="s">
        <v>661</v>
      </c>
      <c r="B34" s="3">
        <v>44464</v>
      </c>
      <c r="C34" s="2" t="s">
        <v>662</v>
      </c>
      <c r="D34" t="s">
        <v>6160</v>
      </c>
      <c r="E34" s="2">
        <v>6</v>
      </c>
      <c r="F34" s="2" t="str">
        <f>_xlfn.XLOOKUP(C34,customers!$A:$A,customers!$B:$B,,0)</f>
        <v>Adrian Swaine</v>
      </c>
      <c r="G34" s="2" t="str">
        <f>IF(_xlfn.XLOOKUP($C34,customers!$A:$A,customers!$C:$C,,0)=0,"",_xlfn.XLOOKUP($C34,customers!$A:$A,customers!$C:$C,,0))</f>
        <v/>
      </c>
      <c r="H34" s="2" t="str">
        <f>_xlfn.XLOOKUP($C34,customers!$A:$A,customers!$G:$G,,0)</f>
        <v>United States</v>
      </c>
      <c r="I34" t="str">
        <f>INDEX(products!$A$1:$G$49, MATCH(orders!$D34, products!$A$1:$A$49, 0), MATCH(orders!I$1, products!$A$1:$G$1, 0))</f>
        <v>Lib</v>
      </c>
      <c r="J34" t="str">
        <f>INDEX(products!$A$1:$G$49, MATCH(orders!$D34, products!$A$1:$A$49, 0), MATCH(orders!J$1, products!$A$1:$G$1, 0))</f>
        <v>M</v>
      </c>
      <c r="K34" s="4">
        <f>INDEX(products!$A$1:$G$49, MATCH(orders!$D34, products!$A$1:$A$49, 0), MATCH(orders!K$1, products!$A$1:$G$1, 0))</f>
        <v>0.5</v>
      </c>
      <c r="L34" s="5">
        <f>INDEX(products!$A$1:$G$49, MATCH(orders!$D34, products!$A$1:$A$49, 0), MATCH(orders!L$1, products!$A$1:$G$1, 0))</f>
        <v>8.73</v>
      </c>
      <c r="M34" s="6">
        <f>L34*E34</f>
        <v>52.38</v>
      </c>
      <c r="N34" t="str">
        <f>IF(I34="Rob","Robusta",IF(I34="Exc","Excelsa",IF(I34="Ara","Arabica",IF(I34="Lib","Liberica",""))))</f>
        <v>Liberica</v>
      </c>
      <c r="O34" t="str">
        <f>IF(J34="M","Medium",IF(J34="L","Light",IF(J34="D","Dark","")))</f>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_xlfn.XLOOKUP(C35,customers!$A:$A,customers!$B:$B,,0)</f>
        <v>Gallard Gatheral</v>
      </c>
      <c r="G35" s="2" t="str">
        <f>IF(_xlfn.XLOOKUP($C35,customers!$A:$A,customers!$C:$C,,0)=0,"",_xlfn.XLOOKUP($C35,customers!$A:$A,customers!$C:$C,,0))</f>
        <v>ggatheralx@123-reg.co.uk</v>
      </c>
      <c r="H35" s="2" t="str">
        <f>_xlfn.XLOOKUP($C35,customers!$A:$A,customers!$G:$G,,0)</f>
        <v>United States</v>
      </c>
      <c r="I35" t="str">
        <f>INDEX(products!$A$1:$G$49, MATCH(orders!$D35, products!$A$1:$A$49, 0), MATCH(orders!I$1, products!$A$1:$G$1, 0))</f>
        <v>Lib</v>
      </c>
      <c r="J35" t="str">
        <f>INDEX(products!$A$1:$G$49, MATCH(orders!$D35, products!$A$1:$A$49, 0), MATCH(orders!J$1, products!$A$1:$G$1, 0))</f>
        <v>L</v>
      </c>
      <c r="K35" s="4">
        <f>INDEX(products!$A$1:$G$49, MATCH(orders!$D35, products!$A$1:$A$49, 0), MATCH(orders!K$1, products!$A$1:$G$1, 0))</f>
        <v>0.2</v>
      </c>
      <c r="L35" s="5">
        <f>INDEX(products!$A$1:$G$49, MATCH(orders!$D35, products!$A$1:$A$49, 0), MATCH(orders!L$1, products!$A$1:$G$1, 0))</f>
        <v>4.7549999999999999</v>
      </c>
      <c r="M35" s="6">
        <f>L35*E35</f>
        <v>23.774999999999999</v>
      </c>
      <c r="N35" t="str">
        <f>IF(I35="Rob","Robusta",IF(I35="Exc","Excelsa",IF(I35="Ara","Arabica",IF(I35="Lib","Liberica",""))))</f>
        <v>Liberica</v>
      </c>
      <c r="O35" t="str">
        <f>IF(J35="M","Medium",IF(J35="L","Light",IF(J35="D","Dark","")))</f>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_xlfn.XLOOKUP(C36,customers!$A:$A,customers!$B:$B,,0)</f>
        <v>Una Welberry</v>
      </c>
      <c r="G36" s="2" t="str">
        <f>IF(_xlfn.XLOOKUP($C36,customers!$A:$A,customers!$C:$C,,0)=0,"",_xlfn.XLOOKUP($C36,customers!$A:$A,customers!$C:$C,,0))</f>
        <v>uwelberryy@ebay.co.uk</v>
      </c>
      <c r="H36" s="2" t="str">
        <f>_xlfn.XLOOKUP($C36,customers!$A:$A,customers!$G:$G,,0)</f>
        <v>United Kingdom</v>
      </c>
      <c r="I36" t="str">
        <f>INDEX(products!$A$1:$G$49, MATCH(orders!$D36, products!$A$1:$A$49, 0), MATCH(orders!I$1, products!$A$1:$G$1, 0))</f>
        <v>Lib</v>
      </c>
      <c r="J36" t="str">
        <f>INDEX(products!$A$1:$G$49, MATCH(orders!$D36, products!$A$1:$A$49, 0), MATCH(orders!J$1, products!$A$1:$G$1, 0))</f>
        <v>L</v>
      </c>
      <c r="K36" s="4">
        <f>INDEX(products!$A$1:$G$49, MATCH(orders!$D36, products!$A$1:$A$49, 0), MATCH(orders!K$1, products!$A$1:$G$1, 0))</f>
        <v>0.5</v>
      </c>
      <c r="L36" s="5">
        <f>INDEX(products!$A$1:$G$49, MATCH(orders!$D36, products!$A$1:$A$49, 0), MATCH(orders!L$1, products!$A$1:$G$1, 0))</f>
        <v>9.51</v>
      </c>
      <c r="M36" s="6">
        <f>L36*E36</f>
        <v>57.06</v>
      </c>
      <c r="N36" t="str">
        <f>IF(I36="Rob","Robusta",IF(I36="Exc","Excelsa",IF(I36="Ara","Arabica",IF(I36="Lib","Liberica",""))))</f>
        <v>Liberica</v>
      </c>
      <c r="O36" t="str">
        <f>IF(J36="M","Medium",IF(J36="L","Light",IF(J36="D","Dark","")))</f>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_xlfn.XLOOKUP(C37,customers!$A:$A,customers!$B:$B,,0)</f>
        <v>Faber Eilhart</v>
      </c>
      <c r="G37" s="2" t="str">
        <f>IF(_xlfn.XLOOKUP($C37,customers!$A:$A,customers!$C:$C,,0)=0,"",_xlfn.XLOOKUP($C37,customers!$A:$A,customers!$C:$C,,0))</f>
        <v>feilhartz@who.int</v>
      </c>
      <c r="H37" s="2" t="str">
        <f>_xlfn.XLOOKUP($C37,customers!$A:$A,customers!$G:$G,,0)</f>
        <v>United States</v>
      </c>
      <c r="I37" t="str">
        <f>INDEX(products!$A$1:$G$49, MATCH(orders!$D37, products!$A$1:$A$49, 0), MATCH(orders!I$1, products!$A$1:$G$1, 0))</f>
        <v>Ara</v>
      </c>
      <c r="J37" t="str">
        <f>INDEX(products!$A$1:$G$49, MATCH(orders!$D37, products!$A$1:$A$49, 0), MATCH(orders!J$1, products!$A$1:$G$1, 0))</f>
        <v>D</v>
      </c>
      <c r="K37" s="4">
        <f>INDEX(products!$A$1:$G$49, MATCH(orders!$D37, products!$A$1:$A$49, 0), MATCH(orders!K$1, products!$A$1:$G$1, 0))</f>
        <v>0.5</v>
      </c>
      <c r="L37" s="5">
        <f>INDEX(products!$A$1:$G$49, MATCH(orders!$D37, products!$A$1:$A$49, 0), MATCH(orders!L$1, products!$A$1:$G$1, 0))</f>
        <v>5.97</v>
      </c>
      <c r="M37" s="6">
        <f>L37*E37</f>
        <v>35.82</v>
      </c>
      <c r="N37" t="str">
        <f>IF(I37="Rob","Robusta",IF(I37="Exc","Excelsa",IF(I37="Ara","Arabica",IF(I37="Lib","Liberica",""))))</f>
        <v>Arabica</v>
      </c>
      <c r="O37" t="str">
        <f>IF(J37="M","Medium",IF(J37="L","Light",IF(J37="D","Dark","")))</f>
        <v>Dark</v>
      </c>
      <c r="P37" t="str">
        <f>_xlfn.XLOOKUP(Orders[[#This Row],[Customer ID]],customers!$A$1:$A$1001,customers!$I$1:$I$1001,"",0)</f>
        <v>No</v>
      </c>
    </row>
    <row r="38" spans="1:16" x14ac:dyDescent="0.25">
      <c r="A38" s="2" t="s">
        <v>693</v>
      </c>
      <c r="B38" s="3">
        <v>44233</v>
      </c>
      <c r="C38" s="2" t="s">
        <v>694</v>
      </c>
      <c r="D38" t="s">
        <v>6159</v>
      </c>
      <c r="E38" s="2">
        <v>2</v>
      </c>
      <c r="F38" s="2" t="str">
        <f>_xlfn.XLOOKUP(C38,customers!$A:$A,customers!$B:$B,,0)</f>
        <v>Zorina Ponting</v>
      </c>
      <c r="G38" s="2" t="str">
        <f>IF(_xlfn.XLOOKUP($C38,customers!$A:$A,customers!$C:$C,,0)=0,"",_xlfn.XLOOKUP($C38,customers!$A:$A,customers!$C:$C,,0))</f>
        <v>zponting10@altervista.org</v>
      </c>
      <c r="H38" s="2" t="str">
        <f>_xlfn.XLOOKUP($C38,customers!$A:$A,customers!$G:$G,,0)</f>
        <v>United States</v>
      </c>
      <c r="I38" t="str">
        <f>INDEX(products!$A$1:$G$49, MATCH(orders!$D38, products!$A$1:$A$49, 0), MATCH(orders!I$1, products!$A$1:$G$1, 0))</f>
        <v>Lib</v>
      </c>
      <c r="J38" t="str">
        <f>INDEX(products!$A$1:$G$49, MATCH(orders!$D38, products!$A$1:$A$49, 0), MATCH(orders!J$1, products!$A$1:$G$1, 0))</f>
        <v>M</v>
      </c>
      <c r="K38" s="4">
        <f>INDEX(products!$A$1:$G$49, MATCH(orders!$D38, products!$A$1:$A$49, 0), MATCH(orders!K$1, products!$A$1:$G$1, 0))</f>
        <v>0.2</v>
      </c>
      <c r="L38" s="5">
        <f>INDEX(products!$A$1:$G$49, MATCH(orders!$D38, products!$A$1:$A$49, 0), MATCH(orders!L$1, products!$A$1:$G$1, 0))</f>
        <v>4.3650000000000002</v>
      </c>
      <c r="M38" s="6">
        <f>L38*E38</f>
        <v>8.73</v>
      </c>
      <c r="N38" t="str">
        <f>IF(I38="Rob","Robusta",IF(I38="Exc","Excelsa",IF(I38="Ara","Arabica",IF(I38="Lib","Liberica",""))))</f>
        <v>Liberica</v>
      </c>
      <c r="O38" t="str">
        <f>IF(J38="M","Medium",IF(J38="L","Light",IF(J38="D","Dark","")))</f>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_xlfn.XLOOKUP(C39,customers!$A:$A,customers!$B:$B,,0)</f>
        <v>Silvio Strase</v>
      </c>
      <c r="G39" s="2" t="str">
        <f>IF(_xlfn.XLOOKUP($C39,customers!$A:$A,customers!$C:$C,,0)=0,"",_xlfn.XLOOKUP($C39,customers!$A:$A,customers!$C:$C,,0))</f>
        <v>sstrase11@booking.com</v>
      </c>
      <c r="H39" s="2" t="str">
        <f>_xlfn.XLOOKUP($C39,customers!$A:$A,customers!$G:$G,,0)</f>
        <v>United States</v>
      </c>
      <c r="I39" t="str">
        <f>INDEX(products!$A$1:$G$49, MATCH(orders!$D39, products!$A$1:$A$49, 0), MATCH(orders!I$1, products!$A$1:$G$1, 0))</f>
        <v>Lib</v>
      </c>
      <c r="J39" t="str">
        <f>INDEX(products!$A$1:$G$49, MATCH(orders!$D39, products!$A$1:$A$49, 0), MATCH(orders!J$1, products!$A$1:$G$1, 0))</f>
        <v>L</v>
      </c>
      <c r="K39" s="4">
        <f>INDEX(products!$A$1:$G$49, MATCH(orders!$D39, products!$A$1:$A$49, 0), MATCH(orders!K$1, products!$A$1:$G$1, 0))</f>
        <v>0.5</v>
      </c>
      <c r="L39" s="5">
        <f>INDEX(products!$A$1:$G$49, MATCH(orders!$D39, products!$A$1:$A$49, 0), MATCH(orders!L$1, products!$A$1:$G$1, 0))</f>
        <v>9.51</v>
      </c>
      <c r="M39" s="6">
        <f>L39*E39</f>
        <v>28.53</v>
      </c>
      <c r="N39" t="str">
        <f>IF(I39="Rob","Robusta",IF(I39="Exc","Excelsa",IF(I39="Ara","Arabica",IF(I39="Lib","Liberica",""))))</f>
        <v>Liberica</v>
      </c>
      <c r="O39" t="str">
        <f>IF(J39="M","Medium",IF(J39="L","Light",IF(J39="D","Dark","")))</f>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_xlfn.XLOOKUP(C40,customers!$A:$A,customers!$B:$B,,0)</f>
        <v>Dorie de la Tremoille</v>
      </c>
      <c r="G40" s="2" t="str">
        <f>IF(_xlfn.XLOOKUP($C40,customers!$A:$A,customers!$C:$C,,0)=0,"",_xlfn.XLOOKUP($C40,customers!$A:$A,customers!$C:$C,,0))</f>
        <v>dde12@unesco.org</v>
      </c>
      <c r="H40" s="2" t="str">
        <f>_xlfn.XLOOKUP($C40,customers!$A:$A,customers!$G:$G,,0)</f>
        <v>United States</v>
      </c>
      <c r="I40" t="str">
        <f>INDEX(products!$A$1:$G$49, MATCH(orders!$D40, products!$A$1:$A$49, 0), MATCH(orders!I$1, products!$A$1:$G$1, 0))</f>
        <v>Rob</v>
      </c>
      <c r="J40" t="str">
        <f>INDEX(products!$A$1:$G$49, MATCH(orders!$D40, products!$A$1:$A$49, 0), MATCH(orders!J$1, products!$A$1:$G$1, 0))</f>
        <v>M</v>
      </c>
      <c r="K40" s="4">
        <f>INDEX(products!$A$1:$G$49, MATCH(orders!$D40, products!$A$1:$A$49, 0), MATCH(orders!K$1, products!$A$1:$G$1, 0))</f>
        <v>2.5</v>
      </c>
      <c r="L40" s="5">
        <f>INDEX(products!$A$1:$G$49, MATCH(orders!$D40, products!$A$1:$A$49, 0), MATCH(orders!L$1, products!$A$1:$G$1, 0))</f>
        <v>22.884999999999998</v>
      </c>
      <c r="M40" s="6">
        <f>L40*E40</f>
        <v>114.42499999999998</v>
      </c>
      <c r="N40" t="str">
        <f>IF(I40="Rob","Robusta",IF(I40="Exc","Excelsa",IF(I40="Ara","Arabica",IF(I40="Lib","Liberica",""))))</f>
        <v>Robusta</v>
      </c>
      <c r="O40" t="str">
        <f>IF(J40="M","Medium",IF(J40="L","Light",IF(J40="D","Dark","")))</f>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_xlfn.XLOOKUP(C41,customers!$A:$A,customers!$B:$B,,0)</f>
        <v>Hy Zanetto</v>
      </c>
      <c r="G41" s="2" t="str">
        <f>IF(_xlfn.XLOOKUP($C41,customers!$A:$A,customers!$C:$C,,0)=0,"",_xlfn.XLOOKUP($C41,customers!$A:$A,customers!$C:$C,,0))</f>
        <v/>
      </c>
      <c r="H41" s="2" t="str">
        <f>_xlfn.XLOOKUP($C41,customers!$A:$A,customers!$G:$G,,0)</f>
        <v>United States</v>
      </c>
      <c r="I41" t="str">
        <f>INDEX(products!$A$1:$G$49, MATCH(orders!$D41, products!$A$1:$A$49, 0), MATCH(orders!I$1, products!$A$1:$G$1, 0))</f>
        <v>Rob</v>
      </c>
      <c r="J41" t="str">
        <f>INDEX(products!$A$1:$G$49, MATCH(orders!$D41, products!$A$1:$A$49, 0), MATCH(orders!J$1, products!$A$1:$G$1, 0))</f>
        <v>M</v>
      </c>
      <c r="K41" s="4">
        <f>INDEX(products!$A$1:$G$49, MATCH(orders!$D41, products!$A$1:$A$49, 0), MATCH(orders!K$1, products!$A$1:$G$1, 0))</f>
        <v>1</v>
      </c>
      <c r="L41" s="5">
        <f>INDEX(products!$A$1:$G$49, MATCH(orders!$D41, products!$A$1:$A$49, 0), MATCH(orders!L$1, products!$A$1:$G$1, 0))</f>
        <v>9.9499999999999993</v>
      </c>
      <c r="M41" s="6">
        <f>L41*E41</f>
        <v>59.699999999999996</v>
      </c>
      <c r="N41" t="str">
        <f>IF(I41="Rob","Robusta",IF(I41="Exc","Excelsa",IF(I41="Ara","Arabica",IF(I41="Lib","Liberica",""))))</f>
        <v>Robusta</v>
      </c>
      <c r="O41" t="str">
        <f>IF(J41="M","Medium",IF(J41="L","Light",IF(J41="D","Dark","")))</f>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_xlfn.XLOOKUP(C42,customers!$A:$A,customers!$B:$B,,0)</f>
        <v>Jessica McNess</v>
      </c>
      <c r="G42" s="2" t="str">
        <f>IF(_xlfn.XLOOKUP($C42,customers!$A:$A,customers!$C:$C,,0)=0,"",_xlfn.XLOOKUP($C42,customers!$A:$A,customers!$C:$C,,0))</f>
        <v/>
      </c>
      <c r="H42" s="2" t="str">
        <f>_xlfn.XLOOKUP($C42,customers!$A:$A,customers!$G:$G,,0)</f>
        <v>United States</v>
      </c>
      <c r="I42" t="str">
        <f>INDEX(products!$A$1:$G$49, MATCH(orders!$D42, products!$A$1:$A$49, 0), MATCH(orders!I$1, products!$A$1:$G$1, 0))</f>
        <v>Lib</v>
      </c>
      <c r="J42" t="str">
        <f>INDEX(products!$A$1:$G$49, MATCH(orders!$D42, products!$A$1:$A$49, 0), MATCH(orders!J$1, products!$A$1:$G$1, 0))</f>
        <v>M</v>
      </c>
      <c r="K42" s="4">
        <f>INDEX(products!$A$1:$G$49, MATCH(orders!$D42, products!$A$1:$A$49, 0), MATCH(orders!K$1, products!$A$1:$G$1, 0))</f>
        <v>1</v>
      </c>
      <c r="L42" s="5">
        <f>INDEX(products!$A$1:$G$49, MATCH(orders!$D42, products!$A$1:$A$49, 0), MATCH(orders!L$1, products!$A$1:$G$1, 0))</f>
        <v>14.55</v>
      </c>
      <c r="M42" s="6">
        <f>L42*E42</f>
        <v>43.650000000000006</v>
      </c>
      <c r="N42" t="str">
        <f>IF(I42="Rob","Robusta",IF(I42="Exc","Excelsa",IF(I42="Ara","Arabica",IF(I42="Lib","Liberica",""))))</f>
        <v>Liberica</v>
      </c>
      <c r="O42" t="str">
        <f>IF(J42="M","Medium",IF(J42="L","Light",IF(J42="D","Dark","")))</f>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_xlfn.XLOOKUP(C43,customers!$A:$A,customers!$B:$B,,0)</f>
        <v>Lorenzo Yeoland</v>
      </c>
      <c r="G43" s="2" t="str">
        <f>IF(_xlfn.XLOOKUP($C43,customers!$A:$A,customers!$C:$C,,0)=0,"",_xlfn.XLOOKUP($C43,customers!$A:$A,customers!$C:$C,,0))</f>
        <v>lyeoland15@pbs.org</v>
      </c>
      <c r="H43" s="2" t="str">
        <f>_xlfn.XLOOKUP($C43,customers!$A:$A,customers!$G:$G,,0)</f>
        <v>United States</v>
      </c>
      <c r="I43" t="str">
        <f>INDEX(products!$A$1:$G$49, MATCH(orders!$D43, products!$A$1:$A$49, 0), MATCH(orders!I$1, products!$A$1:$G$1, 0))</f>
        <v>Exc</v>
      </c>
      <c r="J43" t="str">
        <f>INDEX(products!$A$1:$G$49, MATCH(orders!$D43, products!$A$1:$A$49, 0), MATCH(orders!J$1, products!$A$1:$G$1, 0))</f>
        <v>D</v>
      </c>
      <c r="K43" s="4">
        <f>INDEX(products!$A$1:$G$49, MATCH(orders!$D43, products!$A$1:$A$49, 0), MATCH(orders!K$1, products!$A$1:$G$1, 0))</f>
        <v>0.2</v>
      </c>
      <c r="L43" s="5">
        <f>INDEX(products!$A$1:$G$49, MATCH(orders!$D43, products!$A$1:$A$49, 0), MATCH(orders!L$1, products!$A$1:$G$1, 0))</f>
        <v>3.645</v>
      </c>
      <c r="M43" s="6">
        <f>L43*E43</f>
        <v>7.29</v>
      </c>
      <c r="N43" t="str">
        <f>IF(I43="Rob","Robusta",IF(I43="Exc","Excelsa",IF(I43="Ara","Arabica",IF(I43="Lib","Liberica",""))))</f>
        <v>Excelsa</v>
      </c>
      <c r="O43" t="str">
        <f>IF(J43="M","Medium",IF(J43="L","Light",IF(J43="D","Dark","")))</f>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_xlfn.XLOOKUP(C44,customers!$A:$A,customers!$B:$B,,0)</f>
        <v>Abigail Tolworthy</v>
      </c>
      <c r="G44" s="2" t="str">
        <f>IF(_xlfn.XLOOKUP($C44,customers!$A:$A,customers!$C:$C,,0)=0,"",_xlfn.XLOOKUP($C44,customers!$A:$A,customers!$C:$C,,0))</f>
        <v>atolworthy16@toplist.cz</v>
      </c>
      <c r="H44" s="2" t="str">
        <f>_xlfn.XLOOKUP($C44,customers!$A:$A,customers!$G:$G,,0)</f>
        <v>United States</v>
      </c>
      <c r="I44" t="str">
        <f>INDEX(products!$A$1:$G$49, MATCH(orders!$D44, products!$A$1:$A$49, 0), MATCH(orders!I$1, products!$A$1:$G$1, 0))</f>
        <v>Rob</v>
      </c>
      <c r="J44" t="str">
        <f>INDEX(products!$A$1:$G$49, MATCH(orders!$D44, products!$A$1:$A$49, 0), MATCH(orders!J$1, products!$A$1:$G$1, 0))</f>
        <v>D</v>
      </c>
      <c r="K44" s="4">
        <f>INDEX(products!$A$1:$G$49, MATCH(orders!$D44, products!$A$1:$A$49, 0), MATCH(orders!K$1, products!$A$1:$G$1, 0))</f>
        <v>0.2</v>
      </c>
      <c r="L44" s="5">
        <f>INDEX(products!$A$1:$G$49, MATCH(orders!$D44, products!$A$1:$A$49, 0), MATCH(orders!L$1, products!$A$1:$G$1, 0))</f>
        <v>2.6849999999999996</v>
      </c>
      <c r="M44" s="6">
        <f>L44*E44</f>
        <v>8.0549999999999997</v>
      </c>
      <c r="N44" t="str">
        <f>IF(I44="Rob","Robusta",IF(I44="Exc","Excelsa",IF(I44="Ara","Arabica",IF(I44="Lib","Liberica",""))))</f>
        <v>Robusta</v>
      </c>
      <c r="O44" t="str">
        <f>IF(J44="M","Medium",IF(J44="L","Light",IF(J44="D","Dark","")))</f>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_xlfn.XLOOKUP(C45,customers!$A:$A,customers!$B:$B,,0)</f>
        <v>Maurie Bartol</v>
      </c>
      <c r="G45" s="2" t="str">
        <f>IF(_xlfn.XLOOKUP($C45,customers!$A:$A,customers!$C:$C,,0)=0,"",_xlfn.XLOOKUP($C45,customers!$A:$A,customers!$C:$C,,0))</f>
        <v/>
      </c>
      <c r="H45" s="2" t="str">
        <f>_xlfn.XLOOKUP($C45,customers!$A:$A,customers!$G:$G,,0)</f>
        <v>United States</v>
      </c>
      <c r="I45" t="str">
        <f>INDEX(products!$A$1:$G$49, MATCH(orders!$D45, products!$A$1:$A$49, 0), MATCH(orders!I$1, products!$A$1:$G$1, 0))</f>
        <v>Lib</v>
      </c>
      <c r="J45" t="str">
        <f>INDEX(products!$A$1:$G$49, MATCH(orders!$D45, products!$A$1:$A$49, 0), MATCH(orders!J$1, products!$A$1:$G$1, 0))</f>
        <v>L</v>
      </c>
      <c r="K45" s="4">
        <f>INDEX(products!$A$1:$G$49, MATCH(orders!$D45, products!$A$1:$A$49, 0), MATCH(orders!K$1, products!$A$1:$G$1, 0))</f>
        <v>2.5</v>
      </c>
      <c r="L45" s="5">
        <f>INDEX(products!$A$1:$G$49, MATCH(orders!$D45, products!$A$1:$A$49, 0), MATCH(orders!L$1, products!$A$1:$G$1, 0))</f>
        <v>36.454999999999998</v>
      </c>
      <c r="M45" s="6">
        <f>L45*E45</f>
        <v>72.91</v>
      </c>
      <c r="N45" t="str">
        <f>IF(I45="Rob","Robusta",IF(I45="Exc","Excelsa",IF(I45="Ara","Arabica",IF(I45="Lib","Liberica",""))))</f>
        <v>Liberica</v>
      </c>
      <c r="O45" t="str">
        <f>IF(J45="M","Medium",IF(J45="L","Light",IF(J45="D","Dark","")))</f>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_xlfn.XLOOKUP(C46,customers!$A:$A,customers!$B:$B,,0)</f>
        <v>Olag Baudassi</v>
      </c>
      <c r="G46" s="2" t="str">
        <f>IF(_xlfn.XLOOKUP($C46,customers!$A:$A,customers!$C:$C,,0)=0,"",_xlfn.XLOOKUP($C46,customers!$A:$A,customers!$C:$C,,0))</f>
        <v>obaudassi18@seesaa.net</v>
      </c>
      <c r="H46" s="2" t="str">
        <f>_xlfn.XLOOKUP($C46,customers!$A:$A,customers!$G:$G,,0)</f>
        <v>United States</v>
      </c>
      <c r="I46" t="str">
        <f>INDEX(products!$A$1:$G$49, MATCH(orders!$D46, products!$A$1:$A$49, 0), MATCH(orders!I$1, products!$A$1:$G$1, 0))</f>
        <v>Exc</v>
      </c>
      <c r="J46" t="str">
        <f>INDEX(products!$A$1:$G$49, MATCH(orders!$D46, products!$A$1:$A$49, 0), MATCH(orders!J$1, products!$A$1:$G$1, 0))</f>
        <v>M</v>
      </c>
      <c r="K46" s="4">
        <f>INDEX(products!$A$1:$G$49, MATCH(orders!$D46, products!$A$1:$A$49, 0), MATCH(orders!K$1, products!$A$1:$G$1, 0))</f>
        <v>0.5</v>
      </c>
      <c r="L46" s="5">
        <f>INDEX(products!$A$1:$G$49, MATCH(orders!$D46, products!$A$1:$A$49, 0), MATCH(orders!L$1, products!$A$1:$G$1, 0))</f>
        <v>8.25</v>
      </c>
      <c r="M46" s="6">
        <f>L46*E46</f>
        <v>16.5</v>
      </c>
      <c r="N46" t="str">
        <f>IF(I46="Rob","Robusta",IF(I46="Exc","Excelsa",IF(I46="Ara","Arabica",IF(I46="Lib","Liberica",""))))</f>
        <v>Excelsa</v>
      </c>
      <c r="O46" t="str">
        <f>IF(J46="M","Medium",IF(J46="L","Light",IF(J46="D","Dark","")))</f>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_xlfn.XLOOKUP(C47,customers!$A:$A,customers!$B:$B,,0)</f>
        <v>Petey Kingsbury</v>
      </c>
      <c r="G47" s="2" t="str">
        <f>IF(_xlfn.XLOOKUP($C47,customers!$A:$A,customers!$C:$C,,0)=0,"",_xlfn.XLOOKUP($C47,customers!$A:$A,customers!$C:$C,,0))</f>
        <v>pkingsbury19@comcast.net</v>
      </c>
      <c r="H47" s="2" t="str">
        <f>_xlfn.XLOOKUP($C47,customers!$A:$A,customers!$G:$G,,0)</f>
        <v>United States</v>
      </c>
      <c r="I47" t="str">
        <f>INDEX(products!$A$1:$G$49, MATCH(orders!$D47, products!$A$1:$A$49, 0), MATCH(orders!I$1, products!$A$1:$G$1, 0))</f>
        <v>Lib</v>
      </c>
      <c r="J47" t="str">
        <f>INDEX(products!$A$1:$G$49, MATCH(orders!$D47, products!$A$1:$A$49, 0), MATCH(orders!J$1, products!$A$1:$G$1, 0))</f>
        <v>D</v>
      </c>
      <c r="K47" s="4">
        <f>INDEX(products!$A$1:$G$49, MATCH(orders!$D47, products!$A$1:$A$49, 0), MATCH(orders!K$1, products!$A$1:$G$1, 0))</f>
        <v>2.5</v>
      </c>
      <c r="L47" s="5">
        <f>INDEX(products!$A$1:$G$49, MATCH(orders!$D47, products!$A$1:$A$49, 0), MATCH(orders!L$1, products!$A$1:$G$1, 0))</f>
        <v>29.784999999999997</v>
      </c>
      <c r="M47" s="6">
        <f>L47*E47</f>
        <v>178.70999999999998</v>
      </c>
      <c r="N47" t="str">
        <f>IF(I47="Rob","Robusta",IF(I47="Exc","Excelsa",IF(I47="Ara","Arabica",IF(I47="Lib","Liberica",""))))</f>
        <v>Liberica</v>
      </c>
      <c r="O47" t="str">
        <f>IF(J47="M","Medium",IF(J47="L","Light",IF(J47="D","Dark","")))</f>
        <v>Dark</v>
      </c>
      <c r="P47" t="str">
        <f>_xlfn.XLOOKUP(Orders[[#This Row],[Customer ID]],customers!$A$1:$A$1001,customers!$I$1:$I$1001,"",0)</f>
        <v>No</v>
      </c>
    </row>
    <row r="48" spans="1:16" x14ac:dyDescent="0.25">
      <c r="A48" s="2" t="s">
        <v>750</v>
      </c>
      <c r="B48" s="3">
        <v>43776</v>
      </c>
      <c r="C48" s="2" t="s">
        <v>751</v>
      </c>
      <c r="D48" t="s">
        <v>6166</v>
      </c>
      <c r="E48" s="2">
        <v>2</v>
      </c>
      <c r="F48" s="2" t="str">
        <f>_xlfn.XLOOKUP(C48,customers!$A:$A,customers!$B:$B,,0)</f>
        <v>Donna Baskeyfied</v>
      </c>
      <c r="G48" s="2" t="str">
        <f>IF(_xlfn.XLOOKUP($C48,customers!$A:$A,customers!$C:$C,,0)=0,"",_xlfn.XLOOKUP($C48,customers!$A:$A,customers!$C:$C,,0))</f>
        <v/>
      </c>
      <c r="H48" s="2" t="str">
        <f>_xlfn.XLOOKUP($C48,customers!$A:$A,customers!$G:$G,,0)</f>
        <v>United States</v>
      </c>
      <c r="I48" t="str">
        <f>INDEX(products!$A$1:$G$49, MATCH(orders!$D48, products!$A$1:$A$49, 0), MATCH(orders!I$1, products!$A$1:$G$1, 0))</f>
        <v>Exc</v>
      </c>
      <c r="J48" t="str">
        <f>INDEX(products!$A$1:$G$49, MATCH(orders!$D48, products!$A$1:$A$49, 0), MATCH(orders!J$1, products!$A$1:$G$1, 0))</f>
        <v>M</v>
      </c>
      <c r="K48" s="4">
        <f>INDEX(products!$A$1:$G$49, MATCH(orders!$D48, products!$A$1:$A$49, 0), MATCH(orders!K$1, products!$A$1:$G$1, 0))</f>
        <v>2.5</v>
      </c>
      <c r="L48" s="5">
        <f>INDEX(products!$A$1:$G$49, MATCH(orders!$D48, products!$A$1:$A$49, 0), MATCH(orders!L$1, products!$A$1:$G$1, 0))</f>
        <v>31.624999999999996</v>
      </c>
      <c r="M48" s="6">
        <f>L48*E48</f>
        <v>63.249999999999993</v>
      </c>
      <c r="N48" t="str">
        <f>IF(I48="Rob","Robusta",IF(I48="Exc","Excelsa",IF(I48="Ara","Arabica",IF(I48="Lib","Liberica",""))))</f>
        <v>Excelsa</v>
      </c>
      <c r="O48" t="str">
        <f>IF(J48="M","Medium",IF(J48="L","Light",IF(J48="D","Dark","")))</f>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_xlfn.XLOOKUP(C49,customers!$A:$A,customers!$B:$B,,0)</f>
        <v>Arda Curley</v>
      </c>
      <c r="G49" s="2" t="str">
        <f>IF(_xlfn.XLOOKUP($C49,customers!$A:$A,customers!$C:$C,,0)=0,"",_xlfn.XLOOKUP($C49,customers!$A:$A,customers!$C:$C,,0))</f>
        <v>acurley1b@hao123.com</v>
      </c>
      <c r="H49" s="2" t="str">
        <f>_xlfn.XLOOKUP($C49,customers!$A:$A,customers!$G:$G,,0)</f>
        <v>United States</v>
      </c>
      <c r="I49" t="str">
        <f>INDEX(products!$A$1:$G$49, MATCH(orders!$D49, products!$A$1:$A$49, 0), MATCH(orders!I$1, products!$A$1:$G$1, 0))</f>
        <v>Ara</v>
      </c>
      <c r="J49" t="str">
        <f>INDEX(products!$A$1:$G$49, MATCH(orders!$D49, products!$A$1:$A$49, 0), MATCH(orders!J$1, products!$A$1:$G$1, 0))</f>
        <v>L</v>
      </c>
      <c r="K49" s="4">
        <f>INDEX(products!$A$1:$G$49, MATCH(orders!$D49, products!$A$1:$A$49, 0), MATCH(orders!K$1, products!$A$1:$G$1, 0))</f>
        <v>0.2</v>
      </c>
      <c r="L49" s="5">
        <f>INDEX(products!$A$1:$G$49, MATCH(orders!$D49, products!$A$1:$A$49, 0), MATCH(orders!L$1, products!$A$1:$G$1, 0))</f>
        <v>3.8849999999999998</v>
      </c>
      <c r="M49" s="6">
        <f>L49*E49</f>
        <v>7.77</v>
      </c>
      <c r="N49" t="str">
        <f>IF(I49="Rob","Robusta",IF(I49="Exc","Excelsa",IF(I49="Ara","Arabica",IF(I49="Lib","Liberica",""))))</f>
        <v>Arabica</v>
      </c>
      <c r="O49" t="str">
        <f>IF(J49="M","Medium",IF(J49="L","Light",IF(J49="D","Dark","")))</f>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_xlfn.XLOOKUP(C50,customers!$A:$A,customers!$B:$B,,0)</f>
        <v>Raynor McGilvary</v>
      </c>
      <c r="G50" s="2" t="str">
        <f>IF(_xlfn.XLOOKUP($C50,customers!$A:$A,customers!$C:$C,,0)=0,"",_xlfn.XLOOKUP($C50,customers!$A:$A,customers!$C:$C,,0))</f>
        <v>rmcgilvary1c@tamu.edu</v>
      </c>
      <c r="H50" s="2" t="str">
        <f>_xlfn.XLOOKUP($C50,customers!$A:$A,customers!$G:$G,,0)</f>
        <v>United States</v>
      </c>
      <c r="I50" t="str">
        <f>INDEX(products!$A$1:$G$49, MATCH(orders!$D50, products!$A$1:$A$49, 0), MATCH(orders!I$1, products!$A$1:$G$1, 0))</f>
        <v>Ara</v>
      </c>
      <c r="J50" t="str">
        <f>INDEX(products!$A$1:$G$49, MATCH(orders!$D50, products!$A$1:$A$49, 0), MATCH(orders!J$1, products!$A$1:$G$1, 0))</f>
        <v>D</v>
      </c>
      <c r="K50" s="4">
        <f>INDEX(products!$A$1:$G$49, MATCH(orders!$D50, products!$A$1:$A$49, 0), MATCH(orders!K$1, products!$A$1:$G$1, 0))</f>
        <v>2.5</v>
      </c>
      <c r="L50" s="5">
        <f>INDEX(products!$A$1:$G$49, MATCH(orders!$D50, products!$A$1:$A$49, 0), MATCH(orders!L$1, products!$A$1:$G$1, 0))</f>
        <v>22.884999999999998</v>
      </c>
      <c r="M50" s="6">
        <f>L50*E50</f>
        <v>91.539999999999992</v>
      </c>
      <c r="N50" t="str">
        <f>IF(I50="Rob","Robusta",IF(I50="Exc","Excelsa",IF(I50="Ara","Arabica",IF(I50="Lib","Liberica",""))))</f>
        <v>Arabica</v>
      </c>
      <c r="O50" t="str">
        <f>IF(J50="M","Medium",IF(J50="L","Light",IF(J50="D","Dark","")))</f>
        <v>Dark</v>
      </c>
      <c r="P50" t="str">
        <f>_xlfn.XLOOKUP(Orders[[#This Row],[Customer ID]],customers!$A$1:$A$1001,customers!$I$1:$I$1001,"",0)</f>
        <v>No</v>
      </c>
    </row>
    <row r="51" spans="1:16" x14ac:dyDescent="0.25">
      <c r="A51" s="2" t="s">
        <v>766</v>
      </c>
      <c r="B51" s="3">
        <v>44790</v>
      </c>
      <c r="C51" s="2" t="s">
        <v>767</v>
      </c>
      <c r="D51" t="s">
        <v>6140</v>
      </c>
      <c r="E51" s="2">
        <v>3</v>
      </c>
      <c r="F51" s="2" t="str">
        <f>_xlfn.XLOOKUP(C51,customers!$A:$A,customers!$B:$B,,0)</f>
        <v>Isis Pikett</v>
      </c>
      <c r="G51" s="2" t="str">
        <f>IF(_xlfn.XLOOKUP($C51,customers!$A:$A,customers!$C:$C,,0)=0,"",_xlfn.XLOOKUP($C51,customers!$A:$A,customers!$C:$C,,0))</f>
        <v>ipikett1d@xinhuanet.com</v>
      </c>
      <c r="H51" s="2" t="str">
        <f>_xlfn.XLOOKUP($C51,customers!$A:$A,customers!$G:$G,,0)</f>
        <v>United States</v>
      </c>
      <c r="I51" t="str">
        <f>INDEX(products!$A$1:$G$49, MATCH(orders!$D51, products!$A$1:$A$49, 0), MATCH(orders!I$1, products!$A$1:$G$1, 0))</f>
        <v>Ara</v>
      </c>
      <c r="J51" t="str">
        <f>INDEX(products!$A$1:$G$49, MATCH(orders!$D51, products!$A$1:$A$49, 0), MATCH(orders!J$1, products!$A$1:$G$1, 0))</f>
        <v>L</v>
      </c>
      <c r="K51" s="4">
        <f>INDEX(products!$A$1:$G$49, MATCH(orders!$D51, products!$A$1:$A$49, 0), MATCH(orders!K$1, products!$A$1:$G$1, 0))</f>
        <v>1</v>
      </c>
      <c r="L51" s="5">
        <f>INDEX(products!$A$1:$G$49, MATCH(orders!$D51, products!$A$1:$A$49, 0), MATCH(orders!L$1, products!$A$1:$G$1, 0))</f>
        <v>12.95</v>
      </c>
      <c r="M51" s="6">
        <f>L51*E51</f>
        <v>38.849999999999994</v>
      </c>
      <c r="N51" t="str">
        <f>IF(I51="Rob","Robusta",IF(I51="Exc","Excelsa",IF(I51="Ara","Arabica",IF(I51="Lib","Liberica",""))))</f>
        <v>Arabica</v>
      </c>
      <c r="O51" t="str">
        <f>IF(J51="M","Medium",IF(J51="L","Light",IF(J51="D","Dark","")))</f>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_xlfn.XLOOKUP(C52,customers!$A:$A,customers!$B:$B,,0)</f>
        <v>Inger Bouldon</v>
      </c>
      <c r="G52" s="2" t="str">
        <f>IF(_xlfn.XLOOKUP($C52,customers!$A:$A,customers!$C:$C,,0)=0,"",_xlfn.XLOOKUP($C52,customers!$A:$A,customers!$C:$C,,0))</f>
        <v>ibouldon1e@gizmodo.com</v>
      </c>
      <c r="H52" s="2" t="str">
        <f>_xlfn.XLOOKUP($C52,customers!$A:$A,customers!$G:$G,,0)</f>
        <v>United States</v>
      </c>
      <c r="I52" t="str">
        <f>INDEX(products!$A$1:$G$49, MATCH(orders!$D52, products!$A$1:$A$49, 0), MATCH(orders!I$1, products!$A$1:$G$1, 0))</f>
        <v>Lib</v>
      </c>
      <c r="J52" t="str">
        <f>INDEX(products!$A$1:$G$49, MATCH(orders!$D52, products!$A$1:$A$49, 0), MATCH(orders!J$1, products!$A$1:$G$1, 0))</f>
        <v>D</v>
      </c>
      <c r="K52" s="4">
        <f>INDEX(products!$A$1:$G$49, MATCH(orders!$D52, products!$A$1:$A$49, 0), MATCH(orders!K$1, products!$A$1:$G$1, 0))</f>
        <v>0.5</v>
      </c>
      <c r="L52" s="5">
        <f>INDEX(products!$A$1:$G$49, MATCH(orders!$D52, products!$A$1:$A$49, 0), MATCH(orders!L$1, products!$A$1:$G$1, 0))</f>
        <v>7.77</v>
      </c>
      <c r="M52" s="6">
        <f>L52*E52</f>
        <v>15.54</v>
      </c>
      <c r="N52" t="str">
        <f>IF(I52="Rob","Robusta",IF(I52="Exc","Excelsa",IF(I52="Ara","Arabica",IF(I52="Lib","Liberica",""))))</f>
        <v>Liberica</v>
      </c>
      <c r="O52" t="str">
        <f>IF(J52="M","Medium",IF(J52="L","Light",IF(J52="D","Dark","")))</f>
        <v>Dark</v>
      </c>
      <c r="P52" t="str">
        <f>_xlfn.XLOOKUP(Orders[[#This Row],[Customer ID]],customers!$A$1:$A$1001,customers!$I$1:$I$1001,"",0)</f>
        <v>No</v>
      </c>
    </row>
    <row r="53" spans="1:16" x14ac:dyDescent="0.25">
      <c r="A53" s="2" t="s">
        <v>778</v>
      </c>
      <c r="B53" s="3">
        <v>43600</v>
      </c>
      <c r="C53" s="2" t="s">
        <v>779</v>
      </c>
      <c r="D53" t="s">
        <v>6164</v>
      </c>
      <c r="E53" s="2">
        <v>4</v>
      </c>
      <c r="F53" s="2" t="str">
        <f>_xlfn.XLOOKUP(C53,customers!$A:$A,customers!$B:$B,,0)</f>
        <v>Karry Flanders</v>
      </c>
      <c r="G53" s="2" t="str">
        <f>IF(_xlfn.XLOOKUP($C53,customers!$A:$A,customers!$C:$C,,0)=0,"",_xlfn.XLOOKUP($C53,customers!$A:$A,customers!$C:$C,,0))</f>
        <v>kflanders1f@over-blog.com</v>
      </c>
      <c r="H53" s="2" t="str">
        <f>_xlfn.XLOOKUP($C53,customers!$A:$A,customers!$G:$G,,0)</f>
        <v>Ireland</v>
      </c>
      <c r="I53" t="str">
        <f>INDEX(products!$A$1:$G$49, MATCH(orders!$D53, products!$A$1:$A$49, 0), MATCH(orders!I$1, products!$A$1:$G$1, 0))</f>
        <v>Lib</v>
      </c>
      <c r="J53" t="str">
        <f>INDEX(products!$A$1:$G$49, MATCH(orders!$D53, products!$A$1:$A$49, 0), MATCH(orders!J$1, products!$A$1:$G$1, 0))</f>
        <v>L</v>
      </c>
      <c r="K53" s="4">
        <f>INDEX(products!$A$1:$G$49, MATCH(orders!$D53, products!$A$1:$A$49, 0), MATCH(orders!K$1, products!$A$1:$G$1, 0))</f>
        <v>2.5</v>
      </c>
      <c r="L53" s="5">
        <f>INDEX(products!$A$1:$G$49, MATCH(orders!$D53, products!$A$1:$A$49, 0), MATCH(orders!L$1, products!$A$1:$G$1, 0))</f>
        <v>36.454999999999998</v>
      </c>
      <c r="M53" s="6">
        <f>L53*E53</f>
        <v>145.82</v>
      </c>
      <c r="N53" t="str">
        <f>IF(I53="Rob","Robusta",IF(I53="Exc","Excelsa",IF(I53="Ara","Arabica",IF(I53="Lib","Liberica",""))))</f>
        <v>Liberica</v>
      </c>
      <c r="O53" t="str">
        <f>IF(J53="M","Medium",IF(J53="L","Light",IF(J53="D","Dark","")))</f>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_xlfn.XLOOKUP(C54,customers!$A:$A,customers!$B:$B,,0)</f>
        <v>Hartley Mattioli</v>
      </c>
      <c r="G54" s="2" t="str">
        <f>IF(_xlfn.XLOOKUP($C54,customers!$A:$A,customers!$C:$C,,0)=0,"",_xlfn.XLOOKUP($C54,customers!$A:$A,customers!$C:$C,,0))</f>
        <v>hmattioli1g@webmd.com</v>
      </c>
      <c r="H54" s="2" t="str">
        <f>_xlfn.XLOOKUP($C54,customers!$A:$A,customers!$G:$G,,0)</f>
        <v>United Kingdom</v>
      </c>
      <c r="I54" t="str">
        <f>INDEX(products!$A$1:$G$49, MATCH(orders!$D54, products!$A$1:$A$49, 0), MATCH(orders!I$1, products!$A$1:$G$1, 0))</f>
        <v>Rob</v>
      </c>
      <c r="J54" t="str">
        <f>INDEX(products!$A$1:$G$49, MATCH(orders!$D54, products!$A$1:$A$49, 0), MATCH(orders!J$1, products!$A$1:$G$1, 0))</f>
        <v>M</v>
      </c>
      <c r="K54" s="4">
        <f>INDEX(products!$A$1:$G$49, MATCH(orders!$D54, products!$A$1:$A$49, 0), MATCH(orders!K$1, products!$A$1:$G$1, 0))</f>
        <v>0.5</v>
      </c>
      <c r="L54" s="5">
        <f>INDEX(products!$A$1:$G$49, MATCH(orders!$D54, products!$A$1:$A$49, 0), MATCH(orders!L$1, products!$A$1:$G$1, 0))</f>
        <v>5.97</v>
      </c>
      <c r="M54" s="6">
        <f>L54*E54</f>
        <v>29.849999999999998</v>
      </c>
      <c r="N54" t="str">
        <f>IF(I54="Rob","Robusta",IF(I54="Exc","Excelsa",IF(I54="Ara","Arabica",IF(I54="Lib","Liberica",""))))</f>
        <v>Robusta</v>
      </c>
      <c r="O54" t="str">
        <f>IF(J54="M","Medium",IF(J54="L","Light",IF(J54="D","Dark","")))</f>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_xlfn.XLOOKUP(C55,customers!$A:$A,customers!$B:$B,,0)</f>
        <v>Hartley Mattioli</v>
      </c>
      <c r="G55" s="2" t="str">
        <f>IF(_xlfn.XLOOKUP($C55,customers!$A:$A,customers!$C:$C,,0)=0,"",_xlfn.XLOOKUP($C55,customers!$A:$A,customers!$C:$C,,0))</f>
        <v>hmattioli1g@webmd.com</v>
      </c>
      <c r="H55" s="2" t="str">
        <f>_xlfn.XLOOKUP($C55,customers!$A:$A,customers!$G:$G,,0)</f>
        <v>United Kingdom</v>
      </c>
      <c r="I55" t="str">
        <f>INDEX(products!$A$1:$G$49, MATCH(orders!$D55, products!$A$1:$A$49, 0), MATCH(orders!I$1, products!$A$1:$G$1, 0))</f>
        <v>Lib</v>
      </c>
      <c r="J55" t="str">
        <f>INDEX(products!$A$1:$G$49, MATCH(orders!$D55, products!$A$1:$A$49, 0), MATCH(orders!J$1, products!$A$1:$G$1, 0))</f>
        <v>L</v>
      </c>
      <c r="K55" s="4">
        <f>INDEX(products!$A$1:$G$49, MATCH(orders!$D55, products!$A$1:$A$49, 0), MATCH(orders!K$1, products!$A$1:$G$1, 0))</f>
        <v>2.5</v>
      </c>
      <c r="L55" s="5">
        <f>INDEX(products!$A$1:$G$49, MATCH(orders!$D55, products!$A$1:$A$49, 0), MATCH(orders!L$1, products!$A$1:$G$1, 0))</f>
        <v>36.454999999999998</v>
      </c>
      <c r="M55" s="6">
        <f>L55*E55</f>
        <v>72.91</v>
      </c>
      <c r="N55" t="str">
        <f>IF(I55="Rob","Robusta",IF(I55="Exc","Excelsa",IF(I55="Ara","Arabica",IF(I55="Lib","Liberica",""))))</f>
        <v>Liberica</v>
      </c>
      <c r="O55" t="str">
        <f>IF(J55="M","Medium",IF(J55="L","Light",IF(J55="D","Dark","")))</f>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_xlfn.XLOOKUP(C56,customers!$A:$A,customers!$B:$B,,0)</f>
        <v>Archambault Gillard</v>
      </c>
      <c r="G56" s="2" t="str">
        <f>IF(_xlfn.XLOOKUP($C56,customers!$A:$A,customers!$C:$C,,0)=0,"",_xlfn.XLOOKUP($C56,customers!$A:$A,customers!$C:$C,,0))</f>
        <v>agillard1i@issuu.com</v>
      </c>
      <c r="H56" s="2" t="str">
        <f>_xlfn.XLOOKUP($C56,customers!$A:$A,customers!$G:$G,,0)</f>
        <v>United States</v>
      </c>
      <c r="I56" t="str">
        <f>INDEX(products!$A$1:$G$49, MATCH(orders!$D56, products!$A$1:$A$49, 0), MATCH(orders!I$1, products!$A$1:$G$1, 0))</f>
        <v>Lib</v>
      </c>
      <c r="J56" t="str">
        <f>INDEX(products!$A$1:$G$49, MATCH(orders!$D56, products!$A$1:$A$49, 0), MATCH(orders!J$1, products!$A$1:$G$1, 0))</f>
        <v>M</v>
      </c>
      <c r="K56" s="4">
        <f>INDEX(products!$A$1:$G$49, MATCH(orders!$D56, products!$A$1:$A$49, 0), MATCH(orders!K$1, products!$A$1:$G$1, 0))</f>
        <v>1</v>
      </c>
      <c r="L56" s="5">
        <f>INDEX(products!$A$1:$G$49, MATCH(orders!$D56, products!$A$1:$A$49, 0), MATCH(orders!L$1, products!$A$1:$G$1, 0))</f>
        <v>14.55</v>
      </c>
      <c r="M56" s="6">
        <f>L56*E56</f>
        <v>72.75</v>
      </c>
      <c r="N56" t="str">
        <f>IF(I56="Rob","Robusta",IF(I56="Exc","Excelsa",IF(I56="Ara","Arabica",IF(I56="Lib","Liberica",""))))</f>
        <v>Liberica</v>
      </c>
      <c r="O56" t="str">
        <f>IF(J56="M","Medium",IF(J56="L","Light",IF(J56="D","Dark","")))</f>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_xlfn.XLOOKUP(C57,customers!$A:$A,customers!$B:$B,,0)</f>
        <v>Salomo Cushworth</v>
      </c>
      <c r="G57" s="2" t="str">
        <f>IF(_xlfn.XLOOKUP($C57,customers!$A:$A,customers!$C:$C,,0)=0,"",_xlfn.XLOOKUP($C57,customers!$A:$A,customers!$C:$C,,0))</f>
        <v/>
      </c>
      <c r="H57" s="2" t="str">
        <f>_xlfn.XLOOKUP($C57,customers!$A:$A,customers!$G:$G,,0)</f>
        <v>United States</v>
      </c>
      <c r="I57" t="str">
        <f>INDEX(products!$A$1:$G$49, MATCH(orders!$D57, products!$A$1:$A$49, 0), MATCH(orders!I$1, products!$A$1:$G$1, 0))</f>
        <v>Lib</v>
      </c>
      <c r="J57" t="str">
        <f>INDEX(products!$A$1:$G$49, MATCH(orders!$D57, products!$A$1:$A$49, 0), MATCH(orders!J$1, products!$A$1:$G$1, 0))</f>
        <v>L</v>
      </c>
      <c r="K57" s="4">
        <f>INDEX(products!$A$1:$G$49, MATCH(orders!$D57, products!$A$1:$A$49, 0), MATCH(orders!K$1, products!$A$1:$G$1, 0))</f>
        <v>1</v>
      </c>
      <c r="L57" s="5">
        <f>INDEX(products!$A$1:$G$49, MATCH(orders!$D57, products!$A$1:$A$49, 0), MATCH(orders!L$1, products!$A$1:$G$1, 0))</f>
        <v>15.85</v>
      </c>
      <c r="M57" s="6">
        <f>L57*E57</f>
        <v>47.55</v>
      </c>
      <c r="N57" t="str">
        <f>IF(I57="Rob","Robusta",IF(I57="Exc","Excelsa",IF(I57="Ara","Arabica",IF(I57="Lib","Liberica",""))))</f>
        <v>Liberica</v>
      </c>
      <c r="O57" t="str">
        <f>IF(J57="M","Medium",IF(J57="L","Light",IF(J57="D","Dark","")))</f>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_xlfn.XLOOKUP(C58,customers!$A:$A,customers!$B:$B,,0)</f>
        <v>Theda Grizard</v>
      </c>
      <c r="G58" s="2" t="str">
        <f>IF(_xlfn.XLOOKUP($C58,customers!$A:$A,customers!$C:$C,,0)=0,"",_xlfn.XLOOKUP($C58,customers!$A:$A,customers!$C:$C,,0))</f>
        <v>tgrizard1k@odnoklassniki.ru</v>
      </c>
      <c r="H58" s="2" t="str">
        <f>_xlfn.XLOOKUP($C58,customers!$A:$A,customers!$G:$G,,0)</f>
        <v>United States</v>
      </c>
      <c r="I58" t="str">
        <f>INDEX(products!$A$1:$G$49, MATCH(orders!$D58, products!$A$1:$A$49, 0), MATCH(orders!I$1, products!$A$1:$G$1, 0))</f>
        <v>Exc</v>
      </c>
      <c r="J58" t="str">
        <f>INDEX(products!$A$1:$G$49, MATCH(orders!$D58, products!$A$1:$A$49, 0), MATCH(orders!J$1, products!$A$1:$G$1, 0))</f>
        <v>D</v>
      </c>
      <c r="K58" s="4">
        <f>INDEX(products!$A$1:$G$49, MATCH(orders!$D58, products!$A$1:$A$49, 0), MATCH(orders!K$1, products!$A$1:$G$1, 0))</f>
        <v>0.2</v>
      </c>
      <c r="L58" s="5">
        <f>INDEX(products!$A$1:$G$49, MATCH(orders!$D58, products!$A$1:$A$49, 0), MATCH(orders!L$1, products!$A$1:$G$1, 0))</f>
        <v>3.645</v>
      </c>
      <c r="M58" s="6">
        <f>L58*E58</f>
        <v>10.935</v>
      </c>
      <c r="N58" t="str">
        <f>IF(I58="Rob","Robusta",IF(I58="Exc","Excelsa",IF(I58="Ara","Arabica",IF(I58="Lib","Liberica",""))))</f>
        <v>Excelsa</v>
      </c>
      <c r="O58" t="str">
        <f>IF(J58="M","Medium",IF(J58="L","Light",IF(J58="D","Dark","")))</f>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_xlfn.XLOOKUP(C59,customers!$A:$A,customers!$B:$B,,0)</f>
        <v>Rozele Relton</v>
      </c>
      <c r="G59" s="2" t="str">
        <f>IF(_xlfn.XLOOKUP($C59,customers!$A:$A,customers!$C:$C,,0)=0,"",_xlfn.XLOOKUP($C59,customers!$A:$A,customers!$C:$C,,0))</f>
        <v>rrelton1l@stanford.edu</v>
      </c>
      <c r="H59" s="2" t="str">
        <f>_xlfn.XLOOKUP($C59,customers!$A:$A,customers!$G:$G,,0)</f>
        <v>United States</v>
      </c>
      <c r="I59" t="str">
        <f>INDEX(products!$A$1:$G$49, MATCH(orders!$D59, products!$A$1:$A$49, 0), MATCH(orders!I$1, products!$A$1:$G$1, 0))</f>
        <v>Exc</v>
      </c>
      <c r="J59" t="str">
        <f>INDEX(products!$A$1:$G$49, MATCH(orders!$D59, products!$A$1:$A$49, 0), MATCH(orders!J$1, products!$A$1:$G$1, 0))</f>
        <v>L</v>
      </c>
      <c r="K59" s="4">
        <f>INDEX(products!$A$1:$G$49, MATCH(orders!$D59, products!$A$1:$A$49, 0), MATCH(orders!K$1, products!$A$1:$G$1, 0))</f>
        <v>1</v>
      </c>
      <c r="L59" s="5">
        <f>INDEX(products!$A$1:$G$49, MATCH(orders!$D59, products!$A$1:$A$49, 0), MATCH(orders!L$1, products!$A$1:$G$1, 0))</f>
        <v>14.85</v>
      </c>
      <c r="M59" s="6">
        <f>L59*E59</f>
        <v>59.4</v>
      </c>
      <c r="N59" t="str">
        <f>IF(I59="Rob","Robusta",IF(I59="Exc","Excelsa",IF(I59="Ara","Arabica",IF(I59="Lib","Liberica",""))))</f>
        <v>Excelsa</v>
      </c>
      <c r="O59" t="str">
        <f>IF(J59="M","Medium",IF(J59="L","Light",IF(J59="D","Dark","")))</f>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_xlfn.XLOOKUP(C60,customers!$A:$A,customers!$B:$B,,0)</f>
        <v>Willa Rolling</v>
      </c>
      <c r="G60" s="2" t="str">
        <f>IF(_xlfn.XLOOKUP($C60,customers!$A:$A,customers!$C:$C,,0)=0,"",_xlfn.XLOOKUP($C60,customers!$A:$A,customers!$C:$C,,0))</f>
        <v/>
      </c>
      <c r="H60" s="2" t="str">
        <f>_xlfn.XLOOKUP($C60,customers!$A:$A,customers!$G:$G,,0)</f>
        <v>United States</v>
      </c>
      <c r="I60" t="str">
        <f>INDEX(products!$A$1:$G$49, MATCH(orders!$D60, products!$A$1:$A$49, 0), MATCH(orders!I$1, products!$A$1:$G$1, 0))</f>
        <v>Lib</v>
      </c>
      <c r="J60" t="str">
        <f>INDEX(products!$A$1:$G$49, MATCH(orders!$D60, products!$A$1:$A$49, 0), MATCH(orders!J$1, products!$A$1:$G$1, 0))</f>
        <v>D</v>
      </c>
      <c r="K60" s="4">
        <f>INDEX(products!$A$1:$G$49, MATCH(orders!$D60, products!$A$1:$A$49, 0), MATCH(orders!K$1, products!$A$1:$G$1, 0))</f>
        <v>2.5</v>
      </c>
      <c r="L60" s="5">
        <f>INDEX(products!$A$1:$G$49, MATCH(orders!$D60, products!$A$1:$A$49, 0), MATCH(orders!L$1, products!$A$1:$G$1, 0))</f>
        <v>29.784999999999997</v>
      </c>
      <c r="M60" s="6">
        <f>L60*E60</f>
        <v>89.35499999999999</v>
      </c>
      <c r="N60" t="str">
        <f>IF(I60="Rob","Robusta",IF(I60="Exc","Excelsa",IF(I60="Ara","Arabica",IF(I60="Lib","Liberica",""))))</f>
        <v>Liberica</v>
      </c>
      <c r="O60" t="str">
        <f>IF(J60="M","Medium",IF(J60="L","Light",IF(J60="D","Dark","")))</f>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_xlfn.XLOOKUP(C61,customers!$A:$A,customers!$B:$B,,0)</f>
        <v>Stanislaus Gilroy</v>
      </c>
      <c r="G61" s="2" t="str">
        <f>IF(_xlfn.XLOOKUP($C61,customers!$A:$A,customers!$C:$C,,0)=0,"",_xlfn.XLOOKUP($C61,customers!$A:$A,customers!$C:$C,,0))</f>
        <v>sgilroy1n@eepurl.com</v>
      </c>
      <c r="H61" s="2" t="str">
        <f>_xlfn.XLOOKUP($C61,customers!$A:$A,customers!$G:$G,,0)</f>
        <v>United States</v>
      </c>
      <c r="I61" t="str">
        <f>INDEX(products!$A$1:$G$49, MATCH(orders!$D61, products!$A$1:$A$49, 0), MATCH(orders!I$1, products!$A$1:$G$1, 0))</f>
        <v>Lib</v>
      </c>
      <c r="J61" t="str">
        <f>INDEX(products!$A$1:$G$49, MATCH(orders!$D61, products!$A$1:$A$49, 0), MATCH(orders!J$1, products!$A$1:$G$1, 0))</f>
        <v>M</v>
      </c>
      <c r="K61" s="4">
        <f>INDEX(products!$A$1:$G$49, MATCH(orders!$D61, products!$A$1:$A$49, 0), MATCH(orders!K$1, products!$A$1:$G$1, 0))</f>
        <v>0.5</v>
      </c>
      <c r="L61" s="5">
        <f>INDEX(products!$A$1:$G$49, MATCH(orders!$D61, products!$A$1:$A$49, 0), MATCH(orders!L$1, products!$A$1:$G$1, 0))</f>
        <v>8.73</v>
      </c>
      <c r="M61" s="6">
        <f>L61*E61</f>
        <v>26.19</v>
      </c>
      <c r="N61" t="str">
        <f>IF(I61="Rob","Robusta",IF(I61="Exc","Excelsa",IF(I61="Ara","Arabica",IF(I61="Lib","Liberica",""))))</f>
        <v>Liberica</v>
      </c>
      <c r="O61" t="str">
        <f>IF(J61="M","Medium",IF(J61="L","Light",IF(J61="D","Dark","")))</f>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INDEX(products!$A$1:$G$49, MATCH(orders!$D62, products!$A$1:$A$49, 0), MATCH(orders!I$1, products!$A$1:$G$1, 0))</f>
        <v>Ara</v>
      </c>
      <c r="J62" t="str">
        <f>INDEX(products!$A$1:$G$49, MATCH(orders!$D62, products!$A$1:$A$49, 0), MATCH(orders!J$1, products!$A$1:$G$1, 0))</f>
        <v>D</v>
      </c>
      <c r="K62" s="4">
        <f>INDEX(products!$A$1:$G$49, MATCH(orders!$D62, products!$A$1:$A$49, 0), MATCH(orders!K$1, products!$A$1:$G$1, 0))</f>
        <v>2.5</v>
      </c>
      <c r="L62" s="5">
        <f>INDEX(products!$A$1:$G$49, MATCH(orders!$D62, products!$A$1:$A$49, 0), MATCH(orders!L$1, products!$A$1:$G$1, 0))</f>
        <v>22.884999999999998</v>
      </c>
      <c r="M62" s="6">
        <f>L62*E62</f>
        <v>114.42499999999998</v>
      </c>
      <c r="N62" t="str">
        <f>IF(I62="Rob","Robusta",IF(I62="Exc","Excelsa",IF(I62="Ara","Arabica",IF(I62="Lib","Liberica",""))))</f>
        <v>Arabica</v>
      </c>
      <c r="O62" t="str">
        <f>IF(J62="M","Medium",IF(J62="L","Light",IF(J62="D","Dark","")))</f>
        <v>Dark</v>
      </c>
      <c r="P62" t="str">
        <f>_xlfn.XLOOKUP(Orders[[#This Row],[Customer ID]],customers!$A$1:$A$1001,customers!$I$1:$I$1001,"",0)</f>
        <v>No</v>
      </c>
    </row>
    <row r="63" spans="1:16" x14ac:dyDescent="0.25">
      <c r="A63" s="2" t="s">
        <v>833</v>
      </c>
      <c r="B63" s="3">
        <v>43521</v>
      </c>
      <c r="C63" s="2" t="s">
        <v>834</v>
      </c>
      <c r="D63" t="s">
        <v>6172</v>
      </c>
      <c r="E63" s="2">
        <v>5</v>
      </c>
      <c r="F63" s="2" t="str">
        <f>_xlfn.XLOOKUP(C63,customers!$A:$A,customers!$B:$B,,0)</f>
        <v>Pammi Endacott</v>
      </c>
      <c r="G63" s="2" t="str">
        <f>IF(_xlfn.XLOOKUP($C63,customers!$A:$A,customers!$C:$C,,0)=0,"",_xlfn.XLOOKUP($C63,customers!$A:$A,customers!$C:$C,,0))</f>
        <v/>
      </c>
      <c r="H63" s="2" t="str">
        <f>_xlfn.XLOOKUP($C63,customers!$A:$A,customers!$G:$G,,0)</f>
        <v>United Kingdom</v>
      </c>
      <c r="I63" t="str">
        <f>INDEX(products!$A$1:$G$49, MATCH(orders!$D63, products!$A$1:$A$49, 0), MATCH(orders!I$1, products!$A$1:$G$1, 0))</f>
        <v>Rob</v>
      </c>
      <c r="J63" t="str">
        <f>INDEX(products!$A$1:$G$49, MATCH(orders!$D63, products!$A$1:$A$49, 0), MATCH(orders!J$1, products!$A$1:$G$1, 0))</f>
        <v>D</v>
      </c>
      <c r="K63" s="4">
        <f>INDEX(products!$A$1:$G$49, MATCH(orders!$D63, products!$A$1:$A$49, 0), MATCH(orders!K$1, products!$A$1:$G$1, 0))</f>
        <v>0.5</v>
      </c>
      <c r="L63" s="5">
        <f>INDEX(products!$A$1:$G$49, MATCH(orders!$D63, products!$A$1:$A$49, 0), MATCH(orders!L$1, products!$A$1:$G$1, 0))</f>
        <v>5.3699999999999992</v>
      </c>
      <c r="M63" s="6">
        <f>L63*E63</f>
        <v>26.849999999999994</v>
      </c>
      <c r="N63" t="str">
        <f>IF(I63="Rob","Robusta",IF(I63="Exc","Excelsa",IF(I63="Ara","Arabica",IF(I63="Lib","Liberica",""))))</f>
        <v>Robusta</v>
      </c>
      <c r="O63" t="str">
        <f>IF(J63="M","Medium",IF(J63="L","Light",IF(J63="D","Dark","")))</f>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_xlfn.XLOOKUP(C64,customers!$A:$A,customers!$B:$B,,0)</f>
        <v>Nona Linklater</v>
      </c>
      <c r="G64" s="2" t="str">
        <f>IF(_xlfn.XLOOKUP($C64,customers!$A:$A,customers!$C:$C,,0)=0,"",_xlfn.XLOOKUP($C64,customers!$A:$A,customers!$C:$C,,0))</f>
        <v/>
      </c>
      <c r="H64" s="2" t="str">
        <f>_xlfn.XLOOKUP($C64,customers!$A:$A,customers!$G:$G,,0)</f>
        <v>United States</v>
      </c>
      <c r="I64" t="str">
        <f>INDEX(products!$A$1:$G$49, MATCH(orders!$D64, products!$A$1:$A$49, 0), MATCH(orders!I$1, products!$A$1:$G$1, 0))</f>
        <v>Lib</v>
      </c>
      <c r="J64" t="str">
        <f>INDEX(products!$A$1:$G$49, MATCH(orders!$D64, products!$A$1:$A$49, 0), MATCH(orders!J$1, products!$A$1:$G$1, 0))</f>
        <v>L</v>
      </c>
      <c r="K64" s="4">
        <f>INDEX(products!$A$1:$G$49, MATCH(orders!$D64, products!$A$1:$A$49, 0), MATCH(orders!K$1, products!$A$1:$G$1, 0))</f>
        <v>0.2</v>
      </c>
      <c r="L64" s="5">
        <f>INDEX(products!$A$1:$G$49, MATCH(orders!$D64, products!$A$1:$A$49, 0), MATCH(orders!L$1, products!$A$1:$G$1, 0))</f>
        <v>4.7549999999999999</v>
      </c>
      <c r="M64" s="6">
        <f>L64*E64</f>
        <v>23.774999999999999</v>
      </c>
      <c r="N64" t="str">
        <f>IF(I64="Rob","Robusta",IF(I64="Exc","Excelsa",IF(I64="Ara","Arabica",IF(I64="Lib","Liberica",""))))</f>
        <v>Liberica</v>
      </c>
      <c r="O64" t="str">
        <f>IF(J64="M","Medium",IF(J64="L","Light",IF(J64="D","Dark","")))</f>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_xlfn.XLOOKUP(C65,customers!$A:$A,customers!$B:$B,,0)</f>
        <v>Annadiane Dykes</v>
      </c>
      <c r="G65" s="2" t="str">
        <f>IF(_xlfn.XLOOKUP($C65,customers!$A:$A,customers!$C:$C,,0)=0,"",_xlfn.XLOOKUP($C65,customers!$A:$A,customers!$C:$C,,0))</f>
        <v>adykes1r@eventbrite.com</v>
      </c>
      <c r="H65" s="2" t="str">
        <f>_xlfn.XLOOKUP($C65,customers!$A:$A,customers!$G:$G,,0)</f>
        <v>United States</v>
      </c>
      <c r="I65" t="str">
        <f>INDEX(products!$A$1:$G$49, MATCH(orders!$D65, products!$A$1:$A$49, 0), MATCH(orders!I$1, products!$A$1:$G$1, 0))</f>
        <v>Ara</v>
      </c>
      <c r="J65" t="str">
        <f>INDEX(products!$A$1:$G$49, MATCH(orders!$D65, products!$A$1:$A$49, 0), MATCH(orders!J$1, products!$A$1:$G$1, 0))</f>
        <v>M</v>
      </c>
      <c r="K65" s="4">
        <f>INDEX(products!$A$1:$G$49, MATCH(orders!$D65, products!$A$1:$A$49, 0), MATCH(orders!K$1, products!$A$1:$G$1, 0))</f>
        <v>0.5</v>
      </c>
      <c r="L65" s="5">
        <f>INDEX(products!$A$1:$G$49, MATCH(orders!$D65, products!$A$1:$A$49, 0), MATCH(orders!L$1, products!$A$1:$G$1, 0))</f>
        <v>6.75</v>
      </c>
      <c r="M65" s="6">
        <f>L65*E65</f>
        <v>6.75</v>
      </c>
      <c r="N65" t="str">
        <f>IF(I65="Rob","Robusta",IF(I65="Exc","Excelsa",IF(I65="Ara","Arabica",IF(I65="Lib","Liberica",""))))</f>
        <v>Arabica</v>
      </c>
      <c r="O65" t="str">
        <f>IF(J65="M","Medium",IF(J65="L","Light",IF(J65="D","Dark","")))</f>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_xlfn.XLOOKUP(C66,customers!$A:$A,customers!$B:$B,,0)</f>
        <v>Felecia Dodgson</v>
      </c>
      <c r="G66" s="2" t="str">
        <f>IF(_xlfn.XLOOKUP($C66,customers!$A:$A,customers!$C:$C,,0)=0,"",_xlfn.XLOOKUP($C66,customers!$A:$A,customers!$C:$C,,0))</f>
        <v/>
      </c>
      <c r="H66" s="2" t="str">
        <f>_xlfn.XLOOKUP($C66,customers!$A:$A,customers!$G:$G,,0)</f>
        <v>United States</v>
      </c>
      <c r="I66" t="str">
        <f>INDEX(products!$A$1:$G$49, MATCH(orders!$D66, products!$A$1:$A$49, 0), MATCH(orders!I$1, products!$A$1:$G$1, 0))</f>
        <v>Rob</v>
      </c>
      <c r="J66" t="str">
        <f>INDEX(products!$A$1:$G$49, MATCH(orders!$D66, products!$A$1:$A$49, 0), MATCH(orders!J$1, products!$A$1:$G$1, 0))</f>
        <v>M</v>
      </c>
      <c r="K66" s="4">
        <f>INDEX(products!$A$1:$G$49, MATCH(orders!$D66, products!$A$1:$A$49, 0), MATCH(orders!K$1, products!$A$1:$G$1, 0))</f>
        <v>0.5</v>
      </c>
      <c r="L66" s="5">
        <f>INDEX(products!$A$1:$G$49, MATCH(orders!$D66, products!$A$1:$A$49, 0), MATCH(orders!L$1, products!$A$1:$G$1, 0))</f>
        <v>5.97</v>
      </c>
      <c r="M66" s="6">
        <f>L66*E66</f>
        <v>35.82</v>
      </c>
      <c r="N66" t="str">
        <f>IF(I66="Rob","Robusta",IF(I66="Exc","Excelsa",IF(I66="Ara","Arabica",IF(I66="Lib","Liberica",""))))</f>
        <v>Robusta</v>
      </c>
      <c r="O66" t="str">
        <f>IF(J66="M","Medium",IF(J66="L","Light",IF(J66="D","Dark","")))</f>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_xlfn.XLOOKUP(C67,customers!$A:$A,customers!$B:$B,,0)</f>
        <v>Angelia Cockrem</v>
      </c>
      <c r="G67" s="2" t="str">
        <f>IF(_xlfn.XLOOKUP($C67,customers!$A:$A,customers!$C:$C,,0)=0,"",_xlfn.XLOOKUP($C67,customers!$A:$A,customers!$C:$C,,0))</f>
        <v>acockrem1t@engadget.com</v>
      </c>
      <c r="H67" s="2" t="str">
        <f>_xlfn.XLOOKUP($C67,customers!$A:$A,customers!$G:$G,,0)</f>
        <v>United States</v>
      </c>
      <c r="I67" t="str">
        <f>INDEX(products!$A$1:$G$49, MATCH(orders!$D67, products!$A$1:$A$49, 0), MATCH(orders!I$1, products!$A$1:$G$1, 0))</f>
        <v>Rob</v>
      </c>
      <c r="J67" t="str">
        <f>INDEX(products!$A$1:$G$49, MATCH(orders!$D67, products!$A$1:$A$49, 0), MATCH(orders!J$1, products!$A$1:$G$1, 0))</f>
        <v>D</v>
      </c>
      <c r="K67" s="4">
        <f>INDEX(products!$A$1:$G$49, MATCH(orders!$D67, products!$A$1:$A$49, 0), MATCH(orders!K$1, products!$A$1:$G$1, 0))</f>
        <v>2.5</v>
      </c>
      <c r="L67" s="5">
        <f>INDEX(products!$A$1:$G$49, MATCH(orders!$D67, products!$A$1:$A$49, 0), MATCH(orders!L$1, products!$A$1:$G$1, 0))</f>
        <v>20.584999999999997</v>
      </c>
      <c r="M67" s="6">
        <f>L67*E67</f>
        <v>82.339999999999989</v>
      </c>
      <c r="N67" t="str">
        <f>IF(I67="Rob","Robusta",IF(I67="Exc","Excelsa",IF(I67="Ara","Arabica",IF(I67="Lib","Liberica",""))))</f>
        <v>Robusta</v>
      </c>
      <c r="O67" t="str">
        <f>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_xlfn.XLOOKUP(C68,customers!$A:$A,customers!$B:$B,,0)</f>
        <v>Belvia Umpleby</v>
      </c>
      <c r="G68" s="2" t="str">
        <f>IF(_xlfn.XLOOKUP($C68,customers!$A:$A,customers!$C:$C,,0)=0,"",_xlfn.XLOOKUP($C68,customers!$A:$A,customers!$C:$C,,0))</f>
        <v>bumpleby1u@soundcloud.com</v>
      </c>
      <c r="H68" s="2" t="str">
        <f>_xlfn.XLOOKUP($C68,customers!$A:$A,customers!$G:$G,,0)</f>
        <v>United States</v>
      </c>
      <c r="I68" t="str">
        <f>INDEX(products!$A$1:$G$49, MATCH(orders!$D68, products!$A$1:$A$49, 0), MATCH(orders!I$1, products!$A$1:$G$1, 0))</f>
        <v>Rob</v>
      </c>
      <c r="J68" t="str">
        <f>INDEX(products!$A$1:$G$49, MATCH(orders!$D68, products!$A$1:$A$49, 0), MATCH(orders!J$1, products!$A$1:$G$1, 0))</f>
        <v>L</v>
      </c>
      <c r="K68" s="4">
        <f>INDEX(products!$A$1:$G$49, MATCH(orders!$D68, products!$A$1:$A$49, 0), MATCH(orders!K$1, products!$A$1:$G$1, 0))</f>
        <v>0.5</v>
      </c>
      <c r="L68" s="5">
        <f>INDEX(products!$A$1:$G$49, MATCH(orders!$D68, products!$A$1:$A$49, 0), MATCH(orders!L$1, products!$A$1:$G$1, 0))</f>
        <v>7.169999999999999</v>
      </c>
      <c r="M68" s="6">
        <f>L68*E68</f>
        <v>7.169999999999999</v>
      </c>
      <c r="N68" t="str">
        <f>IF(I68="Rob","Robusta",IF(I68="Exc","Excelsa",IF(I68="Ara","Arabica",IF(I68="Lib","Liberica",""))))</f>
        <v>Robusta</v>
      </c>
      <c r="O68" t="str">
        <f>IF(J68="M","Medium",IF(J68="L","Light",IF(J68="D","Dark","")))</f>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_xlfn.XLOOKUP(C69,customers!$A:$A,customers!$B:$B,,0)</f>
        <v>Nat Saleway</v>
      </c>
      <c r="G69" s="2" t="str">
        <f>IF(_xlfn.XLOOKUP($C69,customers!$A:$A,customers!$C:$C,,0)=0,"",_xlfn.XLOOKUP($C69,customers!$A:$A,customers!$C:$C,,0))</f>
        <v>nsaleway1v@dedecms.com</v>
      </c>
      <c r="H69" s="2" t="str">
        <f>_xlfn.XLOOKUP($C69,customers!$A:$A,customers!$G:$G,,0)</f>
        <v>United States</v>
      </c>
      <c r="I69" t="str">
        <f>INDEX(products!$A$1:$G$49, MATCH(orders!$D69, products!$A$1:$A$49, 0), MATCH(orders!I$1, products!$A$1:$G$1, 0))</f>
        <v>Lib</v>
      </c>
      <c r="J69" t="str">
        <f>INDEX(products!$A$1:$G$49, MATCH(orders!$D69, products!$A$1:$A$49, 0), MATCH(orders!J$1, products!$A$1:$G$1, 0))</f>
        <v>L</v>
      </c>
      <c r="K69" s="4">
        <f>INDEX(products!$A$1:$G$49, MATCH(orders!$D69, products!$A$1:$A$49, 0), MATCH(orders!K$1, products!$A$1:$G$1, 0))</f>
        <v>0.2</v>
      </c>
      <c r="L69" s="5">
        <f>INDEX(products!$A$1:$G$49, MATCH(orders!$D69, products!$A$1:$A$49, 0), MATCH(orders!L$1, products!$A$1:$G$1, 0))</f>
        <v>4.7549999999999999</v>
      </c>
      <c r="M69" s="6">
        <f>L69*E69</f>
        <v>9.51</v>
      </c>
      <c r="N69" t="str">
        <f>IF(I69="Rob","Robusta",IF(I69="Exc","Excelsa",IF(I69="Ara","Arabica",IF(I69="Lib","Liberica",""))))</f>
        <v>Liberica</v>
      </c>
      <c r="O69" t="str">
        <f>IF(J69="M","Medium",IF(J69="L","Light",IF(J69="D","Dark","")))</f>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_xlfn.XLOOKUP(C70,customers!$A:$A,customers!$B:$B,,0)</f>
        <v>Hayward Goulter</v>
      </c>
      <c r="G70" s="2" t="str">
        <f>IF(_xlfn.XLOOKUP($C70,customers!$A:$A,customers!$C:$C,,0)=0,"",_xlfn.XLOOKUP($C70,customers!$A:$A,customers!$C:$C,,0))</f>
        <v>hgoulter1w@abc.net.au</v>
      </c>
      <c r="H70" s="2" t="str">
        <f>_xlfn.XLOOKUP($C70,customers!$A:$A,customers!$G:$G,,0)</f>
        <v>United States</v>
      </c>
      <c r="I70" t="str">
        <f>INDEX(products!$A$1:$G$49, MATCH(orders!$D70, products!$A$1:$A$49, 0), MATCH(orders!I$1, products!$A$1:$G$1, 0))</f>
        <v>Rob</v>
      </c>
      <c r="J70" t="str">
        <f>INDEX(products!$A$1:$G$49, MATCH(orders!$D70, products!$A$1:$A$49, 0), MATCH(orders!J$1, products!$A$1:$G$1, 0))</f>
        <v>M</v>
      </c>
      <c r="K70" s="4">
        <f>INDEX(products!$A$1:$G$49, MATCH(orders!$D70, products!$A$1:$A$49, 0), MATCH(orders!K$1, products!$A$1:$G$1, 0))</f>
        <v>0.2</v>
      </c>
      <c r="L70" s="5">
        <f>INDEX(products!$A$1:$G$49, MATCH(orders!$D70, products!$A$1:$A$49, 0), MATCH(orders!L$1, products!$A$1:$G$1, 0))</f>
        <v>2.9849999999999999</v>
      </c>
      <c r="M70" s="6">
        <f>L70*E70</f>
        <v>2.9849999999999999</v>
      </c>
      <c r="N70" t="str">
        <f>IF(I70="Rob","Robusta",IF(I70="Exc","Excelsa",IF(I70="Ara","Arabica",IF(I70="Lib","Liberica",""))))</f>
        <v>Robusta</v>
      </c>
      <c r="O70" t="str">
        <f>IF(J70="M","Medium",IF(J70="L","Light",IF(J70="D","Dark","")))</f>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_xlfn.XLOOKUP(C71,customers!$A:$A,customers!$B:$B,,0)</f>
        <v>Gay Rizzello</v>
      </c>
      <c r="G71" s="2" t="str">
        <f>IF(_xlfn.XLOOKUP($C71,customers!$A:$A,customers!$C:$C,,0)=0,"",_xlfn.XLOOKUP($C71,customers!$A:$A,customers!$C:$C,,0))</f>
        <v>grizzello1x@symantec.com</v>
      </c>
      <c r="H71" s="2" t="str">
        <f>_xlfn.XLOOKUP($C71,customers!$A:$A,customers!$G:$G,,0)</f>
        <v>United Kingdom</v>
      </c>
      <c r="I71" t="str">
        <f>INDEX(products!$A$1:$G$49, MATCH(orders!$D71, products!$A$1:$A$49, 0), MATCH(orders!I$1, products!$A$1:$G$1, 0))</f>
        <v>Rob</v>
      </c>
      <c r="J71" t="str">
        <f>INDEX(products!$A$1:$G$49, MATCH(orders!$D71, products!$A$1:$A$49, 0), MATCH(orders!J$1, products!$A$1:$G$1, 0))</f>
        <v>M</v>
      </c>
      <c r="K71" s="4">
        <f>INDEX(products!$A$1:$G$49, MATCH(orders!$D71, products!$A$1:$A$49, 0), MATCH(orders!K$1, products!$A$1:$G$1, 0))</f>
        <v>1</v>
      </c>
      <c r="L71" s="5">
        <f>INDEX(products!$A$1:$G$49, MATCH(orders!$D71, products!$A$1:$A$49, 0), MATCH(orders!L$1, products!$A$1:$G$1, 0))</f>
        <v>9.9499999999999993</v>
      </c>
      <c r="M71" s="6">
        <f>L71*E71</f>
        <v>59.699999999999996</v>
      </c>
      <c r="N71" t="str">
        <f>IF(I71="Rob","Robusta",IF(I71="Exc","Excelsa",IF(I71="Ara","Arabica",IF(I71="Lib","Liberica",""))))</f>
        <v>Robusta</v>
      </c>
      <c r="O71" t="str">
        <f>IF(J71="M","Medium",IF(J71="L","Light",IF(J71="D","Dark","")))</f>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_xlfn.XLOOKUP(C72,customers!$A:$A,customers!$B:$B,,0)</f>
        <v>Shannon List</v>
      </c>
      <c r="G72" s="2" t="str">
        <f>IF(_xlfn.XLOOKUP($C72,customers!$A:$A,customers!$C:$C,,0)=0,"",_xlfn.XLOOKUP($C72,customers!$A:$A,customers!$C:$C,,0))</f>
        <v>slist1y@mapquest.com</v>
      </c>
      <c r="H72" s="2" t="str">
        <f>_xlfn.XLOOKUP($C72,customers!$A:$A,customers!$G:$G,,0)</f>
        <v>United States</v>
      </c>
      <c r="I72" t="str">
        <f>INDEX(products!$A$1:$G$49, MATCH(orders!$D72, products!$A$1:$A$49, 0), MATCH(orders!I$1, products!$A$1:$G$1, 0))</f>
        <v>Exc</v>
      </c>
      <c r="J72" t="str">
        <f>INDEX(products!$A$1:$G$49, MATCH(orders!$D72, products!$A$1:$A$49, 0), MATCH(orders!J$1, products!$A$1:$G$1, 0))</f>
        <v>L</v>
      </c>
      <c r="K72" s="4">
        <f>INDEX(products!$A$1:$G$49, MATCH(orders!$D72, products!$A$1:$A$49, 0), MATCH(orders!K$1, products!$A$1:$G$1, 0))</f>
        <v>2.5</v>
      </c>
      <c r="L72" s="5">
        <f>INDEX(products!$A$1:$G$49, MATCH(orders!$D72, products!$A$1:$A$49, 0), MATCH(orders!L$1, products!$A$1:$G$1, 0))</f>
        <v>34.154999999999994</v>
      </c>
      <c r="M72" s="6">
        <f>L72*E72</f>
        <v>136.61999999999998</v>
      </c>
      <c r="N72" t="str">
        <f>IF(I72="Rob","Robusta",IF(I72="Exc","Excelsa",IF(I72="Ara","Arabica",IF(I72="Lib","Liberica",""))))</f>
        <v>Excelsa</v>
      </c>
      <c r="O72" t="str">
        <f>IF(J72="M","Medium",IF(J72="L","Light",IF(J72="D","Dark","")))</f>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_xlfn.XLOOKUP(C73,customers!$A:$A,customers!$B:$B,,0)</f>
        <v>Shirlene Edmondson</v>
      </c>
      <c r="G73" s="2" t="str">
        <f>IF(_xlfn.XLOOKUP($C73,customers!$A:$A,customers!$C:$C,,0)=0,"",_xlfn.XLOOKUP($C73,customers!$A:$A,customers!$C:$C,,0))</f>
        <v>sedmondson1z@theguardian.com</v>
      </c>
      <c r="H73" s="2" t="str">
        <f>_xlfn.XLOOKUP($C73,customers!$A:$A,customers!$G:$G,,0)</f>
        <v>Ireland</v>
      </c>
      <c r="I73" t="str">
        <f>INDEX(products!$A$1:$G$49, MATCH(orders!$D73, products!$A$1:$A$49, 0), MATCH(orders!I$1, products!$A$1:$G$1, 0))</f>
        <v>Lib</v>
      </c>
      <c r="J73" t="str">
        <f>INDEX(products!$A$1:$G$49, MATCH(orders!$D73, products!$A$1:$A$49, 0), MATCH(orders!J$1, products!$A$1:$G$1, 0))</f>
        <v>L</v>
      </c>
      <c r="K73" s="4">
        <f>INDEX(products!$A$1:$G$49, MATCH(orders!$D73, products!$A$1:$A$49, 0), MATCH(orders!K$1, products!$A$1:$G$1, 0))</f>
        <v>0.2</v>
      </c>
      <c r="L73" s="5">
        <f>INDEX(products!$A$1:$G$49, MATCH(orders!$D73, products!$A$1:$A$49, 0), MATCH(orders!L$1, products!$A$1:$G$1, 0))</f>
        <v>4.7549999999999999</v>
      </c>
      <c r="M73" s="6">
        <f>L73*E73</f>
        <v>9.51</v>
      </c>
      <c r="N73" t="str">
        <f>IF(I73="Rob","Robusta",IF(I73="Exc","Excelsa",IF(I73="Ara","Arabica",IF(I73="Lib","Liberica",""))))</f>
        <v>Liberica</v>
      </c>
      <c r="O73" t="str">
        <f>IF(J73="M","Medium",IF(J73="L","Light",IF(J73="D","Dark","")))</f>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_xlfn.XLOOKUP(C74,customers!$A:$A,customers!$B:$B,,0)</f>
        <v>Aurlie McCarl</v>
      </c>
      <c r="G74" s="2" t="str">
        <f>IF(_xlfn.XLOOKUP($C74,customers!$A:$A,customers!$C:$C,,0)=0,"",_xlfn.XLOOKUP($C74,customers!$A:$A,customers!$C:$C,,0))</f>
        <v/>
      </c>
      <c r="H74" s="2" t="str">
        <f>_xlfn.XLOOKUP($C74,customers!$A:$A,customers!$G:$G,,0)</f>
        <v>United States</v>
      </c>
      <c r="I74" t="str">
        <f>INDEX(products!$A$1:$G$49, MATCH(orders!$D74, products!$A$1:$A$49, 0), MATCH(orders!I$1, products!$A$1:$G$1, 0))</f>
        <v>Ara</v>
      </c>
      <c r="J74" t="str">
        <f>INDEX(products!$A$1:$G$49, MATCH(orders!$D74, products!$A$1:$A$49, 0), MATCH(orders!J$1, products!$A$1:$G$1, 0))</f>
        <v>M</v>
      </c>
      <c r="K74" s="4">
        <f>INDEX(products!$A$1:$G$49, MATCH(orders!$D74, products!$A$1:$A$49, 0), MATCH(orders!K$1, products!$A$1:$G$1, 0))</f>
        <v>2.5</v>
      </c>
      <c r="L74" s="5">
        <f>INDEX(products!$A$1:$G$49, MATCH(orders!$D74, products!$A$1:$A$49, 0), MATCH(orders!L$1, products!$A$1:$G$1, 0))</f>
        <v>25.874999999999996</v>
      </c>
      <c r="M74" s="6">
        <f>L74*E74</f>
        <v>77.624999999999986</v>
      </c>
      <c r="N74" t="str">
        <f>IF(I74="Rob","Robusta",IF(I74="Exc","Excelsa",IF(I74="Ara","Arabica",IF(I74="Lib","Liberica",""))))</f>
        <v>Arabica</v>
      </c>
      <c r="O74" t="str">
        <f>IF(J74="M","Medium",IF(J74="L","Light",IF(J74="D","Dark","")))</f>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_xlfn.XLOOKUP(C75,customers!$A:$A,customers!$B:$B,,0)</f>
        <v>Alikee Carryer</v>
      </c>
      <c r="G75" s="2" t="str">
        <f>IF(_xlfn.XLOOKUP($C75,customers!$A:$A,customers!$C:$C,,0)=0,"",_xlfn.XLOOKUP($C75,customers!$A:$A,customers!$C:$C,,0))</f>
        <v/>
      </c>
      <c r="H75" s="2" t="str">
        <f>_xlfn.XLOOKUP($C75,customers!$A:$A,customers!$G:$G,,0)</f>
        <v>United States</v>
      </c>
      <c r="I75" t="str">
        <f>INDEX(products!$A$1:$G$49, MATCH(orders!$D75, products!$A$1:$A$49, 0), MATCH(orders!I$1, products!$A$1:$G$1, 0))</f>
        <v>Lib</v>
      </c>
      <c r="J75" t="str">
        <f>INDEX(products!$A$1:$G$49, MATCH(orders!$D75, products!$A$1:$A$49, 0), MATCH(orders!J$1, products!$A$1:$G$1, 0))</f>
        <v>M</v>
      </c>
      <c r="K75" s="4">
        <f>INDEX(products!$A$1:$G$49, MATCH(orders!$D75, products!$A$1:$A$49, 0), MATCH(orders!K$1, products!$A$1:$G$1, 0))</f>
        <v>0.2</v>
      </c>
      <c r="L75" s="5">
        <f>INDEX(products!$A$1:$G$49, MATCH(orders!$D75, products!$A$1:$A$49, 0), MATCH(orders!L$1, products!$A$1:$G$1, 0))</f>
        <v>4.3650000000000002</v>
      </c>
      <c r="M75" s="6">
        <f>L75*E75</f>
        <v>21.825000000000003</v>
      </c>
      <c r="N75" t="str">
        <f>IF(I75="Rob","Robusta",IF(I75="Exc","Excelsa",IF(I75="Ara","Arabica",IF(I75="Lib","Liberica",""))))</f>
        <v>Liberica</v>
      </c>
      <c r="O75" t="str">
        <f>IF(J75="M","Medium",IF(J75="L","Light",IF(J75="D","Dark","")))</f>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_xlfn.XLOOKUP(C76,customers!$A:$A,customers!$B:$B,,0)</f>
        <v>Jennifer Rangall</v>
      </c>
      <c r="G76" s="2" t="str">
        <f>IF(_xlfn.XLOOKUP($C76,customers!$A:$A,customers!$C:$C,,0)=0,"",_xlfn.XLOOKUP($C76,customers!$A:$A,customers!$C:$C,,0))</f>
        <v>jrangall22@newsvine.com</v>
      </c>
      <c r="H76" s="2" t="str">
        <f>_xlfn.XLOOKUP($C76,customers!$A:$A,customers!$G:$G,,0)</f>
        <v>United States</v>
      </c>
      <c r="I76" t="str">
        <f>INDEX(products!$A$1:$G$49, MATCH(orders!$D76, products!$A$1:$A$49, 0), MATCH(orders!I$1, products!$A$1:$G$1, 0))</f>
        <v>Exc</v>
      </c>
      <c r="J76" t="str">
        <f>INDEX(products!$A$1:$G$49, MATCH(orders!$D76, products!$A$1:$A$49, 0), MATCH(orders!J$1, products!$A$1:$G$1, 0))</f>
        <v>L</v>
      </c>
      <c r="K76" s="4">
        <f>INDEX(products!$A$1:$G$49, MATCH(orders!$D76, products!$A$1:$A$49, 0), MATCH(orders!K$1, products!$A$1:$G$1, 0))</f>
        <v>0.5</v>
      </c>
      <c r="L76" s="5">
        <f>INDEX(products!$A$1:$G$49, MATCH(orders!$D76, products!$A$1:$A$49, 0), MATCH(orders!L$1, products!$A$1:$G$1, 0))</f>
        <v>8.91</v>
      </c>
      <c r="M76" s="6">
        <f>L76*E76</f>
        <v>17.82</v>
      </c>
      <c r="N76" t="str">
        <f>IF(I76="Rob","Robusta",IF(I76="Exc","Excelsa",IF(I76="Ara","Arabica",IF(I76="Lib","Liberica",""))))</f>
        <v>Excelsa</v>
      </c>
      <c r="O76" t="str">
        <f>IF(J76="M","Medium",IF(J76="L","Light",IF(J76="D","Dark","")))</f>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_xlfn.XLOOKUP(C77,customers!$A:$A,customers!$B:$B,,0)</f>
        <v>Kipper Boorn</v>
      </c>
      <c r="G77" s="2" t="str">
        <f>IF(_xlfn.XLOOKUP($C77,customers!$A:$A,customers!$C:$C,,0)=0,"",_xlfn.XLOOKUP($C77,customers!$A:$A,customers!$C:$C,,0))</f>
        <v>kboorn23@ezinearticles.com</v>
      </c>
      <c r="H77" s="2" t="str">
        <f>_xlfn.XLOOKUP($C77,customers!$A:$A,customers!$G:$G,,0)</f>
        <v>Ireland</v>
      </c>
      <c r="I77" t="str">
        <f>INDEX(products!$A$1:$G$49, MATCH(orders!$D77, products!$A$1:$A$49, 0), MATCH(orders!I$1, products!$A$1:$G$1, 0))</f>
        <v>Rob</v>
      </c>
      <c r="J77" t="str">
        <f>INDEX(products!$A$1:$G$49, MATCH(orders!$D77, products!$A$1:$A$49, 0), MATCH(orders!J$1, products!$A$1:$G$1, 0))</f>
        <v>D</v>
      </c>
      <c r="K77" s="4">
        <f>INDEX(products!$A$1:$G$49, MATCH(orders!$D77, products!$A$1:$A$49, 0), MATCH(orders!K$1, products!$A$1:$G$1, 0))</f>
        <v>1</v>
      </c>
      <c r="L77" s="5">
        <f>INDEX(products!$A$1:$G$49, MATCH(orders!$D77, products!$A$1:$A$49, 0), MATCH(orders!L$1, products!$A$1:$G$1, 0))</f>
        <v>8.9499999999999993</v>
      </c>
      <c r="M77" s="6">
        <f>L77*E77</f>
        <v>53.699999999999996</v>
      </c>
      <c r="N77" t="str">
        <f>IF(I77="Rob","Robusta",IF(I77="Exc","Excelsa",IF(I77="Ara","Arabica",IF(I77="Lib","Liberica",""))))</f>
        <v>Robusta</v>
      </c>
      <c r="O77" t="str">
        <f>IF(J77="M","Medium",IF(J77="L","Light",IF(J77="D","Dark","")))</f>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_xlfn.XLOOKUP(C78,customers!$A:$A,customers!$B:$B,,0)</f>
        <v>Melania Beadle</v>
      </c>
      <c r="G78" s="2" t="str">
        <f>IF(_xlfn.XLOOKUP($C78,customers!$A:$A,customers!$C:$C,,0)=0,"",_xlfn.XLOOKUP($C78,customers!$A:$A,customers!$C:$C,,0))</f>
        <v/>
      </c>
      <c r="H78" s="2" t="str">
        <f>_xlfn.XLOOKUP($C78,customers!$A:$A,customers!$G:$G,,0)</f>
        <v>Ireland</v>
      </c>
      <c r="I78" t="str">
        <f>INDEX(products!$A$1:$G$49, MATCH(orders!$D78, products!$A$1:$A$49, 0), MATCH(orders!I$1, products!$A$1:$G$1, 0))</f>
        <v>Rob</v>
      </c>
      <c r="J78" t="str">
        <f>INDEX(products!$A$1:$G$49, MATCH(orders!$D78, products!$A$1:$A$49, 0), MATCH(orders!J$1, products!$A$1:$G$1, 0))</f>
        <v>L</v>
      </c>
      <c r="K78" s="4">
        <f>INDEX(products!$A$1:$G$49, MATCH(orders!$D78, products!$A$1:$A$49, 0), MATCH(orders!K$1, products!$A$1:$G$1, 0))</f>
        <v>0.2</v>
      </c>
      <c r="L78" s="5">
        <f>INDEX(products!$A$1:$G$49, MATCH(orders!$D78, products!$A$1:$A$49, 0), MATCH(orders!L$1, products!$A$1:$G$1, 0))</f>
        <v>3.5849999999999995</v>
      </c>
      <c r="M78" s="6">
        <f>L78*E78</f>
        <v>3.5849999999999995</v>
      </c>
      <c r="N78" t="str">
        <f>IF(I78="Rob","Robusta",IF(I78="Exc","Excelsa",IF(I78="Ara","Arabica",IF(I78="Lib","Liberica",""))))</f>
        <v>Robusta</v>
      </c>
      <c r="O78" t="str">
        <f>IF(J78="M","Medium",IF(J78="L","Light",IF(J78="D","Dark","")))</f>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_xlfn.XLOOKUP(C79,customers!$A:$A,customers!$B:$B,,0)</f>
        <v>Colene Elgey</v>
      </c>
      <c r="G79" s="2" t="str">
        <f>IF(_xlfn.XLOOKUP($C79,customers!$A:$A,customers!$C:$C,,0)=0,"",_xlfn.XLOOKUP($C79,customers!$A:$A,customers!$C:$C,,0))</f>
        <v>celgey25@webs.com</v>
      </c>
      <c r="H79" s="2" t="str">
        <f>_xlfn.XLOOKUP($C79,customers!$A:$A,customers!$G:$G,,0)</f>
        <v>United States</v>
      </c>
      <c r="I79" t="str">
        <f>INDEX(products!$A$1:$G$49, MATCH(orders!$D79, products!$A$1:$A$49, 0), MATCH(orders!I$1, products!$A$1:$G$1, 0))</f>
        <v>Exc</v>
      </c>
      <c r="J79" t="str">
        <f>INDEX(products!$A$1:$G$49, MATCH(orders!$D79, products!$A$1:$A$49, 0), MATCH(orders!J$1, products!$A$1:$G$1, 0))</f>
        <v>D</v>
      </c>
      <c r="K79" s="4">
        <f>INDEX(products!$A$1:$G$49, MATCH(orders!$D79, products!$A$1:$A$49, 0), MATCH(orders!K$1, products!$A$1:$G$1, 0))</f>
        <v>0.2</v>
      </c>
      <c r="L79" s="5">
        <f>INDEX(products!$A$1:$G$49, MATCH(orders!$D79, products!$A$1:$A$49, 0), MATCH(orders!L$1, products!$A$1:$G$1, 0))</f>
        <v>3.645</v>
      </c>
      <c r="M79" s="6">
        <f>L79*E79</f>
        <v>7.29</v>
      </c>
      <c r="N79" t="str">
        <f>IF(I79="Rob","Robusta",IF(I79="Exc","Excelsa",IF(I79="Ara","Arabica",IF(I79="Lib","Liberica",""))))</f>
        <v>Excelsa</v>
      </c>
      <c r="O79" t="str">
        <f>IF(J79="M","Medium",IF(J79="L","Light",IF(J79="D","Dark","")))</f>
        <v>Dark</v>
      </c>
      <c r="P79" t="str">
        <f>_xlfn.XLOOKUP(Orders[[#This Row],[Customer ID]],customers!$A$1:$A$1001,customers!$I$1:$I$1001,"",0)</f>
        <v>No</v>
      </c>
    </row>
    <row r="80" spans="1:16" x14ac:dyDescent="0.25">
      <c r="A80" s="2" t="s">
        <v>930</v>
      </c>
      <c r="B80" s="3">
        <v>43920</v>
      </c>
      <c r="C80" s="2" t="s">
        <v>931</v>
      </c>
      <c r="D80" t="s">
        <v>6157</v>
      </c>
      <c r="E80" s="2">
        <v>6</v>
      </c>
      <c r="F80" s="2" t="str">
        <f>_xlfn.XLOOKUP(C80,customers!$A:$A,customers!$B:$B,,0)</f>
        <v>Lothaire Mizzi</v>
      </c>
      <c r="G80" s="2" t="str">
        <f>IF(_xlfn.XLOOKUP($C80,customers!$A:$A,customers!$C:$C,,0)=0,"",_xlfn.XLOOKUP($C80,customers!$A:$A,customers!$C:$C,,0))</f>
        <v>lmizzi26@rakuten.co.jp</v>
      </c>
      <c r="H80" s="2" t="str">
        <f>_xlfn.XLOOKUP($C80,customers!$A:$A,customers!$G:$G,,0)</f>
        <v>United States</v>
      </c>
      <c r="I80" t="str">
        <f>INDEX(products!$A$1:$G$49, MATCH(orders!$D80, products!$A$1:$A$49, 0), MATCH(orders!I$1, products!$A$1:$G$1, 0))</f>
        <v>Ara</v>
      </c>
      <c r="J80" t="str">
        <f>INDEX(products!$A$1:$G$49, MATCH(orders!$D80, products!$A$1:$A$49, 0), MATCH(orders!J$1, products!$A$1:$G$1, 0))</f>
        <v>M</v>
      </c>
      <c r="K80" s="4">
        <f>INDEX(products!$A$1:$G$49, MATCH(orders!$D80, products!$A$1:$A$49, 0), MATCH(orders!K$1, products!$A$1:$G$1, 0))</f>
        <v>0.5</v>
      </c>
      <c r="L80" s="5">
        <f>INDEX(products!$A$1:$G$49, MATCH(orders!$D80, products!$A$1:$A$49, 0), MATCH(orders!L$1, products!$A$1:$G$1, 0))</f>
        <v>6.75</v>
      </c>
      <c r="M80" s="6">
        <f>L80*E80</f>
        <v>40.5</v>
      </c>
      <c r="N80" t="str">
        <f>IF(I80="Rob","Robusta",IF(I80="Exc","Excelsa",IF(I80="Ara","Arabica",IF(I80="Lib","Liberica",""))))</f>
        <v>Arabica</v>
      </c>
      <c r="O80" t="str">
        <f>IF(J80="M","Medium",IF(J80="L","Light",IF(J80="D","Dark","")))</f>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_xlfn.XLOOKUP(C81,customers!$A:$A,customers!$B:$B,,0)</f>
        <v>Cletis Giacomazzo</v>
      </c>
      <c r="G81" s="2" t="str">
        <f>IF(_xlfn.XLOOKUP($C81,customers!$A:$A,customers!$C:$C,,0)=0,"",_xlfn.XLOOKUP($C81,customers!$A:$A,customers!$C:$C,,0))</f>
        <v>cgiacomazzo27@jigsy.com</v>
      </c>
      <c r="H81" s="2" t="str">
        <f>_xlfn.XLOOKUP($C81,customers!$A:$A,customers!$G:$G,,0)</f>
        <v>United States</v>
      </c>
      <c r="I81" t="str">
        <f>INDEX(products!$A$1:$G$49, MATCH(orders!$D81, products!$A$1:$A$49, 0), MATCH(orders!I$1, products!$A$1:$G$1, 0))</f>
        <v>Rob</v>
      </c>
      <c r="J81" t="str">
        <f>INDEX(products!$A$1:$G$49, MATCH(orders!$D81, products!$A$1:$A$49, 0), MATCH(orders!J$1, products!$A$1:$G$1, 0))</f>
        <v>L</v>
      </c>
      <c r="K81" s="4">
        <f>INDEX(products!$A$1:$G$49, MATCH(orders!$D81, products!$A$1:$A$49, 0), MATCH(orders!K$1, products!$A$1:$G$1, 0))</f>
        <v>1</v>
      </c>
      <c r="L81" s="5">
        <f>INDEX(products!$A$1:$G$49, MATCH(orders!$D81, products!$A$1:$A$49, 0), MATCH(orders!L$1, products!$A$1:$G$1, 0))</f>
        <v>11.95</v>
      </c>
      <c r="M81" s="6">
        <f>L81*E81</f>
        <v>47.8</v>
      </c>
      <c r="N81" t="str">
        <f>IF(I81="Rob","Robusta",IF(I81="Exc","Excelsa",IF(I81="Ara","Arabica",IF(I81="Lib","Liberica",""))))</f>
        <v>Robusta</v>
      </c>
      <c r="O81" t="str">
        <f>IF(J81="M","Medium",IF(J81="L","Light",IF(J81="D","Dark","")))</f>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_xlfn.XLOOKUP(C82,customers!$A:$A,customers!$B:$B,,0)</f>
        <v>Ami Arnow</v>
      </c>
      <c r="G82" s="2" t="str">
        <f>IF(_xlfn.XLOOKUP($C82,customers!$A:$A,customers!$C:$C,,0)=0,"",_xlfn.XLOOKUP($C82,customers!$A:$A,customers!$C:$C,,0))</f>
        <v>aarnow28@arizona.edu</v>
      </c>
      <c r="H82" s="2" t="str">
        <f>_xlfn.XLOOKUP($C82,customers!$A:$A,customers!$G:$G,,0)</f>
        <v>United States</v>
      </c>
      <c r="I82" t="str">
        <f>INDEX(products!$A$1:$G$49, MATCH(orders!$D82, products!$A$1:$A$49, 0), MATCH(orders!I$1, products!$A$1:$G$1, 0))</f>
        <v>Ara</v>
      </c>
      <c r="J82" t="str">
        <f>INDEX(products!$A$1:$G$49, MATCH(orders!$D82, products!$A$1:$A$49, 0), MATCH(orders!J$1, products!$A$1:$G$1, 0))</f>
        <v>L</v>
      </c>
      <c r="K82" s="4">
        <f>INDEX(products!$A$1:$G$49, MATCH(orders!$D82, products!$A$1:$A$49, 0), MATCH(orders!K$1, products!$A$1:$G$1, 0))</f>
        <v>0.5</v>
      </c>
      <c r="L82" s="5">
        <f>INDEX(products!$A$1:$G$49, MATCH(orders!$D82, products!$A$1:$A$49, 0), MATCH(orders!L$1, products!$A$1:$G$1, 0))</f>
        <v>7.77</v>
      </c>
      <c r="M82" s="6">
        <f>L82*E82</f>
        <v>38.849999999999994</v>
      </c>
      <c r="N82" t="str">
        <f>IF(I82="Rob","Robusta",IF(I82="Exc","Excelsa",IF(I82="Ara","Arabica",IF(I82="Lib","Liberica",""))))</f>
        <v>Arabica</v>
      </c>
      <c r="O82" t="str">
        <f>IF(J82="M","Medium",IF(J82="L","Light",IF(J82="D","Dark","")))</f>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_xlfn.XLOOKUP(C83,customers!$A:$A,customers!$B:$B,,0)</f>
        <v>Sheppard Yann</v>
      </c>
      <c r="G83" s="2" t="str">
        <f>IF(_xlfn.XLOOKUP($C83,customers!$A:$A,customers!$C:$C,,0)=0,"",_xlfn.XLOOKUP($C83,customers!$A:$A,customers!$C:$C,,0))</f>
        <v>syann29@senate.gov</v>
      </c>
      <c r="H83" s="2" t="str">
        <f>_xlfn.XLOOKUP($C83,customers!$A:$A,customers!$G:$G,,0)</f>
        <v>United States</v>
      </c>
      <c r="I83" t="str">
        <f>INDEX(products!$A$1:$G$49, MATCH(orders!$D83, products!$A$1:$A$49, 0), MATCH(orders!I$1, products!$A$1:$G$1, 0))</f>
        <v>Lib</v>
      </c>
      <c r="J83" t="str">
        <f>INDEX(products!$A$1:$G$49, MATCH(orders!$D83, products!$A$1:$A$49, 0), MATCH(orders!J$1, products!$A$1:$G$1, 0))</f>
        <v>L</v>
      </c>
      <c r="K83" s="4">
        <f>INDEX(products!$A$1:$G$49, MATCH(orders!$D83, products!$A$1:$A$49, 0), MATCH(orders!K$1, products!$A$1:$G$1, 0))</f>
        <v>2.5</v>
      </c>
      <c r="L83" s="5">
        <f>INDEX(products!$A$1:$G$49, MATCH(orders!$D83, products!$A$1:$A$49, 0), MATCH(orders!L$1, products!$A$1:$G$1, 0))</f>
        <v>36.454999999999998</v>
      </c>
      <c r="M83" s="6">
        <f>L83*E83</f>
        <v>109.36499999999999</v>
      </c>
      <c r="N83" t="str">
        <f>IF(I83="Rob","Robusta",IF(I83="Exc","Excelsa",IF(I83="Ara","Arabica",IF(I83="Lib","Liberica",""))))</f>
        <v>Liberica</v>
      </c>
      <c r="O83" t="str">
        <f>IF(J83="M","Medium",IF(J83="L","Light",IF(J83="D","Dark","")))</f>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_xlfn.XLOOKUP(C84,customers!$A:$A,customers!$B:$B,,0)</f>
        <v>Bunny Naulls</v>
      </c>
      <c r="G84" s="2" t="str">
        <f>IF(_xlfn.XLOOKUP($C84,customers!$A:$A,customers!$C:$C,,0)=0,"",_xlfn.XLOOKUP($C84,customers!$A:$A,customers!$C:$C,,0))</f>
        <v>bnaulls2a@tiny.cc</v>
      </c>
      <c r="H84" s="2" t="str">
        <f>_xlfn.XLOOKUP($C84,customers!$A:$A,customers!$G:$G,,0)</f>
        <v>Ireland</v>
      </c>
      <c r="I84" t="str">
        <f>INDEX(products!$A$1:$G$49, MATCH(orders!$D84, products!$A$1:$A$49, 0), MATCH(orders!I$1, products!$A$1:$G$1, 0))</f>
        <v>Lib</v>
      </c>
      <c r="J84" t="str">
        <f>INDEX(products!$A$1:$G$49, MATCH(orders!$D84, products!$A$1:$A$49, 0), MATCH(orders!J$1, products!$A$1:$G$1, 0))</f>
        <v>M</v>
      </c>
      <c r="K84" s="4">
        <f>INDEX(products!$A$1:$G$49, MATCH(orders!$D84, products!$A$1:$A$49, 0), MATCH(orders!K$1, products!$A$1:$G$1, 0))</f>
        <v>2.5</v>
      </c>
      <c r="L84" s="5">
        <f>INDEX(products!$A$1:$G$49, MATCH(orders!$D84, products!$A$1:$A$49, 0), MATCH(orders!L$1, products!$A$1:$G$1, 0))</f>
        <v>33.464999999999996</v>
      </c>
      <c r="M84" s="6">
        <f>L84*E84</f>
        <v>100.39499999999998</v>
      </c>
      <c r="N84" t="str">
        <f>IF(I84="Rob","Robusta",IF(I84="Exc","Excelsa",IF(I84="Ara","Arabica",IF(I84="Lib","Liberica",""))))</f>
        <v>Liberica</v>
      </c>
      <c r="O84" t="str">
        <f>IF(J84="M","Medium",IF(J84="L","Light",IF(J84="D","Dark","")))</f>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_xlfn.XLOOKUP(C85,customers!$A:$A,customers!$B:$B,,0)</f>
        <v>Hally Lorait</v>
      </c>
      <c r="G85" s="2" t="str">
        <f>IF(_xlfn.XLOOKUP($C85,customers!$A:$A,customers!$C:$C,,0)=0,"",_xlfn.XLOOKUP($C85,customers!$A:$A,customers!$C:$C,,0))</f>
        <v/>
      </c>
      <c r="H85" s="2" t="str">
        <f>_xlfn.XLOOKUP($C85,customers!$A:$A,customers!$G:$G,,0)</f>
        <v>United States</v>
      </c>
      <c r="I85" t="str">
        <f>INDEX(products!$A$1:$G$49, MATCH(orders!$D85, products!$A$1:$A$49, 0), MATCH(orders!I$1, products!$A$1:$G$1, 0))</f>
        <v>Rob</v>
      </c>
      <c r="J85" t="str">
        <f>INDEX(products!$A$1:$G$49, MATCH(orders!$D85, products!$A$1:$A$49, 0), MATCH(orders!J$1, products!$A$1:$G$1, 0))</f>
        <v>D</v>
      </c>
      <c r="K85" s="4">
        <f>INDEX(products!$A$1:$G$49, MATCH(orders!$D85, products!$A$1:$A$49, 0), MATCH(orders!K$1, products!$A$1:$G$1, 0))</f>
        <v>2.5</v>
      </c>
      <c r="L85" s="5">
        <f>INDEX(products!$A$1:$G$49, MATCH(orders!$D85, products!$A$1:$A$49, 0), MATCH(orders!L$1, products!$A$1:$G$1, 0))</f>
        <v>20.584999999999997</v>
      </c>
      <c r="M85" s="6">
        <f>L85*E85</f>
        <v>82.339999999999989</v>
      </c>
      <c r="N85" t="str">
        <f>IF(I85="Rob","Robusta",IF(I85="Exc","Excelsa",IF(I85="Ara","Arabica",IF(I85="Lib","Liberica",""))))</f>
        <v>Robusta</v>
      </c>
      <c r="O85" t="str">
        <f>IF(J85="M","Medium",IF(J85="L","Light",IF(J85="D","Dark","")))</f>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INDEX(products!$A$1:$G$49, MATCH(orders!$D86, products!$A$1:$A$49, 0), MATCH(orders!I$1, products!$A$1:$G$1, 0))</f>
        <v>Lib</v>
      </c>
      <c r="J86" t="str">
        <f>INDEX(products!$A$1:$G$49, MATCH(orders!$D86, products!$A$1:$A$49, 0), MATCH(orders!J$1, products!$A$1:$G$1, 0))</f>
        <v>L</v>
      </c>
      <c r="K86" s="4">
        <f>INDEX(products!$A$1:$G$49, MATCH(orders!$D86, products!$A$1:$A$49, 0), MATCH(orders!K$1, products!$A$1:$G$1, 0))</f>
        <v>0.5</v>
      </c>
      <c r="L86" s="5">
        <f>INDEX(products!$A$1:$G$49, MATCH(orders!$D86, products!$A$1:$A$49, 0), MATCH(orders!L$1, products!$A$1:$G$1, 0))</f>
        <v>9.51</v>
      </c>
      <c r="M86" s="6">
        <f>L86*E86</f>
        <v>9.51</v>
      </c>
      <c r="N86" t="str">
        <f>IF(I86="Rob","Robusta",IF(I86="Exc","Excelsa",IF(I86="Ara","Arabica",IF(I86="Lib","Liberica",""))))</f>
        <v>Liberica</v>
      </c>
      <c r="O86" t="str">
        <f>IF(J86="M","Medium",IF(J86="L","Light",IF(J86="D","Dark","")))</f>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_xlfn.XLOOKUP(C87,customers!$A:$A,customers!$B:$B,,0)</f>
        <v>Jeffrey Dufaire</v>
      </c>
      <c r="G87" s="2" t="str">
        <f>IF(_xlfn.XLOOKUP($C87,customers!$A:$A,customers!$C:$C,,0)=0,"",_xlfn.XLOOKUP($C87,customers!$A:$A,customers!$C:$C,,0))</f>
        <v>jdufaire2d@fc2.com</v>
      </c>
      <c r="H87" s="2" t="str">
        <f>_xlfn.XLOOKUP($C87,customers!$A:$A,customers!$G:$G,,0)</f>
        <v>United States</v>
      </c>
      <c r="I87" t="str">
        <f>INDEX(products!$A$1:$G$49, MATCH(orders!$D87, products!$A$1:$A$49, 0), MATCH(orders!I$1, products!$A$1:$G$1, 0))</f>
        <v>Ara</v>
      </c>
      <c r="J87" t="str">
        <f>INDEX(products!$A$1:$G$49, MATCH(orders!$D87, products!$A$1:$A$49, 0), MATCH(orders!J$1, products!$A$1:$G$1, 0))</f>
        <v>L</v>
      </c>
      <c r="K87" s="4">
        <f>INDEX(products!$A$1:$G$49, MATCH(orders!$D87, products!$A$1:$A$49, 0), MATCH(orders!K$1, products!$A$1:$G$1, 0))</f>
        <v>2.5</v>
      </c>
      <c r="L87" s="5">
        <f>INDEX(products!$A$1:$G$49, MATCH(orders!$D87, products!$A$1:$A$49, 0), MATCH(orders!L$1, products!$A$1:$G$1, 0))</f>
        <v>29.784999999999997</v>
      </c>
      <c r="M87" s="6">
        <f>L87*E87</f>
        <v>89.35499999999999</v>
      </c>
      <c r="N87" t="str">
        <f>IF(I87="Rob","Robusta",IF(I87="Exc","Excelsa",IF(I87="Ara","Arabica",IF(I87="Lib","Liberica",""))))</f>
        <v>Arabica</v>
      </c>
      <c r="O87" t="str">
        <f>IF(J87="M","Medium",IF(J87="L","Light",IF(J87="D","Dark","")))</f>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_xlfn.XLOOKUP(C88,customers!$A:$A,customers!$B:$B,,0)</f>
        <v>Jeffrey Dufaire</v>
      </c>
      <c r="G88" s="2" t="str">
        <f>IF(_xlfn.XLOOKUP($C88,customers!$A:$A,customers!$C:$C,,0)=0,"",_xlfn.XLOOKUP($C88,customers!$A:$A,customers!$C:$C,,0))</f>
        <v>jdufaire2d@fc2.com</v>
      </c>
      <c r="H88" s="2" t="str">
        <f>_xlfn.XLOOKUP($C88,customers!$A:$A,customers!$G:$G,,0)</f>
        <v>United States</v>
      </c>
      <c r="I88" t="str">
        <f>INDEX(products!$A$1:$G$49, MATCH(orders!$D88, products!$A$1:$A$49, 0), MATCH(orders!I$1, products!$A$1:$G$1, 0))</f>
        <v>Ara</v>
      </c>
      <c r="J88" t="str">
        <f>INDEX(products!$A$1:$G$49, MATCH(orders!$D88, products!$A$1:$A$49, 0), MATCH(orders!J$1, products!$A$1:$G$1, 0))</f>
        <v>D</v>
      </c>
      <c r="K88" s="4">
        <f>INDEX(products!$A$1:$G$49, MATCH(orders!$D88, products!$A$1:$A$49, 0), MATCH(orders!K$1, products!$A$1:$G$1, 0))</f>
        <v>0.2</v>
      </c>
      <c r="L88" s="5">
        <f>INDEX(products!$A$1:$G$49, MATCH(orders!$D88, products!$A$1:$A$49, 0), MATCH(orders!L$1, products!$A$1:$G$1, 0))</f>
        <v>2.9849999999999999</v>
      </c>
      <c r="M88" s="6">
        <f>L88*E88</f>
        <v>11.94</v>
      </c>
      <c r="N88" t="str">
        <f>IF(I88="Rob","Robusta",IF(I88="Exc","Excelsa",IF(I88="Ara","Arabica",IF(I88="Lib","Liberica",""))))</f>
        <v>Arabica</v>
      </c>
      <c r="O88" t="str">
        <f>IF(J88="M","Medium",IF(J88="L","Light",IF(J88="D","Dark","")))</f>
        <v>Dark</v>
      </c>
      <c r="P88" t="str">
        <f>_xlfn.XLOOKUP(Orders[[#This Row],[Customer ID]],customers!$A$1:$A$1001,customers!$I$1:$I$1001,"",0)</f>
        <v>No</v>
      </c>
    </row>
    <row r="89" spans="1:16" x14ac:dyDescent="0.25">
      <c r="A89" s="2" t="s">
        <v>980</v>
      </c>
      <c r="B89" s="3">
        <v>44289</v>
      </c>
      <c r="C89" s="2" t="s">
        <v>981</v>
      </c>
      <c r="D89" t="s">
        <v>6155</v>
      </c>
      <c r="E89" s="2">
        <v>3</v>
      </c>
      <c r="F89" s="2" t="str">
        <f>_xlfn.XLOOKUP(C89,customers!$A:$A,customers!$B:$B,,0)</f>
        <v>Beitris Keaveney</v>
      </c>
      <c r="G89" s="2" t="str">
        <f>IF(_xlfn.XLOOKUP($C89,customers!$A:$A,customers!$C:$C,,0)=0,"",_xlfn.XLOOKUP($C89,customers!$A:$A,customers!$C:$C,,0))</f>
        <v>bkeaveney2f@netlog.com</v>
      </c>
      <c r="H89" s="2" t="str">
        <f>_xlfn.XLOOKUP($C89,customers!$A:$A,customers!$G:$G,,0)</f>
        <v>United States</v>
      </c>
      <c r="I89" t="str">
        <f>INDEX(products!$A$1:$G$49, MATCH(orders!$D89, products!$A$1:$A$49, 0), MATCH(orders!I$1, products!$A$1:$G$1, 0))</f>
        <v>Ara</v>
      </c>
      <c r="J89" t="str">
        <f>INDEX(products!$A$1:$G$49, MATCH(orders!$D89, products!$A$1:$A$49, 0), MATCH(orders!J$1, products!$A$1:$G$1, 0))</f>
        <v>M</v>
      </c>
      <c r="K89" s="4">
        <f>INDEX(products!$A$1:$G$49, MATCH(orders!$D89, products!$A$1:$A$49, 0), MATCH(orders!K$1, products!$A$1:$G$1, 0))</f>
        <v>1</v>
      </c>
      <c r="L89" s="5">
        <f>INDEX(products!$A$1:$G$49, MATCH(orders!$D89, products!$A$1:$A$49, 0), MATCH(orders!L$1, products!$A$1:$G$1, 0))</f>
        <v>11.25</v>
      </c>
      <c r="M89" s="6">
        <f>L89*E89</f>
        <v>33.75</v>
      </c>
      <c r="N89" t="str">
        <f>IF(I89="Rob","Robusta",IF(I89="Exc","Excelsa",IF(I89="Ara","Arabica",IF(I89="Lib","Liberica",""))))</f>
        <v>Arabica</v>
      </c>
      <c r="O89" t="str">
        <f>IF(J89="M","Medium",IF(J89="L","Light",IF(J89="D","Dark","")))</f>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_xlfn.XLOOKUP(C90,customers!$A:$A,customers!$B:$B,,0)</f>
        <v>Elna Grise</v>
      </c>
      <c r="G90" s="2" t="str">
        <f>IF(_xlfn.XLOOKUP($C90,customers!$A:$A,customers!$C:$C,,0)=0,"",_xlfn.XLOOKUP($C90,customers!$A:$A,customers!$C:$C,,0))</f>
        <v>egrise2g@cargocollective.com</v>
      </c>
      <c r="H90" s="2" t="str">
        <f>_xlfn.XLOOKUP($C90,customers!$A:$A,customers!$G:$G,,0)</f>
        <v>United States</v>
      </c>
      <c r="I90" t="str">
        <f>INDEX(products!$A$1:$G$49, MATCH(orders!$D90, products!$A$1:$A$49, 0), MATCH(orders!I$1, products!$A$1:$G$1, 0))</f>
        <v>Rob</v>
      </c>
      <c r="J90" t="str">
        <f>INDEX(products!$A$1:$G$49, MATCH(orders!$D90, products!$A$1:$A$49, 0), MATCH(orders!J$1, products!$A$1:$G$1, 0))</f>
        <v>L</v>
      </c>
      <c r="K90" s="4">
        <f>INDEX(products!$A$1:$G$49, MATCH(orders!$D90, products!$A$1:$A$49, 0), MATCH(orders!K$1, products!$A$1:$G$1, 0))</f>
        <v>1</v>
      </c>
      <c r="L90" s="5">
        <f>INDEX(products!$A$1:$G$49, MATCH(orders!$D90, products!$A$1:$A$49, 0), MATCH(orders!L$1, products!$A$1:$G$1, 0))</f>
        <v>11.95</v>
      </c>
      <c r="M90" s="6">
        <f>L90*E90</f>
        <v>35.849999999999994</v>
      </c>
      <c r="N90" t="str">
        <f>IF(I90="Rob","Robusta",IF(I90="Exc","Excelsa",IF(I90="Ara","Arabica",IF(I90="Lib","Liberica",""))))</f>
        <v>Robusta</v>
      </c>
      <c r="O90" t="str">
        <f>IF(J90="M","Medium",IF(J90="L","Light",IF(J90="D","Dark","")))</f>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INDEX(products!$A$1:$G$49, MATCH(orders!$D91, products!$A$1:$A$49, 0), MATCH(orders!I$1, products!$A$1:$G$1, 0))</f>
        <v>Ara</v>
      </c>
      <c r="J91" t="str">
        <f>INDEX(products!$A$1:$G$49, MATCH(orders!$D91, products!$A$1:$A$49, 0), MATCH(orders!J$1, products!$A$1:$G$1, 0))</f>
        <v>L</v>
      </c>
      <c r="K91" s="4">
        <f>INDEX(products!$A$1:$G$49, MATCH(orders!$D91, products!$A$1:$A$49, 0), MATCH(orders!K$1, products!$A$1:$G$1, 0))</f>
        <v>1</v>
      </c>
      <c r="L91" s="5">
        <f>INDEX(products!$A$1:$G$49, MATCH(orders!$D91, products!$A$1:$A$49, 0), MATCH(orders!L$1, products!$A$1:$G$1, 0))</f>
        <v>12.95</v>
      </c>
      <c r="M91" s="6">
        <f>L91*E91</f>
        <v>77.699999999999989</v>
      </c>
      <c r="N91" t="str">
        <f>IF(I91="Rob","Robusta",IF(I91="Exc","Excelsa",IF(I91="Ara","Arabica",IF(I91="Lib","Liberica",""))))</f>
        <v>Arabica</v>
      </c>
      <c r="O91" t="str">
        <f>IF(J91="M","Medium",IF(J91="L","Light",IF(J91="D","Dark","")))</f>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_xlfn.XLOOKUP(C92,customers!$A:$A,customers!$B:$B,,0)</f>
        <v>Loydie Langlais</v>
      </c>
      <c r="G92" s="2" t="str">
        <f>IF(_xlfn.XLOOKUP($C92,customers!$A:$A,customers!$C:$C,,0)=0,"",_xlfn.XLOOKUP($C92,customers!$A:$A,customers!$C:$C,,0))</f>
        <v/>
      </c>
      <c r="H92" s="2" t="str">
        <f>_xlfn.XLOOKUP($C92,customers!$A:$A,customers!$G:$G,,0)</f>
        <v>Ireland</v>
      </c>
      <c r="I92" t="str">
        <f>INDEX(products!$A$1:$G$49, MATCH(orders!$D92, products!$A$1:$A$49, 0), MATCH(orders!I$1, products!$A$1:$G$1, 0))</f>
        <v>Ara</v>
      </c>
      <c r="J92" t="str">
        <f>INDEX(products!$A$1:$G$49, MATCH(orders!$D92, products!$A$1:$A$49, 0), MATCH(orders!J$1, products!$A$1:$G$1, 0))</f>
        <v>L</v>
      </c>
      <c r="K92" s="4">
        <f>INDEX(products!$A$1:$G$49, MATCH(orders!$D92, products!$A$1:$A$49, 0), MATCH(orders!K$1, products!$A$1:$G$1, 0))</f>
        <v>1</v>
      </c>
      <c r="L92" s="5">
        <f>INDEX(products!$A$1:$G$49, MATCH(orders!$D92, products!$A$1:$A$49, 0), MATCH(orders!L$1, products!$A$1:$G$1, 0))</f>
        <v>12.95</v>
      </c>
      <c r="M92" s="6">
        <f>L92*E92</f>
        <v>51.8</v>
      </c>
      <c r="N92" t="str">
        <f>IF(I92="Rob","Robusta",IF(I92="Exc","Excelsa",IF(I92="Ara","Arabica",IF(I92="Lib","Liberica",""))))</f>
        <v>Arabica</v>
      </c>
      <c r="O92" t="str">
        <f>IF(J92="M","Medium",IF(J92="L","Light",IF(J92="D","Dark","")))</f>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INDEX(products!$A$1:$G$49, MATCH(orders!$D93, products!$A$1:$A$49, 0), MATCH(orders!I$1, products!$A$1:$G$1, 0))</f>
        <v>Ara</v>
      </c>
      <c r="J93" t="str">
        <f>INDEX(products!$A$1:$G$49, MATCH(orders!$D93, products!$A$1:$A$49, 0), MATCH(orders!J$1, products!$A$1:$G$1, 0))</f>
        <v>M</v>
      </c>
      <c r="K93" s="4">
        <f>INDEX(products!$A$1:$G$49, MATCH(orders!$D93, products!$A$1:$A$49, 0), MATCH(orders!K$1, products!$A$1:$G$1, 0))</f>
        <v>2.5</v>
      </c>
      <c r="L93" s="5">
        <f>INDEX(products!$A$1:$G$49, MATCH(orders!$D93, products!$A$1:$A$49, 0), MATCH(orders!L$1, products!$A$1:$G$1, 0))</f>
        <v>25.874999999999996</v>
      </c>
      <c r="M93" s="6">
        <f>L93*E93</f>
        <v>103.49999999999999</v>
      </c>
      <c r="N93" t="str">
        <f>IF(I93="Rob","Robusta",IF(I93="Exc","Excelsa",IF(I93="Ara","Arabica",IF(I93="Lib","Liberica",""))))</f>
        <v>Arabica</v>
      </c>
      <c r="O93" t="str">
        <f>IF(J93="M","Medium",IF(J93="L","Light",IF(J93="D","Dark","")))</f>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_xlfn.XLOOKUP(C94,customers!$A:$A,customers!$B:$B,,0)</f>
        <v>Hamish MacSherry</v>
      </c>
      <c r="G94" s="2" t="str">
        <f>IF(_xlfn.XLOOKUP($C94,customers!$A:$A,customers!$C:$C,,0)=0,"",_xlfn.XLOOKUP($C94,customers!$A:$A,customers!$C:$C,,0))</f>
        <v/>
      </c>
      <c r="H94" s="2" t="str">
        <f>_xlfn.XLOOKUP($C94,customers!$A:$A,customers!$G:$G,,0)</f>
        <v>United States</v>
      </c>
      <c r="I94" t="str">
        <f>INDEX(products!$A$1:$G$49, MATCH(orders!$D94, products!$A$1:$A$49, 0), MATCH(orders!I$1, products!$A$1:$G$1, 0))</f>
        <v>Exc</v>
      </c>
      <c r="J94" t="str">
        <f>INDEX(products!$A$1:$G$49, MATCH(orders!$D94, products!$A$1:$A$49, 0), MATCH(orders!J$1, products!$A$1:$G$1, 0))</f>
        <v>L</v>
      </c>
      <c r="K94" s="4">
        <f>INDEX(products!$A$1:$G$49, MATCH(orders!$D94, products!$A$1:$A$49, 0), MATCH(orders!K$1, products!$A$1:$G$1, 0))</f>
        <v>1</v>
      </c>
      <c r="L94" s="5">
        <f>INDEX(products!$A$1:$G$49, MATCH(orders!$D94, products!$A$1:$A$49, 0), MATCH(orders!L$1, products!$A$1:$G$1, 0))</f>
        <v>14.85</v>
      </c>
      <c r="M94" s="6">
        <f>L94*E94</f>
        <v>44.55</v>
      </c>
      <c r="N94" t="str">
        <f>IF(I94="Rob","Robusta",IF(I94="Exc","Excelsa",IF(I94="Ara","Arabica",IF(I94="Lib","Liberica",""))))</f>
        <v>Excelsa</v>
      </c>
      <c r="O94" t="str">
        <f>IF(J94="M","Medium",IF(J94="L","Light",IF(J94="D","Dark","")))</f>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INDEX(products!$A$1:$G$49, MATCH(orders!$D95, products!$A$1:$A$49, 0), MATCH(orders!I$1, products!$A$1:$G$1, 0))</f>
        <v>Exc</v>
      </c>
      <c r="J95" t="str">
        <f>INDEX(products!$A$1:$G$49, MATCH(orders!$D95, products!$A$1:$A$49, 0), MATCH(orders!J$1, products!$A$1:$G$1, 0))</f>
        <v>L</v>
      </c>
      <c r="K95" s="4">
        <f>INDEX(products!$A$1:$G$49, MATCH(orders!$D95, products!$A$1:$A$49, 0), MATCH(orders!K$1, products!$A$1:$G$1, 0))</f>
        <v>0.5</v>
      </c>
      <c r="L95" s="5">
        <f>INDEX(products!$A$1:$G$49, MATCH(orders!$D95, products!$A$1:$A$49, 0), MATCH(orders!L$1, products!$A$1:$G$1, 0))</f>
        <v>8.91</v>
      </c>
      <c r="M95" s="6">
        <f>L95*E95</f>
        <v>35.64</v>
      </c>
      <c r="N95" t="str">
        <f>IF(I95="Rob","Robusta",IF(I95="Exc","Excelsa",IF(I95="Ara","Arabica",IF(I95="Lib","Liberica",""))))</f>
        <v>Excelsa</v>
      </c>
      <c r="O95" t="str">
        <f>IF(J95="M","Medium",IF(J95="L","Light",IF(J95="D","Dark","")))</f>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_xlfn.XLOOKUP(C96,customers!$A:$A,customers!$B:$B,,0)</f>
        <v>Rudy Farquharson</v>
      </c>
      <c r="G96" s="2" t="str">
        <f>IF(_xlfn.XLOOKUP($C96,customers!$A:$A,customers!$C:$C,,0)=0,"",_xlfn.XLOOKUP($C96,customers!$A:$A,customers!$C:$C,,0))</f>
        <v/>
      </c>
      <c r="H96" s="2" t="str">
        <f>_xlfn.XLOOKUP($C96,customers!$A:$A,customers!$G:$G,,0)</f>
        <v>Ireland</v>
      </c>
      <c r="I96" t="str">
        <f>INDEX(products!$A$1:$G$49, MATCH(orders!$D96, products!$A$1:$A$49, 0), MATCH(orders!I$1, products!$A$1:$G$1, 0))</f>
        <v>Ara</v>
      </c>
      <c r="J96" t="str">
        <f>INDEX(products!$A$1:$G$49, MATCH(orders!$D96, products!$A$1:$A$49, 0), MATCH(orders!J$1, products!$A$1:$G$1, 0))</f>
        <v>D</v>
      </c>
      <c r="K96" s="4">
        <f>INDEX(products!$A$1:$G$49, MATCH(orders!$D96, products!$A$1:$A$49, 0), MATCH(orders!K$1, products!$A$1:$G$1, 0))</f>
        <v>0.2</v>
      </c>
      <c r="L96" s="5">
        <f>INDEX(products!$A$1:$G$49, MATCH(orders!$D96, products!$A$1:$A$49, 0), MATCH(orders!L$1, products!$A$1:$G$1, 0))</f>
        <v>2.9849999999999999</v>
      </c>
      <c r="M96" s="6">
        <f>L96*E96</f>
        <v>17.91</v>
      </c>
      <c r="N96" t="str">
        <f>IF(I96="Rob","Robusta",IF(I96="Exc","Excelsa",IF(I96="Ara","Arabica",IF(I96="Lib","Liberica",""))))</f>
        <v>Arabica</v>
      </c>
      <c r="O96" t="str">
        <f>IF(J96="M","Medium",IF(J96="L","Light",IF(J96="D","Dark","")))</f>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_xlfn.XLOOKUP(C97,customers!$A:$A,customers!$B:$B,,0)</f>
        <v>Norene Magauran</v>
      </c>
      <c r="G97" s="2" t="str">
        <f>IF(_xlfn.XLOOKUP($C97,customers!$A:$A,customers!$C:$C,,0)=0,"",_xlfn.XLOOKUP($C97,customers!$A:$A,customers!$C:$C,,0))</f>
        <v>nmagauran2n@51.la</v>
      </c>
      <c r="H97" s="2" t="str">
        <f>_xlfn.XLOOKUP($C97,customers!$A:$A,customers!$G:$G,,0)</f>
        <v>United States</v>
      </c>
      <c r="I97" t="str">
        <f>INDEX(products!$A$1:$G$49, MATCH(orders!$D97, products!$A$1:$A$49, 0), MATCH(orders!I$1, products!$A$1:$G$1, 0))</f>
        <v>Ara</v>
      </c>
      <c r="J97" t="str">
        <f>INDEX(products!$A$1:$G$49, MATCH(orders!$D97, products!$A$1:$A$49, 0), MATCH(orders!J$1, products!$A$1:$G$1, 0))</f>
        <v>M</v>
      </c>
      <c r="K97" s="4">
        <f>INDEX(products!$A$1:$G$49, MATCH(orders!$D97, products!$A$1:$A$49, 0), MATCH(orders!K$1, products!$A$1:$G$1, 0))</f>
        <v>2.5</v>
      </c>
      <c r="L97" s="5">
        <f>INDEX(products!$A$1:$G$49, MATCH(orders!$D97, products!$A$1:$A$49, 0), MATCH(orders!L$1, products!$A$1:$G$1, 0))</f>
        <v>25.874999999999996</v>
      </c>
      <c r="M97" s="6">
        <f>L97*E97</f>
        <v>155.24999999999997</v>
      </c>
      <c r="N97" t="str">
        <f>IF(I97="Rob","Robusta",IF(I97="Exc","Excelsa",IF(I97="Ara","Arabica",IF(I97="Lib","Liberica",""))))</f>
        <v>Arabica</v>
      </c>
      <c r="O97" t="str">
        <f>IF(J97="M","Medium",IF(J97="L","Light",IF(J97="D","Dark","")))</f>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_xlfn.XLOOKUP(C98,customers!$A:$A,customers!$B:$B,,0)</f>
        <v>Vicki Kirdsch</v>
      </c>
      <c r="G98" s="2" t="str">
        <f>IF(_xlfn.XLOOKUP($C98,customers!$A:$A,customers!$C:$C,,0)=0,"",_xlfn.XLOOKUP($C98,customers!$A:$A,customers!$C:$C,,0))</f>
        <v>vkirdsch2o@google.fr</v>
      </c>
      <c r="H98" s="2" t="str">
        <f>_xlfn.XLOOKUP($C98,customers!$A:$A,customers!$G:$G,,0)</f>
        <v>United States</v>
      </c>
      <c r="I98" t="str">
        <f>INDEX(products!$A$1:$G$49, MATCH(orders!$D98, products!$A$1:$A$49, 0), MATCH(orders!I$1, products!$A$1:$G$1, 0))</f>
        <v>Ara</v>
      </c>
      <c r="J98" t="str">
        <f>INDEX(products!$A$1:$G$49, MATCH(orders!$D98, products!$A$1:$A$49, 0), MATCH(orders!J$1, products!$A$1:$G$1, 0))</f>
        <v>D</v>
      </c>
      <c r="K98" s="4">
        <f>INDEX(products!$A$1:$G$49, MATCH(orders!$D98, products!$A$1:$A$49, 0), MATCH(orders!K$1, products!$A$1:$G$1, 0))</f>
        <v>0.2</v>
      </c>
      <c r="L98" s="5">
        <f>INDEX(products!$A$1:$G$49, MATCH(orders!$D98, products!$A$1:$A$49, 0), MATCH(orders!L$1, products!$A$1:$G$1, 0))</f>
        <v>2.9849999999999999</v>
      </c>
      <c r="M98" s="6">
        <f>L98*E98</f>
        <v>5.97</v>
      </c>
      <c r="N98" t="str">
        <f>IF(I98="Rob","Robusta",IF(I98="Exc","Excelsa",IF(I98="Ara","Arabica",IF(I98="Lib","Liberica",""))))</f>
        <v>Arabica</v>
      </c>
      <c r="O98" t="str">
        <f>IF(J98="M","Medium",IF(J98="L","Light",IF(J98="D","Dark","")))</f>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_xlfn.XLOOKUP(C99,customers!$A:$A,customers!$B:$B,,0)</f>
        <v>Ilysa Whapple</v>
      </c>
      <c r="G99" s="2" t="str">
        <f>IF(_xlfn.XLOOKUP($C99,customers!$A:$A,customers!$C:$C,,0)=0,"",_xlfn.XLOOKUP($C99,customers!$A:$A,customers!$C:$C,,0))</f>
        <v>iwhapple2p@com.com</v>
      </c>
      <c r="H99" s="2" t="str">
        <f>_xlfn.XLOOKUP($C99,customers!$A:$A,customers!$G:$G,,0)</f>
        <v>United States</v>
      </c>
      <c r="I99" t="str">
        <f>INDEX(products!$A$1:$G$49, MATCH(orders!$D99, products!$A$1:$A$49, 0), MATCH(orders!I$1, products!$A$1:$G$1, 0))</f>
        <v>Ara</v>
      </c>
      <c r="J99" t="str">
        <f>INDEX(products!$A$1:$G$49, MATCH(orders!$D99, products!$A$1:$A$49, 0), MATCH(orders!J$1, products!$A$1:$G$1, 0))</f>
        <v>M</v>
      </c>
      <c r="K99" s="4">
        <f>INDEX(products!$A$1:$G$49, MATCH(orders!$D99, products!$A$1:$A$49, 0), MATCH(orders!K$1, products!$A$1:$G$1, 0))</f>
        <v>0.5</v>
      </c>
      <c r="L99" s="5">
        <f>INDEX(products!$A$1:$G$49, MATCH(orders!$D99, products!$A$1:$A$49, 0), MATCH(orders!L$1, products!$A$1:$G$1, 0))</f>
        <v>6.75</v>
      </c>
      <c r="M99" s="6">
        <f>L99*E99</f>
        <v>13.5</v>
      </c>
      <c r="N99" t="str">
        <f>IF(I99="Rob","Robusta",IF(I99="Exc","Excelsa",IF(I99="Ara","Arabica",IF(I99="Lib","Liberica",""))))</f>
        <v>Arabica</v>
      </c>
      <c r="O99" t="str">
        <f>IF(J99="M","Medium",IF(J99="L","Light",IF(J99="D","Dark","")))</f>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_xlfn.XLOOKUP(C100,customers!$A:$A,customers!$B:$B,,0)</f>
        <v>Ruy Cancellieri</v>
      </c>
      <c r="G100" s="2" t="str">
        <f>IF(_xlfn.XLOOKUP($C100,customers!$A:$A,customers!$C:$C,,0)=0,"",_xlfn.XLOOKUP($C100,customers!$A:$A,customers!$C:$C,,0))</f>
        <v/>
      </c>
      <c r="H100" s="2" t="str">
        <f>_xlfn.XLOOKUP($C100,customers!$A:$A,customers!$G:$G,,0)</f>
        <v>Ireland</v>
      </c>
      <c r="I100" t="str">
        <f>INDEX(products!$A$1:$G$49, MATCH(orders!$D100, products!$A$1:$A$49, 0), MATCH(orders!I$1, products!$A$1:$G$1, 0))</f>
        <v>Ara</v>
      </c>
      <c r="J100" t="str">
        <f>INDEX(products!$A$1:$G$49, MATCH(orders!$D100, products!$A$1:$A$49, 0), MATCH(orders!J$1, products!$A$1:$G$1, 0))</f>
        <v>D</v>
      </c>
      <c r="K100" s="4">
        <f>INDEX(products!$A$1:$G$49, MATCH(orders!$D100, products!$A$1:$A$49, 0), MATCH(orders!K$1, products!$A$1:$G$1, 0))</f>
        <v>0.2</v>
      </c>
      <c r="L100" s="5">
        <f>INDEX(products!$A$1:$G$49, MATCH(orders!$D100, products!$A$1:$A$49, 0), MATCH(orders!L$1, products!$A$1:$G$1, 0))</f>
        <v>2.9849999999999999</v>
      </c>
      <c r="M100" s="6">
        <f>L100*E100</f>
        <v>2.9849999999999999</v>
      </c>
      <c r="N100" t="str">
        <f>IF(I100="Rob","Robusta",IF(I100="Exc","Excelsa",IF(I100="Ara","Arabica",IF(I100="Lib","Liberica",""))))</f>
        <v>Arabica</v>
      </c>
      <c r="O100" t="str">
        <f>IF(J100="M","Medium",IF(J100="L","Light",IF(J100="D","Dark","")))</f>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_xlfn.XLOOKUP(C101,customers!$A:$A,customers!$B:$B,,0)</f>
        <v>Aube Follett</v>
      </c>
      <c r="G101" s="2" t="str">
        <f>IF(_xlfn.XLOOKUP($C101,customers!$A:$A,customers!$C:$C,,0)=0,"",_xlfn.XLOOKUP($C101,customers!$A:$A,customers!$C:$C,,0))</f>
        <v/>
      </c>
      <c r="H101" s="2" t="str">
        <f>_xlfn.XLOOKUP($C101,customers!$A:$A,customers!$G:$G,,0)</f>
        <v>United States</v>
      </c>
      <c r="I101" t="str">
        <f>INDEX(products!$A$1:$G$49, MATCH(orders!$D101, products!$A$1:$A$49, 0), MATCH(orders!I$1, products!$A$1:$G$1, 0))</f>
        <v>Lib</v>
      </c>
      <c r="J101" t="str">
        <f>INDEX(products!$A$1:$G$49, MATCH(orders!$D101, products!$A$1:$A$49, 0), MATCH(orders!J$1, products!$A$1:$G$1, 0))</f>
        <v>M</v>
      </c>
      <c r="K101" s="4">
        <f>INDEX(products!$A$1:$G$49, MATCH(orders!$D101, products!$A$1:$A$49, 0), MATCH(orders!K$1, products!$A$1:$G$1, 0))</f>
        <v>0.2</v>
      </c>
      <c r="L101" s="5">
        <f>INDEX(products!$A$1:$G$49, MATCH(orders!$D101, products!$A$1:$A$49, 0), MATCH(orders!L$1, products!$A$1:$G$1, 0))</f>
        <v>4.3650000000000002</v>
      </c>
      <c r="M101" s="6">
        <f>L101*E101</f>
        <v>13.095000000000001</v>
      </c>
      <c r="N101" t="str">
        <f>IF(I101="Rob","Robusta",IF(I101="Exc","Excelsa",IF(I101="Ara","Arabica",IF(I101="Lib","Liberica",""))))</f>
        <v>Liberica</v>
      </c>
      <c r="O101" t="str">
        <f>IF(J101="M","Medium",IF(J101="L","Light",IF(J101="D","Dark","")))</f>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_xlfn.XLOOKUP(C102,customers!$A:$A,customers!$B:$B,,0)</f>
        <v>Rudiger Di Bartolomeo</v>
      </c>
      <c r="G102" s="2" t="str">
        <f>IF(_xlfn.XLOOKUP($C102,customers!$A:$A,customers!$C:$C,,0)=0,"",_xlfn.XLOOKUP($C102,customers!$A:$A,customers!$C:$C,,0))</f>
        <v/>
      </c>
      <c r="H102" s="2" t="str">
        <f>_xlfn.XLOOKUP($C102,customers!$A:$A,customers!$G:$G,,0)</f>
        <v>United States</v>
      </c>
      <c r="I102" t="str">
        <f>INDEX(products!$A$1:$G$49, MATCH(orders!$D102, products!$A$1:$A$49, 0), MATCH(orders!I$1, products!$A$1:$G$1, 0))</f>
        <v>Ara</v>
      </c>
      <c r="J102" t="str">
        <f>INDEX(products!$A$1:$G$49, MATCH(orders!$D102, products!$A$1:$A$49, 0), MATCH(orders!J$1, products!$A$1:$G$1, 0))</f>
        <v>L</v>
      </c>
      <c r="K102" s="4">
        <f>INDEX(products!$A$1:$G$49, MATCH(orders!$D102, products!$A$1:$A$49, 0), MATCH(orders!K$1, products!$A$1:$G$1, 0))</f>
        <v>0.2</v>
      </c>
      <c r="L102" s="5">
        <f>INDEX(products!$A$1:$G$49, MATCH(orders!$D102, products!$A$1:$A$49, 0), MATCH(orders!L$1, products!$A$1:$G$1, 0))</f>
        <v>3.8849999999999998</v>
      </c>
      <c r="M102" s="6">
        <f>L102*E102</f>
        <v>7.77</v>
      </c>
      <c r="N102" t="str">
        <f>IF(I102="Rob","Robusta",IF(I102="Exc","Excelsa",IF(I102="Ara","Arabica",IF(I102="Lib","Liberica",""))))</f>
        <v>Arabica</v>
      </c>
      <c r="O102" t="str">
        <f>IF(J102="M","Medium",IF(J102="L","Light",IF(J102="D","Dark","")))</f>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_xlfn.XLOOKUP(C103,customers!$A:$A,customers!$B:$B,,0)</f>
        <v>Nickey Youles</v>
      </c>
      <c r="G103" s="2" t="str">
        <f>IF(_xlfn.XLOOKUP($C103,customers!$A:$A,customers!$C:$C,,0)=0,"",_xlfn.XLOOKUP($C103,customers!$A:$A,customers!$C:$C,,0))</f>
        <v>nyoules2t@reference.com</v>
      </c>
      <c r="H103" s="2" t="str">
        <f>_xlfn.XLOOKUP($C103,customers!$A:$A,customers!$G:$G,,0)</f>
        <v>Ireland</v>
      </c>
      <c r="I103" t="str">
        <f>INDEX(products!$A$1:$G$49, MATCH(orders!$D103, products!$A$1:$A$49, 0), MATCH(orders!I$1, products!$A$1:$G$1, 0))</f>
        <v>Lib</v>
      </c>
      <c r="J103" t="str">
        <f>INDEX(products!$A$1:$G$49, MATCH(orders!$D103, products!$A$1:$A$49, 0), MATCH(orders!J$1, products!$A$1:$G$1, 0))</f>
        <v>D</v>
      </c>
      <c r="K103" s="4">
        <f>INDEX(products!$A$1:$G$49, MATCH(orders!$D103, products!$A$1:$A$49, 0), MATCH(orders!K$1, products!$A$1:$G$1, 0))</f>
        <v>2.5</v>
      </c>
      <c r="L103" s="5">
        <f>INDEX(products!$A$1:$G$49, MATCH(orders!$D103, products!$A$1:$A$49, 0), MATCH(orders!L$1, products!$A$1:$G$1, 0))</f>
        <v>29.784999999999997</v>
      </c>
      <c r="M103" s="6">
        <f>L103*E103</f>
        <v>148.92499999999998</v>
      </c>
      <c r="N103" t="str">
        <f>IF(I103="Rob","Robusta",IF(I103="Exc","Excelsa",IF(I103="Ara","Arabica",IF(I103="Lib","Liberica",""))))</f>
        <v>Liberica</v>
      </c>
      <c r="O103" t="str">
        <f>IF(J103="M","Medium",IF(J103="L","Light",IF(J103="D","Dark","")))</f>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INDEX(products!$A$1:$G$49, MATCH(orders!$D104, products!$A$1:$A$49, 0), MATCH(orders!I$1, products!$A$1:$G$1, 0))</f>
        <v>Lib</v>
      </c>
      <c r="J104" t="str">
        <f>INDEX(products!$A$1:$G$49, MATCH(orders!$D104, products!$A$1:$A$49, 0), MATCH(orders!J$1, products!$A$1:$G$1, 0))</f>
        <v>D</v>
      </c>
      <c r="K104" s="4">
        <f>INDEX(products!$A$1:$G$49, MATCH(orders!$D104, products!$A$1:$A$49, 0), MATCH(orders!K$1, products!$A$1:$G$1, 0))</f>
        <v>1</v>
      </c>
      <c r="L104" s="5">
        <f>INDEX(products!$A$1:$G$49, MATCH(orders!$D104, products!$A$1:$A$49, 0), MATCH(orders!L$1, products!$A$1:$G$1, 0))</f>
        <v>12.95</v>
      </c>
      <c r="M104" s="6">
        <f>L104*E104</f>
        <v>38.849999999999994</v>
      </c>
      <c r="N104" t="str">
        <f>IF(I104="Rob","Robusta",IF(I104="Exc","Excelsa",IF(I104="Ara","Arabica",IF(I104="Lib","Liberica",""))))</f>
        <v>Liberica</v>
      </c>
      <c r="O104" t="str">
        <f>IF(J104="M","Medium",IF(J104="L","Light",IF(J104="D","Dark","")))</f>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INDEX(products!$A$1:$G$49, MATCH(orders!$D105, products!$A$1:$A$49, 0), MATCH(orders!I$1, products!$A$1:$G$1, 0))</f>
        <v>Rob</v>
      </c>
      <c r="J105" t="str">
        <f>INDEX(products!$A$1:$G$49, MATCH(orders!$D105, products!$A$1:$A$49, 0), MATCH(orders!J$1, products!$A$1:$G$1, 0))</f>
        <v>M</v>
      </c>
      <c r="K105" s="4">
        <f>INDEX(products!$A$1:$G$49, MATCH(orders!$D105, products!$A$1:$A$49, 0), MATCH(orders!K$1, products!$A$1:$G$1, 0))</f>
        <v>0.2</v>
      </c>
      <c r="L105" s="5">
        <f>INDEX(products!$A$1:$G$49, MATCH(orders!$D105, products!$A$1:$A$49, 0), MATCH(orders!L$1, products!$A$1:$G$1, 0))</f>
        <v>2.9849999999999999</v>
      </c>
      <c r="M105" s="6">
        <f>L105*E105</f>
        <v>11.94</v>
      </c>
      <c r="N105" t="str">
        <f>IF(I105="Rob","Robusta",IF(I105="Exc","Excelsa",IF(I105="Ara","Arabica",IF(I105="Lib","Liberica",""))))</f>
        <v>Robusta</v>
      </c>
      <c r="O105" t="str">
        <f>IF(J105="M","Medium",IF(J105="L","Light",IF(J105="D","Dark","")))</f>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INDEX(products!$A$1:$G$49, MATCH(orders!$D106, products!$A$1:$A$49, 0), MATCH(orders!I$1, products!$A$1:$G$1, 0))</f>
        <v>Lib</v>
      </c>
      <c r="J106" t="str">
        <f>INDEX(products!$A$1:$G$49, MATCH(orders!$D106, products!$A$1:$A$49, 0), MATCH(orders!J$1, products!$A$1:$G$1, 0))</f>
        <v>M</v>
      </c>
      <c r="K106" s="4">
        <f>INDEX(products!$A$1:$G$49, MATCH(orders!$D106, products!$A$1:$A$49, 0), MATCH(orders!K$1, products!$A$1:$G$1, 0))</f>
        <v>1</v>
      </c>
      <c r="L106" s="5">
        <f>INDEX(products!$A$1:$G$49, MATCH(orders!$D106, products!$A$1:$A$49, 0), MATCH(orders!L$1, products!$A$1:$G$1, 0))</f>
        <v>14.55</v>
      </c>
      <c r="M106" s="6">
        <f>L106*E106</f>
        <v>87.300000000000011</v>
      </c>
      <c r="N106" t="str">
        <f>IF(I106="Rob","Robusta",IF(I106="Exc","Excelsa",IF(I106="Ara","Arabica",IF(I106="Lib","Liberica",""))))</f>
        <v>Liberica</v>
      </c>
      <c r="O106" t="str">
        <f>IF(J106="M","Medium",IF(J106="L","Light",IF(J106="D","Dark","")))</f>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_xlfn.XLOOKUP(C107,customers!$A:$A,customers!$B:$B,,0)</f>
        <v>Queenie Veel</v>
      </c>
      <c r="G107" s="2" t="str">
        <f>IF(_xlfn.XLOOKUP($C107,customers!$A:$A,customers!$C:$C,,0)=0,"",_xlfn.XLOOKUP($C107,customers!$A:$A,customers!$C:$C,,0))</f>
        <v>qveel2x@jugem.jp</v>
      </c>
      <c r="H107" s="2" t="str">
        <f>_xlfn.XLOOKUP($C107,customers!$A:$A,customers!$G:$G,,0)</f>
        <v>United States</v>
      </c>
      <c r="I107" t="str">
        <f>INDEX(products!$A$1:$G$49, MATCH(orders!$D107, products!$A$1:$A$49, 0), MATCH(orders!I$1, products!$A$1:$G$1, 0))</f>
        <v>Ara</v>
      </c>
      <c r="J107" t="str">
        <f>INDEX(products!$A$1:$G$49, MATCH(orders!$D107, products!$A$1:$A$49, 0), MATCH(orders!J$1, products!$A$1:$G$1, 0))</f>
        <v>M</v>
      </c>
      <c r="K107" s="4">
        <f>INDEX(products!$A$1:$G$49, MATCH(orders!$D107, products!$A$1:$A$49, 0), MATCH(orders!K$1, products!$A$1:$G$1, 0))</f>
        <v>0.5</v>
      </c>
      <c r="L107" s="5">
        <f>INDEX(products!$A$1:$G$49, MATCH(orders!$D107, products!$A$1:$A$49, 0), MATCH(orders!L$1, products!$A$1:$G$1, 0))</f>
        <v>6.75</v>
      </c>
      <c r="M107" s="6">
        <f>L107*E107</f>
        <v>40.5</v>
      </c>
      <c r="N107" t="str">
        <f>IF(I107="Rob","Robusta",IF(I107="Exc","Excelsa",IF(I107="Ara","Arabica",IF(I107="Lib","Liberica",""))))</f>
        <v>Arabica</v>
      </c>
      <c r="O107" t="str">
        <f>IF(J107="M","Medium",IF(J107="L","Light",IF(J107="D","Dark","")))</f>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INDEX(products!$A$1:$G$49, MATCH(orders!$D108, products!$A$1:$A$49, 0), MATCH(orders!I$1, products!$A$1:$G$1, 0))</f>
        <v>Exc</v>
      </c>
      <c r="J108" t="str">
        <f>INDEX(products!$A$1:$G$49, MATCH(orders!$D108, products!$A$1:$A$49, 0), MATCH(orders!J$1, products!$A$1:$G$1, 0))</f>
        <v>D</v>
      </c>
      <c r="K108" s="4">
        <f>INDEX(products!$A$1:$G$49, MATCH(orders!$D108, products!$A$1:$A$49, 0), MATCH(orders!K$1, products!$A$1:$G$1, 0))</f>
        <v>1</v>
      </c>
      <c r="L108" s="5">
        <f>INDEX(products!$A$1:$G$49, MATCH(orders!$D108, products!$A$1:$A$49, 0), MATCH(orders!L$1, products!$A$1:$G$1, 0))</f>
        <v>12.15</v>
      </c>
      <c r="M108" s="6">
        <f>L108*E108</f>
        <v>24.3</v>
      </c>
      <c r="N108" t="str">
        <f>IF(I108="Rob","Robusta",IF(I108="Exc","Excelsa",IF(I108="Ara","Arabica",IF(I108="Lib","Liberica",""))))</f>
        <v>Excelsa</v>
      </c>
      <c r="O108" t="str">
        <f>IF(J108="M","Medium",IF(J108="L","Light",IF(J108="D","Dark","")))</f>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_xlfn.XLOOKUP(C109,customers!$A:$A,customers!$B:$B,,0)</f>
        <v>Pen Wye</v>
      </c>
      <c r="G109" s="2" t="str">
        <f>IF(_xlfn.XLOOKUP($C109,customers!$A:$A,customers!$C:$C,,0)=0,"",_xlfn.XLOOKUP($C109,customers!$A:$A,customers!$C:$C,,0))</f>
        <v>pwye2z@dagondesign.com</v>
      </c>
      <c r="H109" s="2" t="str">
        <f>_xlfn.XLOOKUP($C109,customers!$A:$A,customers!$G:$G,,0)</f>
        <v>United States</v>
      </c>
      <c r="I109" t="str">
        <f>INDEX(products!$A$1:$G$49, MATCH(orders!$D109, products!$A$1:$A$49, 0), MATCH(orders!I$1, products!$A$1:$G$1, 0))</f>
        <v>Rob</v>
      </c>
      <c r="J109" t="str">
        <f>INDEX(products!$A$1:$G$49, MATCH(orders!$D109, products!$A$1:$A$49, 0), MATCH(orders!J$1, products!$A$1:$G$1, 0))</f>
        <v>M</v>
      </c>
      <c r="K109" s="4">
        <f>INDEX(products!$A$1:$G$49, MATCH(orders!$D109, products!$A$1:$A$49, 0), MATCH(orders!K$1, products!$A$1:$G$1, 0))</f>
        <v>0.5</v>
      </c>
      <c r="L109" s="5">
        <f>INDEX(products!$A$1:$G$49, MATCH(orders!$D109, products!$A$1:$A$49, 0), MATCH(orders!L$1, products!$A$1:$G$1, 0))</f>
        <v>5.97</v>
      </c>
      <c r="M109" s="6">
        <f>L109*E109</f>
        <v>17.91</v>
      </c>
      <c r="N109" t="str">
        <f>IF(I109="Rob","Robusta",IF(I109="Exc","Excelsa",IF(I109="Ara","Arabica",IF(I109="Lib","Liberica",""))))</f>
        <v>Robusta</v>
      </c>
      <c r="O109" t="str">
        <f>IF(J109="M","Medium",IF(J109="L","Light",IF(J109="D","Dark","")))</f>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_xlfn.XLOOKUP(C110,customers!$A:$A,customers!$B:$B,,0)</f>
        <v>Isahella Hagland</v>
      </c>
      <c r="G110" s="2" t="str">
        <f>IF(_xlfn.XLOOKUP($C110,customers!$A:$A,customers!$C:$C,,0)=0,"",_xlfn.XLOOKUP($C110,customers!$A:$A,customers!$C:$C,,0))</f>
        <v/>
      </c>
      <c r="H110" s="2" t="str">
        <f>_xlfn.XLOOKUP($C110,customers!$A:$A,customers!$G:$G,,0)</f>
        <v>United States</v>
      </c>
      <c r="I110" t="str">
        <f>INDEX(products!$A$1:$G$49, MATCH(orders!$D110, products!$A$1:$A$49, 0), MATCH(orders!I$1, products!$A$1:$G$1, 0))</f>
        <v>Ara</v>
      </c>
      <c r="J110" t="str">
        <f>INDEX(products!$A$1:$G$49, MATCH(orders!$D110, products!$A$1:$A$49, 0), MATCH(orders!J$1, products!$A$1:$G$1, 0))</f>
        <v>M</v>
      </c>
      <c r="K110" s="4">
        <f>INDEX(products!$A$1:$G$49, MATCH(orders!$D110, products!$A$1:$A$49, 0), MATCH(orders!K$1, products!$A$1:$G$1, 0))</f>
        <v>0.5</v>
      </c>
      <c r="L110" s="5">
        <f>INDEX(products!$A$1:$G$49, MATCH(orders!$D110, products!$A$1:$A$49, 0), MATCH(orders!L$1, products!$A$1:$G$1, 0))</f>
        <v>6.75</v>
      </c>
      <c r="M110" s="6">
        <f>L110*E110</f>
        <v>27</v>
      </c>
      <c r="N110" t="str">
        <f>IF(I110="Rob","Robusta",IF(I110="Exc","Excelsa",IF(I110="Ara","Arabica",IF(I110="Lib","Liberica",""))))</f>
        <v>Arabica</v>
      </c>
      <c r="O110" t="str">
        <f>IF(J110="M","Medium",IF(J110="L","Light",IF(J110="D","Dark","")))</f>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_xlfn.XLOOKUP(C111,customers!$A:$A,customers!$B:$B,,0)</f>
        <v>Terry Sheryn</v>
      </c>
      <c r="G111" s="2" t="str">
        <f>IF(_xlfn.XLOOKUP($C111,customers!$A:$A,customers!$C:$C,,0)=0,"",_xlfn.XLOOKUP($C111,customers!$A:$A,customers!$C:$C,,0))</f>
        <v>tsheryn31@mtv.com</v>
      </c>
      <c r="H111" s="2" t="str">
        <f>_xlfn.XLOOKUP($C111,customers!$A:$A,customers!$G:$G,,0)</f>
        <v>United States</v>
      </c>
      <c r="I111" t="str">
        <f>INDEX(products!$A$1:$G$49, MATCH(orders!$D111, products!$A$1:$A$49, 0), MATCH(orders!I$1, products!$A$1:$G$1, 0))</f>
        <v>Lib</v>
      </c>
      <c r="J111" t="str">
        <f>INDEX(products!$A$1:$G$49, MATCH(orders!$D111, products!$A$1:$A$49, 0), MATCH(orders!J$1, products!$A$1:$G$1, 0))</f>
        <v>D</v>
      </c>
      <c r="K111" s="4">
        <f>INDEX(products!$A$1:$G$49, MATCH(orders!$D111, products!$A$1:$A$49, 0), MATCH(orders!K$1, products!$A$1:$G$1, 0))</f>
        <v>0.5</v>
      </c>
      <c r="L111" s="5">
        <f>INDEX(products!$A$1:$G$49, MATCH(orders!$D111, products!$A$1:$A$49, 0), MATCH(orders!L$1, products!$A$1:$G$1, 0))</f>
        <v>7.77</v>
      </c>
      <c r="M111" s="6">
        <f>L111*E111</f>
        <v>7.77</v>
      </c>
      <c r="N111" t="str">
        <f>IF(I111="Rob","Robusta",IF(I111="Exc","Excelsa",IF(I111="Ara","Arabica",IF(I111="Lib","Liberica",""))))</f>
        <v>Liberica</v>
      </c>
      <c r="O111" t="str">
        <f>IF(J111="M","Medium",IF(J111="L","Light",IF(J111="D","Dark","")))</f>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INDEX(products!$A$1:$G$49, MATCH(orders!$D112, products!$A$1:$A$49, 0), MATCH(orders!I$1, products!$A$1:$G$1, 0))</f>
        <v>Exc</v>
      </c>
      <c r="J112" t="str">
        <f>INDEX(products!$A$1:$G$49, MATCH(orders!$D112, products!$A$1:$A$49, 0), MATCH(orders!J$1, products!$A$1:$G$1, 0))</f>
        <v>L</v>
      </c>
      <c r="K112" s="4">
        <f>INDEX(products!$A$1:$G$49, MATCH(orders!$D112, products!$A$1:$A$49, 0), MATCH(orders!K$1, products!$A$1:$G$1, 0))</f>
        <v>0.2</v>
      </c>
      <c r="L112" s="5">
        <f>INDEX(products!$A$1:$G$49, MATCH(orders!$D112, products!$A$1:$A$49, 0), MATCH(orders!L$1, products!$A$1:$G$1, 0))</f>
        <v>4.4550000000000001</v>
      </c>
      <c r="M112" s="6">
        <f>L112*E112</f>
        <v>13.365</v>
      </c>
      <c r="N112" t="str">
        <f>IF(I112="Rob","Robusta",IF(I112="Exc","Excelsa",IF(I112="Ara","Arabica",IF(I112="Lib","Liberica",""))))</f>
        <v>Excelsa</v>
      </c>
      <c r="O112" t="str">
        <f>IF(J112="M","Medium",IF(J112="L","Light",IF(J112="D","Dark","")))</f>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_xlfn.XLOOKUP(C113,customers!$A:$A,customers!$B:$B,,0)</f>
        <v>Betty Fominov</v>
      </c>
      <c r="G113" s="2" t="str">
        <f>IF(_xlfn.XLOOKUP($C113,customers!$A:$A,customers!$C:$C,,0)=0,"",_xlfn.XLOOKUP($C113,customers!$A:$A,customers!$C:$C,,0))</f>
        <v>bfominov33@yale.edu</v>
      </c>
      <c r="H113" s="2" t="str">
        <f>_xlfn.XLOOKUP($C113,customers!$A:$A,customers!$G:$G,,0)</f>
        <v>United States</v>
      </c>
      <c r="I113" t="str">
        <f>INDEX(products!$A$1:$G$49, MATCH(orders!$D113, products!$A$1:$A$49, 0), MATCH(orders!I$1, products!$A$1:$G$1, 0))</f>
        <v>Rob</v>
      </c>
      <c r="J113" t="str">
        <f>INDEX(products!$A$1:$G$49, MATCH(orders!$D113, products!$A$1:$A$49, 0), MATCH(orders!J$1, products!$A$1:$G$1, 0))</f>
        <v>D</v>
      </c>
      <c r="K113" s="4">
        <f>INDEX(products!$A$1:$G$49, MATCH(orders!$D113, products!$A$1:$A$49, 0), MATCH(orders!K$1, products!$A$1:$G$1, 0))</f>
        <v>0.5</v>
      </c>
      <c r="L113" s="5">
        <f>INDEX(products!$A$1:$G$49, MATCH(orders!$D113, products!$A$1:$A$49, 0), MATCH(orders!L$1, products!$A$1:$G$1, 0))</f>
        <v>5.3699999999999992</v>
      </c>
      <c r="M113" s="6">
        <f>L113*E113</f>
        <v>26.849999999999994</v>
      </c>
      <c r="N113" t="str">
        <f>IF(I113="Rob","Robusta",IF(I113="Exc","Excelsa",IF(I113="Ara","Arabica",IF(I113="Lib","Liberica",""))))</f>
        <v>Robusta</v>
      </c>
      <c r="O113" t="str">
        <f>IF(J113="M","Medium",IF(J113="L","Light",IF(J113="D","Dark","")))</f>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INDEX(products!$A$1:$G$49, MATCH(orders!$D114, products!$A$1:$A$49, 0), MATCH(orders!I$1, products!$A$1:$G$1, 0))</f>
        <v>Ara</v>
      </c>
      <c r="J114" t="str">
        <f>INDEX(products!$A$1:$G$49, MATCH(orders!$D114, products!$A$1:$A$49, 0), MATCH(orders!J$1, products!$A$1:$G$1, 0))</f>
        <v>M</v>
      </c>
      <c r="K114" s="4">
        <f>INDEX(products!$A$1:$G$49, MATCH(orders!$D114, products!$A$1:$A$49, 0), MATCH(orders!K$1, products!$A$1:$G$1, 0))</f>
        <v>1</v>
      </c>
      <c r="L114" s="5">
        <f>INDEX(products!$A$1:$G$49, MATCH(orders!$D114, products!$A$1:$A$49, 0), MATCH(orders!L$1, products!$A$1:$G$1, 0))</f>
        <v>11.25</v>
      </c>
      <c r="M114" s="6">
        <f>L114*E114</f>
        <v>11.25</v>
      </c>
      <c r="N114" t="str">
        <f>IF(I114="Rob","Robusta",IF(I114="Exc","Excelsa",IF(I114="Ara","Arabica",IF(I114="Lib","Liberica",""))))</f>
        <v>Arabica</v>
      </c>
      <c r="O114" t="str">
        <f>IF(J114="M","Medium",IF(J114="L","Light",IF(J114="D","Dark","")))</f>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_xlfn.XLOOKUP(C115,customers!$A:$A,customers!$B:$B,,0)</f>
        <v>Merrel Steptow</v>
      </c>
      <c r="G115" s="2" t="str">
        <f>IF(_xlfn.XLOOKUP($C115,customers!$A:$A,customers!$C:$C,,0)=0,"",_xlfn.XLOOKUP($C115,customers!$A:$A,customers!$C:$C,,0))</f>
        <v>msteptow35@earthlink.net</v>
      </c>
      <c r="H115" s="2" t="str">
        <f>_xlfn.XLOOKUP($C115,customers!$A:$A,customers!$G:$G,,0)</f>
        <v>Ireland</v>
      </c>
      <c r="I115" t="str">
        <f>INDEX(products!$A$1:$G$49, MATCH(orders!$D115, products!$A$1:$A$49, 0), MATCH(orders!I$1, products!$A$1:$G$1, 0))</f>
        <v>Lib</v>
      </c>
      <c r="J115" t="str">
        <f>INDEX(products!$A$1:$G$49, MATCH(orders!$D115, products!$A$1:$A$49, 0), MATCH(orders!J$1, products!$A$1:$G$1, 0))</f>
        <v>M</v>
      </c>
      <c r="K115" s="4">
        <f>INDEX(products!$A$1:$G$49, MATCH(orders!$D115, products!$A$1:$A$49, 0), MATCH(orders!K$1, products!$A$1:$G$1, 0))</f>
        <v>1</v>
      </c>
      <c r="L115" s="5">
        <f>INDEX(products!$A$1:$G$49, MATCH(orders!$D115, products!$A$1:$A$49, 0), MATCH(orders!L$1, products!$A$1:$G$1, 0))</f>
        <v>14.55</v>
      </c>
      <c r="M115" s="6">
        <f>L115*E115</f>
        <v>14.55</v>
      </c>
      <c r="N115" t="str">
        <f>IF(I115="Rob","Robusta",IF(I115="Exc","Excelsa",IF(I115="Ara","Arabica",IF(I115="Lib","Liberica",""))))</f>
        <v>Liberica</v>
      </c>
      <c r="O115" t="str">
        <f>IF(J115="M","Medium",IF(J115="L","Light",IF(J115="D","Dark","")))</f>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_xlfn.XLOOKUP(C116,customers!$A:$A,customers!$B:$B,,0)</f>
        <v>Carmina Hubbuck</v>
      </c>
      <c r="G116" s="2" t="str">
        <f>IF(_xlfn.XLOOKUP($C116,customers!$A:$A,customers!$C:$C,,0)=0,"",_xlfn.XLOOKUP($C116,customers!$A:$A,customers!$C:$C,,0))</f>
        <v/>
      </c>
      <c r="H116" s="2" t="str">
        <f>_xlfn.XLOOKUP($C116,customers!$A:$A,customers!$G:$G,,0)</f>
        <v>United States</v>
      </c>
      <c r="I116" t="str">
        <f>INDEX(products!$A$1:$G$49, MATCH(orders!$D116, products!$A$1:$A$49, 0), MATCH(orders!I$1, products!$A$1:$G$1, 0))</f>
        <v>Rob</v>
      </c>
      <c r="J116" t="str">
        <f>INDEX(products!$A$1:$G$49, MATCH(orders!$D116, products!$A$1:$A$49, 0), MATCH(orders!J$1, products!$A$1:$G$1, 0))</f>
        <v>L</v>
      </c>
      <c r="K116" s="4">
        <f>INDEX(products!$A$1:$G$49, MATCH(orders!$D116, products!$A$1:$A$49, 0), MATCH(orders!K$1, products!$A$1:$G$1, 0))</f>
        <v>0.2</v>
      </c>
      <c r="L116" s="5">
        <f>INDEX(products!$A$1:$G$49, MATCH(orders!$D116, products!$A$1:$A$49, 0), MATCH(orders!L$1, products!$A$1:$G$1, 0))</f>
        <v>3.5849999999999995</v>
      </c>
      <c r="M116" s="6">
        <f>L116*E116</f>
        <v>14.339999999999998</v>
      </c>
      <c r="N116" t="str">
        <f>IF(I116="Rob","Robusta",IF(I116="Exc","Excelsa",IF(I116="Ara","Arabica",IF(I116="Lib","Liberica",""))))</f>
        <v>Robusta</v>
      </c>
      <c r="O116" t="str">
        <f>IF(J116="M","Medium",IF(J116="L","Light",IF(J116="D","Dark","")))</f>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INDEX(products!$A$1:$G$49, MATCH(orders!$D117, products!$A$1:$A$49, 0), MATCH(orders!I$1, products!$A$1:$G$1, 0))</f>
        <v>Lib</v>
      </c>
      <c r="J117" t="str">
        <f>INDEX(products!$A$1:$G$49, MATCH(orders!$D117, products!$A$1:$A$49, 0), MATCH(orders!J$1, products!$A$1:$G$1, 0))</f>
        <v>L</v>
      </c>
      <c r="K117" s="4">
        <f>INDEX(products!$A$1:$G$49, MATCH(orders!$D117, products!$A$1:$A$49, 0), MATCH(orders!K$1, products!$A$1:$G$1, 0))</f>
        <v>1</v>
      </c>
      <c r="L117" s="5">
        <f>INDEX(products!$A$1:$G$49, MATCH(orders!$D117, products!$A$1:$A$49, 0), MATCH(orders!L$1, products!$A$1:$G$1, 0))</f>
        <v>15.85</v>
      </c>
      <c r="M117" s="6">
        <f>L117*E117</f>
        <v>15.85</v>
      </c>
      <c r="N117" t="str">
        <f>IF(I117="Rob","Robusta",IF(I117="Exc","Excelsa",IF(I117="Ara","Arabica",IF(I117="Lib","Liberica",""))))</f>
        <v>Liberica</v>
      </c>
      <c r="O117" t="str">
        <f>IF(J117="M","Medium",IF(J117="L","Light",IF(J117="D","Dark","")))</f>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_xlfn.XLOOKUP(C118,customers!$A:$A,customers!$B:$B,,0)</f>
        <v>Geneva Standley</v>
      </c>
      <c r="G118" s="2" t="str">
        <f>IF(_xlfn.XLOOKUP($C118,customers!$A:$A,customers!$C:$C,,0)=0,"",_xlfn.XLOOKUP($C118,customers!$A:$A,customers!$C:$C,,0))</f>
        <v>gstandley38@dion.ne.jp</v>
      </c>
      <c r="H118" s="2" t="str">
        <f>_xlfn.XLOOKUP($C118,customers!$A:$A,customers!$G:$G,,0)</f>
        <v>Ireland</v>
      </c>
      <c r="I118" t="str">
        <f>INDEX(products!$A$1:$G$49, MATCH(orders!$D118, products!$A$1:$A$49, 0), MATCH(orders!I$1, products!$A$1:$G$1, 0))</f>
        <v>Lib</v>
      </c>
      <c r="J118" t="str">
        <f>INDEX(products!$A$1:$G$49, MATCH(orders!$D118, products!$A$1:$A$49, 0), MATCH(orders!J$1, products!$A$1:$G$1, 0))</f>
        <v>L</v>
      </c>
      <c r="K118" s="4">
        <f>INDEX(products!$A$1:$G$49, MATCH(orders!$D118, products!$A$1:$A$49, 0), MATCH(orders!K$1, products!$A$1:$G$1, 0))</f>
        <v>0.2</v>
      </c>
      <c r="L118" s="5">
        <f>INDEX(products!$A$1:$G$49, MATCH(orders!$D118, products!$A$1:$A$49, 0), MATCH(orders!L$1, products!$A$1:$G$1, 0))</f>
        <v>4.7549999999999999</v>
      </c>
      <c r="M118" s="6">
        <f>L118*E118</f>
        <v>19.02</v>
      </c>
      <c r="N118" t="str">
        <f>IF(I118="Rob","Robusta",IF(I118="Exc","Excelsa",IF(I118="Ara","Arabica",IF(I118="Lib","Liberica",""))))</f>
        <v>Liberica</v>
      </c>
      <c r="O118" t="str">
        <f>IF(J118="M","Medium",IF(J118="L","Light",IF(J118="D","Dark","")))</f>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_xlfn.XLOOKUP(C119,customers!$A:$A,customers!$B:$B,,0)</f>
        <v>Brook Drage</v>
      </c>
      <c r="G119" s="2" t="str">
        <f>IF(_xlfn.XLOOKUP($C119,customers!$A:$A,customers!$C:$C,,0)=0,"",_xlfn.XLOOKUP($C119,customers!$A:$A,customers!$C:$C,,0))</f>
        <v>bdrage39@youku.com</v>
      </c>
      <c r="H119" s="2" t="str">
        <f>_xlfn.XLOOKUP($C119,customers!$A:$A,customers!$G:$G,,0)</f>
        <v>United States</v>
      </c>
      <c r="I119" t="str">
        <f>INDEX(products!$A$1:$G$49, MATCH(orders!$D119, products!$A$1:$A$49, 0), MATCH(orders!I$1, products!$A$1:$G$1, 0))</f>
        <v>Lib</v>
      </c>
      <c r="J119" t="str">
        <f>INDEX(products!$A$1:$G$49, MATCH(orders!$D119, products!$A$1:$A$49, 0), MATCH(orders!J$1, products!$A$1:$G$1, 0))</f>
        <v>L</v>
      </c>
      <c r="K119" s="4">
        <f>INDEX(products!$A$1:$G$49, MATCH(orders!$D119, products!$A$1:$A$49, 0), MATCH(orders!K$1, products!$A$1:$G$1, 0))</f>
        <v>0.5</v>
      </c>
      <c r="L119" s="5">
        <f>INDEX(products!$A$1:$G$49, MATCH(orders!$D119, products!$A$1:$A$49, 0), MATCH(orders!L$1, products!$A$1:$G$1, 0))</f>
        <v>9.51</v>
      </c>
      <c r="M119" s="6">
        <f>L119*E119</f>
        <v>38.04</v>
      </c>
      <c r="N119" t="str">
        <f>IF(I119="Rob","Robusta",IF(I119="Exc","Excelsa",IF(I119="Ara","Arabica",IF(I119="Lib","Liberica",""))))</f>
        <v>Liberica</v>
      </c>
      <c r="O119" t="str">
        <f>IF(J119="M","Medium",IF(J119="L","Light",IF(J119="D","Dark","")))</f>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_xlfn.XLOOKUP(C120,customers!$A:$A,customers!$B:$B,,0)</f>
        <v>Muffin Yallop</v>
      </c>
      <c r="G120" s="2" t="str">
        <f>IF(_xlfn.XLOOKUP($C120,customers!$A:$A,customers!$C:$C,,0)=0,"",_xlfn.XLOOKUP($C120,customers!$A:$A,customers!$C:$C,,0))</f>
        <v>myallop3a@fema.gov</v>
      </c>
      <c r="H120" s="2" t="str">
        <f>_xlfn.XLOOKUP($C120,customers!$A:$A,customers!$G:$G,,0)</f>
        <v>United States</v>
      </c>
      <c r="I120" t="str">
        <f>INDEX(products!$A$1:$G$49, MATCH(orders!$D120, products!$A$1:$A$49, 0), MATCH(orders!I$1, products!$A$1:$G$1, 0))</f>
        <v>Exc</v>
      </c>
      <c r="J120" t="str">
        <f>INDEX(products!$A$1:$G$49, MATCH(orders!$D120, products!$A$1:$A$49, 0), MATCH(orders!J$1, products!$A$1:$G$1, 0))</f>
        <v>D</v>
      </c>
      <c r="K120" s="4">
        <f>INDEX(products!$A$1:$G$49, MATCH(orders!$D120, products!$A$1:$A$49, 0), MATCH(orders!K$1, products!$A$1:$G$1, 0))</f>
        <v>0.5</v>
      </c>
      <c r="L120" s="5">
        <f>INDEX(products!$A$1:$G$49, MATCH(orders!$D120, products!$A$1:$A$49, 0), MATCH(orders!L$1, products!$A$1:$G$1, 0))</f>
        <v>7.29</v>
      </c>
      <c r="M120" s="6">
        <f>L120*E120</f>
        <v>21.87</v>
      </c>
      <c r="N120" t="str">
        <f>IF(I120="Rob","Robusta",IF(I120="Exc","Excelsa",IF(I120="Ara","Arabica",IF(I120="Lib","Liberica",""))))</f>
        <v>Excelsa</v>
      </c>
      <c r="O120" t="str">
        <f>IF(J120="M","Medium",IF(J120="L","Light",IF(J120="D","Dark","")))</f>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INDEX(products!$A$1:$G$49, MATCH(orders!$D121, products!$A$1:$A$49, 0), MATCH(orders!I$1, products!$A$1:$G$1, 0))</f>
        <v>Exc</v>
      </c>
      <c r="J121" t="str">
        <f>INDEX(products!$A$1:$G$49, MATCH(orders!$D121, products!$A$1:$A$49, 0), MATCH(orders!J$1, products!$A$1:$G$1, 0))</f>
        <v>M</v>
      </c>
      <c r="K121" s="4">
        <f>INDEX(products!$A$1:$G$49, MATCH(orders!$D121, products!$A$1:$A$49, 0), MATCH(orders!K$1, products!$A$1:$G$1, 0))</f>
        <v>0.2</v>
      </c>
      <c r="L121" s="5">
        <f>INDEX(products!$A$1:$G$49, MATCH(orders!$D121, products!$A$1:$A$49, 0), MATCH(orders!L$1, products!$A$1:$G$1, 0))</f>
        <v>4.125</v>
      </c>
      <c r="M121" s="6">
        <f>L121*E121</f>
        <v>4.125</v>
      </c>
      <c r="N121" t="str">
        <f>IF(I121="Rob","Robusta",IF(I121="Exc","Excelsa",IF(I121="Ara","Arabica",IF(I121="Lib","Liberica",""))))</f>
        <v>Excelsa</v>
      </c>
      <c r="O121" t="str">
        <f>IF(J121="M","Medium",IF(J121="L","Light",IF(J121="D","Dark","")))</f>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INDEX(products!$A$1:$G$49, MATCH(orders!$D122, products!$A$1:$A$49, 0), MATCH(orders!I$1, products!$A$1:$G$1, 0))</f>
        <v>Ara</v>
      </c>
      <c r="J122" t="str">
        <f>INDEX(products!$A$1:$G$49, MATCH(orders!$D122, products!$A$1:$A$49, 0), MATCH(orders!J$1, products!$A$1:$G$1, 0))</f>
        <v>L</v>
      </c>
      <c r="K122" s="4">
        <f>INDEX(products!$A$1:$G$49, MATCH(orders!$D122, products!$A$1:$A$49, 0), MATCH(orders!K$1, products!$A$1:$G$1, 0))</f>
        <v>0.2</v>
      </c>
      <c r="L122" s="5">
        <f>INDEX(products!$A$1:$G$49, MATCH(orders!$D122, products!$A$1:$A$49, 0), MATCH(orders!L$1, products!$A$1:$G$1, 0))</f>
        <v>3.8849999999999998</v>
      </c>
      <c r="M122" s="6">
        <f>L122*E122</f>
        <v>3.8849999999999998</v>
      </c>
      <c r="N122" t="str">
        <f>IF(I122="Rob","Robusta",IF(I122="Exc","Excelsa",IF(I122="Ara","Arabica",IF(I122="Lib","Liberica",""))))</f>
        <v>Arabica</v>
      </c>
      <c r="O122" t="str">
        <f>IF(J122="M","Medium",IF(J122="L","Light",IF(J122="D","Dark","")))</f>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INDEX(products!$A$1:$G$49, MATCH(orders!$D123, products!$A$1:$A$49, 0), MATCH(orders!I$1, products!$A$1:$G$1, 0))</f>
        <v>Exc</v>
      </c>
      <c r="J123" t="str">
        <f>INDEX(products!$A$1:$G$49, MATCH(orders!$D123, products!$A$1:$A$49, 0), MATCH(orders!J$1, products!$A$1:$G$1, 0))</f>
        <v>M</v>
      </c>
      <c r="K123" s="4">
        <f>INDEX(products!$A$1:$G$49, MATCH(orders!$D123, products!$A$1:$A$49, 0), MATCH(orders!K$1, products!$A$1:$G$1, 0))</f>
        <v>1</v>
      </c>
      <c r="L123" s="5">
        <f>INDEX(products!$A$1:$G$49, MATCH(orders!$D123, products!$A$1:$A$49, 0), MATCH(orders!L$1, products!$A$1:$G$1, 0))</f>
        <v>13.75</v>
      </c>
      <c r="M123" s="6">
        <f>L123*E123</f>
        <v>68.75</v>
      </c>
      <c r="N123" t="str">
        <f>IF(I123="Rob","Robusta",IF(I123="Exc","Excelsa",IF(I123="Ara","Arabica",IF(I123="Lib","Liberica",""))))</f>
        <v>Excelsa</v>
      </c>
      <c r="O123" t="str">
        <f>IF(J123="M","Medium",IF(J123="L","Light",IF(J123="D","Dark","")))</f>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INDEX(products!$A$1:$G$49, MATCH(orders!$D124, products!$A$1:$A$49, 0), MATCH(orders!I$1, products!$A$1:$G$1, 0))</f>
        <v>Ara</v>
      </c>
      <c r="J124" t="str">
        <f>INDEX(products!$A$1:$G$49, MATCH(orders!$D124, products!$A$1:$A$49, 0), MATCH(orders!J$1, products!$A$1:$G$1, 0))</f>
        <v>D</v>
      </c>
      <c r="K124" s="4">
        <f>INDEX(products!$A$1:$G$49, MATCH(orders!$D124, products!$A$1:$A$49, 0), MATCH(orders!K$1, products!$A$1:$G$1, 0))</f>
        <v>0.5</v>
      </c>
      <c r="L124" s="5">
        <f>INDEX(products!$A$1:$G$49, MATCH(orders!$D124, products!$A$1:$A$49, 0), MATCH(orders!L$1, products!$A$1:$G$1, 0))</f>
        <v>5.97</v>
      </c>
      <c r="M124" s="6">
        <f>L124*E124</f>
        <v>23.88</v>
      </c>
      <c r="N124" t="str">
        <f>IF(I124="Rob","Robusta",IF(I124="Exc","Excelsa",IF(I124="Ara","Arabica",IF(I124="Lib","Liberica",""))))</f>
        <v>Arabica</v>
      </c>
      <c r="O124" t="str">
        <f>IF(J124="M","Medium",IF(J124="L","Light",IF(J124="D","Dark","")))</f>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INDEX(products!$A$1:$G$49, MATCH(orders!$D125, products!$A$1:$A$49, 0), MATCH(orders!I$1, products!$A$1:$G$1, 0))</f>
        <v>Lib</v>
      </c>
      <c r="J125" t="str">
        <f>INDEX(products!$A$1:$G$49, MATCH(orders!$D125, products!$A$1:$A$49, 0), MATCH(orders!J$1, products!$A$1:$G$1, 0))</f>
        <v>L</v>
      </c>
      <c r="K125" s="4">
        <f>INDEX(products!$A$1:$G$49, MATCH(orders!$D125, products!$A$1:$A$49, 0), MATCH(orders!K$1, products!$A$1:$G$1, 0))</f>
        <v>2.5</v>
      </c>
      <c r="L125" s="5">
        <f>INDEX(products!$A$1:$G$49, MATCH(orders!$D125, products!$A$1:$A$49, 0), MATCH(orders!L$1, products!$A$1:$G$1, 0))</f>
        <v>36.454999999999998</v>
      </c>
      <c r="M125" s="6">
        <f>L125*E125</f>
        <v>145.82</v>
      </c>
      <c r="N125" t="str">
        <f>IF(I125="Rob","Robusta",IF(I125="Exc","Excelsa",IF(I125="Ara","Arabica",IF(I125="Lib","Liberica",""))))</f>
        <v>Liberica</v>
      </c>
      <c r="O125" t="str">
        <f>IF(J125="M","Medium",IF(J125="L","Light",IF(J125="D","Dark","")))</f>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INDEX(products!$A$1:$G$49, MATCH(orders!$D126, products!$A$1:$A$49, 0), MATCH(orders!I$1, products!$A$1:$G$1, 0))</f>
        <v>Lib</v>
      </c>
      <c r="J126" t="str">
        <f>INDEX(products!$A$1:$G$49, MATCH(orders!$D126, products!$A$1:$A$49, 0), MATCH(orders!J$1, products!$A$1:$G$1, 0))</f>
        <v>M</v>
      </c>
      <c r="K126" s="4">
        <f>INDEX(products!$A$1:$G$49, MATCH(orders!$D126, products!$A$1:$A$49, 0), MATCH(orders!K$1, products!$A$1:$G$1, 0))</f>
        <v>0.2</v>
      </c>
      <c r="L126" s="5">
        <f>INDEX(products!$A$1:$G$49, MATCH(orders!$D126, products!$A$1:$A$49, 0), MATCH(orders!L$1, products!$A$1:$G$1, 0))</f>
        <v>4.3650000000000002</v>
      </c>
      <c r="M126" s="6">
        <f>L126*E126</f>
        <v>21.825000000000003</v>
      </c>
      <c r="N126" t="str">
        <f>IF(I126="Rob","Robusta",IF(I126="Exc","Excelsa",IF(I126="Ara","Arabica",IF(I126="Lib","Liberica",""))))</f>
        <v>Liberica</v>
      </c>
      <c r="O126" t="str">
        <f>IF(J126="M","Medium",IF(J126="L","Light",IF(J126="D","Dark","")))</f>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INDEX(products!$A$1:$G$49, MATCH(orders!$D127, products!$A$1:$A$49, 0), MATCH(orders!I$1, products!$A$1:$G$1, 0))</f>
        <v>Lib</v>
      </c>
      <c r="J127" t="str">
        <f>INDEX(products!$A$1:$G$49, MATCH(orders!$D127, products!$A$1:$A$49, 0), MATCH(orders!J$1, products!$A$1:$G$1, 0))</f>
        <v>M</v>
      </c>
      <c r="K127" s="4">
        <f>INDEX(products!$A$1:$G$49, MATCH(orders!$D127, products!$A$1:$A$49, 0), MATCH(orders!K$1, products!$A$1:$G$1, 0))</f>
        <v>0.5</v>
      </c>
      <c r="L127" s="5">
        <f>INDEX(products!$A$1:$G$49, MATCH(orders!$D127, products!$A$1:$A$49, 0), MATCH(orders!L$1, products!$A$1:$G$1, 0))</f>
        <v>8.73</v>
      </c>
      <c r="M127" s="6">
        <f>L127*E127</f>
        <v>26.19</v>
      </c>
      <c r="N127" t="str">
        <f>IF(I127="Rob","Robusta",IF(I127="Exc","Excelsa",IF(I127="Ara","Arabica",IF(I127="Lib","Liberica",""))))</f>
        <v>Liberica</v>
      </c>
      <c r="O127" t="str">
        <f>IF(J127="M","Medium",IF(J127="L","Light",IF(J127="D","Dark","")))</f>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_xlfn.XLOOKUP(C128,customers!$A:$A,customers!$B:$B,,0)</f>
        <v>Hewet Synnot</v>
      </c>
      <c r="G128" s="2" t="str">
        <f>IF(_xlfn.XLOOKUP($C128,customers!$A:$A,customers!$C:$C,,0)=0,"",_xlfn.XLOOKUP($C128,customers!$A:$A,customers!$C:$C,,0))</f>
        <v>hsynnot3i@about.com</v>
      </c>
      <c r="H128" s="2" t="str">
        <f>_xlfn.XLOOKUP($C128,customers!$A:$A,customers!$G:$G,,0)</f>
        <v>United States</v>
      </c>
      <c r="I128" t="str">
        <f>INDEX(products!$A$1:$G$49, MATCH(orders!$D128, products!$A$1:$A$49, 0), MATCH(orders!I$1, products!$A$1:$G$1, 0))</f>
        <v>Ara</v>
      </c>
      <c r="J128" t="str">
        <f>INDEX(products!$A$1:$G$49, MATCH(orders!$D128, products!$A$1:$A$49, 0), MATCH(orders!J$1, products!$A$1:$G$1, 0))</f>
        <v>M</v>
      </c>
      <c r="K128" s="4">
        <f>INDEX(products!$A$1:$G$49, MATCH(orders!$D128, products!$A$1:$A$49, 0), MATCH(orders!K$1, products!$A$1:$G$1, 0))</f>
        <v>1</v>
      </c>
      <c r="L128" s="5">
        <f>INDEX(products!$A$1:$G$49, MATCH(orders!$D128, products!$A$1:$A$49, 0), MATCH(orders!L$1, products!$A$1:$G$1, 0))</f>
        <v>11.25</v>
      </c>
      <c r="M128" s="6">
        <f>L128*E128</f>
        <v>11.25</v>
      </c>
      <c r="N128" t="str">
        <f>IF(I128="Rob","Robusta",IF(I128="Exc","Excelsa",IF(I128="Ara","Arabica",IF(I128="Lib","Liberica",""))))</f>
        <v>Arabica</v>
      </c>
      <c r="O128" t="str">
        <f>IF(J128="M","Medium",IF(J128="L","Light",IF(J128="D","Dark","")))</f>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_xlfn.XLOOKUP(C129,customers!$A:$A,customers!$B:$B,,0)</f>
        <v>Raleigh Lepere</v>
      </c>
      <c r="G129" s="2" t="str">
        <f>IF(_xlfn.XLOOKUP($C129,customers!$A:$A,customers!$C:$C,,0)=0,"",_xlfn.XLOOKUP($C129,customers!$A:$A,customers!$C:$C,,0))</f>
        <v>rlepere3j@shop-pro.jp</v>
      </c>
      <c r="H129" s="2" t="str">
        <f>_xlfn.XLOOKUP($C129,customers!$A:$A,customers!$G:$G,,0)</f>
        <v>Ireland</v>
      </c>
      <c r="I129" t="str">
        <f>INDEX(products!$A$1:$G$49, MATCH(orders!$D129, products!$A$1:$A$49, 0), MATCH(orders!I$1, products!$A$1:$G$1, 0))</f>
        <v>Lib</v>
      </c>
      <c r="J129" t="str">
        <f>INDEX(products!$A$1:$G$49, MATCH(orders!$D129, products!$A$1:$A$49, 0), MATCH(orders!J$1, products!$A$1:$G$1, 0))</f>
        <v>D</v>
      </c>
      <c r="K129" s="4">
        <f>INDEX(products!$A$1:$G$49, MATCH(orders!$D129, products!$A$1:$A$49, 0), MATCH(orders!K$1, products!$A$1:$G$1, 0))</f>
        <v>1</v>
      </c>
      <c r="L129" s="5">
        <f>INDEX(products!$A$1:$G$49, MATCH(orders!$D129, products!$A$1:$A$49, 0), MATCH(orders!L$1, products!$A$1:$G$1, 0))</f>
        <v>12.95</v>
      </c>
      <c r="M129" s="6">
        <f>L129*E129</f>
        <v>77.699999999999989</v>
      </c>
      <c r="N129" t="str">
        <f>IF(I129="Rob","Robusta",IF(I129="Exc","Excelsa",IF(I129="Ara","Arabica",IF(I129="Lib","Liberica",""))))</f>
        <v>Liberica</v>
      </c>
      <c r="O129" t="str">
        <f>IF(J129="M","Medium",IF(J129="L","Light",IF(J129="D","Dark","")))</f>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INDEX(products!$A$1:$G$49, MATCH(orders!$D130, products!$A$1:$A$49, 0), MATCH(orders!I$1, products!$A$1:$G$1, 0))</f>
        <v>Ara</v>
      </c>
      <c r="J130" t="str">
        <f>INDEX(products!$A$1:$G$49, MATCH(orders!$D130, products!$A$1:$A$49, 0), MATCH(orders!J$1, products!$A$1:$G$1, 0))</f>
        <v>M</v>
      </c>
      <c r="K130" s="4">
        <f>INDEX(products!$A$1:$G$49, MATCH(orders!$D130, products!$A$1:$A$49, 0), MATCH(orders!K$1, products!$A$1:$G$1, 0))</f>
        <v>0.5</v>
      </c>
      <c r="L130" s="5">
        <f>INDEX(products!$A$1:$G$49, MATCH(orders!$D130, products!$A$1:$A$49, 0), MATCH(orders!L$1, products!$A$1:$G$1, 0))</f>
        <v>6.75</v>
      </c>
      <c r="M130" s="6">
        <f>L130*E130</f>
        <v>6.75</v>
      </c>
      <c r="N130" t="str">
        <f>IF(I130="Rob","Robusta",IF(I130="Exc","Excelsa",IF(I130="Ara","Arabica",IF(I130="Lib","Liberica",""))))</f>
        <v>Arabica</v>
      </c>
      <c r="O130" t="str">
        <f>IF(J130="M","Medium",IF(J130="L","Light",IF(J130="D","Dark","")))</f>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_xlfn.XLOOKUP(C131,customers!$A:$A,customers!$B:$B,,0)</f>
        <v>Evelina Dacca</v>
      </c>
      <c r="G131" s="2" t="str">
        <f>IF(_xlfn.XLOOKUP($C131,customers!$A:$A,customers!$C:$C,,0)=0,"",_xlfn.XLOOKUP($C131,customers!$A:$A,customers!$C:$C,,0))</f>
        <v>edacca3l@google.pl</v>
      </c>
      <c r="H131" s="2" t="str">
        <f>_xlfn.XLOOKUP($C131,customers!$A:$A,customers!$G:$G,,0)</f>
        <v>United States</v>
      </c>
      <c r="I131" t="str">
        <f>INDEX(products!$A$1:$G$49, MATCH(orders!$D131, products!$A$1:$A$49, 0), MATCH(orders!I$1, products!$A$1:$G$1, 0))</f>
        <v>Exc</v>
      </c>
      <c r="J131" t="str">
        <f>INDEX(products!$A$1:$G$49, MATCH(orders!$D131, products!$A$1:$A$49, 0), MATCH(orders!J$1, products!$A$1:$G$1, 0))</f>
        <v>D</v>
      </c>
      <c r="K131" s="4">
        <f>INDEX(products!$A$1:$G$49, MATCH(orders!$D131, products!$A$1:$A$49, 0), MATCH(orders!K$1, products!$A$1:$G$1, 0))</f>
        <v>1</v>
      </c>
      <c r="L131" s="5">
        <f>INDEX(products!$A$1:$G$49, MATCH(orders!$D131, products!$A$1:$A$49, 0), MATCH(orders!L$1, products!$A$1:$G$1, 0))</f>
        <v>12.15</v>
      </c>
      <c r="M131" s="6">
        <f>L131*E131</f>
        <v>12.15</v>
      </c>
      <c r="N131" t="str">
        <f>IF(I131="Rob","Robusta",IF(I131="Exc","Excelsa",IF(I131="Ara","Arabica",IF(I131="Lib","Liberica",""))))</f>
        <v>Excelsa</v>
      </c>
      <c r="O131" t="str">
        <f>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_xlfn.XLOOKUP(C132,customers!$A:$A,customers!$B:$B,,0)</f>
        <v>Bidget Tremellier</v>
      </c>
      <c r="G132" s="2" t="str">
        <f>IF(_xlfn.XLOOKUP($C132,customers!$A:$A,customers!$C:$C,,0)=0,"",_xlfn.XLOOKUP($C132,customers!$A:$A,customers!$C:$C,,0))</f>
        <v/>
      </c>
      <c r="H132" s="2" t="str">
        <f>_xlfn.XLOOKUP($C132,customers!$A:$A,customers!$G:$G,,0)</f>
        <v>Ireland</v>
      </c>
      <c r="I132" t="str">
        <f>INDEX(products!$A$1:$G$49, MATCH(orders!$D132, products!$A$1:$A$49, 0), MATCH(orders!I$1, products!$A$1:$G$1, 0))</f>
        <v>Ara</v>
      </c>
      <c r="J132" t="str">
        <f>INDEX(products!$A$1:$G$49, MATCH(orders!$D132, products!$A$1:$A$49, 0), MATCH(orders!J$1, products!$A$1:$G$1, 0))</f>
        <v>L</v>
      </c>
      <c r="K132" s="4">
        <f>INDEX(products!$A$1:$G$49, MATCH(orders!$D132, products!$A$1:$A$49, 0), MATCH(orders!K$1, products!$A$1:$G$1, 0))</f>
        <v>2.5</v>
      </c>
      <c r="L132" s="5">
        <f>INDEX(products!$A$1:$G$49, MATCH(orders!$D132, products!$A$1:$A$49, 0), MATCH(orders!L$1, products!$A$1:$G$1, 0))</f>
        <v>29.784999999999997</v>
      </c>
      <c r="M132" s="6">
        <f>L132*E132</f>
        <v>148.92499999999998</v>
      </c>
      <c r="N132" t="str">
        <f>IF(I132="Rob","Robusta",IF(I132="Exc","Excelsa",IF(I132="Ara","Arabica",IF(I132="Lib","Liberica",""))))</f>
        <v>Arabica</v>
      </c>
      <c r="O132" t="str">
        <f>IF(J132="M","Medium",IF(J132="L","Light",IF(J132="D","Dark","")))</f>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INDEX(products!$A$1:$G$49, MATCH(orders!$D133, products!$A$1:$A$49, 0), MATCH(orders!I$1, products!$A$1:$G$1, 0))</f>
        <v>Exc</v>
      </c>
      <c r="J133" t="str">
        <f>INDEX(products!$A$1:$G$49, MATCH(orders!$D133, products!$A$1:$A$49, 0), MATCH(orders!J$1, products!$A$1:$G$1, 0))</f>
        <v>D</v>
      </c>
      <c r="K133" s="4">
        <f>INDEX(products!$A$1:$G$49, MATCH(orders!$D133, products!$A$1:$A$49, 0), MATCH(orders!K$1, products!$A$1:$G$1, 0))</f>
        <v>0.5</v>
      </c>
      <c r="L133" s="5">
        <f>INDEX(products!$A$1:$G$49, MATCH(orders!$D133, products!$A$1:$A$49, 0), MATCH(orders!L$1, products!$A$1:$G$1, 0))</f>
        <v>7.29</v>
      </c>
      <c r="M133" s="6">
        <f>L133*E133</f>
        <v>14.58</v>
      </c>
      <c r="N133" t="str">
        <f>IF(I133="Rob","Robusta",IF(I133="Exc","Excelsa",IF(I133="Ara","Arabica",IF(I133="Lib","Liberica",""))))</f>
        <v>Excelsa</v>
      </c>
      <c r="O133" t="str">
        <f>IF(J133="M","Medium",IF(J133="L","Light",IF(J133="D","Dark","")))</f>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_xlfn.XLOOKUP(C134,customers!$A:$A,customers!$B:$B,,0)</f>
        <v>Osbert Robins</v>
      </c>
      <c r="G134" s="2" t="str">
        <f>IF(_xlfn.XLOOKUP($C134,customers!$A:$A,customers!$C:$C,,0)=0,"",_xlfn.XLOOKUP($C134,customers!$A:$A,customers!$C:$C,,0))</f>
        <v>orobins3o@salon.com</v>
      </c>
      <c r="H134" s="2" t="str">
        <f>_xlfn.XLOOKUP($C134,customers!$A:$A,customers!$G:$G,,0)</f>
        <v>United States</v>
      </c>
      <c r="I134" t="str">
        <f>INDEX(products!$A$1:$G$49, MATCH(orders!$D134, products!$A$1:$A$49, 0), MATCH(orders!I$1, products!$A$1:$G$1, 0))</f>
        <v>Ara</v>
      </c>
      <c r="J134" t="str">
        <f>INDEX(products!$A$1:$G$49, MATCH(orders!$D134, products!$A$1:$A$49, 0), MATCH(orders!J$1, products!$A$1:$G$1, 0))</f>
        <v>L</v>
      </c>
      <c r="K134" s="4">
        <f>INDEX(products!$A$1:$G$49, MATCH(orders!$D134, products!$A$1:$A$49, 0), MATCH(orders!K$1, products!$A$1:$G$1, 0))</f>
        <v>2.5</v>
      </c>
      <c r="L134" s="5">
        <f>INDEX(products!$A$1:$G$49, MATCH(orders!$D134, products!$A$1:$A$49, 0), MATCH(orders!L$1, products!$A$1:$G$1, 0))</f>
        <v>29.784999999999997</v>
      </c>
      <c r="M134" s="6">
        <f>L134*E134</f>
        <v>148.92499999999998</v>
      </c>
      <c r="N134" t="str">
        <f>IF(I134="Rob","Robusta",IF(I134="Exc","Excelsa",IF(I134="Ara","Arabica",IF(I134="Lib","Liberica",""))))</f>
        <v>Arabica</v>
      </c>
      <c r="O134" t="str">
        <f>IF(J134="M","Medium",IF(J134="L","Light",IF(J134="D","Dark","")))</f>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INDEX(products!$A$1:$G$49, MATCH(orders!$D135, products!$A$1:$A$49, 0), MATCH(orders!I$1, products!$A$1:$G$1, 0))</f>
        <v>Lib</v>
      </c>
      <c r="J135" t="str">
        <f>INDEX(products!$A$1:$G$49, MATCH(orders!$D135, products!$A$1:$A$49, 0), MATCH(orders!J$1, products!$A$1:$G$1, 0))</f>
        <v>D</v>
      </c>
      <c r="K135" s="4">
        <f>INDEX(products!$A$1:$G$49, MATCH(orders!$D135, products!$A$1:$A$49, 0), MATCH(orders!K$1, products!$A$1:$G$1, 0))</f>
        <v>1</v>
      </c>
      <c r="L135" s="5">
        <f>INDEX(products!$A$1:$G$49, MATCH(orders!$D135, products!$A$1:$A$49, 0), MATCH(orders!L$1, products!$A$1:$G$1, 0))</f>
        <v>12.95</v>
      </c>
      <c r="M135" s="6">
        <f>L135*E135</f>
        <v>12.95</v>
      </c>
      <c r="N135" t="str">
        <f>IF(I135="Rob","Robusta",IF(I135="Exc","Excelsa",IF(I135="Ara","Arabica",IF(I135="Lib","Liberica",""))))</f>
        <v>Liberica</v>
      </c>
      <c r="O135" t="str">
        <f>IF(J135="M","Medium",IF(J135="L","Light",IF(J135="D","Dark","")))</f>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_xlfn.XLOOKUP(C136,customers!$A:$A,customers!$B:$B,,0)</f>
        <v>Ewell Hanby</v>
      </c>
      <c r="G136" s="2" t="str">
        <f>IF(_xlfn.XLOOKUP($C136,customers!$A:$A,customers!$C:$C,,0)=0,"",_xlfn.XLOOKUP($C136,customers!$A:$A,customers!$C:$C,,0))</f>
        <v/>
      </c>
      <c r="H136" s="2" t="str">
        <f>_xlfn.XLOOKUP($C136,customers!$A:$A,customers!$G:$G,,0)</f>
        <v>United States</v>
      </c>
      <c r="I136" t="str">
        <f>INDEX(products!$A$1:$G$49, MATCH(orders!$D136, products!$A$1:$A$49, 0), MATCH(orders!I$1, products!$A$1:$G$1, 0))</f>
        <v>Exc</v>
      </c>
      <c r="J136" t="str">
        <f>INDEX(products!$A$1:$G$49, MATCH(orders!$D136, products!$A$1:$A$49, 0), MATCH(orders!J$1, products!$A$1:$G$1, 0))</f>
        <v>M</v>
      </c>
      <c r="K136" s="4">
        <f>INDEX(products!$A$1:$G$49, MATCH(orders!$D136, products!$A$1:$A$49, 0), MATCH(orders!K$1, products!$A$1:$G$1, 0))</f>
        <v>2.5</v>
      </c>
      <c r="L136" s="5">
        <f>INDEX(products!$A$1:$G$49, MATCH(orders!$D136, products!$A$1:$A$49, 0), MATCH(orders!L$1, products!$A$1:$G$1, 0))</f>
        <v>31.624999999999996</v>
      </c>
      <c r="M136" s="6">
        <f>L136*E136</f>
        <v>94.874999999999986</v>
      </c>
      <c r="N136" t="str">
        <f>IF(I136="Rob","Robusta",IF(I136="Exc","Excelsa",IF(I136="Ara","Arabica",IF(I136="Lib","Liberica",""))))</f>
        <v>Excelsa</v>
      </c>
      <c r="O136" t="str">
        <f>IF(J136="M","Medium",IF(J136="L","Light",IF(J136="D","Dark","")))</f>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INDEX(products!$A$1:$G$49, MATCH(orders!$D137, products!$A$1:$A$49, 0), MATCH(orders!I$1, products!$A$1:$G$1, 0))</f>
        <v>Ara</v>
      </c>
      <c r="J137" t="str">
        <f>INDEX(products!$A$1:$G$49, MATCH(orders!$D137, products!$A$1:$A$49, 0), MATCH(orders!J$1, products!$A$1:$G$1, 0))</f>
        <v>L</v>
      </c>
      <c r="K137" s="4">
        <f>INDEX(products!$A$1:$G$49, MATCH(orders!$D137, products!$A$1:$A$49, 0), MATCH(orders!K$1, products!$A$1:$G$1, 0))</f>
        <v>0.5</v>
      </c>
      <c r="L137" s="5">
        <f>INDEX(products!$A$1:$G$49, MATCH(orders!$D137, products!$A$1:$A$49, 0), MATCH(orders!L$1, products!$A$1:$G$1, 0))</f>
        <v>7.77</v>
      </c>
      <c r="M137" s="6">
        <f>L137*E137</f>
        <v>38.849999999999994</v>
      </c>
      <c r="N137" t="str">
        <f>IF(I137="Rob","Robusta",IF(I137="Exc","Excelsa",IF(I137="Ara","Arabica",IF(I137="Lib","Liberica",""))))</f>
        <v>Arabica</v>
      </c>
      <c r="O137" t="str">
        <f>IF(J137="M","Medium",IF(J137="L","Light",IF(J137="D","Dark","")))</f>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INDEX(products!$A$1:$G$49, MATCH(orders!$D138, products!$A$1:$A$49, 0), MATCH(orders!I$1, products!$A$1:$G$1, 0))</f>
        <v>Ara</v>
      </c>
      <c r="J138" t="str">
        <f>INDEX(products!$A$1:$G$49, MATCH(orders!$D138, products!$A$1:$A$49, 0), MATCH(orders!J$1, products!$A$1:$G$1, 0))</f>
        <v>D</v>
      </c>
      <c r="K138" s="4">
        <f>INDEX(products!$A$1:$G$49, MATCH(orders!$D138, products!$A$1:$A$49, 0), MATCH(orders!K$1, products!$A$1:$G$1, 0))</f>
        <v>0.2</v>
      </c>
      <c r="L138" s="5">
        <f>INDEX(products!$A$1:$G$49, MATCH(orders!$D138, products!$A$1:$A$49, 0), MATCH(orders!L$1, products!$A$1:$G$1, 0))</f>
        <v>2.9849999999999999</v>
      </c>
      <c r="M138" s="6">
        <f>L138*E138</f>
        <v>11.94</v>
      </c>
      <c r="N138" t="str">
        <f>IF(I138="Rob","Robusta",IF(I138="Exc","Excelsa",IF(I138="Ara","Arabica",IF(I138="Lib","Liberica",""))))</f>
        <v>Arabica</v>
      </c>
      <c r="O138" t="str">
        <f>IF(J138="M","Medium",IF(J138="L","Light",IF(J138="D","Dark","")))</f>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_xlfn.XLOOKUP(C139,customers!$A:$A,customers!$B:$B,,0)</f>
        <v>Elonore Joliffe</v>
      </c>
      <c r="G139" s="2" t="str">
        <f>IF(_xlfn.XLOOKUP($C139,customers!$A:$A,customers!$C:$C,,0)=0,"",_xlfn.XLOOKUP($C139,customers!$A:$A,customers!$C:$C,,0))</f>
        <v/>
      </c>
      <c r="H139" s="2" t="str">
        <f>_xlfn.XLOOKUP($C139,customers!$A:$A,customers!$G:$G,,0)</f>
        <v>Ireland</v>
      </c>
      <c r="I139" t="str">
        <f>INDEX(products!$A$1:$G$49, MATCH(orders!$D139, products!$A$1:$A$49, 0), MATCH(orders!I$1, products!$A$1:$G$1, 0))</f>
        <v>Exc</v>
      </c>
      <c r="J139" t="str">
        <f>INDEX(products!$A$1:$G$49, MATCH(orders!$D139, products!$A$1:$A$49, 0), MATCH(orders!J$1, products!$A$1:$G$1, 0))</f>
        <v>L</v>
      </c>
      <c r="K139" s="4">
        <f>INDEX(products!$A$1:$G$49, MATCH(orders!$D139, products!$A$1:$A$49, 0), MATCH(orders!K$1, products!$A$1:$G$1, 0))</f>
        <v>2.5</v>
      </c>
      <c r="L139" s="5">
        <f>INDEX(products!$A$1:$G$49, MATCH(orders!$D139, products!$A$1:$A$49, 0), MATCH(orders!L$1, products!$A$1:$G$1, 0))</f>
        <v>34.154999999999994</v>
      </c>
      <c r="M139" s="6">
        <f>L139*E139</f>
        <v>102.46499999999997</v>
      </c>
      <c r="N139" t="str">
        <f>IF(I139="Rob","Robusta",IF(I139="Exc","Excelsa",IF(I139="Ara","Arabica",IF(I139="Lib","Liberica",""))))</f>
        <v>Excelsa</v>
      </c>
      <c r="O139" t="str">
        <f>IF(J139="M","Medium",IF(J139="L","Light",IF(J139="D","Dark","")))</f>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_xlfn.XLOOKUP(C140,customers!$A:$A,customers!$B:$B,,0)</f>
        <v>Abraham Coleman</v>
      </c>
      <c r="G140" s="2" t="str">
        <f>IF(_xlfn.XLOOKUP($C140,customers!$A:$A,customers!$C:$C,,0)=0,"",_xlfn.XLOOKUP($C140,customers!$A:$A,customers!$C:$C,,0))</f>
        <v/>
      </c>
      <c r="H140" s="2" t="str">
        <f>_xlfn.XLOOKUP($C140,customers!$A:$A,customers!$G:$G,,0)</f>
        <v>United States</v>
      </c>
      <c r="I140" t="str">
        <f>INDEX(products!$A$1:$G$49, MATCH(orders!$D140, products!$A$1:$A$49, 0), MATCH(orders!I$1, products!$A$1:$G$1, 0))</f>
        <v>Exc</v>
      </c>
      <c r="J140" t="str">
        <f>INDEX(products!$A$1:$G$49, MATCH(orders!$D140, products!$A$1:$A$49, 0), MATCH(orders!J$1, products!$A$1:$G$1, 0))</f>
        <v>D</v>
      </c>
      <c r="K140" s="4">
        <f>INDEX(products!$A$1:$G$49, MATCH(orders!$D140, products!$A$1:$A$49, 0), MATCH(orders!K$1, products!$A$1:$G$1, 0))</f>
        <v>1</v>
      </c>
      <c r="L140" s="5">
        <f>INDEX(products!$A$1:$G$49, MATCH(orders!$D140, products!$A$1:$A$49, 0), MATCH(orders!L$1, products!$A$1:$G$1, 0))</f>
        <v>12.15</v>
      </c>
      <c r="M140" s="6">
        <f>L140*E140</f>
        <v>48.6</v>
      </c>
      <c r="N140" t="str">
        <f>IF(I140="Rob","Robusta",IF(I140="Exc","Excelsa",IF(I140="Ara","Arabica",IF(I140="Lib","Liberica",""))))</f>
        <v>Excelsa</v>
      </c>
      <c r="O140" t="str">
        <f>IF(J140="M","Medium",IF(J140="L","Light",IF(J140="D","Dark","")))</f>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_xlfn.XLOOKUP(C141,customers!$A:$A,customers!$B:$B,,0)</f>
        <v>Rivy Farington</v>
      </c>
      <c r="G141" s="2" t="str">
        <f>IF(_xlfn.XLOOKUP($C141,customers!$A:$A,customers!$C:$C,,0)=0,"",_xlfn.XLOOKUP($C141,customers!$A:$A,customers!$C:$C,,0))</f>
        <v/>
      </c>
      <c r="H141" s="2" t="str">
        <f>_xlfn.XLOOKUP($C141,customers!$A:$A,customers!$G:$G,,0)</f>
        <v>United States</v>
      </c>
      <c r="I141" t="str">
        <f>INDEX(products!$A$1:$G$49, MATCH(orders!$D141, products!$A$1:$A$49, 0), MATCH(orders!I$1, products!$A$1:$G$1, 0))</f>
        <v>Lib</v>
      </c>
      <c r="J141" t="str">
        <f>INDEX(products!$A$1:$G$49, MATCH(orders!$D141, products!$A$1:$A$49, 0), MATCH(orders!J$1, products!$A$1:$G$1, 0))</f>
        <v>D</v>
      </c>
      <c r="K141" s="4">
        <f>INDEX(products!$A$1:$G$49, MATCH(orders!$D141, products!$A$1:$A$49, 0), MATCH(orders!K$1, products!$A$1:$G$1, 0))</f>
        <v>1</v>
      </c>
      <c r="L141" s="5">
        <f>INDEX(products!$A$1:$G$49, MATCH(orders!$D141, products!$A$1:$A$49, 0), MATCH(orders!L$1, products!$A$1:$G$1, 0))</f>
        <v>12.95</v>
      </c>
      <c r="M141" s="6">
        <f>L141*E141</f>
        <v>77.699999999999989</v>
      </c>
      <c r="N141" t="str">
        <f>IF(I141="Rob","Robusta",IF(I141="Exc","Excelsa",IF(I141="Ara","Arabica",IF(I141="Lib","Liberica",""))))</f>
        <v>Liberica</v>
      </c>
      <c r="O141" t="str">
        <f>IF(J141="M","Medium",IF(J141="L","Light",IF(J141="D","Dark","")))</f>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_xlfn.XLOOKUP(C142,customers!$A:$A,customers!$B:$B,,0)</f>
        <v>Vallie Kundt</v>
      </c>
      <c r="G142" s="2" t="str">
        <f>IF(_xlfn.XLOOKUP($C142,customers!$A:$A,customers!$C:$C,,0)=0,"",_xlfn.XLOOKUP($C142,customers!$A:$A,customers!$C:$C,,0))</f>
        <v>vkundt3w@bigcartel.com</v>
      </c>
      <c r="H142" s="2" t="str">
        <f>_xlfn.XLOOKUP($C142,customers!$A:$A,customers!$G:$G,,0)</f>
        <v>Ireland</v>
      </c>
      <c r="I142" t="str">
        <f>INDEX(products!$A$1:$G$49, MATCH(orders!$D142, products!$A$1:$A$49, 0), MATCH(orders!I$1, products!$A$1:$G$1, 0))</f>
        <v>Lib</v>
      </c>
      <c r="J142" t="str">
        <f>INDEX(products!$A$1:$G$49, MATCH(orders!$D142, products!$A$1:$A$49, 0), MATCH(orders!J$1, products!$A$1:$G$1, 0))</f>
        <v>D</v>
      </c>
      <c r="K142" s="4">
        <f>INDEX(products!$A$1:$G$49, MATCH(orders!$D142, products!$A$1:$A$49, 0), MATCH(orders!K$1, products!$A$1:$G$1, 0))</f>
        <v>2.5</v>
      </c>
      <c r="L142" s="5">
        <f>INDEX(products!$A$1:$G$49, MATCH(orders!$D142, products!$A$1:$A$49, 0), MATCH(orders!L$1, products!$A$1:$G$1, 0))</f>
        <v>29.784999999999997</v>
      </c>
      <c r="M142" s="6">
        <f>L142*E142</f>
        <v>29.784999999999997</v>
      </c>
      <c r="N142" t="str">
        <f>IF(I142="Rob","Robusta",IF(I142="Exc","Excelsa",IF(I142="Ara","Arabica",IF(I142="Lib","Liberica",""))))</f>
        <v>Liberica</v>
      </c>
      <c r="O142" t="str">
        <f>IF(J142="M","Medium",IF(J142="L","Light",IF(J142="D","Dark","")))</f>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_xlfn.XLOOKUP(C143,customers!$A:$A,customers!$B:$B,,0)</f>
        <v>Boyd Bett</v>
      </c>
      <c r="G143" s="2" t="str">
        <f>IF(_xlfn.XLOOKUP($C143,customers!$A:$A,customers!$C:$C,,0)=0,"",_xlfn.XLOOKUP($C143,customers!$A:$A,customers!$C:$C,,0))</f>
        <v>bbett3x@google.de</v>
      </c>
      <c r="H143" s="2" t="str">
        <f>_xlfn.XLOOKUP($C143,customers!$A:$A,customers!$G:$G,,0)</f>
        <v>United States</v>
      </c>
      <c r="I143" t="str">
        <f>INDEX(products!$A$1:$G$49, MATCH(orders!$D143, products!$A$1:$A$49, 0), MATCH(orders!I$1, products!$A$1:$G$1, 0))</f>
        <v>Ara</v>
      </c>
      <c r="J143" t="str">
        <f>INDEX(products!$A$1:$G$49, MATCH(orders!$D143, products!$A$1:$A$49, 0), MATCH(orders!J$1, products!$A$1:$G$1, 0))</f>
        <v>L</v>
      </c>
      <c r="K143" s="4">
        <f>INDEX(products!$A$1:$G$49, MATCH(orders!$D143, products!$A$1:$A$49, 0), MATCH(orders!K$1, products!$A$1:$G$1, 0))</f>
        <v>0.2</v>
      </c>
      <c r="L143" s="5">
        <f>INDEX(products!$A$1:$G$49, MATCH(orders!$D143, products!$A$1:$A$49, 0), MATCH(orders!L$1, products!$A$1:$G$1, 0))</f>
        <v>3.8849999999999998</v>
      </c>
      <c r="M143" s="6">
        <f>L143*E143</f>
        <v>15.54</v>
      </c>
      <c r="N143" t="str">
        <f>IF(I143="Rob","Robusta",IF(I143="Exc","Excelsa",IF(I143="Ara","Arabica",IF(I143="Lib","Liberica",""))))</f>
        <v>Arabica</v>
      </c>
      <c r="O143" t="str">
        <f>IF(J143="M","Medium",IF(J143="L","Light",IF(J143="D","Dark","")))</f>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_xlfn.XLOOKUP(C144,customers!$A:$A,customers!$B:$B,,0)</f>
        <v>Julio Armytage</v>
      </c>
      <c r="G144" s="2" t="str">
        <f>IF(_xlfn.XLOOKUP($C144,customers!$A:$A,customers!$C:$C,,0)=0,"",_xlfn.XLOOKUP($C144,customers!$A:$A,customers!$C:$C,,0))</f>
        <v/>
      </c>
      <c r="H144" s="2" t="str">
        <f>_xlfn.XLOOKUP($C144,customers!$A:$A,customers!$G:$G,,0)</f>
        <v>Ireland</v>
      </c>
      <c r="I144" t="str">
        <f>INDEX(products!$A$1:$G$49, MATCH(orders!$D144, products!$A$1:$A$49, 0), MATCH(orders!I$1, products!$A$1:$G$1, 0))</f>
        <v>Exc</v>
      </c>
      <c r="J144" t="str">
        <f>INDEX(products!$A$1:$G$49, MATCH(orders!$D144, products!$A$1:$A$49, 0), MATCH(orders!J$1, products!$A$1:$G$1, 0))</f>
        <v>L</v>
      </c>
      <c r="K144" s="4">
        <f>INDEX(products!$A$1:$G$49, MATCH(orders!$D144, products!$A$1:$A$49, 0), MATCH(orders!K$1, products!$A$1:$G$1, 0))</f>
        <v>2.5</v>
      </c>
      <c r="L144" s="5">
        <f>INDEX(products!$A$1:$G$49, MATCH(orders!$D144, products!$A$1:$A$49, 0), MATCH(orders!L$1, products!$A$1:$G$1, 0))</f>
        <v>34.154999999999994</v>
      </c>
      <c r="M144" s="6">
        <f>L144*E144</f>
        <v>136.61999999999998</v>
      </c>
      <c r="N144" t="str">
        <f>IF(I144="Rob","Robusta",IF(I144="Exc","Excelsa",IF(I144="Ara","Arabica",IF(I144="Lib","Liberica",""))))</f>
        <v>Excelsa</v>
      </c>
      <c r="O144" t="str">
        <f>IF(J144="M","Medium",IF(J144="L","Light",IF(J144="D","Dark","")))</f>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INDEX(products!$A$1:$G$49, MATCH(orders!$D145, products!$A$1:$A$49, 0), MATCH(orders!I$1, products!$A$1:$G$1, 0))</f>
        <v>Lib</v>
      </c>
      <c r="J145" t="str">
        <f>INDEX(products!$A$1:$G$49, MATCH(orders!$D145, products!$A$1:$A$49, 0), MATCH(orders!J$1, products!$A$1:$G$1, 0))</f>
        <v>M</v>
      </c>
      <c r="K145" s="4">
        <f>INDEX(products!$A$1:$G$49, MATCH(orders!$D145, products!$A$1:$A$49, 0), MATCH(orders!K$1, products!$A$1:$G$1, 0))</f>
        <v>0.5</v>
      </c>
      <c r="L145" s="5">
        <f>INDEX(products!$A$1:$G$49, MATCH(orders!$D145, products!$A$1:$A$49, 0), MATCH(orders!L$1, products!$A$1:$G$1, 0))</f>
        <v>8.73</v>
      </c>
      <c r="M145" s="6">
        <f>L145*E145</f>
        <v>17.46</v>
      </c>
      <c r="N145" t="str">
        <f>IF(I145="Rob","Robusta",IF(I145="Exc","Excelsa",IF(I145="Ara","Arabica",IF(I145="Lib","Liberica",""))))</f>
        <v>Liberica</v>
      </c>
      <c r="O145" t="str">
        <f>IF(J145="M","Medium",IF(J145="L","Light",IF(J145="D","Dark","")))</f>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_xlfn.XLOOKUP(C146,customers!$A:$A,customers!$B:$B,,0)</f>
        <v>Winn Keyse</v>
      </c>
      <c r="G146" s="2" t="str">
        <f>IF(_xlfn.XLOOKUP($C146,customers!$A:$A,customers!$C:$C,,0)=0,"",_xlfn.XLOOKUP($C146,customers!$A:$A,customers!$C:$C,,0))</f>
        <v>wkeyse40@apple.com</v>
      </c>
      <c r="H146" s="2" t="str">
        <f>_xlfn.XLOOKUP($C146,customers!$A:$A,customers!$G:$G,,0)</f>
        <v>United States</v>
      </c>
      <c r="I146" t="str">
        <f>INDEX(products!$A$1:$G$49, MATCH(orders!$D146, products!$A$1:$A$49, 0), MATCH(orders!I$1, products!$A$1:$G$1, 0))</f>
        <v>Exc</v>
      </c>
      <c r="J146" t="str">
        <f>INDEX(products!$A$1:$G$49, MATCH(orders!$D146, products!$A$1:$A$49, 0), MATCH(orders!J$1, products!$A$1:$G$1, 0))</f>
        <v>L</v>
      </c>
      <c r="K146" s="4">
        <f>INDEX(products!$A$1:$G$49, MATCH(orders!$D146, products!$A$1:$A$49, 0), MATCH(orders!K$1, products!$A$1:$G$1, 0))</f>
        <v>2.5</v>
      </c>
      <c r="L146" s="5">
        <f>INDEX(products!$A$1:$G$49, MATCH(orders!$D146, products!$A$1:$A$49, 0), MATCH(orders!L$1, products!$A$1:$G$1, 0))</f>
        <v>34.154999999999994</v>
      </c>
      <c r="M146" s="6">
        <f>L146*E146</f>
        <v>68.309999999999988</v>
      </c>
      <c r="N146" t="str">
        <f>IF(I146="Rob","Robusta",IF(I146="Exc","Excelsa",IF(I146="Ara","Arabica",IF(I146="Lib","Liberica",""))))</f>
        <v>Excelsa</v>
      </c>
      <c r="O146" t="str">
        <f>IF(J146="M","Medium",IF(J146="L","Light",IF(J146="D","Dark","")))</f>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INDEX(products!$A$1:$G$49, MATCH(orders!$D147, products!$A$1:$A$49, 0), MATCH(orders!I$1, products!$A$1:$G$1, 0))</f>
        <v>Lib</v>
      </c>
      <c r="J147" t="str">
        <f>INDEX(products!$A$1:$G$49, MATCH(orders!$D147, products!$A$1:$A$49, 0), MATCH(orders!J$1, products!$A$1:$G$1, 0))</f>
        <v>M</v>
      </c>
      <c r="K147" s="4">
        <f>INDEX(products!$A$1:$G$49, MATCH(orders!$D147, products!$A$1:$A$49, 0), MATCH(orders!K$1, products!$A$1:$G$1, 0))</f>
        <v>0.2</v>
      </c>
      <c r="L147" s="5">
        <f>INDEX(products!$A$1:$G$49, MATCH(orders!$D147, products!$A$1:$A$49, 0), MATCH(orders!L$1, products!$A$1:$G$1, 0))</f>
        <v>4.3650000000000002</v>
      </c>
      <c r="M147" s="6">
        <f>L147*E147</f>
        <v>17.46</v>
      </c>
      <c r="N147" t="str">
        <f>IF(I147="Rob","Robusta",IF(I147="Exc","Excelsa",IF(I147="Ara","Arabica",IF(I147="Lib","Liberica",""))))</f>
        <v>Liberica</v>
      </c>
      <c r="O147" t="str">
        <f>IF(J147="M","Medium",IF(J147="L","Light",IF(J147="D","Dark","")))</f>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INDEX(products!$A$1:$G$49, MATCH(orders!$D148, products!$A$1:$A$49, 0), MATCH(orders!I$1, products!$A$1:$G$1, 0))</f>
        <v>Lib</v>
      </c>
      <c r="J148" t="str">
        <f>INDEX(products!$A$1:$G$49, MATCH(orders!$D148, products!$A$1:$A$49, 0), MATCH(orders!J$1, products!$A$1:$G$1, 0))</f>
        <v>M</v>
      </c>
      <c r="K148" s="4">
        <f>INDEX(products!$A$1:$G$49, MATCH(orders!$D148, products!$A$1:$A$49, 0), MATCH(orders!K$1, products!$A$1:$G$1, 0))</f>
        <v>1</v>
      </c>
      <c r="L148" s="5">
        <f>INDEX(products!$A$1:$G$49, MATCH(orders!$D148, products!$A$1:$A$49, 0), MATCH(orders!L$1, products!$A$1:$G$1, 0))</f>
        <v>14.55</v>
      </c>
      <c r="M148" s="6">
        <f>L148*E148</f>
        <v>43.650000000000006</v>
      </c>
      <c r="N148" t="str">
        <f>IF(I148="Rob","Robusta",IF(I148="Exc","Excelsa",IF(I148="Ara","Arabica",IF(I148="Lib","Liberica",""))))</f>
        <v>Liberica</v>
      </c>
      <c r="O148" t="str">
        <f>IF(J148="M","Medium",IF(J148="L","Light",IF(J148="D","Dark","")))</f>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INDEX(products!$A$1:$G$49, MATCH(orders!$D149, products!$A$1:$A$49, 0), MATCH(orders!I$1, products!$A$1:$G$1, 0))</f>
        <v>Exc</v>
      </c>
      <c r="J149" t="str">
        <f>INDEX(products!$A$1:$G$49, MATCH(orders!$D149, products!$A$1:$A$49, 0), MATCH(orders!J$1, products!$A$1:$G$1, 0))</f>
        <v>M</v>
      </c>
      <c r="K149" s="4">
        <f>INDEX(products!$A$1:$G$49, MATCH(orders!$D149, products!$A$1:$A$49, 0), MATCH(orders!K$1, products!$A$1:$G$1, 0))</f>
        <v>1</v>
      </c>
      <c r="L149" s="5">
        <f>INDEX(products!$A$1:$G$49, MATCH(orders!$D149, products!$A$1:$A$49, 0), MATCH(orders!L$1, products!$A$1:$G$1, 0))</f>
        <v>13.75</v>
      </c>
      <c r="M149" s="6">
        <f>L149*E149</f>
        <v>27.5</v>
      </c>
      <c r="N149" t="str">
        <f>IF(I149="Rob","Robusta",IF(I149="Exc","Excelsa",IF(I149="Ara","Arabica",IF(I149="Lib","Liberica",""))))</f>
        <v>Excelsa</v>
      </c>
      <c r="O149" t="str">
        <f>IF(J149="M","Medium",IF(J149="L","Light",IF(J149="D","Dark","")))</f>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INDEX(products!$A$1:$G$49, MATCH(orders!$D150, products!$A$1:$A$49, 0), MATCH(orders!I$1, products!$A$1:$G$1, 0))</f>
        <v>Exc</v>
      </c>
      <c r="J150" t="str">
        <f>INDEX(products!$A$1:$G$49, MATCH(orders!$D150, products!$A$1:$A$49, 0), MATCH(orders!J$1, products!$A$1:$G$1, 0))</f>
        <v>D</v>
      </c>
      <c r="K150" s="4">
        <f>INDEX(products!$A$1:$G$49, MATCH(orders!$D150, products!$A$1:$A$49, 0), MATCH(orders!K$1, products!$A$1:$G$1, 0))</f>
        <v>0.2</v>
      </c>
      <c r="L150" s="5">
        <f>INDEX(products!$A$1:$G$49, MATCH(orders!$D150, products!$A$1:$A$49, 0), MATCH(orders!L$1, products!$A$1:$G$1, 0))</f>
        <v>3.645</v>
      </c>
      <c r="M150" s="6">
        <f>L150*E150</f>
        <v>18.225000000000001</v>
      </c>
      <c r="N150" t="str">
        <f>IF(I150="Rob","Robusta",IF(I150="Exc","Excelsa",IF(I150="Ara","Arabica",IF(I150="Lib","Liberica",""))))</f>
        <v>Excelsa</v>
      </c>
      <c r="O150" t="str">
        <f>IF(J150="M","Medium",IF(J150="L","Light",IF(J150="D","Dark","")))</f>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_xlfn.XLOOKUP(C151,customers!$A:$A,customers!$B:$B,,0)</f>
        <v>Gerard Pirdy</v>
      </c>
      <c r="G151" s="2" t="str">
        <f>IF(_xlfn.XLOOKUP($C151,customers!$A:$A,customers!$C:$C,,0)=0,"",_xlfn.XLOOKUP($C151,customers!$A:$A,customers!$C:$C,,0))</f>
        <v/>
      </c>
      <c r="H151" s="2" t="str">
        <f>_xlfn.XLOOKUP($C151,customers!$A:$A,customers!$G:$G,,0)</f>
        <v>United States</v>
      </c>
      <c r="I151" t="str">
        <f>INDEX(products!$A$1:$G$49, MATCH(orders!$D151, products!$A$1:$A$49, 0), MATCH(orders!I$1, products!$A$1:$G$1, 0))</f>
        <v>Ara</v>
      </c>
      <c r="J151" t="str">
        <f>INDEX(products!$A$1:$G$49, MATCH(orders!$D151, products!$A$1:$A$49, 0), MATCH(orders!J$1, products!$A$1:$G$1, 0))</f>
        <v>M</v>
      </c>
      <c r="K151" s="4">
        <f>INDEX(products!$A$1:$G$49, MATCH(orders!$D151, products!$A$1:$A$49, 0), MATCH(orders!K$1, products!$A$1:$G$1, 0))</f>
        <v>2.5</v>
      </c>
      <c r="L151" s="5">
        <f>INDEX(products!$A$1:$G$49, MATCH(orders!$D151, products!$A$1:$A$49, 0), MATCH(orders!L$1, products!$A$1:$G$1, 0))</f>
        <v>25.874999999999996</v>
      </c>
      <c r="M151" s="6">
        <f>L151*E151</f>
        <v>51.749999999999993</v>
      </c>
      <c r="N151" t="str">
        <f>IF(I151="Rob","Robusta",IF(I151="Exc","Excelsa",IF(I151="Ara","Arabica",IF(I151="Lib","Liberica",""))))</f>
        <v>Arabica</v>
      </c>
      <c r="O151" t="str">
        <f>IF(J151="M","Medium",IF(J151="L","Light",IF(J151="D","Dark","")))</f>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INDEX(products!$A$1:$G$49, MATCH(orders!$D152, products!$A$1:$A$49, 0), MATCH(orders!I$1, products!$A$1:$G$1, 0))</f>
        <v>Lib</v>
      </c>
      <c r="J152" t="str">
        <f>INDEX(products!$A$1:$G$49, MATCH(orders!$D152, products!$A$1:$A$49, 0), MATCH(orders!J$1, products!$A$1:$G$1, 0))</f>
        <v>D</v>
      </c>
      <c r="K152" s="4">
        <f>INDEX(products!$A$1:$G$49, MATCH(orders!$D152, products!$A$1:$A$49, 0), MATCH(orders!K$1, products!$A$1:$G$1, 0))</f>
        <v>1</v>
      </c>
      <c r="L152" s="5">
        <f>INDEX(products!$A$1:$G$49, MATCH(orders!$D152, products!$A$1:$A$49, 0), MATCH(orders!L$1, products!$A$1:$G$1, 0))</f>
        <v>12.95</v>
      </c>
      <c r="M152" s="6">
        <f>L152*E152</f>
        <v>12.95</v>
      </c>
      <c r="N152" t="str">
        <f>IF(I152="Rob","Robusta",IF(I152="Exc","Excelsa",IF(I152="Ara","Arabica",IF(I152="Lib","Liberica",""))))</f>
        <v>Liberica</v>
      </c>
      <c r="O152" t="str">
        <f>IF(J152="M","Medium",IF(J152="L","Light",IF(J152="D","Dark","")))</f>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_xlfn.XLOOKUP(C153,customers!$A:$A,customers!$B:$B,,0)</f>
        <v>Quinton Fouracres</v>
      </c>
      <c r="G153" s="2" t="str">
        <f>IF(_xlfn.XLOOKUP($C153,customers!$A:$A,customers!$C:$C,,0)=0,"",_xlfn.XLOOKUP($C153,customers!$A:$A,customers!$C:$C,,0))</f>
        <v/>
      </c>
      <c r="H153" s="2" t="str">
        <f>_xlfn.XLOOKUP($C153,customers!$A:$A,customers!$G:$G,,0)</f>
        <v>United States</v>
      </c>
      <c r="I153" t="str">
        <f>INDEX(products!$A$1:$G$49, MATCH(orders!$D153, products!$A$1:$A$49, 0), MATCH(orders!I$1, products!$A$1:$G$1, 0))</f>
        <v>Ara</v>
      </c>
      <c r="J153" t="str">
        <f>INDEX(products!$A$1:$G$49, MATCH(orders!$D153, products!$A$1:$A$49, 0), MATCH(orders!J$1, products!$A$1:$G$1, 0))</f>
        <v>M</v>
      </c>
      <c r="K153" s="4">
        <f>INDEX(products!$A$1:$G$49, MATCH(orders!$D153, products!$A$1:$A$49, 0), MATCH(orders!K$1, products!$A$1:$G$1, 0))</f>
        <v>1</v>
      </c>
      <c r="L153" s="5">
        <f>INDEX(products!$A$1:$G$49, MATCH(orders!$D153, products!$A$1:$A$49, 0), MATCH(orders!L$1, products!$A$1:$G$1, 0))</f>
        <v>11.25</v>
      </c>
      <c r="M153" s="6">
        <f>L153*E153</f>
        <v>33.75</v>
      </c>
      <c r="N153" t="str">
        <f>IF(I153="Rob","Robusta",IF(I153="Exc","Excelsa",IF(I153="Ara","Arabica",IF(I153="Lib","Liberica",""))))</f>
        <v>Arabica</v>
      </c>
      <c r="O153" t="str">
        <f>IF(J153="M","Medium",IF(J153="L","Light",IF(J153="D","Dark","")))</f>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_xlfn.XLOOKUP(C154,customers!$A:$A,customers!$B:$B,,0)</f>
        <v>Bettina Leffek</v>
      </c>
      <c r="G154" s="2" t="str">
        <f>IF(_xlfn.XLOOKUP($C154,customers!$A:$A,customers!$C:$C,,0)=0,"",_xlfn.XLOOKUP($C154,customers!$A:$A,customers!$C:$C,,0))</f>
        <v>bleffek48@ning.com</v>
      </c>
      <c r="H154" s="2" t="str">
        <f>_xlfn.XLOOKUP($C154,customers!$A:$A,customers!$G:$G,,0)</f>
        <v>United States</v>
      </c>
      <c r="I154" t="str">
        <f>INDEX(products!$A$1:$G$49, MATCH(orders!$D154, products!$A$1:$A$49, 0), MATCH(orders!I$1, products!$A$1:$G$1, 0))</f>
        <v>Rob</v>
      </c>
      <c r="J154" t="str">
        <f>INDEX(products!$A$1:$G$49, MATCH(orders!$D154, products!$A$1:$A$49, 0), MATCH(orders!J$1, products!$A$1:$G$1, 0))</f>
        <v>M</v>
      </c>
      <c r="K154" s="4">
        <f>INDEX(products!$A$1:$G$49, MATCH(orders!$D154, products!$A$1:$A$49, 0), MATCH(orders!K$1, products!$A$1:$G$1, 0))</f>
        <v>2.5</v>
      </c>
      <c r="L154" s="5">
        <f>INDEX(products!$A$1:$G$49, MATCH(orders!$D154, products!$A$1:$A$49, 0), MATCH(orders!L$1, products!$A$1:$G$1, 0))</f>
        <v>22.884999999999998</v>
      </c>
      <c r="M154" s="6">
        <f>L154*E154</f>
        <v>68.655000000000001</v>
      </c>
      <c r="N154" t="str">
        <f>IF(I154="Rob","Robusta",IF(I154="Exc","Excelsa",IF(I154="Ara","Arabica",IF(I154="Lib","Liberica",""))))</f>
        <v>Robusta</v>
      </c>
      <c r="O154" t="str">
        <f>IF(J154="M","Medium",IF(J154="L","Light",IF(J154="D","Dark","")))</f>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_xlfn.XLOOKUP(C155,customers!$A:$A,customers!$B:$B,,0)</f>
        <v>Hetti Penson</v>
      </c>
      <c r="G155" s="2" t="str">
        <f>IF(_xlfn.XLOOKUP($C155,customers!$A:$A,customers!$C:$C,,0)=0,"",_xlfn.XLOOKUP($C155,customers!$A:$A,customers!$C:$C,,0))</f>
        <v/>
      </c>
      <c r="H155" s="2" t="str">
        <f>_xlfn.XLOOKUP($C155,customers!$A:$A,customers!$G:$G,,0)</f>
        <v>United States</v>
      </c>
      <c r="I155" t="str">
        <f>INDEX(products!$A$1:$G$49, MATCH(orders!$D155, products!$A$1:$A$49, 0), MATCH(orders!I$1, products!$A$1:$G$1, 0))</f>
        <v>Rob</v>
      </c>
      <c r="J155" t="str">
        <f>INDEX(products!$A$1:$G$49, MATCH(orders!$D155, products!$A$1:$A$49, 0), MATCH(orders!J$1, products!$A$1:$G$1, 0))</f>
        <v>D</v>
      </c>
      <c r="K155" s="4">
        <f>INDEX(products!$A$1:$G$49, MATCH(orders!$D155, products!$A$1:$A$49, 0), MATCH(orders!K$1, products!$A$1:$G$1, 0))</f>
        <v>0.2</v>
      </c>
      <c r="L155" s="5">
        <f>INDEX(products!$A$1:$G$49, MATCH(orders!$D155, products!$A$1:$A$49, 0), MATCH(orders!L$1, products!$A$1:$G$1, 0))</f>
        <v>2.6849999999999996</v>
      </c>
      <c r="M155" s="6">
        <f>L155*E155</f>
        <v>2.6849999999999996</v>
      </c>
      <c r="N155" t="str">
        <f>IF(I155="Rob","Robusta",IF(I155="Exc","Excelsa",IF(I155="Ara","Arabica",IF(I155="Lib","Liberica",""))))</f>
        <v>Robusta</v>
      </c>
      <c r="O155" t="str">
        <f>IF(J155="M","Medium",IF(J155="L","Light",IF(J155="D","Dark","")))</f>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_xlfn.XLOOKUP(C156,customers!$A:$A,customers!$B:$B,,0)</f>
        <v>Jocko Pray</v>
      </c>
      <c r="G156" s="2" t="str">
        <f>IF(_xlfn.XLOOKUP($C156,customers!$A:$A,customers!$C:$C,,0)=0,"",_xlfn.XLOOKUP($C156,customers!$A:$A,customers!$C:$C,,0))</f>
        <v>jpray4a@youtube.com</v>
      </c>
      <c r="H156" s="2" t="str">
        <f>_xlfn.XLOOKUP($C156,customers!$A:$A,customers!$G:$G,,0)</f>
        <v>United States</v>
      </c>
      <c r="I156" t="str">
        <f>INDEX(products!$A$1:$G$49, MATCH(orders!$D156, products!$A$1:$A$49, 0), MATCH(orders!I$1, products!$A$1:$G$1, 0))</f>
        <v>Ara</v>
      </c>
      <c r="J156" t="str">
        <f>INDEX(products!$A$1:$G$49, MATCH(orders!$D156, products!$A$1:$A$49, 0), MATCH(orders!J$1, products!$A$1:$G$1, 0))</f>
        <v>D</v>
      </c>
      <c r="K156" s="4">
        <f>INDEX(products!$A$1:$G$49, MATCH(orders!$D156, products!$A$1:$A$49, 0), MATCH(orders!K$1, products!$A$1:$G$1, 0))</f>
        <v>2.5</v>
      </c>
      <c r="L156" s="5">
        <f>INDEX(products!$A$1:$G$49, MATCH(orders!$D156, products!$A$1:$A$49, 0), MATCH(orders!L$1, products!$A$1:$G$1, 0))</f>
        <v>22.884999999999998</v>
      </c>
      <c r="M156" s="6">
        <f>L156*E156</f>
        <v>114.42499999999998</v>
      </c>
      <c r="N156" t="str">
        <f>IF(I156="Rob","Robusta",IF(I156="Exc","Excelsa",IF(I156="Ara","Arabica",IF(I156="Lib","Liberica",""))))</f>
        <v>Arabica</v>
      </c>
      <c r="O156" t="str">
        <f>IF(J156="M","Medium",IF(J156="L","Light",IF(J156="D","Dark","")))</f>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_xlfn.XLOOKUP(C157,customers!$A:$A,customers!$B:$B,,0)</f>
        <v>Grete Holborn</v>
      </c>
      <c r="G157" s="2" t="str">
        <f>IF(_xlfn.XLOOKUP($C157,customers!$A:$A,customers!$C:$C,,0)=0,"",_xlfn.XLOOKUP($C157,customers!$A:$A,customers!$C:$C,,0))</f>
        <v>gholborn4b@ow.ly</v>
      </c>
      <c r="H157" s="2" t="str">
        <f>_xlfn.XLOOKUP($C157,customers!$A:$A,customers!$G:$G,,0)</f>
        <v>United States</v>
      </c>
      <c r="I157" t="str">
        <f>INDEX(products!$A$1:$G$49, MATCH(orders!$D157, products!$A$1:$A$49, 0), MATCH(orders!I$1, products!$A$1:$G$1, 0))</f>
        <v>Ara</v>
      </c>
      <c r="J157" t="str">
        <f>INDEX(products!$A$1:$G$49, MATCH(orders!$D157, products!$A$1:$A$49, 0), MATCH(orders!J$1, products!$A$1:$G$1, 0))</f>
        <v>M</v>
      </c>
      <c r="K157" s="4">
        <f>INDEX(products!$A$1:$G$49, MATCH(orders!$D157, products!$A$1:$A$49, 0), MATCH(orders!K$1, products!$A$1:$G$1, 0))</f>
        <v>2.5</v>
      </c>
      <c r="L157" s="5">
        <f>INDEX(products!$A$1:$G$49, MATCH(orders!$D157, products!$A$1:$A$49, 0), MATCH(orders!L$1, products!$A$1:$G$1, 0))</f>
        <v>25.874999999999996</v>
      </c>
      <c r="M157" s="6">
        <f>L157*E157</f>
        <v>155.24999999999997</v>
      </c>
      <c r="N157" t="str">
        <f>IF(I157="Rob","Robusta",IF(I157="Exc","Excelsa",IF(I157="Ara","Arabica",IF(I157="Lib","Liberica",""))))</f>
        <v>Arabica</v>
      </c>
      <c r="O157" t="str">
        <f>IF(J157="M","Medium",IF(J157="L","Light",IF(J157="D","Dark","")))</f>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INDEX(products!$A$1:$G$49, MATCH(orders!$D158, products!$A$1:$A$49, 0), MATCH(orders!I$1, products!$A$1:$G$1, 0))</f>
        <v>Ara</v>
      </c>
      <c r="J158" t="str">
        <f>INDEX(products!$A$1:$G$49, MATCH(orders!$D158, products!$A$1:$A$49, 0), MATCH(orders!J$1, products!$A$1:$G$1, 0))</f>
        <v>M</v>
      </c>
      <c r="K158" s="4">
        <f>INDEX(products!$A$1:$G$49, MATCH(orders!$D158, products!$A$1:$A$49, 0), MATCH(orders!K$1, products!$A$1:$G$1, 0))</f>
        <v>2.5</v>
      </c>
      <c r="L158" s="5">
        <f>INDEX(products!$A$1:$G$49, MATCH(orders!$D158, products!$A$1:$A$49, 0), MATCH(orders!L$1, products!$A$1:$G$1, 0))</f>
        <v>25.874999999999996</v>
      </c>
      <c r="M158" s="6">
        <f>L158*E158</f>
        <v>77.624999999999986</v>
      </c>
      <c r="N158" t="str">
        <f>IF(I158="Rob","Robusta",IF(I158="Exc","Excelsa",IF(I158="Ara","Arabica",IF(I158="Lib","Liberica",""))))</f>
        <v>Arabica</v>
      </c>
      <c r="O158" t="str">
        <f>IF(J158="M","Medium",IF(J158="L","Light",IF(J158="D","Dark","")))</f>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_xlfn.XLOOKUP(C159,customers!$A:$A,customers!$B:$B,,0)</f>
        <v>Paulo Yea</v>
      </c>
      <c r="G159" s="2" t="str">
        <f>IF(_xlfn.XLOOKUP($C159,customers!$A:$A,customers!$C:$C,,0)=0,"",_xlfn.XLOOKUP($C159,customers!$A:$A,customers!$C:$C,,0))</f>
        <v>pyea4d@aol.com</v>
      </c>
      <c r="H159" s="2" t="str">
        <f>_xlfn.XLOOKUP($C159,customers!$A:$A,customers!$G:$G,,0)</f>
        <v>Ireland</v>
      </c>
      <c r="I159" t="str">
        <f>INDEX(products!$A$1:$G$49, MATCH(orders!$D159, products!$A$1:$A$49, 0), MATCH(orders!I$1, products!$A$1:$G$1, 0))</f>
        <v>Rob</v>
      </c>
      <c r="J159" t="str">
        <f>INDEX(products!$A$1:$G$49, MATCH(orders!$D159, products!$A$1:$A$49, 0), MATCH(orders!J$1, products!$A$1:$G$1, 0))</f>
        <v>D</v>
      </c>
      <c r="K159" s="4">
        <f>INDEX(products!$A$1:$G$49, MATCH(orders!$D159, products!$A$1:$A$49, 0), MATCH(orders!K$1, products!$A$1:$G$1, 0))</f>
        <v>2.5</v>
      </c>
      <c r="L159" s="5">
        <f>INDEX(products!$A$1:$G$49, MATCH(orders!$D159, products!$A$1:$A$49, 0), MATCH(orders!L$1, products!$A$1:$G$1, 0))</f>
        <v>20.584999999999997</v>
      </c>
      <c r="M159" s="6">
        <f>L159*E159</f>
        <v>61.754999999999995</v>
      </c>
      <c r="N159" t="str">
        <f>IF(I159="Rob","Robusta",IF(I159="Exc","Excelsa",IF(I159="Ara","Arabica",IF(I159="Lib","Liberica",""))))</f>
        <v>Robusta</v>
      </c>
      <c r="O159" t="str">
        <f>IF(J159="M","Medium",IF(J159="L","Light",IF(J159="D","Dark","")))</f>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_xlfn.XLOOKUP(C160,customers!$A:$A,customers!$B:$B,,0)</f>
        <v>Say Risborough</v>
      </c>
      <c r="G160" s="2" t="str">
        <f>IF(_xlfn.XLOOKUP($C160,customers!$A:$A,customers!$C:$C,,0)=0,"",_xlfn.XLOOKUP($C160,customers!$A:$A,customers!$C:$C,,0))</f>
        <v/>
      </c>
      <c r="H160" s="2" t="str">
        <f>_xlfn.XLOOKUP($C160,customers!$A:$A,customers!$G:$G,,0)</f>
        <v>United States</v>
      </c>
      <c r="I160" t="str">
        <f>INDEX(products!$A$1:$G$49, MATCH(orders!$D160, products!$A$1:$A$49, 0), MATCH(orders!I$1, products!$A$1:$G$1, 0))</f>
        <v>Rob</v>
      </c>
      <c r="J160" t="str">
        <f>INDEX(products!$A$1:$G$49, MATCH(orders!$D160, products!$A$1:$A$49, 0), MATCH(orders!J$1, products!$A$1:$G$1, 0))</f>
        <v>D</v>
      </c>
      <c r="K160" s="4">
        <f>INDEX(products!$A$1:$G$49, MATCH(orders!$D160, products!$A$1:$A$49, 0), MATCH(orders!K$1, products!$A$1:$G$1, 0))</f>
        <v>2.5</v>
      </c>
      <c r="L160" s="5">
        <f>INDEX(products!$A$1:$G$49, MATCH(orders!$D160, products!$A$1:$A$49, 0), MATCH(orders!L$1, products!$A$1:$G$1, 0))</f>
        <v>20.584999999999997</v>
      </c>
      <c r="M160" s="6">
        <f>L160*E160</f>
        <v>123.50999999999999</v>
      </c>
      <c r="N160" t="str">
        <f>IF(I160="Rob","Robusta",IF(I160="Exc","Excelsa",IF(I160="Ara","Arabica",IF(I160="Lib","Liberica",""))))</f>
        <v>Robusta</v>
      </c>
      <c r="O160" t="str">
        <f>IF(J160="M","Medium",IF(J160="L","Light",IF(J160="D","Dark","")))</f>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_xlfn.XLOOKUP(C161,customers!$A:$A,customers!$B:$B,,0)</f>
        <v>Alexa Sizey</v>
      </c>
      <c r="G161" s="2" t="str">
        <f>IF(_xlfn.XLOOKUP($C161,customers!$A:$A,customers!$C:$C,,0)=0,"",_xlfn.XLOOKUP($C161,customers!$A:$A,customers!$C:$C,,0))</f>
        <v/>
      </c>
      <c r="H161" s="2" t="str">
        <f>_xlfn.XLOOKUP($C161,customers!$A:$A,customers!$G:$G,,0)</f>
        <v>United States</v>
      </c>
      <c r="I161" t="str">
        <f>INDEX(products!$A$1:$G$49, MATCH(orders!$D161, products!$A$1:$A$49, 0), MATCH(orders!I$1, products!$A$1:$G$1, 0))</f>
        <v>Lib</v>
      </c>
      <c r="J161" t="str">
        <f>INDEX(products!$A$1:$G$49, MATCH(orders!$D161, products!$A$1:$A$49, 0), MATCH(orders!J$1, products!$A$1:$G$1, 0))</f>
        <v>L</v>
      </c>
      <c r="K161" s="4">
        <f>INDEX(products!$A$1:$G$49, MATCH(orders!$D161, products!$A$1:$A$49, 0), MATCH(orders!K$1, products!$A$1:$G$1, 0))</f>
        <v>2.5</v>
      </c>
      <c r="L161" s="5">
        <f>INDEX(products!$A$1:$G$49, MATCH(orders!$D161, products!$A$1:$A$49, 0), MATCH(orders!L$1, products!$A$1:$G$1, 0))</f>
        <v>36.454999999999998</v>
      </c>
      <c r="M161" s="6">
        <f>L161*E161</f>
        <v>218.73</v>
      </c>
      <c r="N161" t="str">
        <f>IF(I161="Rob","Robusta",IF(I161="Exc","Excelsa",IF(I161="Ara","Arabica",IF(I161="Lib","Liberica",""))))</f>
        <v>Liberica</v>
      </c>
      <c r="O161" t="str">
        <f>IF(J161="M","Medium",IF(J161="L","Light",IF(J161="D","Dark","")))</f>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_xlfn.XLOOKUP(C162,customers!$A:$A,customers!$B:$B,,0)</f>
        <v>Kari Swede</v>
      </c>
      <c r="G162" s="2" t="str">
        <f>IF(_xlfn.XLOOKUP($C162,customers!$A:$A,customers!$C:$C,,0)=0,"",_xlfn.XLOOKUP($C162,customers!$A:$A,customers!$C:$C,,0))</f>
        <v>kswede4g@addthis.com</v>
      </c>
      <c r="H162" s="2" t="str">
        <f>_xlfn.XLOOKUP($C162,customers!$A:$A,customers!$G:$G,,0)</f>
        <v>United States</v>
      </c>
      <c r="I162" t="str">
        <f>INDEX(products!$A$1:$G$49, MATCH(orders!$D162, products!$A$1:$A$49, 0), MATCH(orders!I$1, products!$A$1:$G$1, 0))</f>
        <v>Exc</v>
      </c>
      <c r="J162" t="str">
        <f>INDEX(products!$A$1:$G$49, MATCH(orders!$D162, products!$A$1:$A$49, 0), MATCH(orders!J$1, products!$A$1:$G$1, 0))</f>
        <v>M</v>
      </c>
      <c r="K162" s="4">
        <f>INDEX(products!$A$1:$G$49, MATCH(orders!$D162, products!$A$1:$A$49, 0), MATCH(orders!K$1, products!$A$1:$G$1, 0))</f>
        <v>0.5</v>
      </c>
      <c r="L162" s="5">
        <f>INDEX(products!$A$1:$G$49, MATCH(orders!$D162, products!$A$1:$A$49, 0), MATCH(orders!L$1, products!$A$1:$G$1, 0))</f>
        <v>8.25</v>
      </c>
      <c r="M162" s="6">
        <f>L162*E162</f>
        <v>33</v>
      </c>
      <c r="N162" t="str">
        <f>IF(I162="Rob","Robusta",IF(I162="Exc","Excelsa",IF(I162="Ara","Arabica",IF(I162="Lib","Liberica",""))))</f>
        <v>Excelsa</v>
      </c>
      <c r="O162" t="str">
        <f>IF(J162="M","Medium",IF(J162="L","Light",IF(J162="D","Dark","")))</f>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INDEX(products!$A$1:$G$49, MATCH(orders!$D163, products!$A$1:$A$49, 0), MATCH(orders!I$1, products!$A$1:$G$1, 0))</f>
        <v>Ara</v>
      </c>
      <c r="J163" t="str">
        <f>INDEX(products!$A$1:$G$49, MATCH(orders!$D163, products!$A$1:$A$49, 0), MATCH(orders!J$1, products!$A$1:$G$1, 0))</f>
        <v>L</v>
      </c>
      <c r="K163" s="4">
        <f>INDEX(products!$A$1:$G$49, MATCH(orders!$D163, products!$A$1:$A$49, 0), MATCH(orders!K$1, products!$A$1:$G$1, 0))</f>
        <v>0.5</v>
      </c>
      <c r="L163" s="5">
        <f>INDEX(products!$A$1:$G$49, MATCH(orders!$D163, products!$A$1:$A$49, 0), MATCH(orders!L$1, products!$A$1:$G$1, 0))</f>
        <v>7.77</v>
      </c>
      <c r="M163" s="6">
        <f>L163*E163</f>
        <v>23.31</v>
      </c>
      <c r="N163" t="str">
        <f>IF(I163="Rob","Robusta",IF(I163="Exc","Excelsa",IF(I163="Ara","Arabica",IF(I163="Lib","Liberica",""))))</f>
        <v>Arabica</v>
      </c>
      <c r="O163" t="str">
        <f>IF(J163="M","Medium",IF(J163="L","Light",IF(J163="D","Dark","")))</f>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_xlfn.XLOOKUP(C164,customers!$A:$A,customers!$B:$B,,0)</f>
        <v>Dottie Tift</v>
      </c>
      <c r="G164" s="2" t="str">
        <f>IF(_xlfn.XLOOKUP($C164,customers!$A:$A,customers!$C:$C,,0)=0,"",_xlfn.XLOOKUP($C164,customers!$A:$A,customers!$C:$C,,0))</f>
        <v>dtift4i@netvibes.com</v>
      </c>
      <c r="H164" s="2" t="str">
        <f>_xlfn.XLOOKUP($C164,customers!$A:$A,customers!$G:$G,,0)</f>
        <v>United States</v>
      </c>
      <c r="I164" t="str">
        <f>INDEX(products!$A$1:$G$49, MATCH(orders!$D164, products!$A$1:$A$49, 0), MATCH(orders!I$1, products!$A$1:$G$1, 0))</f>
        <v>Exc</v>
      </c>
      <c r="J164" t="str">
        <f>INDEX(products!$A$1:$G$49, MATCH(orders!$D164, products!$A$1:$A$49, 0), MATCH(orders!J$1, products!$A$1:$G$1, 0))</f>
        <v>D</v>
      </c>
      <c r="K164" s="4">
        <f>INDEX(products!$A$1:$G$49, MATCH(orders!$D164, products!$A$1:$A$49, 0), MATCH(orders!K$1, products!$A$1:$G$1, 0))</f>
        <v>0.5</v>
      </c>
      <c r="L164" s="5">
        <f>INDEX(products!$A$1:$G$49, MATCH(orders!$D164, products!$A$1:$A$49, 0), MATCH(orders!L$1, products!$A$1:$G$1, 0))</f>
        <v>7.29</v>
      </c>
      <c r="M164" s="6">
        <f>L164*E164</f>
        <v>21.87</v>
      </c>
      <c r="N164" t="str">
        <f>IF(I164="Rob","Robusta",IF(I164="Exc","Excelsa",IF(I164="Ara","Arabica",IF(I164="Lib","Liberica",""))))</f>
        <v>Excelsa</v>
      </c>
      <c r="O164" t="str">
        <f>IF(J164="M","Medium",IF(J164="L","Light",IF(J164="D","Dark","")))</f>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INDEX(products!$A$1:$G$49, MATCH(orders!$D165, products!$A$1:$A$49, 0), MATCH(orders!I$1, products!$A$1:$G$1, 0))</f>
        <v>Rob</v>
      </c>
      <c r="J165" t="str">
        <f>INDEX(products!$A$1:$G$49, MATCH(orders!$D165, products!$A$1:$A$49, 0), MATCH(orders!J$1, products!$A$1:$G$1, 0))</f>
        <v>D</v>
      </c>
      <c r="K165" s="4">
        <f>INDEX(products!$A$1:$G$49, MATCH(orders!$D165, products!$A$1:$A$49, 0), MATCH(orders!K$1, products!$A$1:$G$1, 0))</f>
        <v>0.2</v>
      </c>
      <c r="L165" s="5">
        <f>INDEX(products!$A$1:$G$49, MATCH(orders!$D165, products!$A$1:$A$49, 0), MATCH(orders!L$1, products!$A$1:$G$1, 0))</f>
        <v>2.6849999999999996</v>
      </c>
      <c r="M165" s="6">
        <f>L165*E165</f>
        <v>16.11</v>
      </c>
      <c r="N165" t="str">
        <f>IF(I165="Rob","Robusta",IF(I165="Exc","Excelsa",IF(I165="Ara","Arabica",IF(I165="Lib","Liberica",""))))</f>
        <v>Robusta</v>
      </c>
      <c r="O165" t="str">
        <f>IF(J165="M","Medium",IF(J165="L","Light",IF(J165="D","Dark","")))</f>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_xlfn.XLOOKUP(C166,customers!$A:$A,customers!$B:$B,,0)</f>
        <v>Claiborne Feye</v>
      </c>
      <c r="G166" s="2" t="str">
        <f>IF(_xlfn.XLOOKUP($C166,customers!$A:$A,customers!$C:$C,,0)=0,"",_xlfn.XLOOKUP($C166,customers!$A:$A,customers!$C:$C,,0))</f>
        <v>cfeye4k@google.co.jp</v>
      </c>
      <c r="H166" s="2" t="str">
        <f>_xlfn.XLOOKUP($C166,customers!$A:$A,customers!$G:$G,,0)</f>
        <v>Ireland</v>
      </c>
      <c r="I166" t="str">
        <f>INDEX(products!$A$1:$G$49, MATCH(orders!$D166, products!$A$1:$A$49, 0), MATCH(orders!I$1, products!$A$1:$G$1, 0))</f>
        <v>Exc</v>
      </c>
      <c r="J166" t="str">
        <f>INDEX(products!$A$1:$G$49, MATCH(orders!$D166, products!$A$1:$A$49, 0), MATCH(orders!J$1, products!$A$1:$G$1, 0))</f>
        <v>D</v>
      </c>
      <c r="K166" s="4">
        <f>INDEX(products!$A$1:$G$49, MATCH(orders!$D166, products!$A$1:$A$49, 0), MATCH(orders!K$1, products!$A$1:$G$1, 0))</f>
        <v>0.5</v>
      </c>
      <c r="L166" s="5">
        <f>INDEX(products!$A$1:$G$49, MATCH(orders!$D166, products!$A$1:$A$49, 0), MATCH(orders!L$1, products!$A$1:$G$1, 0))</f>
        <v>7.29</v>
      </c>
      <c r="M166" s="6">
        <f>L166*E166</f>
        <v>29.16</v>
      </c>
      <c r="N166" t="str">
        <f>IF(I166="Rob","Robusta",IF(I166="Exc","Excelsa",IF(I166="Ara","Arabica",IF(I166="Lib","Liberica",""))))</f>
        <v>Excelsa</v>
      </c>
      <c r="O166" t="str">
        <f>IF(J166="M","Medium",IF(J166="L","Light",IF(J166="D","Dark","")))</f>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_xlfn.XLOOKUP(C167,customers!$A:$A,customers!$B:$B,,0)</f>
        <v>Mina Elstone</v>
      </c>
      <c r="G167" s="2" t="str">
        <f>IF(_xlfn.XLOOKUP($C167,customers!$A:$A,customers!$C:$C,,0)=0,"",_xlfn.XLOOKUP($C167,customers!$A:$A,customers!$C:$C,,0))</f>
        <v/>
      </c>
      <c r="H167" s="2" t="str">
        <f>_xlfn.XLOOKUP($C167,customers!$A:$A,customers!$G:$G,,0)</f>
        <v>United States</v>
      </c>
      <c r="I167" t="str">
        <f>INDEX(products!$A$1:$G$49, MATCH(orders!$D167, products!$A$1:$A$49, 0), MATCH(orders!I$1, products!$A$1:$G$1, 0))</f>
        <v>Rob</v>
      </c>
      <c r="J167" t="str">
        <f>INDEX(products!$A$1:$G$49, MATCH(orders!$D167, products!$A$1:$A$49, 0), MATCH(orders!J$1, products!$A$1:$G$1, 0))</f>
        <v>D</v>
      </c>
      <c r="K167" s="4">
        <f>INDEX(products!$A$1:$G$49, MATCH(orders!$D167, products!$A$1:$A$49, 0), MATCH(orders!K$1, products!$A$1:$G$1, 0))</f>
        <v>1</v>
      </c>
      <c r="L167" s="5">
        <f>INDEX(products!$A$1:$G$49, MATCH(orders!$D167, products!$A$1:$A$49, 0), MATCH(orders!L$1, products!$A$1:$G$1, 0))</f>
        <v>8.9499999999999993</v>
      </c>
      <c r="M167" s="6">
        <f>L167*E167</f>
        <v>53.699999999999996</v>
      </c>
      <c r="N167" t="str">
        <f>IF(I167="Rob","Robusta",IF(I167="Exc","Excelsa",IF(I167="Ara","Arabica",IF(I167="Lib","Liberica",""))))</f>
        <v>Robusta</v>
      </c>
      <c r="O167" t="str">
        <f>IF(J167="M","Medium",IF(J167="L","Light",IF(J167="D","Dark","")))</f>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_xlfn.XLOOKUP(C168,customers!$A:$A,customers!$B:$B,,0)</f>
        <v>Sherman Mewrcik</v>
      </c>
      <c r="G168" s="2" t="str">
        <f>IF(_xlfn.XLOOKUP($C168,customers!$A:$A,customers!$C:$C,,0)=0,"",_xlfn.XLOOKUP($C168,customers!$A:$A,customers!$C:$C,,0))</f>
        <v/>
      </c>
      <c r="H168" s="2" t="str">
        <f>_xlfn.XLOOKUP($C168,customers!$A:$A,customers!$G:$G,,0)</f>
        <v>United States</v>
      </c>
      <c r="I168" t="str">
        <f>INDEX(products!$A$1:$G$49, MATCH(orders!$D168, products!$A$1:$A$49, 0), MATCH(orders!I$1, products!$A$1:$G$1, 0))</f>
        <v>Rob</v>
      </c>
      <c r="J168" t="str">
        <f>INDEX(products!$A$1:$G$49, MATCH(orders!$D168, products!$A$1:$A$49, 0), MATCH(orders!J$1, products!$A$1:$G$1, 0))</f>
        <v>D</v>
      </c>
      <c r="K168" s="4">
        <f>INDEX(products!$A$1:$G$49, MATCH(orders!$D168, products!$A$1:$A$49, 0), MATCH(orders!K$1, products!$A$1:$G$1, 0))</f>
        <v>0.5</v>
      </c>
      <c r="L168" s="5">
        <f>INDEX(products!$A$1:$G$49, MATCH(orders!$D168, products!$A$1:$A$49, 0), MATCH(orders!L$1, products!$A$1:$G$1, 0))</f>
        <v>5.3699999999999992</v>
      </c>
      <c r="M168" s="6">
        <f>L168*E168</f>
        <v>26.849999999999994</v>
      </c>
      <c r="N168" t="str">
        <f>IF(I168="Rob","Robusta",IF(I168="Exc","Excelsa",IF(I168="Ara","Arabica",IF(I168="Lib","Liberica",""))))</f>
        <v>Robusta</v>
      </c>
      <c r="O168" t="str">
        <f>IF(J168="M","Medium",IF(J168="L","Light",IF(J168="D","Dark","")))</f>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_xlfn.XLOOKUP(C169,customers!$A:$A,customers!$B:$B,,0)</f>
        <v>Tamarah Fero</v>
      </c>
      <c r="G169" s="2" t="str">
        <f>IF(_xlfn.XLOOKUP($C169,customers!$A:$A,customers!$C:$C,,0)=0,"",_xlfn.XLOOKUP($C169,customers!$A:$A,customers!$C:$C,,0))</f>
        <v>tfero4n@comsenz.com</v>
      </c>
      <c r="H169" s="2" t="str">
        <f>_xlfn.XLOOKUP($C169,customers!$A:$A,customers!$G:$G,,0)</f>
        <v>United States</v>
      </c>
      <c r="I169" t="str">
        <f>INDEX(products!$A$1:$G$49, MATCH(orders!$D169, products!$A$1:$A$49, 0), MATCH(orders!I$1, products!$A$1:$G$1, 0))</f>
        <v>Exc</v>
      </c>
      <c r="J169" t="str">
        <f>INDEX(products!$A$1:$G$49, MATCH(orders!$D169, products!$A$1:$A$49, 0), MATCH(orders!J$1, products!$A$1:$G$1, 0))</f>
        <v>M</v>
      </c>
      <c r="K169" s="4">
        <f>INDEX(products!$A$1:$G$49, MATCH(orders!$D169, products!$A$1:$A$49, 0), MATCH(orders!K$1, products!$A$1:$G$1, 0))</f>
        <v>0.5</v>
      </c>
      <c r="L169" s="5">
        <f>INDEX(products!$A$1:$G$49, MATCH(orders!$D169, products!$A$1:$A$49, 0), MATCH(orders!L$1, products!$A$1:$G$1, 0))</f>
        <v>8.25</v>
      </c>
      <c r="M169" s="6">
        <f>L169*E169</f>
        <v>41.25</v>
      </c>
      <c r="N169" t="str">
        <f>IF(I169="Rob","Robusta",IF(I169="Exc","Excelsa",IF(I169="Ara","Arabica",IF(I169="Lib","Liberica",""))))</f>
        <v>Excelsa</v>
      </c>
      <c r="O169" t="str">
        <f>IF(J169="M","Medium",IF(J169="L","Light",IF(J169="D","Dark","")))</f>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_xlfn.XLOOKUP(C170,customers!$A:$A,customers!$B:$B,,0)</f>
        <v>Stanislaus Valsler</v>
      </c>
      <c r="G170" s="2" t="str">
        <f>IF(_xlfn.XLOOKUP($C170,customers!$A:$A,customers!$C:$C,,0)=0,"",_xlfn.XLOOKUP($C170,customers!$A:$A,customers!$C:$C,,0))</f>
        <v/>
      </c>
      <c r="H170" s="2" t="str">
        <f>_xlfn.XLOOKUP($C170,customers!$A:$A,customers!$G:$G,,0)</f>
        <v>Ireland</v>
      </c>
      <c r="I170" t="str">
        <f>INDEX(products!$A$1:$G$49, MATCH(orders!$D170, products!$A$1:$A$49, 0), MATCH(orders!I$1, products!$A$1:$G$1, 0))</f>
        <v>Ara</v>
      </c>
      <c r="J170" t="str">
        <f>INDEX(products!$A$1:$G$49, MATCH(orders!$D170, products!$A$1:$A$49, 0), MATCH(orders!J$1, products!$A$1:$G$1, 0))</f>
        <v>M</v>
      </c>
      <c r="K170" s="4">
        <f>INDEX(products!$A$1:$G$49, MATCH(orders!$D170, products!$A$1:$A$49, 0), MATCH(orders!K$1, products!$A$1:$G$1, 0))</f>
        <v>0.5</v>
      </c>
      <c r="L170" s="5">
        <f>INDEX(products!$A$1:$G$49, MATCH(orders!$D170, products!$A$1:$A$49, 0), MATCH(orders!L$1, products!$A$1:$G$1, 0))</f>
        <v>6.75</v>
      </c>
      <c r="M170" s="6">
        <f>L170*E170</f>
        <v>40.5</v>
      </c>
      <c r="N170" t="str">
        <f>IF(I170="Rob","Robusta",IF(I170="Exc","Excelsa",IF(I170="Ara","Arabica",IF(I170="Lib","Liberica",""))))</f>
        <v>Arabica</v>
      </c>
      <c r="O170" t="str">
        <f>IF(J170="M","Medium",IF(J170="L","Light",IF(J170="D","Dark","")))</f>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_xlfn.XLOOKUP(C171,customers!$A:$A,customers!$B:$B,,0)</f>
        <v>Felita Dauney</v>
      </c>
      <c r="G171" s="2" t="str">
        <f>IF(_xlfn.XLOOKUP($C171,customers!$A:$A,customers!$C:$C,,0)=0,"",_xlfn.XLOOKUP($C171,customers!$A:$A,customers!$C:$C,,0))</f>
        <v>fdauney4p@sphinn.com</v>
      </c>
      <c r="H171" s="2" t="str">
        <f>_xlfn.XLOOKUP($C171,customers!$A:$A,customers!$G:$G,,0)</f>
        <v>Ireland</v>
      </c>
      <c r="I171" t="str">
        <f>INDEX(products!$A$1:$G$49, MATCH(orders!$D171, products!$A$1:$A$49, 0), MATCH(orders!I$1, products!$A$1:$G$1, 0))</f>
        <v>Rob</v>
      </c>
      <c r="J171" t="str">
        <f>INDEX(products!$A$1:$G$49, MATCH(orders!$D171, products!$A$1:$A$49, 0), MATCH(orders!J$1, products!$A$1:$G$1, 0))</f>
        <v>D</v>
      </c>
      <c r="K171" s="4">
        <f>INDEX(products!$A$1:$G$49, MATCH(orders!$D171, products!$A$1:$A$49, 0), MATCH(orders!K$1, products!$A$1:$G$1, 0))</f>
        <v>1</v>
      </c>
      <c r="L171" s="5">
        <f>INDEX(products!$A$1:$G$49, MATCH(orders!$D171, products!$A$1:$A$49, 0), MATCH(orders!L$1, products!$A$1:$G$1, 0))</f>
        <v>8.9499999999999993</v>
      </c>
      <c r="M171" s="6">
        <f>L171*E171</f>
        <v>17.899999999999999</v>
      </c>
      <c r="N171" t="str">
        <f>IF(I171="Rob","Robusta",IF(I171="Exc","Excelsa",IF(I171="Ara","Arabica",IF(I171="Lib","Liberica",""))))</f>
        <v>Robusta</v>
      </c>
      <c r="O171" t="str">
        <f>IF(J171="M","Medium",IF(J171="L","Light",IF(J171="D","Dark","")))</f>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_xlfn.XLOOKUP(C172,customers!$A:$A,customers!$B:$B,,0)</f>
        <v>Serena Earley</v>
      </c>
      <c r="G172" s="2" t="str">
        <f>IF(_xlfn.XLOOKUP($C172,customers!$A:$A,customers!$C:$C,,0)=0,"",_xlfn.XLOOKUP($C172,customers!$A:$A,customers!$C:$C,,0))</f>
        <v>searley4q@youku.com</v>
      </c>
      <c r="H172" s="2" t="str">
        <f>_xlfn.XLOOKUP($C172,customers!$A:$A,customers!$G:$G,,0)</f>
        <v>United Kingdom</v>
      </c>
      <c r="I172" t="str">
        <f>INDEX(products!$A$1:$G$49, MATCH(orders!$D172, products!$A$1:$A$49, 0), MATCH(orders!I$1, products!$A$1:$G$1, 0))</f>
        <v>Exc</v>
      </c>
      <c r="J172" t="str">
        <f>INDEX(products!$A$1:$G$49, MATCH(orders!$D172, products!$A$1:$A$49, 0), MATCH(orders!J$1, products!$A$1:$G$1, 0))</f>
        <v>L</v>
      </c>
      <c r="K172" s="4">
        <f>INDEX(products!$A$1:$G$49, MATCH(orders!$D172, products!$A$1:$A$49, 0), MATCH(orders!K$1, products!$A$1:$G$1, 0))</f>
        <v>2.5</v>
      </c>
      <c r="L172" s="5">
        <f>INDEX(products!$A$1:$G$49, MATCH(orders!$D172, products!$A$1:$A$49, 0), MATCH(orders!L$1, products!$A$1:$G$1, 0))</f>
        <v>34.154999999999994</v>
      </c>
      <c r="M172" s="6">
        <f>L172*E172</f>
        <v>68.309999999999988</v>
      </c>
      <c r="N172" t="str">
        <f>IF(I172="Rob","Robusta",IF(I172="Exc","Excelsa",IF(I172="Ara","Arabica",IF(I172="Lib","Liberica",""))))</f>
        <v>Excelsa</v>
      </c>
      <c r="O172" t="str">
        <f>IF(J172="M","Medium",IF(J172="L","Light",IF(J172="D","Dark","")))</f>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INDEX(products!$A$1:$G$49, MATCH(orders!$D173, products!$A$1:$A$49, 0), MATCH(orders!I$1, products!$A$1:$G$1, 0))</f>
        <v>Exc</v>
      </c>
      <c r="J173" t="str">
        <f>INDEX(products!$A$1:$G$49, MATCH(orders!$D173, products!$A$1:$A$49, 0), MATCH(orders!J$1, products!$A$1:$G$1, 0))</f>
        <v>M</v>
      </c>
      <c r="K173" s="4">
        <f>INDEX(products!$A$1:$G$49, MATCH(orders!$D173, products!$A$1:$A$49, 0), MATCH(orders!K$1, products!$A$1:$G$1, 0))</f>
        <v>2.5</v>
      </c>
      <c r="L173" s="5">
        <f>INDEX(products!$A$1:$G$49, MATCH(orders!$D173, products!$A$1:$A$49, 0), MATCH(orders!L$1, products!$A$1:$G$1, 0))</f>
        <v>31.624999999999996</v>
      </c>
      <c r="M173" s="6">
        <f>L173*E173</f>
        <v>63.249999999999993</v>
      </c>
      <c r="N173" t="str">
        <f>IF(I173="Rob","Robusta",IF(I173="Exc","Excelsa",IF(I173="Ara","Arabica",IF(I173="Lib","Liberica",""))))</f>
        <v>Excelsa</v>
      </c>
      <c r="O173" t="str">
        <f>IF(J173="M","Medium",IF(J173="L","Light",IF(J173="D","Dark","")))</f>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INDEX(products!$A$1:$G$49, MATCH(orders!$D174, products!$A$1:$A$49, 0), MATCH(orders!I$1, products!$A$1:$G$1, 0))</f>
        <v>Exc</v>
      </c>
      <c r="J174" t="str">
        <f>INDEX(products!$A$1:$G$49, MATCH(orders!$D174, products!$A$1:$A$49, 0), MATCH(orders!J$1, products!$A$1:$G$1, 0))</f>
        <v>D</v>
      </c>
      <c r="K174" s="4">
        <f>INDEX(products!$A$1:$G$49, MATCH(orders!$D174, products!$A$1:$A$49, 0), MATCH(orders!K$1, products!$A$1:$G$1, 0))</f>
        <v>0.5</v>
      </c>
      <c r="L174" s="5">
        <f>INDEX(products!$A$1:$G$49, MATCH(orders!$D174, products!$A$1:$A$49, 0), MATCH(orders!L$1, products!$A$1:$G$1, 0))</f>
        <v>7.29</v>
      </c>
      <c r="M174" s="6">
        <f>L174*E174</f>
        <v>21.87</v>
      </c>
      <c r="N174" t="str">
        <f>IF(I174="Rob","Robusta",IF(I174="Exc","Excelsa",IF(I174="Ara","Arabica",IF(I174="Lib","Liberica",""))))</f>
        <v>Excelsa</v>
      </c>
      <c r="O174" t="str">
        <f>IF(J174="M","Medium",IF(J174="L","Light",IF(J174="D","Dark","")))</f>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_xlfn.XLOOKUP(C175,customers!$A:$A,customers!$B:$B,,0)</f>
        <v>Oran Colbeck</v>
      </c>
      <c r="G175" s="2" t="str">
        <f>IF(_xlfn.XLOOKUP($C175,customers!$A:$A,customers!$C:$C,,0)=0,"",_xlfn.XLOOKUP($C175,customers!$A:$A,customers!$C:$C,,0))</f>
        <v>ocolbeck4t@sina.com.cn</v>
      </c>
      <c r="H175" s="2" t="str">
        <f>_xlfn.XLOOKUP($C175,customers!$A:$A,customers!$G:$G,,0)</f>
        <v>United States</v>
      </c>
      <c r="I175" t="str">
        <f>INDEX(products!$A$1:$G$49, MATCH(orders!$D175, products!$A$1:$A$49, 0), MATCH(orders!I$1, products!$A$1:$G$1, 0))</f>
        <v>Rob</v>
      </c>
      <c r="J175" t="str">
        <f>INDEX(products!$A$1:$G$49, MATCH(orders!$D175, products!$A$1:$A$49, 0), MATCH(orders!J$1, products!$A$1:$G$1, 0))</f>
        <v>M</v>
      </c>
      <c r="K175" s="4">
        <f>INDEX(products!$A$1:$G$49, MATCH(orders!$D175, products!$A$1:$A$49, 0), MATCH(orders!K$1, products!$A$1:$G$1, 0))</f>
        <v>2.5</v>
      </c>
      <c r="L175" s="5">
        <f>INDEX(products!$A$1:$G$49, MATCH(orders!$D175, products!$A$1:$A$49, 0), MATCH(orders!L$1, products!$A$1:$G$1, 0))</f>
        <v>22.884999999999998</v>
      </c>
      <c r="M175" s="6">
        <f>L175*E175</f>
        <v>91.539999999999992</v>
      </c>
      <c r="N175" t="str">
        <f>IF(I175="Rob","Robusta",IF(I175="Exc","Excelsa",IF(I175="Ara","Arabica",IF(I175="Lib","Liberica",""))))</f>
        <v>Robusta</v>
      </c>
      <c r="O175" t="str">
        <f>IF(J175="M","Medium",IF(J175="L","Light",IF(J175="D","Dark","")))</f>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_xlfn.XLOOKUP(C176,customers!$A:$A,customers!$B:$B,,0)</f>
        <v>Elysee Sketch</v>
      </c>
      <c r="G176" s="2" t="str">
        <f>IF(_xlfn.XLOOKUP($C176,customers!$A:$A,customers!$C:$C,,0)=0,"",_xlfn.XLOOKUP($C176,customers!$A:$A,customers!$C:$C,,0))</f>
        <v/>
      </c>
      <c r="H176" s="2" t="str">
        <f>_xlfn.XLOOKUP($C176,customers!$A:$A,customers!$G:$G,,0)</f>
        <v>United States</v>
      </c>
      <c r="I176" t="str">
        <f>INDEX(products!$A$1:$G$49, MATCH(orders!$D176, products!$A$1:$A$49, 0), MATCH(orders!I$1, products!$A$1:$G$1, 0))</f>
        <v>Exc</v>
      </c>
      <c r="J176" t="str">
        <f>INDEX(products!$A$1:$G$49, MATCH(orders!$D176, products!$A$1:$A$49, 0), MATCH(orders!J$1, products!$A$1:$G$1, 0))</f>
        <v>L</v>
      </c>
      <c r="K176" s="4">
        <f>INDEX(products!$A$1:$G$49, MATCH(orders!$D176, products!$A$1:$A$49, 0), MATCH(orders!K$1, products!$A$1:$G$1, 0))</f>
        <v>2.5</v>
      </c>
      <c r="L176" s="5">
        <f>INDEX(products!$A$1:$G$49, MATCH(orders!$D176, products!$A$1:$A$49, 0), MATCH(orders!L$1, products!$A$1:$G$1, 0))</f>
        <v>34.154999999999994</v>
      </c>
      <c r="M176" s="6">
        <f>L176*E176</f>
        <v>204.92999999999995</v>
      </c>
      <c r="N176" t="str">
        <f>IF(I176="Rob","Robusta",IF(I176="Exc","Excelsa",IF(I176="Ara","Arabica",IF(I176="Lib","Liberica",""))))</f>
        <v>Excelsa</v>
      </c>
      <c r="O176" t="str">
        <f>IF(J176="M","Medium",IF(J176="L","Light",IF(J176="D","Dark","")))</f>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INDEX(products!$A$1:$G$49, MATCH(orders!$D177, products!$A$1:$A$49, 0), MATCH(orders!I$1, products!$A$1:$G$1, 0))</f>
        <v>Exc</v>
      </c>
      <c r="J177" t="str">
        <f>INDEX(products!$A$1:$G$49, MATCH(orders!$D177, products!$A$1:$A$49, 0), MATCH(orders!J$1, products!$A$1:$G$1, 0))</f>
        <v>M</v>
      </c>
      <c r="K177" s="4">
        <f>INDEX(products!$A$1:$G$49, MATCH(orders!$D177, products!$A$1:$A$49, 0), MATCH(orders!K$1, products!$A$1:$G$1, 0))</f>
        <v>2.5</v>
      </c>
      <c r="L177" s="5">
        <f>INDEX(products!$A$1:$G$49, MATCH(orders!$D177, products!$A$1:$A$49, 0), MATCH(orders!L$1, products!$A$1:$G$1, 0))</f>
        <v>31.624999999999996</v>
      </c>
      <c r="M177" s="6">
        <f>L177*E177</f>
        <v>63.249999999999993</v>
      </c>
      <c r="N177" t="str">
        <f>IF(I177="Rob","Robusta",IF(I177="Exc","Excelsa",IF(I177="Ara","Arabica",IF(I177="Lib","Liberica",""))))</f>
        <v>Excelsa</v>
      </c>
      <c r="O177" t="str">
        <f>IF(J177="M","Medium",IF(J177="L","Light",IF(J177="D","Dark","")))</f>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_xlfn.XLOOKUP(C178,customers!$A:$A,customers!$B:$B,,0)</f>
        <v>Odille Thynne</v>
      </c>
      <c r="G178" s="2" t="str">
        <f>IF(_xlfn.XLOOKUP($C178,customers!$A:$A,customers!$C:$C,,0)=0,"",_xlfn.XLOOKUP($C178,customers!$A:$A,customers!$C:$C,,0))</f>
        <v>othynne4w@auda.org.au</v>
      </c>
      <c r="H178" s="2" t="str">
        <f>_xlfn.XLOOKUP($C178,customers!$A:$A,customers!$G:$G,,0)</f>
        <v>United States</v>
      </c>
      <c r="I178" t="str">
        <f>INDEX(products!$A$1:$G$49, MATCH(orders!$D178, products!$A$1:$A$49, 0), MATCH(orders!I$1, products!$A$1:$G$1, 0))</f>
        <v>Exc</v>
      </c>
      <c r="J178" t="str">
        <f>INDEX(products!$A$1:$G$49, MATCH(orders!$D178, products!$A$1:$A$49, 0), MATCH(orders!J$1, products!$A$1:$G$1, 0))</f>
        <v>L</v>
      </c>
      <c r="K178" s="4">
        <f>INDEX(products!$A$1:$G$49, MATCH(orders!$D178, products!$A$1:$A$49, 0), MATCH(orders!K$1, products!$A$1:$G$1, 0))</f>
        <v>2.5</v>
      </c>
      <c r="L178" s="5">
        <f>INDEX(products!$A$1:$G$49, MATCH(orders!$D178, products!$A$1:$A$49, 0), MATCH(orders!L$1, products!$A$1:$G$1, 0))</f>
        <v>34.154999999999994</v>
      </c>
      <c r="M178" s="6">
        <f>L178*E178</f>
        <v>34.154999999999994</v>
      </c>
      <c r="N178" t="str">
        <f>IF(I178="Rob","Robusta",IF(I178="Exc","Excelsa",IF(I178="Ara","Arabica",IF(I178="Lib","Liberica",""))))</f>
        <v>Excelsa</v>
      </c>
      <c r="O178" t="str">
        <f>IF(J178="M","Medium",IF(J178="L","Light",IF(J178="D","Dark","")))</f>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INDEX(products!$A$1:$G$49, MATCH(orders!$D179, products!$A$1:$A$49, 0), MATCH(orders!I$1, products!$A$1:$G$1, 0))</f>
        <v>Rob</v>
      </c>
      <c r="J179" t="str">
        <f>INDEX(products!$A$1:$G$49, MATCH(orders!$D179, products!$A$1:$A$49, 0), MATCH(orders!J$1, products!$A$1:$G$1, 0))</f>
        <v>L</v>
      </c>
      <c r="K179" s="4">
        <f>INDEX(products!$A$1:$G$49, MATCH(orders!$D179, products!$A$1:$A$49, 0), MATCH(orders!K$1, products!$A$1:$G$1, 0))</f>
        <v>2.5</v>
      </c>
      <c r="L179" s="5">
        <f>INDEX(products!$A$1:$G$49, MATCH(orders!$D179, products!$A$1:$A$49, 0), MATCH(orders!L$1, products!$A$1:$G$1, 0))</f>
        <v>27.484999999999996</v>
      </c>
      <c r="M179" s="6">
        <f>L179*E179</f>
        <v>109.93999999999998</v>
      </c>
      <c r="N179" t="str">
        <f>IF(I179="Rob","Robusta",IF(I179="Exc","Excelsa",IF(I179="Ara","Arabica",IF(I179="Lib","Liberica",""))))</f>
        <v>Robusta</v>
      </c>
      <c r="O179" t="str">
        <f>IF(J179="M","Medium",IF(J179="L","Light",IF(J179="D","Dark","")))</f>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_xlfn.XLOOKUP(C180,customers!$A:$A,customers!$B:$B,,0)</f>
        <v>Katerina Melloi</v>
      </c>
      <c r="G180" s="2" t="str">
        <f>IF(_xlfn.XLOOKUP($C180,customers!$A:$A,customers!$C:$C,,0)=0,"",_xlfn.XLOOKUP($C180,customers!$A:$A,customers!$C:$C,,0))</f>
        <v>kmelloi4y@imdb.com</v>
      </c>
      <c r="H180" s="2" t="str">
        <f>_xlfn.XLOOKUP($C180,customers!$A:$A,customers!$G:$G,,0)</f>
        <v>United States</v>
      </c>
      <c r="I180" t="str">
        <f>INDEX(products!$A$1:$G$49, MATCH(orders!$D180, products!$A$1:$A$49, 0), MATCH(orders!I$1, products!$A$1:$G$1, 0))</f>
        <v>Ara</v>
      </c>
      <c r="J180" t="str">
        <f>INDEX(products!$A$1:$G$49, MATCH(orders!$D180, products!$A$1:$A$49, 0), MATCH(orders!J$1, products!$A$1:$G$1, 0))</f>
        <v>L</v>
      </c>
      <c r="K180" s="4">
        <f>INDEX(products!$A$1:$G$49, MATCH(orders!$D180, products!$A$1:$A$49, 0), MATCH(orders!K$1, products!$A$1:$G$1, 0))</f>
        <v>1</v>
      </c>
      <c r="L180" s="5">
        <f>INDEX(products!$A$1:$G$49, MATCH(orders!$D180, products!$A$1:$A$49, 0), MATCH(orders!L$1, products!$A$1:$G$1, 0))</f>
        <v>12.95</v>
      </c>
      <c r="M180" s="6">
        <f>L180*E180</f>
        <v>25.9</v>
      </c>
      <c r="N180" t="str">
        <f>IF(I180="Rob","Robusta",IF(I180="Exc","Excelsa",IF(I180="Ara","Arabica",IF(I180="Lib","Liberica",""))))</f>
        <v>Arabica</v>
      </c>
      <c r="O180" t="str">
        <f>IF(J180="M","Medium",IF(J180="L","Light",IF(J180="D","Dark","")))</f>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_xlfn.XLOOKUP(C181,customers!$A:$A,customers!$B:$B,,0)</f>
        <v>Tiffany Scardafield</v>
      </c>
      <c r="G181" s="2" t="str">
        <f>IF(_xlfn.XLOOKUP($C181,customers!$A:$A,customers!$C:$C,,0)=0,"",_xlfn.XLOOKUP($C181,customers!$A:$A,customers!$C:$C,,0))</f>
        <v/>
      </c>
      <c r="H181" s="2" t="str">
        <f>_xlfn.XLOOKUP($C181,customers!$A:$A,customers!$G:$G,,0)</f>
        <v>Ireland</v>
      </c>
      <c r="I181" t="str">
        <f>INDEX(products!$A$1:$G$49, MATCH(orders!$D181, products!$A$1:$A$49, 0), MATCH(orders!I$1, products!$A$1:$G$1, 0))</f>
        <v>Ara</v>
      </c>
      <c r="J181" t="str">
        <f>INDEX(products!$A$1:$G$49, MATCH(orders!$D181, products!$A$1:$A$49, 0), MATCH(orders!J$1, products!$A$1:$G$1, 0))</f>
        <v>D</v>
      </c>
      <c r="K181" s="4">
        <f>INDEX(products!$A$1:$G$49, MATCH(orders!$D181, products!$A$1:$A$49, 0), MATCH(orders!K$1, products!$A$1:$G$1, 0))</f>
        <v>0.2</v>
      </c>
      <c r="L181" s="5">
        <f>INDEX(products!$A$1:$G$49, MATCH(orders!$D181, products!$A$1:$A$49, 0), MATCH(orders!L$1, products!$A$1:$G$1, 0))</f>
        <v>2.9849999999999999</v>
      </c>
      <c r="M181" s="6">
        <f>L181*E181</f>
        <v>2.9849999999999999</v>
      </c>
      <c r="N181" t="str">
        <f>IF(I181="Rob","Robusta",IF(I181="Exc","Excelsa",IF(I181="Ara","Arabica",IF(I181="Lib","Liberica",""))))</f>
        <v>Arabica</v>
      </c>
      <c r="O181" t="str">
        <f>IF(J181="M","Medium",IF(J181="L","Light",IF(J181="D","Dark","")))</f>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_xlfn.XLOOKUP(C182,customers!$A:$A,customers!$B:$B,,0)</f>
        <v>Abrahan Mussen</v>
      </c>
      <c r="G182" s="2" t="str">
        <f>IF(_xlfn.XLOOKUP($C182,customers!$A:$A,customers!$C:$C,,0)=0,"",_xlfn.XLOOKUP($C182,customers!$A:$A,customers!$C:$C,,0))</f>
        <v>amussen50@51.la</v>
      </c>
      <c r="H182" s="2" t="str">
        <f>_xlfn.XLOOKUP($C182,customers!$A:$A,customers!$G:$G,,0)</f>
        <v>United States</v>
      </c>
      <c r="I182" t="str">
        <f>INDEX(products!$A$1:$G$49, MATCH(orders!$D182, products!$A$1:$A$49, 0), MATCH(orders!I$1, products!$A$1:$G$1, 0))</f>
        <v>Exc</v>
      </c>
      <c r="J182" t="str">
        <f>INDEX(products!$A$1:$G$49, MATCH(orders!$D182, products!$A$1:$A$49, 0), MATCH(orders!J$1, products!$A$1:$G$1, 0))</f>
        <v>L</v>
      </c>
      <c r="K182" s="4">
        <f>INDEX(products!$A$1:$G$49, MATCH(orders!$D182, products!$A$1:$A$49, 0), MATCH(orders!K$1, products!$A$1:$G$1, 0))</f>
        <v>0.2</v>
      </c>
      <c r="L182" s="5">
        <f>INDEX(products!$A$1:$G$49, MATCH(orders!$D182, products!$A$1:$A$49, 0), MATCH(orders!L$1, products!$A$1:$G$1, 0))</f>
        <v>4.4550000000000001</v>
      </c>
      <c r="M182" s="6">
        <f>L182*E182</f>
        <v>22.274999999999999</v>
      </c>
      <c r="N182" t="str">
        <f>IF(I182="Rob","Robusta",IF(I182="Exc","Excelsa",IF(I182="Ara","Arabica",IF(I182="Lib","Liberica",""))))</f>
        <v>Excelsa</v>
      </c>
      <c r="O182" t="str">
        <f>IF(J182="M","Medium",IF(J182="L","Light",IF(J182="D","Dark","")))</f>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_xlfn.XLOOKUP(C183,customers!$A:$A,customers!$B:$B,,0)</f>
        <v>Abrahan Mussen</v>
      </c>
      <c r="G183" s="2" t="str">
        <f>IF(_xlfn.XLOOKUP($C183,customers!$A:$A,customers!$C:$C,,0)=0,"",_xlfn.XLOOKUP($C183,customers!$A:$A,customers!$C:$C,,0))</f>
        <v>amussen50@51.la</v>
      </c>
      <c r="H183" s="2" t="str">
        <f>_xlfn.XLOOKUP($C183,customers!$A:$A,customers!$G:$G,,0)</f>
        <v>United States</v>
      </c>
      <c r="I183" t="str">
        <f>INDEX(products!$A$1:$G$49, MATCH(orders!$D183, products!$A$1:$A$49, 0), MATCH(orders!I$1, products!$A$1:$G$1, 0))</f>
        <v>Ara</v>
      </c>
      <c r="J183" t="str">
        <f>INDEX(products!$A$1:$G$49, MATCH(orders!$D183, products!$A$1:$A$49, 0), MATCH(orders!J$1, products!$A$1:$G$1, 0))</f>
        <v>D</v>
      </c>
      <c r="K183" s="4">
        <f>INDEX(products!$A$1:$G$49, MATCH(orders!$D183, products!$A$1:$A$49, 0), MATCH(orders!K$1, products!$A$1:$G$1, 0))</f>
        <v>0.5</v>
      </c>
      <c r="L183" s="5">
        <f>INDEX(products!$A$1:$G$49, MATCH(orders!$D183, products!$A$1:$A$49, 0), MATCH(orders!L$1, products!$A$1:$G$1, 0))</f>
        <v>5.97</v>
      </c>
      <c r="M183" s="6">
        <f>L183*E183</f>
        <v>29.849999999999998</v>
      </c>
      <c r="N183" t="str">
        <f>IF(I183="Rob","Robusta",IF(I183="Exc","Excelsa",IF(I183="Ara","Arabica",IF(I183="Lib","Liberica",""))))</f>
        <v>Arabica</v>
      </c>
      <c r="O183" t="str">
        <f>IF(J183="M","Medium",IF(J183="L","Light",IF(J183="D","Dark","")))</f>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INDEX(products!$A$1:$G$49, MATCH(orders!$D184, products!$A$1:$A$49, 0), MATCH(orders!I$1, products!$A$1:$G$1, 0))</f>
        <v>Rob</v>
      </c>
      <c r="J184" t="str">
        <f>INDEX(products!$A$1:$G$49, MATCH(orders!$D184, products!$A$1:$A$49, 0), MATCH(orders!J$1, products!$A$1:$G$1, 0))</f>
        <v>D</v>
      </c>
      <c r="K184" s="4">
        <f>INDEX(products!$A$1:$G$49, MATCH(orders!$D184, products!$A$1:$A$49, 0), MATCH(orders!K$1, products!$A$1:$G$1, 0))</f>
        <v>0.5</v>
      </c>
      <c r="L184" s="5">
        <f>INDEX(products!$A$1:$G$49, MATCH(orders!$D184, products!$A$1:$A$49, 0), MATCH(orders!L$1, products!$A$1:$G$1, 0))</f>
        <v>5.3699999999999992</v>
      </c>
      <c r="M184" s="6">
        <f>L184*E184</f>
        <v>32.22</v>
      </c>
      <c r="N184" t="str">
        <f>IF(I184="Rob","Robusta",IF(I184="Exc","Excelsa",IF(I184="Ara","Arabica",IF(I184="Lib","Liberica",""))))</f>
        <v>Robusta</v>
      </c>
      <c r="O184" t="str">
        <f>IF(J184="M","Medium",IF(J184="L","Light",IF(J184="D","Dark","")))</f>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_xlfn.XLOOKUP(C185,customers!$A:$A,customers!$B:$B,,0)</f>
        <v>Tory Walas</v>
      </c>
      <c r="G185" s="2" t="str">
        <f>IF(_xlfn.XLOOKUP($C185,customers!$A:$A,customers!$C:$C,,0)=0,"",_xlfn.XLOOKUP($C185,customers!$A:$A,customers!$C:$C,,0))</f>
        <v>twalas53@google.ca</v>
      </c>
      <c r="H185" s="2" t="str">
        <f>_xlfn.XLOOKUP($C185,customers!$A:$A,customers!$G:$G,,0)</f>
        <v>United States</v>
      </c>
      <c r="I185" t="str">
        <f>INDEX(products!$A$1:$G$49, MATCH(orders!$D185, products!$A$1:$A$49, 0), MATCH(orders!I$1, products!$A$1:$G$1, 0))</f>
        <v>Exc</v>
      </c>
      <c r="J185" t="str">
        <f>INDEX(products!$A$1:$G$49, MATCH(orders!$D185, products!$A$1:$A$49, 0), MATCH(orders!J$1, products!$A$1:$G$1, 0))</f>
        <v>M</v>
      </c>
      <c r="K185" s="4">
        <f>INDEX(products!$A$1:$G$49, MATCH(orders!$D185, products!$A$1:$A$49, 0), MATCH(orders!K$1, products!$A$1:$G$1, 0))</f>
        <v>0.2</v>
      </c>
      <c r="L185" s="5">
        <f>INDEX(products!$A$1:$G$49, MATCH(orders!$D185, products!$A$1:$A$49, 0), MATCH(orders!L$1, products!$A$1:$G$1, 0))</f>
        <v>4.125</v>
      </c>
      <c r="M185" s="6">
        <f>L185*E185</f>
        <v>8.25</v>
      </c>
      <c r="N185" t="str">
        <f>IF(I185="Rob","Robusta",IF(I185="Exc","Excelsa",IF(I185="Ara","Arabica",IF(I185="Lib","Liberica",""))))</f>
        <v>Excelsa</v>
      </c>
      <c r="O185" t="str">
        <f>IF(J185="M","Medium",IF(J185="L","Light",IF(J185="D","Dark","")))</f>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INDEX(products!$A$1:$G$49, MATCH(orders!$D186, products!$A$1:$A$49, 0), MATCH(orders!I$1, products!$A$1:$G$1, 0))</f>
        <v>Ara</v>
      </c>
      <c r="J186" t="str">
        <f>INDEX(products!$A$1:$G$49, MATCH(orders!$D186, products!$A$1:$A$49, 0), MATCH(orders!J$1, products!$A$1:$G$1, 0))</f>
        <v>L</v>
      </c>
      <c r="K186" s="4">
        <f>INDEX(products!$A$1:$G$49, MATCH(orders!$D186, products!$A$1:$A$49, 0), MATCH(orders!K$1, products!$A$1:$G$1, 0))</f>
        <v>0.5</v>
      </c>
      <c r="L186" s="5">
        <f>INDEX(products!$A$1:$G$49, MATCH(orders!$D186, products!$A$1:$A$49, 0), MATCH(orders!L$1, products!$A$1:$G$1, 0))</f>
        <v>7.77</v>
      </c>
      <c r="M186" s="6">
        <f>L186*E186</f>
        <v>31.08</v>
      </c>
      <c r="N186" t="str">
        <f>IF(I186="Rob","Robusta",IF(I186="Exc","Excelsa",IF(I186="Ara","Arabica",IF(I186="Lib","Liberica",""))))</f>
        <v>Arabica</v>
      </c>
      <c r="O186" t="str">
        <f>IF(J186="M","Medium",IF(J186="L","Light",IF(J186="D","Dark","")))</f>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INDEX(products!$A$1:$G$49, MATCH(orders!$D187, products!$A$1:$A$49, 0), MATCH(orders!I$1, products!$A$1:$G$1, 0))</f>
        <v>Exc</v>
      </c>
      <c r="J187" t="str">
        <f>INDEX(products!$A$1:$G$49, MATCH(orders!$D187, products!$A$1:$A$49, 0), MATCH(orders!J$1, products!$A$1:$G$1, 0))</f>
        <v>D</v>
      </c>
      <c r="K187" s="4">
        <f>INDEX(products!$A$1:$G$49, MATCH(orders!$D187, products!$A$1:$A$49, 0), MATCH(orders!K$1, products!$A$1:$G$1, 0))</f>
        <v>0.5</v>
      </c>
      <c r="L187" s="5">
        <f>INDEX(products!$A$1:$G$49, MATCH(orders!$D187, products!$A$1:$A$49, 0), MATCH(orders!L$1, products!$A$1:$G$1, 0))</f>
        <v>7.29</v>
      </c>
      <c r="M187" s="6">
        <f>L187*E187</f>
        <v>36.450000000000003</v>
      </c>
      <c r="N187" t="str">
        <f>IF(I187="Rob","Robusta",IF(I187="Exc","Excelsa",IF(I187="Ara","Arabica",IF(I187="Lib","Liberica",""))))</f>
        <v>Excelsa</v>
      </c>
      <c r="O187" t="str">
        <f>IF(J187="M","Medium",IF(J187="L","Light",IF(J187="D","Dark","")))</f>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_xlfn.XLOOKUP(C188,customers!$A:$A,customers!$B:$B,,0)</f>
        <v>Mord Meriet</v>
      </c>
      <c r="G188" s="2" t="str">
        <f>IF(_xlfn.XLOOKUP($C188,customers!$A:$A,customers!$C:$C,,0)=0,"",_xlfn.XLOOKUP($C188,customers!$A:$A,customers!$C:$C,,0))</f>
        <v>mmeriet56@noaa.gov</v>
      </c>
      <c r="H188" s="2" t="str">
        <f>_xlfn.XLOOKUP($C188,customers!$A:$A,customers!$G:$G,,0)</f>
        <v>United States</v>
      </c>
      <c r="I188" t="str">
        <f>INDEX(products!$A$1:$G$49, MATCH(orders!$D188, products!$A$1:$A$49, 0), MATCH(orders!I$1, products!$A$1:$G$1, 0))</f>
        <v>Rob</v>
      </c>
      <c r="J188" t="str">
        <f>INDEX(products!$A$1:$G$49, MATCH(orders!$D188, products!$A$1:$A$49, 0), MATCH(orders!J$1, products!$A$1:$G$1, 0))</f>
        <v>M</v>
      </c>
      <c r="K188" s="4">
        <f>INDEX(products!$A$1:$G$49, MATCH(orders!$D188, products!$A$1:$A$49, 0), MATCH(orders!K$1, products!$A$1:$G$1, 0))</f>
        <v>2.5</v>
      </c>
      <c r="L188" s="5">
        <f>INDEX(products!$A$1:$G$49, MATCH(orders!$D188, products!$A$1:$A$49, 0), MATCH(orders!L$1, products!$A$1:$G$1, 0))</f>
        <v>22.884999999999998</v>
      </c>
      <c r="M188" s="6">
        <f>L188*E188</f>
        <v>68.655000000000001</v>
      </c>
      <c r="N188" t="str">
        <f>IF(I188="Rob","Robusta",IF(I188="Exc","Excelsa",IF(I188="Ara","Arabica",IF(I188="Lib","Liberica",""))))</f>
        <v>Robusta</v>
      </c>
      <c r="O188" t="str">
        <f>IF(J188="M","Medium",IF(J188="L","Light",IF(J188="D","Dark","")))</f>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INDEX(products!$A$1:$G$49, MATCH(orders!$D189, products!$A$1:$A$49, 0), MATCH(orders!I$1, products!$A$1:$G$1, 0))</f>
        <v>Lib</v>
      </c>
      <c r="J189" t="str">
        <f>INDEX(products!$A$1:$G$49, MATCH(orders!$D189, products!$A$1:$A$49, 0), MATCH(orders!J$1, products!$A$1:$G$1, 0))</f>
        <v>M</v>
      </c>
      <c r="K189" s="4">
        <f>INDEX(products!$A$1:$G$49, MATCH(orders!$D189, products!$A$1:$A$49, 0), MATCH(orders!K$1, products!$A$1:$G$1, 0))</f>
        <v>0.5</v>
      </c>
      <c r="L189" s="5">
        <f>INDEX(products!$A$1:$G$49, MATCH(orders!$D189, products!$A$1:$A$49, 0), MATCH(orders!L$1, products!$A$1:$G$1, 0))</f>
        <v>8.73</v>
      </c>
      <c r="M189" s="6">
        <f>L189*E189</f>
        <v>43.650000000000006</v>
      </c>
      <c r="N189" t="str">
        <f>IF(I189="Rob","Robusta",IF(I189="Exc","Excelsa",IF(I189="Ara","Arabica",IF(I189="Lib","Liberica",""))))</f>
        <v>Liberica</v>
      </c>
      <c r="O189" t="str">
        <f>IF(J189="M","Medium",IF(J189="L","Light",IF(J189="D","Dark","")))</f>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INDEX(products!$A$1:$G$49, MATCH(orders!$D190, products!$A$1:$A$49, 0), MATCH(orders!I$1, products!$A$1:$G$1, 0))</f>
        <v>Exc</v>
      </c>
      <c r="J190" t="str">
        <f>INDEX(products!$A$1:$G$49, MATCH(orders!$D190, products!$A$1:$A$49, 0), MATCH(orders!J$1, products!$A$1:$G$1, 0))</f>
        <v>L</v>
      </c>
      <c r="K190" s="4">
        <f>INDEX(products!$A$1:$G$49, MATCH(orders!$D190, products!$A$1:$A$49, 0), MATCH(orders!K$1, products!$A$1:$G$1, 0))</f>
        <v>0.2</v>
      </c>
      <c r="L190" s="5">
        <f>INDEX(products!$A$1:$G$49, MATCH(orders!$D190, products!$A$1:$A$49, 0), MATCH(orders!L$1, products!$A$1:$G$1, 0))</f>
        <v>4.4550000000000001</v>
      </c>
      <c r="M190" s="6">
        <f>L190*E190</f>
        <v>4.4550000000000001</v>
      </c>
      <c r="N190" t="str">
        <f>IF(I190="Rob","Robusta",IF(I190="Exc","Excelsa",IF(I190="Ara","Arabica",IF(I190="Lib","Liberica",""))))</f>
        <v>Excelsa</v>
      </c>
      <c r="O190" t="str">
        <f>IF(J190="M","Medium",IF(J190="L","Light",IF(J190="D","Dark","")))</f>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INDEX(products!$A$1:$G$49, MATCH(orders!$D191, products!$A$1:$A$49, 0), MATCH(orders!I$1, products!$A$1:$G$1, 0))</f>
        <v>Lib</v>
      </c>
      <c r="J191" t="str">
        <f>INDEX(products!$A$1:$G$49, MATCH(orders!$D191, products!$A$1:$A$49, 0), MATCH(orders!J$1, products!$A$1:$G$1, 0))</f>
        <v>M</v>
      </c>
      <c r="K191" s="4">
        <f>INDEX(products!$A$1:$G$49, MATCH(orders!$D191, products!$A$1:$A$49, 0), MATCH(orders!K$1, products!$A$1:$G$1, 0))</f>
        <v>1</v>
      </c>
      <c r="L191" s="5">
        <f>INDEX(products!$A$1:$G$49, MATCH(orders!$D191, products!$A$1:$A$49, 0), MATCH(orders!L$1, products!$A$1:$G$1, 0))</f>
        <v>14.55</v>
      </c>
      <c r="M191" s="6">
        <f>L191*E191</f>
        <v>43.650000000000006</v>
      </c>
      <c r="N191" t="str">
        <f>IF(I191="Rob","Robusta",IF(I191="Exc","Excelsa",IF(I191="Ara","Arabica",IF(I191="Lib","Liberica",""))))</f>
        <v>Liberica</v>
      </c>
      <c r="O191" t="str">
        <f>IF(J191="M","Medium",IF(J191="L","Light",IF(J191="D","Dark","")))</f>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_xlfn.XLOOKUP(C192,customers!$A:$A,customers!$B:$B,,0)</f>
        <v>Madelene Prinn</v>
      </c>
      <c r="G192" s="2" t="str">
        <f>IF(_xlfn.XLOOKUP($C192,customers!$A:$A,customers!$C:$C,,0)=0,"",_xlfn.XLOOKUP($C192,customers!$A:$A,customers!$C:$C,,0))</f>
        <v>mprinn5a@usa.gov</v>
      </c>
      <c r="H192" s="2" t="str">
        <f>_xlfn.XLOOKUP($C192,customers!$A:$A,customers!$G:$G,,0)</f>
        <v>United States</v>
      </c>
      <c r="I192" t="str">
        <f>INDEX(products!$A$1:$G$49, MATCH(orders!$D192, products!$A$1:$A$49, 0), MATCH(orders!I$1, products!$A$1:$G$1, 0))</f>
        <v>Lib</v>
      </c>
      <c r="J192" t="str">
        <f>INDEX(products!$A$1:$G$49, MATCH(orders!$D192, products!$A$1:$A$49, 0), MATCH(orders!J$1, products!$A$1:$G$1, 0))</f>
        <v>M</v>
      </c>
      <c r="K192" s="4">
        <f>INDEX(products!$A$1:$G$49, MATCH(orders!$D192, products!$A$1:$A$49, 0), MATCH(orders!K$1, products!$A$1:$G$1, 0))</f>
        <v>2.5</v>
      </c>
      <c r="L192" s="5">
        <f>INDEX(products!$A$1:$G$49, MATCH(orders!$D192, products!$A$1:$A$49, 0), MATCH(orders!L$1, products!$A$1:$G$1, 0))</f>
        <v>33.464999999999996</v>
      </c>
      <c r="M192" s="6">
        <f>L192*E192</f>
        <v>33.464999999999996</v>
      </c>
      <c r="N192" t="str">
        <f>IF(I192="Rob","Robusta",IF(I192="Exc","Excelsa",IF(I192="Ara","Arabica",IF(I192="Lib","Liberica",""))))</f>
        <v>Liberica</v>
      </c>
      <c r="O192" t="str">
        <f>IF(J192="M","Medium",IF(J192="L","Light",IF(J192="D","Dark","")))</f>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INDEX(products!$A$1:$G$49, MATCH(orders!$D193, products!$A$1:$A$49, 0), MATCH(orders!I$1, products!$A$1:$G$1, 0))</f>
        <v>Lib</v>
      </c>
      <c r="J193" t="str">
        <f>INDEX(products!$A$1:$G$49, MATCH(orders!$D193, products!$A$1:$A$49, 0), MATCH(orders!J$1, products!$A$1:$G$1, 0))</f>
        <v>D</v>
      </c>
      <c r="K193" s="4">
        <f>INDEX(products!$A$1:$G$49, MATCH(orders!$D193, products!$A$1:$A$49, 0), MATCH(orders!K$1, products!$A$1:$G$1, 0))</f>
        <v>0.2</v>
      </c>
      <c r="L193" s="5">
        <f>INDEX(products!$A$1:$G$49, MATCH(orders!$D193, products!$A$1:$A$49, 0), MATCH(orders!L$1, products!$A$1:$G$1, 0))</f>
        <v>3.8849999999999998</v>
      </c>
      <c r="M193" s="6">
        <f>L193*E193</f>
        <v>19.424999999999997</v>
      </c>
      <c r="N193" t="str">
        <f>IF(I193="Rob","Robusta",IF(I193="Exc","Excelsa",IF(I193="Ara","Arabica",IF(I193="Lib","Liberica",""))))</f>
        <v>Liberica</v>
      </c>
      <c r="O193" t="str">
        <f>IF(J193="M","Medium",IF(J193="L","Light",IF(J193="D","Dark","")))</f>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INDEX(products!$A$1:$G$49, MATCH(orders!$D194, products!$A$1:$A$49, 0), MATCH(orders!I$1, products!$A$1:$G$1, 0))</f>
        <v>Exc</v>
      </c>
      <c r="J194" t="str">
        <f>INDEX(products!$A$1:$G$49, MATCH(orders!$D194, products!$A$1:$A$49, 0), MATCH(orders!J$1, products!$A$1:$G$1, 0))</f>
        <v>D</v>
      </c>
      <c r="K194" s="4">
        <f>INDEX(products!$A$1:$G$49, MATCH(orders!$D194, products!$A$1:$A$49, 0), MATCH(orders!K$1, products!$A$1:$G$1, 0))</f>
        <v>1</v>
      </c>
      <c r="L194" s="5">
        <f>INDEX(products!$A$1:$G$49, MATCH(orders!$D194, products!$A$1:$A$49, 0), MATCH(orders!L$1, products!$A$1:$G$1, 0))</f>
        <v>12.15</v>
      </c>
      <c r="M194" s="6">
        <f>L194*E194</f>
        <v>72.900000000000006</v>
      </c>
      <c r="N194" t="str">
        <f>IF(I194="Rob","Robusta",IF(I194="Exc","Excelsa",IF(I194="Ara","Arabica",IF(I194="Lib","Liberica",""))))</f>
        <v>Excelsa</v>
      </c>
      <c r="O194" t="str">
        <f>IF(J194="M","Medium",IF(J194="L","Light",IF(J194="D","Dark","")))</f>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_xlfn.XLOOKUP(C195,customers!$A:$A,customers!$B:$B,,0)</f>
        <v>Kimberli Mustchin</v>
      </c>
      <c r="G195" s="2" t="str">
        <f>IF(_xlfn.XLOOKUP($C195,customers!$A:$A,customers!$C:$C,,0)=0,"",_xlfn.XLOOKUP($C195,customers!$A:$A,customers!$C:$C,,0))</f>
        <v/>
      </c>
      <c r="H195" s="2" t="str">
        <f>_xlfn.XLOOKUP($C195,customers!$A:$A,customers!$G:$G,,0)</f>
        <v>United States</v>
      </c>
      <c r="I195" t="str">
        <f>INDEX(products!$A$1:$G$49, MATCH(orders!$D195, products!$A$1:$A$49, 0), MATCH(orders!I$1, products!$A$1:$G$1, 0))</f>
        <v>Exc</v>
      </c>
      <c r="J195" t="str">
        <f>INDEX(products!$A$1:$G$49, MATCH(orders!$D195, products!$A$1:$A$49, 0), MATCH(orders!J$1, products!$A$1:$G$1, 0))</f>
        <v>L</v>
      </c>
      <c r="K195" s="4">
        <f>INDEX(products!$A$1:$G$49, MATCH(orders!$D195, products!$A$1:$A$49, 0), MATCH(orders!K$1, products!$A$1:$G$1, 0))</f>
        <v>1</v>
      </c>
      <c r="L195" s="5">
        <f>INDEX(products!$A$1:$G$49, MATCH(orders!$D195, products!$A$1:$A$49, 0), MATCH(orders!L$1, products!$A$1:$G$1, 0))</f>
        <v>14.85</v>
      </c>
      <c r="M195" s="6">
        <f>L195*E195</f>
        <v>44.55</v>
      </c>
      <c r="N195" t="str">
        <f>IF(I195="Rob","Robusta",IF(I195="Exc","Excelsa",IF(I195="Ara","Arabica",IF(I195="Lib","Liberica",""))))</f>
        <v>Excelsa</v>
      </c>
      <c r="O195" t="str">
        <f>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_xlfn.XLOOKUP(C196,customers!$A:$A,customers!$B:$B,,0)</f>
        <v>Emlynne Laird</v>
      </c>
      <c r="G196" s="2" t="str">
        <f>IF(_xlfn.XLOOKUP($C196,customers!$A:$A,customers!$C:$C,,0)=0,"",_xlfn.XLOOKUP($C196,customers!$A:$A,customers!$C:$C,,0))</f>
        <v>elaird5e@bing.com</v>
      </c>
      <c r="H196" s="2" t="str">
        <f>_xlfn.XLOOKUP($C196,customers!$A:$A,customers!$G:$G,,0)</f>
        <v>United States</v>
      </c>
      <c r="I196" t="str">
        <f>INDEX(products!$A$1:$G$49, MATCH(orders!$D196, products!$A$1:$A$49, 0), MATCH(orders!I$1, products!$A$1:$G$1, 0))</f>
        <v>Exc</v>
      </c>
      <c r="J196" t="str">
        <f>INDEX(products!$A$1:$G$49, MATCH(orders!$D196, products!$A$1:$A$49, 0), MATCH(orders!J$1, products!$A$1:$G$1, 0))</f>
        <v>D</v>
      </c>
      <c r="K196" s="4">
        <f>INDEX(products!$A$1:$G$49, MATCH(orders!$D196, products!$A$1:$A$49, 0), MATCH(orders!K$1, products!$A$1:$G$1, 0))</f>
        <v>0.5</v>
      </c>
      <c r="L196" s="5">
        <f>INDEX(products!$A$1:$G$49, MATCH(orders!$D196, products!$A$1:$A$49, 0), MATCH(orders!L$1, products!$A$1:$G$1, 0))</f>
        <v>7.29</v>
      </c>
      <c r="M196" s="6">
        <f>L196*E196</f>
        <v>36.450000000000003</v>
      </c>
      <c r="N196" t="str">
        <f>IF(I196="Rob","Robusta",IF(I196="Exc","Excelsa",IF(I196="Ara","Arabica",IF(I196="Lib","Liberica",""))))</f>
        <v>Excelsa</v>
      </c>
      <c r="O196" t="str">
        <f>IF(J196="M","Medium",IF(J196="L","Light",IF(J196="D","Dark","")))</f>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INDEX(products!$A$1:$G$49, MATCH(orders!$D197, products!$A$1:$A$49, 0), MATCH(orders!I$1, products!$A$1:$G$1, 0))</f>
        <v>Ara</v>
      </c>
      <c r="J197" t="str">
        <f>INDEX(products!$A$1:$G$49, MATCH(orders!$D197, products!$A$1:$A$49, 0), MATCH(orders!J$1, products!$A$1:$G$1, 0))</f>
        <v>L</v>
      </c>
      <c r="K197" s="4">
        <f>INDEX(products!$A$1:$G$49, MATCH(orders!$D197, products!$A$1:$A$49, 0), MATCH(orders!K$1, products!$A$1:$G$1, 0))</f>
        <v>1</v>
      </c>
      <c r="L197" s="5">
        <f>INDEX(products!$A$1:$G$49, MATCH(orders!$D197, products!$A$1:$A$49, 0), MATCH(orders!L$1, products!$A$1:$G$1, 0))</f>
        <v>12.95</v>
      </c>
      <c r="M197" s="6">
        <f>L197*E197</f>
        <v>38.849999999999994</v>
      </c>
      <c r="N197" t="str">
        <f>IF(I197="Rob","Robusta",IF(I197="Exc","Excelsa",IF(I197="Ara","Arabica",IF(I197="Lib","Liberica",""))))</f>
        <v>Arabica</v>
      </c>
      <c r="O197" t="str">
        <f>IF(J197="M","Medium",IF(J197="L","Light",IF(J197="D","Dark","")))</f>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INDEX(products!$A$1:$G$49, MATCH(orders!$D198, products!$A$1:$A$49, 0), MATCH(orders!I$1, products!$A$1:$G$1, 0))</f>
        <v>Exc</v>
      </c>
      <c r="J198" t="str">
        <f>INDEX(products!$A$1:$G$49, MATCH(orders!$D198, products!$A$1:$A$49, 0), MATCH(orders!J$1, products!$A$1:$G$1, 0))</f>
        <v>L</v>
      </c>
      <c r="K198" s="4">
        <f>INDEX(products!$A$1:$G$49, MATCH(orders!$D198, products!$A$1:$A$49, 0), MATCH(orders!K$1, products!$A$1:$G$1, 0))</f>
        <v>0.5</v>
      </c>
      <c r="L198" s="5">
        <f>INDEX(products!$A$1:$G$49, MATCH(orders!$D198, products!$A$1:$A$49, 0), MATCH(orders!L$1, products!$A$1:$G$1, 0))</f>
        <v>8.91</v>
      </c>
      <c r="M198" s="6">
        <f>L198*E198</f>
        <v>53.46</v>
      </c>
      <c r="N198" t="str">
        <f>IF(I198="Rob","Robusta",IF(I198="Exc","Excelsa",IF(I198="Ara","Arabica",IF(I198="Lib","Liberica",""))))</f>
        <v>Excelsa</v>
      </c>
      <c r="O198" t="str">
        <f>IF(J198="M","Medium",IF(J198="L","Light",IF(J198="D","Dark","")))</f>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INDEX(products!$A$1:$G$49, MATCH(orders!$D199, products!$A$1:$A$49, 0), MATCH(orders!I$1, products!$A$1:$G$1, 0))</f>
        <v>Lib</v>
      </c>
      <c r="J199" t="str">
        <f>INDEX(products!$A$1:$G$49, MATCH(orders!$D199, products!$A$1:$A$49, 0), MATCH(orders!J$1, products!$A$1:$G$1, 0))</f>
        <v>D</v>
      </c>
      <c r="K199" s="4">
        <f>INDEX(products!$A$1:$G$49, MATCH(orders!$D199, products!$A$1:$A$49, 0), MATCH(orders!K$1, products!$A$1:$G$1, 0))</f>
        <v>2.5</v>
      </c>
      <c r="L199" s="5">
        <f>INDEX(products!$A$1:$G$49, MATCH(orders!$D199, products!$A$1:$A$49, 0), MATCH(orders!L$1, products!$A$1:$G$1, 0))</f>
        <v>29.784999999999997</v>
      </c>
      <c r="M199" s="6">
        <f>L199*E199</f>
        <v>59.569999999999993</v>
      </c>
      <c r="N199" t="str">
        <f>IF(I199="Rob","Robusta",IF(I199="Exc","Excelsa",IF(I199="Ara","Arabica",IF(I199="Lib","Liberica",""))))</f>
        <v>Liberica</v>
      </c>
      <c r="O199" t="str">
        <f>IF(J199="M","Medium",IF(J199="L","Light",IF(J199="D","Dark","")))</f>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INDEX(products!$A$1:$G$49, MATCH(orders!$D200, products!$A$1:$A$49, 0), MATCH(orders!I$1, products!$A$1:$G$1, 0))</f>
        <v>Lib</v>
      </c>
      <c r="J200" t="str">
        <f>INDEX(products!$A$1:$G$49, MATCH(orders!$D200, products!$A$1:$A$49, 0), MATCH(orders!J$1, products!$A$1:$G$1, 0))</f>
        <v>D</v>
      </c>
      <c r="K200" s="4">
        <f>INDEX(products!$A$1:$G$49, MATCH(orders!$D200, products!$A$1:$A$49, 0), MATCH(orders!K$1, products!$A$1:$G$1, 0))</f>
        <v>2.5</v>
      </c>
      <c r="L200" s="5">
        <f>INDEX(products!$A$1:$G$49, MATCH(orders!$D200, products!$A$1:$A$49, 0), MATCH(orders!L$1, products!$A$1:$G$1, 0))</f>
        <v>29.784999999999997</v>
      </c>
      <c r="M200" s="6">
        <f>L200*E200</f>
        <v>89.35499999999999</v>
      </c>
      <c r="N200" t="str">
        <f>IF(I200="Rob","Robusta",IF(I200="Exc","Excelsa",IF(I200="Ara","Arabica",IF(I200="Lib","Liberica",""))))</f>
        <v>Liberica</v>
      </c>
      <c r="O200" t="str">
        <f>IF(J200="M","Medium",IF(J200="L","Light",IF(J200="D","Dark","")))</f>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INDEX(products!$A$1:$G$49, MATCH(orders!$D201, products!$A$1:$A$49, 0), MATCH(orders!I$1, products!$A$1:$G$1, 0))</f>
        <v>Lib</v>
      </c>
      <c r="J201" t="str">
        <f>INDEX(products!$A$1:$G$49, MATCH(orders!$D201, products!$A$1:$A$49, 0), MATCH(orders!J$1, products!$A$1:$G$1, 0))</f>
        <v>L</v>
      </c>
      <c r="K201" s="4">
        <f>INDEX(products!$A$1:$G$49, MATCH(orders!$D201, products!$A$1:$A$49, 0), MATCH(orders!K$1, products!$A$1:$G$1, 0))</f>
        <v>0.5</v>
      </c>
      <c r="L201" s="5">
        <f>INDEX(products!$A$1:$G$49, MATCH(orders!$D201, products!$A$1:$A$49, 0), MATCH(orders!L$1, products!$A$1:$G$1, 0))</f>
        <v>9.51</v>
      </c>
      <c r="M201" s="6">
        <f>L201*E201</f>
        <v>38.04</v>
      </c>
      <c r="N201" t="str">
        <f>IF(I201="Rob","Robusta",IF(I201="Exc","Excelsa",IF(I201="Ara","Arabica",IF(I201="Lib","Liberica",""))))</f>
        <v>Liberica</v>
      </c>
      <c r="O201" t="str">
        <f>IF(J201="M","Medium",IF(J201="L","Light",IF(J201="D","Dark","")))</f>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INDEX(products!$A$1:$G$49, MATCH(orders!$D202, products!$A$1:$A$49, 0), MATCH(orders!I$1, products!$A$1:$G$1, 0))</f>
        <v>Exc</v>
      </c>
      <c r="J202" t="str">
        <f>INDEX(products!$A$1:$G$49, MATCH(orders!$D202, products!$A$1:$A$49, 0), MATCH(orders!J$1, products!$A$1:$G$1, 0))</f>
        <v>M</v>
      </c>
      <c r="K202" s="4">
        <f>INDEX(products!$A$1:$G$49, MATCH(orders!$D202, products!$A$1:$A$49, 0), MATCH(orders!K$1, products!$A$1:$G$1, 0))</f>
        <v>1</v>
      </c>
      <c r="L202" s="5">
        <f>INDEX(products!$A$1:$G$49, MATCH(orders!$D202, products!$A$1:$A$49, 0), MATCH(orders!L$1, products!$A$1:$G$1, 0))</f>
        <v>13.75</v>
      </c>
      <c r="M202" s="6">
        <f>L202*E202</f>
        <v>41.25</v>
      </c>
      <c r="N202" t="str">
        <f>IF(I202="Rob","Robusta",IF(I202="Exc","Excelsa",IF(I202="Ara","Arabica",IF(I202="Lib","Liberica",""))))</f>
        <v>Excelsa</v>
      </c>
      <c r="O202" t="str">
        <f>IF(J202="M","Medium",IF(J202="L","Light",IF(J202="D","Dark","")))</f>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_xlfn.XLOOKUP(C203,customers!$A:$A,customers!$B:$B,,0)</f>
        <v>Adriana Lazarus</v>
      </c>
      <c r="G203" s="2" t="str">
        <f>IF(_xlfn.XLOOKUP($C203,customers!$A:$A,customers!$C:$C,,0)=0,"",_xlfn.XLOOKUP($C203,customers!$A:$A,customers!$C:$C,,0))</f>
        <v/>
      </c>
      <c r="H203" s="2" t="str">
        <f>_xlfn.XLOOKUP($C203,customers!$A:$A,customers!$G:$G,,0)</f>
        <v>United States</v>
      </c>
      <c r="I203" t="str">
        <f>INDEX(products!$A$1:$G$49, MATCH(orders!$D203, products!$A$1:$A$49, 0), MATCH(orders!I$1, products!$A$1:$G$1, 0))</f>
        <v>Lib</v>
      </c>
      <c r="J203" t="str">
        <f>INDEX(products!$A$1:$G$49, MATCH(orders!$D203, products!$A$1:$A$49, 0), MATCH(orders!J$1, products!$A$1:$G$1, 0))</f>
        <v>L</v>
      </c>
      <c r="K203" s="4">
        <f>INDEX(products!$A$1:$G$49, MATCH(orders!$D203, products!$A$1:$A$49, 0), MATCH(orders!K$1, products!$A$1:$G$1, 0))</f>
        <v>0.5</v>
      </c>
      <c r="L203" s="5">
        <f>INDEX(products!$A$1:$G$49, MATCH(orders!$D203, products!$A$1:$A$49, 0), MATCH(orders!L$1, products!$A$1:$G$1, 0))</f>
        <v>9.51</v>
      </c>
      <c r="M203" s="6">
        <f>L203*E203</f>
        <v>57.06</v>
      </c>
      <c r="N203" t="str">
        <f>IF(I203="Rob","Robusta",IF(I203="Exc","Excelsa",IF(I203="Ara","Arabica",IF(I203="Lib","Liberica",""))))</f>
        <v>Liberica</v>
      </c>
      <c r="O203" t="str">
        <f>IF(J203="M","Medium",IF(J203="L","Light",IF(J203="D","Dark","")))</f>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_xlfn.XLOOKUP(C204,customers!$A:$A,customers!$B:$B,,0)</f>
        <v>Tallie felip</v>
      </c>
      <c r="G204" s="2" t="str">
        <f>IF(_xlfn.XLOOKUP($C204,customers!$A:$A,customers!$C:$C,,0)=0,"",_xlfn.XLOOKUP($C204,customers!$A:$A,customers!$C:$C,,0))</f>
        <v>tfelip5m@typepad.com</v>
      </c>
      <c r="H204" s="2" t="str">
        <f>_xlfn.XLOOKUP($C204,customers!$A:$A,customers!$G:$G,,0)</f>
        <v>United States</v>
      </c>
      <c r="I204" t="str">
        <f>INDEX(products!$A$1:$G$49, MATCH(orders!$D204, products!$A$1:$A$49, 0), MATCH(orders!I$1, products!$A$1:$G$1, 0))</f>
        <v>Lib</v>
      </c>
      <c r="J204" t="str">
        <f>INDEX(products!$A$1:$G$49, MATCH(orders!$D204, products!$A$1:$A$49, 0), MATCH(orders!J$1, products!$A$1:$G$1, 0))</f>
        <v>D</v>
      </c>
      <c r="K204" s="4">
        <f>INDEX(products!$A$1:$G$49, MATCH(orders!$D204, products!$A$1:$A$49, 0), MATCH(orders!K$1, products!$A$1:$G$1, 0))</f>
        <v>2.5</v>
      </c>
      <c r="L204" s="5">
        <f>INDEX(products!$A$1:$G$49, MATCH(orders!$D204, products!$A$1:$A$49, 0), MATCH(orders!L$1, products!$A$1:$G$1, 0))</f>
        <v>29.784999999999997</v>
      </c>
      <c r="M204" s="6">
        <f>L204*E204</f>
        <v>178.70999999999998</v>
      </c>
      <c r="N204" t="str">
        <f>IF(I204="Rob","Robusta",IF(I204="Exc","Excelsa",IF(I204="Ara","Arabica",IF(I204="Lib","Liberica",""))))</f>
        <v>Liberica</v>
      </c>
      <c r="O204" t="str">
        <f>IF(J204="M","Medium",IF(J204="L","Light",IF(J204="D","Dark","")))</f>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_xlfn.XLOOKUP(C205,customers!$A:$A,customers!$B:$B,,0)</f>
        <v>Vanna Le - Count</v>
      </c>
      <c r="G205" s="2" t="str">
        <f>IF(_xlfn.XLOOKUP($C205,customers!$A:$A,customers!$C:$C,,0)=0,"",_xlfn.XLOOKUP($C205,customers!$A:$A,customers!$C:$C,,0))</f>
        <v>vle5n@disqus.com</v>
      </c>
      <c r="H205" s="2" t="str">
        <f>_xlfn.XLOOKUP($C205,customers!$A:$A,customers!$G:$G,,0)</f>
        <v>United States</v>
      </c>
      <c r="I205" t="str">
        <f>INDEX(products!$A$1:$G$49, MATCH(orders!$D205, products!$A$1:$A$49, 0), MATCH(orders!I$1, products!$A$1:$G$1, 0))</f>
        <v>Lib</v>
      </c>
      <c r="J205" t="str">
        <f>INDEX(products!$A$1:$G$49, MATCH(orders!$D205, products!$A$1:$A$49, 0), MATCH(orders!J$1, products!$A$1:$G$1, 0))</f>
        <v>L</v>
      </c>
      <c r="K205" s="4">
        <f>INDEX(products!$A$1:$G$49, MATCH(orders!$D205, products!$A$1:$A$49, 0), MATCH(orders!K$1, products!$A$1:$G$1, 0))</f>
        <v>0.2</v>
      </c>
      <c r="L205" s="5">
        <f>INDEX(products!$A$1:$G$49, MATCH(orders!$D205, products!$A$1:$A$49, 0), MATCH(orders!L$1, products!$A$1:$G$1, 0))</f>
        <v>4.7549999999999999</v>
      </c>
      <c r="M205" s="6">
        <f>L205*E205</f>
        <v>4.7549999999999999</v>
      </c>
      <c r="N205" t="str">
        <f>IF(I205="Rob","Robusta",IF(I205="Exc","Excelsa",IF(I205="Ara","Arabica",IF(I205="Lib","Liberica",""))))</f>
        <v>Liberica</v>
      </c>
      <c r="O205" t="str">
        <f>IF(J205="M","Medium",IF(J205="L","Light",IF(J205="D","Dark","")))</f>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_xlfn.XLOOKUP(C206,customers!$A:$A,customers!$B:$B,,0)</f>
        <v>Sarette Ducarel</v>
      </c>
      <c r="G206" s="2" t="str">
        <f>IF(_xlfn.XLOOKUP($C206,customers!$A:$A,customers!$C:$C,,0)=0,"",_xlfn.XLOOKUP($C206,customers!$A:$A,customers!$C:$C,,0))</f>
        <v/>
      </c>
      <c r="H206" s="2" t="str">
        <f>_xlfn.XLOOKUP($C206,customers!$A:$A,customers!$G:$G,,0)</f>
        <v>United States</v>
      </c>
      <c r="I206" t="str">
        <f>INDEX(products!$A$1:$G$49, MATCH(orders!$D206, products!$A$1:$A$49, 0), MATCH(orders!I$1, products!$A$1:$G$1, 0))</f>
        <v>Exc</v>
      </c>
      <c r="J206" t="str">
        <f>INDEX(products!$A$1:$G$49, MATCH(orders!$D206, products!$A$1:$A$49, 0), MATCH(orders!J$1, products!$A$1:$G$1, 0))</f>
        <v>M</v>
      </c>
      <c r="K206" s="4">
        <f>INDEX(products!$A$1:$G$49, MATCH(orders!$D206, products!$A$1:$A$49, 0), MATCH(orders!K$1, products!$A$1:$G$1, 0))</f>
        <v>1</v>
      </c>
      <c r="L206" s="5">
        <f>INDEX(products!$A$1:$G$49, MATCH(orders!$D206, products!$A$1:$A$49, 0), MATCH(orders!L$1, products!$A$1:$G$1, 0))</f>
        <v>13.75</v>
      </c>
      <c r="M206" s="6">
        <f>L206*E206</f>
        <v>82.5</v>
      </c>
      <c r="N206" t="str">
        <f>IF(I206="Rob","Robusta",IF(I206="Exc","Excelsa",IF(I206="Ara","Arabica",IF(I206="Lib","Liberica",""))))</f>
        <v>Excelsa</v>
      </c>
      <c r="O206" t="str">
        <f>IF(J206="M","Medium",IF(J206="L","Light",IF(J206="D","Dark","")))</f>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_xlfn.XLOOKUP(C207,customers!$A:$A,customers!$B:$B,,0)</f>
        <v>Kendra Glison</v>
      </c>
      <c r="G207" s="2" t="str">
        <f>IF(_xlfn.XLOOKUP($C207,customers!$A:$A,customers!$C:$C,,0)=0,"",_xlfn.XLOOKUP($C207,customers!$A:$A,customers!$C:$C,,0))</f>
        <v/>
      </c>
      <c r="H207" s="2" t="str">
        <f>_xlfn.XLOOKUP($C207,customers!$A:$A,customers!$G:$G,,0)</f>
        <v>United States</v>
      </c>
      <c r="I207" t="str">
        <f>INDEX(products!$A$1:$G$49, MATCH(orders!$D207, products!$A$1:$A$49, 0), MATCH(orders!I$1, products!$A$1:$G$1, 0))</f>
        <v>Rob</v>
      </c>
      <c r="J207" t="str">
        <f>INDEX(products!$A$1:$G$49, MATCH(orders!$D207, products!$A$1:$A$49, 0), MATCH(orders!J$1, products!$A$1:$G$1, 0))</f>
        <v>D</v>
      </c>
      <c r="K207" s="4">
        <f>INDEX(products!$A$1:$G$49, MATCH(orders!$D207, products!$A$1:$A$49, 0), MATCH(orders!K$1, products!$A$1:$G$1, 0))</f>
        <v>0.2</v>
      </c>
      <c r="L207" s="5">
        <f>INDEX(products!$A$1:$G$49, MATCH(orders!$D207, products!$A$1:$A$49, 0), MATCH(orders!L$1, products!$A$1:$G$1, 0))</f>
        <v>2.6849999999999996</v>
      </c>
      <c r="M207" s="6">
        <f>L207*E207</f>
        <v>8.0549999999999997</v>
      </c>
      <c r="N207" t="str">
        <f>IF(I207="Rob","Robusta",IF(I207="Exc","Excelsa",IF(I207="Ara","Arabica",IF(I207="Lib","Liberica",""))))</f>
        <v>Robusta</v>
      </c>
      <c r="O207" t="str">
        <f>IF(J207="M","Medium",IF(J207="L","Light",IF(J207="D","Dark","")))</f>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INDEX(products!$A$1:$G$49, MATCH(orders!$D208, products!$A$1:$A$49, 0), MATCH(orders!I$1, products!$A$1:$G$1, 0))</f>
        <v>Ara</v>
      </c>
      <c r="J208" t="str">
        <f>INDEX(products!$A$1:$G$49, MATCH(orders!$D208, products!$A$1:$A$49, 0), MATCH(orders!J$1, products!$A$1:$G$1, 0))</f>
        <v>M</v>
      </c>
      <c r="K208" s="4">
        <f>INDEX(products!$A$1:$G$49, MATCH(orders!$D208, products!$A$1:$A$49, 0), MATCH(orders!K$1, products!$A$1:$G$1, 0))</f>
        <v>1</v>
      </c>
      <c r="L208" s="5">
        <f>INDEX(products!$A$1:$G$49, MATCH(orders!$D208, products!$A$1:$A$49, 0), MATCH(orders!L$1, products!$A$1:$G$1, 0))</f>
        <v>11.25</v>
      </c>
      <c r="M208" s="6">
        <f>L208*E208</f>
        <v>22.5</v>
      </c>
      <c r="N208" t="str">
        <f>IF(I208="Rob","Robusta",IF(I208="Exc","Excelsa",IF(I208="Ara","Arabica",IF(I208="Lib","Liberica",""))))</f>
        <v>Arabica</v>
      </c>
      <c r="O208" t="str">
        <f>IF(J208="M","Medium",IF(J208="L","Light",IF(J208="D","Dark","")))</f>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INDEX(products!$A$1:$G$49, MATCH(orders!$D209, products!$A$1:$A$49, 0), MATCH(orders!I$1, products!$A$1:$G$1, 0))</f>
        <v>Ara</v>
      </c>
      <c r="J209" t="str">
        <f>INDEX(products!$A$1:$G$49, MATCH(orders!$D209, products!$A$1:$A$49, 0), MATCH(orders!J$1, products!$A$1:$G$1, 0))</f>
        <v>M</v>
      </c>
      <c r="K209" s="4">
        <f>INDEX(products!$A$1:$G$49, MATCH(orders!$D209, products!$A$1:$A$49, 0), MATCH(orders!K$1, products!$A$1:$G$1, 0))</f>
        <v>0.5</v>
      </c>
      <c r="L209" s="5">
        <f>INDEX(products!$A$1:$G$49, MATCH(orders!$D209, products!$A$1:$A$49, 0), MATCH(orders!L$1, products!$A$1:$G$1, 0))</f>
        <v>6.75</v>
      </c>
      <c r="M209" s="6">
        <f>L209*E209</f>
        <v>40.5</v>
      </c>
      <c r="N209" t="str">
        <f>IF(I209="Rob","Robusta",IF(I209="Exc","Excelsa",IF(I209="Ara","Arabica",IF(I209="Lib","Liberica",""))))</f>
        <v>Arabica</v>
      </c>
      <c r="O209" t="str">
        <f>IF(J209="M","Medium",IF(J209="L","Light",IF(J209="D","Dark","")))</f>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_xlfn.XLOOKUP(C210,customers!$A:$A,customers!$B:$B,,0)</f>
        <v>Constance Halfhide</v>
      </c>
      <c r="G210" s="2" t="str">
        <f>IF(_xlfn.XLOOKUP($C210,customers!$A:$A,customers!$C:$C,,0)=0,"",_xlfn.XLOOKUP($C210,customers!$A:$A,customers!$C:$C,,0))</f>
        <v>chalfhide5s@google.ru</v>
      </c>
      <c r="H210" s="2" t="str">
        <f>_xlfn.XLOOKUP($C210,customers!$A:$A,customers!$G:$G,,0)</f>
        <v>Ireland</v>
      </c>
      <c r="I210" t="str">
        <f>INDEX(products!$A$1:$G$49, MATCH(orders!$D210, products!$A$1:$A$49, 0), MATCH(orders!I$1, products!$A$1:$G$1, 0))</f>
        <v>Exc</v>
      </c>
      <c r="J210" t="str">
        <f>INDEX(products!$A$1:$G$49, MATCH(orders!$D210, products!$A$1:$A$49, 0), MATCH(orders!J$1, products!$A$1:$G$1, 0))</f>
        <v>D</v>
      </c>
      <c r="K210" s="4">
        <f>INDEX(products!$A$1:$G$49, MATCH(orders!$D210, products!$A$1:$A$49, 0), MATCH(orders!K$1, products!$A$1:$G$1, 0))</f>
        <v>0.5</v>
      </c>
      <c r="L210" s="5">
        <f>INDEX(products!$A$1:$G$49, MATCH(orders!$D210, products!$A$1:$A$49, 0), MATCH(orders!L$1, products!$A$1:$G$1, 0))</f>
        <v>7.29</v>
      </c>
      <c r="M210" s="6">
        <f>L210*E210</f>
        <v>29.16</v>
      </c>
      <c r="N210" t="str">
        <f>IF(I210="Rob","Robusta",IF(I210="Exc","Excelsa",IF(I210="Ara","Arabica",IF(I210="Lib","Liberica",""))))</f>
        <v>Excelsa</v>
      </c>
      <c r="O210" t="str">
        <f>IF(J210="M","Medium",IF(J210="L","Light",IF(J210="D","Dark","")))</f>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INDEX(products!$A$1:$G$49, MATCH(orders!$D211, products!$A$1:$A$49, 0), MATCH(orders!I$1, products!$A$1:$G$1, 0))</f>
        <v>Ara</v>
      </c>
      <c r="J211" t="str">
        <f>INDEX(products!$A$1:$G$49, MATCH(orders!$D211, products!$A$1:$A$49, 0), MATCH(orders!J$1, products!$A$1:$G$1, 0))</f>
        <v>M</v>
      </c>
      <c r="K211" s="4">
        <f>INDEX(products!$A$1:$G$49, MATCH(orders!$D211, products!$A$1:$A$49, 0), MATCH(orders!K$1, products!$A$1:$G$1, 0))</f>
        <v>0.5</v>
      </c>
      <c r="L211" s="5">
        <f>INDEX(products!$A$1:$G$49, MATCH(orders!$D211, products!$A$1:$A$49, 0), MATCH(orders!L$1, products!$A$1:$G$1, 0))</f>
        <v>6.75</v>
      </c>
      <c r="M211" s="6">
        <f>L211*E211</f>
        <v>6.75</v>
      </c>
      <c r="N211" t="str">
        <f>IF(I211="Rob","Robusta",IF(I211="Exc","Excelsa",IF(I211="Ara","Arabica",IF(I211="Lib","Liberica",""))))</f>
        <v>Arabica</v>
      </c>
      <c r="O211" t="str">
        <f>IF(J211="M","Medium",IF(J211="L","Light",IF(J211="D","Dark","")))</f>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INDEX(products!$A$1:$G$49, MATCH(orders!$D212, products!$A$1:$A$49, 0), MATCH(orders!I$1, products!$A$1:$G$1, 0))</f>
        <v>Lib</v>
      </c>
      <c r="J212" t="str">
        <f>INDEX(products!$A$1:$G$49, MATCH(orders!$D212, products!$A$1:$A$49, 0), MATCH(orders!J$1, products!$A$1:$G$1, 0))</f>
        <v>D</v>
      </c>
      <c r="K212" s="4">
        <f>INDEX(products!$A$1:$G$49, MATCH(orders!$D212, products!$A$1:$A$49, 0), MATCH(orders!K$1, products!$A$1:$G$1, 0))</f>
        <v>1</v>
      </c>
      <c r="L212" s="5">
        <f>INDEX(products!$A$1:$G$49, MATCH(orders!$D212, products!$A$1:$A$49, 0), MATCH(orders!L$1, products!$A$1:$G$1, 0))</f>
        <v>12.95</v>
      </c>
      <c r="M212" s="6">
        <f>L212*E212</f>
        <v>51.8</v>
      </c>
      <c r="N212" t="str">
        <f>IF(I212="Rob","Robusta",IF(I212="Exc","Excelsa",IF(I212="Ara","Arabica",IF(I212="Lib","Liberica",""))))</f>
        <v>Liberica</v>
      </c>
      <c r="O212" t="str">
        <f>IF(J212="M","Medium",IF(J212="L","Light",IF(J212="D","Dark","")))</f>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INDEX(products!$A$1:$G$49, MATCH(orders!$D213, products!$A$1:$A$49, 0), MATCH(orders!I$1, products!$A$1:$G$1, 0))</f>
        <v>Exc</v>
      </c>
      <c r="J213" t="str">
        <f>INDEX(products!$A$1:$G$49, MATCH(orders!$D213, products!$A$1:$A$49, 0), MATCH(orders!J$1, products!$A$1:$G$1, 0))</f>
        <v>L</v>
      </c>
      <c r="K213" s="4">
        <f>INDEX(products!$A$1:$G$49, MATCH(orders!$D213, products!$A$1:$A$49, 0), MATCH(orders!K$1, products!$A$1:$G$1, 0))</f>
        <v>0.5</v>
      </c>
      <c r="L213" s="5">
        <f>INDEX(products!$A$1:$G$49, MATCH(orders!$D213, products!$A$1:$A$49, 0), MATCH(orders!L$1, products!$A$1:$G$1, 0))</f>
        <v>8.91</v>
      </c>
      <c r="M213" s="6">
        <f>L213*E213</f>
        <v>53.46</v>
      </c>
      <c r="N213" t="str">
        <f>IF(I213="Rob","Robusta",IF(I213="Exc","Excelsa",IF(I213="Ara","Arabica",IF(I213="Lib","Liberica",""))))</f>
        <v>Excelsa</v>
      </c>
      <c r="O213" t="str">
        <f>IF(J213="M","Medium",IF(J213="L","Light",IF(J213="D","Dark","")))</f>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INDEX(products!$A$1:$G$49, MATCH(orders!$D214, products!$A$1:$A$49, 0), MATCH(orders!I$1, products!$A$1:$G$1, 0))</f>
        <v>Exc</v>
      </c>
      <c r="J214" t="str">
        <f>INDEX(products!$A$1:$G$49, MATCH(orders!$D214, products!$A$1:$A$49, 0), MATCH(orders!J$1, products!$A$1:$G$1, 0))</f>
        <v>D</v>
      </c>
      <c r="K214" s="4">
        <f>INDEX(products!$A$1:$G$49, MATCH(orders!$D214, products!$A$1:$A$49, 0), MATCH(orders!K$1, products!$A$1:$G$1, 0))</f>
        <v>0.2</v>
      </c>
      <c r="L214" s="5">
        <f>INDEX(products!$A$1:$G$49, MATCH(orders!$D214, products!$A$1:$A$49, 0), MATCH(orders!L$1, products!$A$1:$G$1, 0))</f>
        <v>3.645</v>
      </c>
      <c r="M214" s="6">
        <f>L214*E214</f>
        <v>14.58</v>
      </c>
      <c r="N214" t="str">
        <f>IF(I214="Rob","Robusta",IF(I214="Exc","Excelsa",IF(I214="Ara","Arabica",IF(I214="Lib","Liberica",""))))</f>
        <v>Excelsa</v>
      </c>
      <c r="O214" t="str">
        <f>IF(J214="M","Medium",IF(J214="L","Light",IF(J214="D","Dark","")))</f>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_xlfn.XLOOKUP(C215,customers!$A:$A,customers!$B:$B,,0)</f>
        <v>Emiline Galgey</v>
      </c>
      <c r="G215" s="2" t="str">
        <f>IF(_xlfn.XLOOKUP($C215,customers!$A:$A,customers!$C:$C,,0)=0,"",_xlfn.XLOOKUP($C215,customers!$A:$A,customers!$C:$C,,0))</f>
        <v>egalgey5x@wufoo.com</v>
      </c>
      <c r="H215" s="2" t="str">
        <f>_xlfn.XLOOKUP($C215,customers!$A:$A,customers!$G:$G,,0)</f>
        <v>United States</v>
      </c>
      <c r="I215" t="str">
        <f>INDEX(products!$A$1:$G$49, MATCH(orders!$D215, products!$A$1:$A$49, 0), MATCH(orders!I$1, products!$A$1:$G$1, 0))</f>
        <v>Rob</v>
      </c>
      <c r="J215" t="str">
        <f>INDEX(products!$A$1:$G$49, MATCH(orders!$D215, products!$A$1:$A$49, 0), MATCH(orders!J$1, products!$A$1:$G$1, 0))</f>
        <v>D</v>
      </c>
      <c r="K215" s="4">
        <f>INDEX(products!$A$1:$G$49, MATCH(orders!$D215, products!$A$1:$A$49, 0), MATCH(orders!K$1, products!$A$1:$G$1, 0))</f>
        <v>2.5</v>
      </c>
      <c r="L215" s="5">
        <f>INDEX(products!$A$1:$G$49, MATCH(orders!$D215, products!$A$1:$A$49, 0), MATCH(orders!L$1, products!$A$1:$G$1, 0))</f>
        <v>20.584999999999997</v>
      </c>
      <c r="M215" s="6">
        <f>L215*E215</f>
        <v>20.584999999999997</v>
      </c>
      <c r="N215" t="str">
        <f>IF(I215="Rob","Robusta",IF(I215="Exc","Excelsa",IF(I215="Ara","Arabica",IF(I215="Lib","Liberica",""))))</f>
        <v>Robusta</v>
      </c>
      <c r="O215" t="str">
        <f>IF(J215="M","Medium",IF(J215="L","Light",IF(J215="D","Dark","")))</f>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_xlfn.XLOOKUP(C216,customers!$A:$A,customers!$B:$B,,0)</f>
        <v>Murdock Hame</v>
      </c>
      <c r="G216" s="2" t="str">
        <f>IF(_xlfn.XLOOKUP($C216,customers!$A:$A,customers!$C:$C,,0)=0,"",_xlfn.XLOOKUP($C216,customers!$A:$A,customers!$C:$C,,0))</f>
        <v>mhame5y@newsvine.com</v>
      </c>
      <c r="H216" s="2" t="str">
        <f>_xlfn.XLOOKUP($C216,customers!$A:$A,customers!$G:$G,,0)</f>
        <v>Ireland</v>
      </c>
      <c r="I216" t="str">
        <f>INDEX(products!$A$1:$G$49, MATCH(orders!$D216, products!$A$1:$A$49, 0), MATCH(orders!I$1, products!$A$1:$G$1, 0))</f>
        <v>Lib</v>
      </c>
      <c r="J216" t="str">
        <f>INDEX(products!$A$1:$G$49, MATCH(orders!$D216, products!$A$1:$A$49, 0), MATCH(orders!J$1, products!$A$1:$G$1, 0))</f>
        <v>L</v>
      </c>
      <c r="K216" s="4">
        <f>INDEX(products!$A$1:$G$49, MATCH(orders!$D216, products!$A$1:$A$49, 0), MATCH(orders!K$1, products!$A$1:$G$1, 0))</f>
        <v>1</v>
      </c>
      <c r="L216" s="5">
        <f>INDEX(products!$A$1:$G$49, MATCH(orders!$D216, products!$A$1:$A$49, 0), MATCH(orders!L$1, products!$A$1:$G$1, 0))</f>
        <v>15.85</v>
      </c>
      <c r="M216" s="6">
        <f>L216*E216</f>
        <v>31.7</v>
      </c>
      <c r="N216" t="str">
        <f>IF(I216="Rob","Robusta",IF(I216="Exc","Excelsa",IF(I216="Ara","Arabica",IF(I216="Lib","Liberica",""))))</f>
        <v>Liberica</v>
      </c>
      <c r="O216" t="str">
        <f>IF(J216="M","Medium",IF(J216="L","Light",IF(J216="D","Dark","")))</f>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_xlfn.XLOOKUP(C217,customers!$A:$A,customers!$B:$B,,0)</f>
        <v>Ilka Gurnee</v>
      </c>
      <c r="G217" s="2" t="str">
        <f>IF(_xlfn.XLOOKUP($C217,customers!$A:$A,customers!$C:$C,,0)=0,"",_xlfn.XLOOKUP($C217,customers!$A:$A,customers!$C:$C,,0))</f>
        <v>igurnee5z@usnews.com</v>
      </c>
      <c r="H217" s="2" t="str">
        <f>_xlfn.XLOOKUP($C217,customers!$A:$A,customers!$G:$G,,0)</f>
        <v>United States</v>
      </c>
      <c r="I217" t="str">
        <f>INDEX(products!$A$1:$G$49, MATCH(orders!$D217, products!$A$1:$A$49, 0), MATCH(orders!I$1, products!$A$1:$G$1, 0))</f>
        <v>Lib</v>
      </c>
      <c r="J217" t="str">
        <f>INDEX(products!$A$1:$G$49, MATCH(orders!$D217, products!$A$1:$A$49, 0), MATCH(orders!J$1, products!$A$1:$G$1, 0))</f>
        <v>D</v>
      </c>
      <c r="K217" s="4">
        <f>INDEX(products!$A$1:$G$49, MATCH(orders!$D217, products!$A$1:$A$49, 0), MATCH(orders!K$1, products!$A$1:$G$1, 0))</f>
        <v>0.2</v>
      </c>
      <c r="L217" s="5">
        <f>INDEX(products!$A$1:$G$49, MATCH(orders!$D217, products!$A$1:$A$49, 0), MATCH(orders!L$1, products!$A$1:$G$1, 0))</f>
        <v>3.8849999999999998</v>
      </c>
      <c r="M217" s="6">
        <f>L217*E217</f>
        <v>23.31</v>
      </c>
      <c r="N217" t="str">
        <f>IF(I217="Rob","Robusta",IF(I217="Exc","Excelsa",IF(I217="Ara","Arabica",IF(I217="Lib","Liberica",""))))</f>
        <v>Liberica</v>
      </c>
      <c r="O217" t="str">
        <f>IF(J217="M","Medium",IF(J217="L","Light",IF(J217="D","Dark","")))</f>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INDEX(products!$A$1:$G$49, MATCH(orders!$D218, products!$A$1:$A$49, 0), MATCH(orders!I$1, products!$A$1:$G$1, 0))</f>
        <v>Lib</v>
      </c>
      <c r="J218" t="str">
        <f>INDEX(products!$A$1:$G$49, MATCH(orders!$D218, products!$A$1:$A$49, 0), MATCH(orders!J$1, products!$A$1:$G$1, 0))</f>
        <v>M</v>
      </c>
      <c r="K218" s="4">
        <f>INDEX(products!$A$1:$G$49, MATCH(orders!$D218, products!$A$1:$A$49, 0), MATCH(orders!K$1, products!$A$1:$G$1, 0))</f>
        <v>1</v>
      </c>
      <c r="L218" s="5">
        <f>INDEX(products!$A$1:$G$49, MATCH(orders!$D218, products!$A$1:$A$49, 0), MATCH(orders!L$1, products!$A$1:$G$1, 0))</f>
        <v>14.55</v>
      </c>
      <c r="M218" s="6">
        <f>L218*E218</f>
        <v>58.2</v>
      </c>
      <c r="N218" t="str">
        <f>IF(I218="Rob","Robusta",IF(I218="Exc","Excelsa",IF(I218="Ara","Arabica",IF(I218="Lib","Liberica",""))))</f>
        <v>Liberica</v>
      </c>
      <c r="O218" t="str">
        <f>IF(J218="M","Medium",IF(J218="L","Light",IF(J218="D","Dark","")))</f>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INDEX(products!$A$1:$G$49, MATCH(orders!$D219, products!$A$1:$A$49, 0), MATCH(orders!I$1, products!$A$1:$G$1, 0))</f>
        <v>Exc</v>
      </c>
      <c r="J219" t="str">
        <f>INDEX(products!$A$1:$G$49, MATCH(orders!$D219, products!$A$1:$A$49, 0), MATCH(orders!J$1, products!$A$1:$G$1, 0))</f>
        <v>L</v>
      </c>
      <c r="K219" s="4">
        <f>INDEX(products!$A$1:$G$49, MATCH(orders!$D219, products!$A$1:$A$49, 0), MATCH(orders!K$1, products!$A$1:$G$1, 0))</f>
        <v>0.5</v>
      </c>
      <c r="L219" s="5">
        <f>INDEX(products!$A$1:$G$49, MATCH(orders!$D219, products!$A$1:$A$49, 0), MATCH(orders!L$1, products!$A$1:$G$1, 0))</f>
        <v>8.91</v>
      </c>
      <c r="M219" s="6">
        <f>L219*E219</f>
        <v>35.64</v>
      </c>
      <c r="N219" t="str">
        <f>IF(I219="Rob","Robusta",IF(I219="Exc","Excelsa",IF(I219="Ara","Arabica",IF(I219="Lib","Liberica",""))))</f>
        <v>Excelsa</v>
      </c>
      <c r="O219" t="str">
        <f>IF(J219="M","Medium",IF(J219="L","Light",IF(J219="D","Dark","")))</f>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_xlfn.XLOOKUP(C220,customers!$A:$A,customers!$B:$B,,0)</f>
        <v>Rem Furman</v>
      </c>
      <c r="G220" s="2" t="str">
        <f>IF(_xlfn.XLOOKUP($C220,customers!$A:$A,customers!$C:$C,,0)=0,"",_xlfn.XLOOKUP($C220,customers!$A:$A,customers!$C:$C,,0))</f>
        <v>rfurman62@t.co</v>
      </c>
      <c r="H220" s="2" t="str">
        <f>_xlfn.XLOOKUP($C220,customers!$A:$A,customers!$G:$G,,0)</f>
        <v>Ireland</v>
      </c>
      <c r="I220" t="str">
        <f>INDEX(products!$A$1:$G$49, MATCH(orders!$D220, products!$A$1:$A$49, 0), MATCH(orders!I$1, products!$A$1:$G$1, 0))</f>
        <v>Ara</v>
      </c>
      <c r="J220" t="str">
        <f>INDEX(products!$A$1:$G$49, MATCH(orders!$D220, products!$A$1:$A$49, 0), MATCH(orders!J$1, products!$A$1:$G$1, 0))</f>
        <v>M</v>
      </c>
      <c r="K220" s="4">
        <f>INDEX(products!$A$1:$G$49, MATCH(orders!$D220, products!$A$1:$A$49, 0), MATCH(orders!K$1, products!$A$1:$G$1, 0))</f>
        <v>1</v>
      </c>
      <c r="L220" s="5">
        <f>INDEX(products!$A$1:$G$49, MATCH(orders!$D220, products!$A$1:$A$49, 0), MATCH(orders!L$1, products!$A$1:$G$1, 0))</f>
        <v>11.25</v>
      </c>
      <c r="M220" s="6">
        <f>L220*E220</f>
        <v>56.25</v>
      </c>
      <c r="N220" t="str">
        <f>IF(I220="Rob","Robusta",IF(I220="Exc","Excelsa",IF(I220="Ara","Arabica",IF(I220="Lib","Liberica",""))))</f>
        <v>Arabica</v>
      </c>
      <c r="O220" t="str">
        <f>IF(J220="M","Medium",IF(J220="L","Light",IF(J220="D","Dark","")))</f>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_xlfn.XLOOKUP(C221,customers!$A:$A,customers!$B:$B,,0)</f>
        <v>Charis Crosier</v>
      </c>
      <c r="G221" s="2" t="str">
        <f>IF(_xlfn.XLOOKUP($C221,customers!$A:$A,customers!$C:$C,,0)=0,"",_xlfn.XLOOKUP($C221,customers!$A:$A,customers!$C:$C,,0))</f>
        <v>ccrosier63@xrea.com</v>
      </c>
      <c r="H221" s="2" t="str">
        <f>_xlfn.XLOOKUP($C221,customers!$A:$A,customers!$G:$G,,0)</f>
        <v>United States</v>
      </c>
      <c r="I221" t="str">
        <f>INDEX(products!$A$1:$G$49, MATCH(orders!$D221, products!$A$1:$A$49, 0), MATCH(orders!I$1, products!$A$1:$G$1, 0))</f>
        <v>Rob</v>
      </c>
      <c r="J221" t="str">
        <f>INDEX(products!$A$1:$G$49, MATCH(orders!$D221, products!$A$1:$A$49, 0), MATCH(orders!J$1, products!$A$1:$G$1, 0))</f>
        <v>L</v>
      </c>
      <c r="K221" s="4">
        <f>INDEX(products!$A$1:$G$49, MATCH(orders!$D221, products!$A$1:$A$49, 0), MATCH(orders!K$1, products!$A$1:$G$1, 0))</f>
        <v>0.2</v>
      </c>
      <c r="L221" s="5">
        <f>INDEX(products!$A$1:$G$49, MATCH(orders!$D221, products!$A$1:$A$49, 0), MATCH(orders!L$1, products!$A$1:$G$1, 0))</f>
        <v>3.5849999999999995</v>
      </c>
      <c r="M221" s="6">
        <f>L221*E221</f>
        <v>10.754999999999999</v>
      </c>
      <c r="N221" t="str">
        <f>IF(I221="Rob","Robusta",IF(I221="Exc","Excelsa",IF(I221="Ara","Arabica",IF(I221="Lib","Liberica",""))))</f>
        <v>Robusta</v>
      </c>
      <c r="O221" t="str">
        <f>IF(J221="M","Medium",IF(J221="L","Light",IF(J221="D","Dark","")))</f>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_xlfn.XLOOKUP(C222,customers!$A:$A,customers!$B:$B,,0)</f>
        <v>Charis Crosier</v>
      </c>
      <c r="G222" s="2" t="str">
        <f>IF(_xlfn.XLOOKUP($C222,customers!$A:$A,customers!$C:$C,,0)=0,"",_xlfn.XLOOKUP($C222,customers!$A:$A,customers!$C:$C,,0))</f>
        <v>ccrosier63@xrea.com</v>
      </c>
      <c r="H222" s="2" t="str">
        <f>_xlfn.XLOOKUP($C222,customers!$A:$A,customers!$G:$G,,0)</f>
        <v>United States</v>
      </c>
      <c r="I222" t="str">
        <f>INDEX(products!$A$1:$G$49, MATCH(orders!$D222, products!$A$1:$A$49, 0), MATCH(orders!I$1, products!$A$1:$G$1, 0))</f>
        <v>Rob</v>
      </c>
      <c r="J222" t="str">
        <f>INDEX(products!$A$1:$G$49, MATCH(orders!$D222, products!$A$1:$A$49, 0), MATCH(orders!J$1, products!$A$1:$G$1, 0))</f>
        <v>M</v>
      </c>
      <c r="K222" s="4">
        <f>INDEX(products!$A$1:$G$49, MATCH(orders!$D222, products!$A$1:$A$49, 0), MATCH(orders!K$1, products!$A$1:$G$1, 0))</f>
        <v>0.2</v>
      </c>
      <c r="L222" s="5">
        <f>INDEX(products!$A$1:$G$49, MATCH(orders!$D222, products!$A$1:$A$49, 0), MATCH(orders!L$1, products!$A$1:$G$1, 0))</f>
        <v>2.9849999999999999</v>
      </c>
      <c r="M222" s="6">
        <f>L222*E222</f>
        <v>14.924999999999999</v>
      </c>
      <c r="N222" t="str">
        <f>IF(I222="Rob","Robusta",IF(I222="Exc","Excelsa",IF(I222="Ara","Arabica",IF(I222="Lib","Liberica",""))))</f>
        <v>Robusta</v>
      </c>
      <c r="O222" t="str">
        <f>IF(J222="M","Medium",IF(J222="L","Light",IF(J222="D","Dark","")))</f>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_xlfn.XLOOKUP(C223,customers!$A:$A,customers!$B:$B,,0)</f>
        <v>Lenka Rushmer</v>
      </c>
      <c r="G223" s="2" t="str">
        <f>IF(_xlfn.XLOOKUP($C223,customers!$A:$A,customers!$C:$C,,0)=0,"",_xlfn.XLOOKUP($C223,customers!$A:$A,customers!$C:$C,,0))</f>
        <v>lrushmer65@europa.eu</v>
      </c>
      <c r="H223" s="2" t="str">
        <f>_xlfn.XLOOKUP($C223,customers!$A:$A,customers!$G:$G,,0)</f>
        <v>United States</v>
      </c>
      <c r="I223" t="str">
        <f>INDEX(products!$A$1:$G$49, MATCH(orders!$D223, products!$A$1:$A$49, 0), MATCH(orders!I$1, products!$A$1:$G$1, 0))</f>
        <v>Ara</v>
      </c>
      <c r="J223" t="str">
        <f>INDEX(products!$A$1:$G$49, MATCH(orders!$D223, products!$A$1:$A$49, 0), MATCH(orders!J$1, products!$A$1:$G$1, 0))</f>
        <v>L</v>
      </c>
      <c r="K223" s="4">
        <f>INDEX(products!$A$1:$G$49, MATCH(orders!$D223, products!$A$1:$A$49, 0), MATCH(orders!K$1, products!$A$1:$G$1, 0))</f>
        <v>1</v>
      </c>
      <c r="L223" s="5">
        <f>INDEX(products!$A$1:$G$49, MATCH(orders!$D223, products!$A$1:$A$49, 0), MATCH(orders!L$1, products!$A$1:$G$1, 0))</f>
        <v>12.95</v>
      </c>
      <c r="M223" s="6">
        <f>L223*E223</f>
        <v>77.699999999999989</v>
      </c>
      <c r="N223" t="str">
        <f>IF(I223="Rob","Robusta",IF(I223="Exc","Excelsa",IF(I223="Ara","Arabica",IF(I223="Lib","Liberica",""))))</f>
        <v>Arabica</v>
      </c>
      <c r="O223" t="str">
        <f>IF(J223="M","Medium",IF(J223="L","Light",IF(J223="D","Dark","")))</f>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INDEX(products!$A$1:$G$49, MATCH(orders!$D224, products!$A$1:$A$49, 0), MATCH(orders!I$1, products!$A$1:$G$1, 0))</f>
        <v>Lib</v>
      </c>
      <c r="J224" t="str">
        <f>INDEX(products!$A$1:$G$49, MATCH(orders!$D224, products!$A$1:$A$49, 0), MATCH(orders!J$1, products!$A$1:$G$1, 0))</f>
        <v>D</v>
      </c>
      <c r="K224" s="4">
        <f>INDEX(products!$A$1:$G$49, MATCH(orders!$D224, products!$A$1:$A$49, 0), MATCH(orders!K$1, products!$A$1:$G$1, 0))</f>
        <v>0.5</v>
      </c>
      <c r="L224" s="5">
        <f>INDEX(products!$A$1:$G$49, MATCH(orders!$D224, products!$A$1:$A$49, 0), MATCH(orders!L$1, products!$A$1:$G$1, 0))</f>
        <v>7.77</v>
      </c>
      <c r="M224" s="6">
        <f>L224*E224</f>
        <v>23.31</v>
      </c>
      <c r="N224" t="str">
        <f>IF(I224="Rob","Robusta",IF(I224="Exc","Excelsa",IF(I224="Ara","Arabica",IF(I224="Lib","Liberica",""))))</f>
        <v>Liberica</v>
      </c>
      <c r="O224" t="str">
        <f>IF(J224="M","Medium",IF(J224="L","Light",IF(J224="D","Dark","")))</f>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_xlfn.XLOOKUP(C225,customers!$A:$A,customers!$B:$B,,0)</f>
        <v>Bobbe Piggott</v>
      </c>
      <c r="G225" s="2" t="str">
        <f>IF(_xlfn.XLOOKUP($C225,customers!$A:$A,customers!$C:$C,,0)=0,"",_xlfn.XLOOKUP($C225,customers!$A:$A,customers!$C:$C,,0))</f>
        <v/>
      </c>
      <c r="H225" s="2" t="str">
        <f>_xlfn.XLOOKUP($C225,customers!$A:$A,customers!$G:$G,,0)</f>
        <v>United States</v>
      </c>
      <c r="I225" t="str">
        <f>INDEX(products!$A$1:$G$49, MATCH(orders!$D225, products!$A$1:$A$49, 0), MATCH(orders!I$1, products!$A$1:$G$1, 0))</f>
        <v>Exc</v>
      </c>
      <c r="J225" t="str">
        <f>INDEX(products!$A$1:$G$49, MATCH(orders!$D225, products!$A$1:$A$49, 0), MATCH(orders!J$1, products!$A$1:$G$1, 0))</f>
        <v>L</v>
      </c>
      <c r="K225" s="4">
        <f>INDEX(products!$A$1:$G$49, MATCH(orders!$D225, products!$A$1:$A$49, 0), MATCH(orders!K$1, products!$A$1:$G$1, 0))</f>
        <v>1</v>
      </c>
      <c r="L225" s="5">
        <f>INDEX(products!$A$1:$G$49, MATCH(orders!$D225, products!$A$1:$A$49, 0), MATCH(orders!L$1, products!$A$1:$G$1, 0))</f>
        <v>14.85</v>
      </c>
      <c r="M225" s="6">
        <f>L225*E225</f>
        <v>59.4</v>
      </c>
      <c r="N225" t="str">
        <f>IF(I225="Rob","Robusta",IF(I225="Exc","Excelsa",IF(I225="Ara","Arabica",IF(I225="Lib","Liberica",""))))</f>
        <v>Excelsa</v>
      </c>
      <c r="O225" t="str">
        <f>IF(J225="M","Medium",IF(J225="L","Light",IF(J225="D","Dark","")))</f>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INDEX(products!$A$1:$G$49, MATCH(orders!$D226, products!$A$1:$A$49, 0), MATCH(orders!I$1, products!$A$1:$G$1, 0))</f>
        <v>Lib</v>
      </c>
      <c r="J226" t="str">
        <f>INDEX(products!$A$1:$G$49, MATCH(orders!$D226, products!$A$1:$A$49, 0), MATCH(orders!J$1, products!$A$1:$G$1, 0))</f>
        <v>D</v>
      </c>
      <c r="K226" s="4">
        <f>INDEX(products!$A$1:$G$49, MATCH(orders!$D226, products!$A$1:$A$49, 0), MATCH(orders!K$1, products!$A$1:$G$1, 0))</f>
        <v>2.5</v>
      </c>
      <c r="L226" s="5">
        <f>INDEX(products!$A$1:$G$49, MATCH(orders!$D226, products!$A$1:$A$49, 0), MATCH(orders!L$1, products!$A$1:$G$1, 0))</f>
        <v>29.784999999999997</v>
      </c>
      <c r="M226" s="6">
        <f>L226*E226</f>
        <v>119.13999999999999</v>
      </c>
      <c r="N226" t="str">
        <f>IF(I226="Rob","Robusta",IF(I226="Exc","Excelsa",IF(I226="Ara","Arabica",IF(I226="Lib","Liberica",""))))</f>
        <v>Liberica</v>
      </c>
      <c r="O226" t="str">
        <f>IF(J226="M","Medium",IF(J226="L","Light",IF(J226="D","Dark","")))</f>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_xlfn.XLOOKUP(C227,customers!$A:$A,customers!$B:$B,,0)</f>
        <v>Elsbeth Westerman</v>
      </c>
      <c r="G227" s="2" t="str">
        <f>IF(_xlfn.XLOOKUP($C227,customers!$A:$A,customers!$C:$C,,0)=0,"",_xlfn.XLOOKUP($C227,customers!$A:$A,customers!$C:$C,,0))</f>
        <v>ewesterman69@si.edu</v>
      </c>
      <c r="H227" s="2" t="str">
        <f>_xlfn.XLOOKUP($C227,customers!$A:$A,customers!$G:$G,,0)</f>
        <v>Ireland</v>
      </c>
      <c r="I227" t="str">
        <f>INDEX(products!$A$1:$G$49, MATCH(orders!$D227, products!$A$1:$A$49, 0), MATCH(orders!I$1, products!$A$1:$G$1, 0))</f>
        <v>Rob</v>
      </c>
      <c r="J227" t="str">
        <f>INDEX(products!$A$1:$G$49, MATCH(orders!$D227, products!$A$1:$A$49, 0), MATCH(orders!J$1, products!$A$1:$G$1, 0))</f>
        <v>L</v>
      </c>
      <c r="K227" s="4">
        <f>INDEX(products!$A$1:$G$49, MATCH(orders!$D227, products!$A$1:$A$49, 0), MATCH(orders!K$1, products!$A$1:$G$1, 0))</f>
        <v>0.2</v>
      </c>
      <c r="L227" s="5">
        <f>INDEX(products!$A$1:$G$49, MATCH(orders!$D227, products!$A$1:$A$49, 0), MATCH(orders!L$1, products!$A$1:$G$1, 0))</f>
        <v>3.5849999999999995</v>
      </c>
      <c r="M227" s="6">
        <f>L227*E227</f>
        <v>14.339999999999998</v>
      </c>
      <c r="N227" t="str">
        <f>IF(I227="Rob","Robusta",IF(I227="Exc","Excelsa",IF(I227="Ara","Arabica",IF(I227="Lib","Liberica",""))))</f>
        <v>Robusta</v>
      </c>
      <c r="O227" t="str">
        <f>IF(J227="M","Medium",IF(J227="L","Light",IF(J227="D","Dark","")))</f>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INDEX(products!$A$1:$G$49, MATCH(orders!$D228, products!$A$1:$A$49, 0), MATCH(orders!I$1, products!$A$1:$G$1, 0))</f>
        <v>Ara</v>
      </c>
      <c r="J228" t="str">
        <f>INDEX(products!$A$1:$G$49, MATCH(orders!$D228, products!$A$1:$A$49, 0), MATCH(orders!J$1, products!$A$1:$G$1, 0))</f>
        <v>M</v>
      </c>
      <c r="K228" s="4">
        <f>INDEX(products!$A$1:$G$49, MATCH(orders!$D228, products!$A$1:$A$49, 0), MATCH(orders!K$1, products!$A$1:$G$1, 0))</f>
        <v>2.5</v>
      </c>
      <c r="L228" s="5">
        <f>INDEX(products!$A$1:$G$49, MATCH(orders!$D228, products!$A$1:$A$49, 0), MATCH(orders!L$1, products!$A$1:$G$1, 0))</f>
        <v>25.874999999999996</v>
      </c>
      <c r="M228" s="6">
        <f>L228*E228</f>
        <v>129.37499999999997</v>
      </c>
      <c r="N228" t="str">
        <f>IF(I228="Rob","Robusta",IF(I228="Exc","Excelsa",IF(I228="Ara","Arabica",IF(I228="Lib","Liberica",""))))</f>
        <v>Arabica</v>
      </c>
      <c r="O228" t="str">
        <f>IF(J228="M","Medium",IF(J228="L","Light",IF(J228="D","Dark","")))</f>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_xlfn.XLOOKUP(C229,customers!$A:$A,customers!$B:$B,,0)</f>
        <v>Noak Wyvill</v>
      </c>
      <c r="G229" s="2" t="str">
        <f>IF(_xlfn.XLOOKUP($C229,customers!$A:$A,customers!$C:$C,,0)=0,"",_xlfn.XLOOKUP($C229,customers!$A:$A,customers!$C:$C,,0))</f>
        <v>nwyvill6b@naver.com</v>
      </c>
      <c r="H229" s="2" t="str">
        <f>_xlfn.XLOOKUP($C229,customers!$A:$A,customers!$G:$G,,0)</f>
        <v>United Kingdom</v>
      </c>
      <c r="I229" t="str">
        <f>INDEX(products!$A$1:$G$49, MATCH(orders!$D229, products!$A$1:$A$49, 0), MATCH(orders!I$1, products!$A$1:$G$1, 0))</f>
        <v>Rob</v>
      </c>
      <c r="J229" t="str">
        <f>INDEX(products!$A$1:$G$49, MATCH(orders!$D229, products!$A$1:$A$49, 0), MATCH(orders!J$1, products!$A$1:$G$1, 0))</f>
        <v>D</v>
      </c>
      <c r="K229" s="4">
        <f>INDEX(products!$A$1:$G$49, MATCH(orders!$D229, products!$A$1:$A$49, 0), MATCH(orders!K$1, products!$A$1:$G$1, 0))</f>
        <v>0.2</v>
      </c>
      <c r="L229" s="5">
        <f>INDEX(products!$A$1:$G$49, MATCH(orders!$D229, products!$A$1:$A$49, 0), MATCH(orders!L$1, products!$A$1:$G$1, 0))</f>
        <v>2.6849999999999996</v>
      </c>
      <c r="M229" s="6">
        <f>L229*E229</f>
        <v>16.11</v>
      </c>
      <c r="N229" t="str">
        <f>IF(I229="Rob","Robusta",IF(I229="Exc","Excelsa",IF(I229="Ara","Arabica",IF(I229="Lib","Liberica",""))))</f>
        <v>Robusta</v>
      </c>
      <c r="O229" t="str">
        <f>IF(J229="M","Medium",IF(J229="L","Light",IF(J229="D","Dark","")))</f>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INDEX(products!$A$1:$G$49, MATCH(orders!$D230, products!$A$1:$A$49, 0), MATCH(orders!I$1, products!$A$1:$G$1, 0))</f>
        <v>Rob</v>
      </c>
      <c r="J230" t="str">
        <f>INDEX(products!$A$1:$G$49, MATCH(orders!$D230, products!$A$1:$A$49, 0), MATCH(orders!J$1, products!$A$1:$G$1, 0))</f>
        <v>L</v>
      </c>
      <c r="K230" s="4">
        <f>INDEX(products!$A$1:$G$49, MATCH(orders!$D230, products!$A$1:$A$49, 0), MATCH(orders!K$1, products!$A$1:$G$1, 0))</f>
        <v>0.2</v>
      </c>
      <c r="L230" s="5">
        <f>INDEX(products!$A$1:$G$49, MATCH(orders!$D230, products!$A$1:$A$49, 0), MATCH(orders!L$1, products!$A$1:$G$1, 0))</f>
        <v>3.5849999999999995</v>
      </c>
      <c r="M230" s="6">
        <f>L230*E230</f>
        <v>17.924999999999997</v>
      </c>
      <c r="N230" t="str">
        <f>IF(I230="Rob","Robusta",IF(I230="Exc","Excelsa",IF(I230="Ara","Arabica",IF(I230="Lib","Liberica",""))))</f>
        <v>Robusta</v>
      </c>
      <c r="O230" t="str">
        <f>IF(J230="M","Medium",IF(J230="L","Light",IF(J230="D","Dark","")))</f>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INDEX(products!$A$1:$G$49, MATCH(orders!$D231, products!$A$1:$A$49, 0), MATCH(orders!I$1, products!$A$1:$G$1, 0))</f>
        <v>Lib</v>
      </c>
      <c r="J231" t="str">
        <f>INDEX(products!$A$1:$G$49, MATCH(orders!$D231, products!$A$1:$A$49, 0), MATCH(orders!J$1, products!$A$1:$G$1, 0))</f>
        <v>M</v>
      </c>
      <c r="K231" s="4">
        <f>INDEX(products!$A$1:$G$49, MATCH(orders!$D231, products!$A$1:$A$49, 0), MATCH(orders!K$1, products!$A$1:$G$1, 0))</f>
        <v>0.2</v>
      </c>
      <c r="L231" s="5">
        <f>INDEX(products!$A$1:$G$49, MATCH(orders!$D231, products!$A$1:$A$49, 0), MATCH(orders!L$1, products!$A$1:$G$1, 0))</f>
        <v>4.3650000000000002</v>
      </c>
      <c r="M231" s="6">
        <f>L231*E231</f>
        <v>8.73</v>
      </c>
      <c r="N231" t="str">
        <f>IF(I231="Rob","Robusta",IF(I231="Exc","Excelsa",IF(I231="Ara","Arabica",IF(I231="Lib","Liberica",""))))</f>
        <v>Liberica</v>
      </c>
      <c r="O231" t="str">
        <f>IF(J231="M","Medium",IF(J231="L","Light",IF(J231="D","Dark","")))</f>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INDEX(products!$A$1:$G$49, MATCH(orders!$D232, products!$A$1:$A$49, 0), MATCH(orders!I$1, products!$A$1:$G$1, 0))</f>
        <v>Ara</v>
      </c>
      <c r="J232" t="str">
        <f>INDEX(products!$A$1:$G$49, MATCH(orders!$D232, products!$A$1:$A$49, 0), MATCH(orders!J$1, products!$A$1:$G$1, 0))</f>
        <v>M</v>
      </c>
      <c r="K232" s="4">
        <f>INDEX(products!$A$1:$G$49, MATCH(orders!$D232, products!$A$1:$A$49, 0), MATCH(orders!K$1, products!$A$1:$G$1, 0))</f>
        <v>2.5</v>
      </c>
      <c r="L232" s="5">
        <f>INDEX(products!$A$1:$G$49, MATCH(orders!$D232, products!$A$1:$A$49, 0), MATCH(orders!L$1, products!$A$1:$G$1, 0))</f>
        <v>25.874999999999996</v>
      </c>
      <c r="M232" s="6">
        <f>L232*E232</f>
        <v>51.749999999999993</v>
      </c>
      <c r="N232" t="str">
        <f>IF(I232="Rob","Robusta",IF(I232="Exc","Excelsa",IF(I232="Ara","Arabica",IF(I232="Lib","Liberica",""))))</f>
        <v>Arabica</v>
      </c>
      <c r="O232" t="str">
        <f>IF(J232="M","Medium",IF(J232="L","Light",IF(J232="D","Dark","")))</f>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_xlfn.XLOOKUP(C233,customers!$A:$A,customers!$B:$B,,0)</f>
        <v>Sinclare Edsell</v>
      </c>
      <c r="G233" s="2" t="str">
        <f>IF(_xlfn.XLOOKUP($C233,customers!$A:$A,customers!$C:$C,,0)=0,"",_xlfn.XLOOKUP($C233,customers!$A:$A,customers!$C:$C,,0))</f>
        <v/>
      </c>
      <c r="H233" s="2" t="str">
        <f>_xlfn.XLOOKUP($C233,customers!$A:$A,customers!$G:$G,,0)</f>
        <v>United States</v>
      </c>
      <c r="I233" t="str">
        <f>INDEX(products!$A$1:$G$49, MATCH(orders!$D233, products!$A$1:$A$49, 0), MATCH(orders!I$1, products!$A$1:$G$1, 0))</f>
        <v>Lib</v>
      </c>
      <c r="J233" t="str">
        <f>INDEX(products!$A$1:$G$49, MATCH(orders!$D233, products!$A$1:$A$49, 0), MATCH(orders!J$1, products!$A$1:$G$1, 0))</f>
        <v>M</v>
      </c>
      <c r="K233" s="4">
        <f>INDEX(products!$A$1:$G$49, MATCH(orders!$D233, products!$A$1:$A$49, 0), MATCH(orders!K$1, products!$A$1:$G$1, 0))</f>
        <v>0.2</v>
      </c>
      <c r="L233" s="5">
        <f>INDEX(products!$A$1:$G$49, MATCH(orders!$D233, products!$A$1:$A$49, 0), MATCH(orders!L$1, products!$A$1:$G$1, 0))</f>
        <v>4.3650000000000002</v>
      </c>
      <c r="M233" s="6">
        <f>L233*E233</f>
        <v>8.73</v>
      </c>
      <c r="N233" t="str">
        <f>IF(I233="Rob","Robusta",IF(I233="Exc","Excelsa",IF(I233="Ara","Arabica",IF(I233="Lib","Liberica",""))))</f>
        <v>Liberica</v>
      </c>
      <c r="O233" t="str">
        <f>IF(J233="M","Medium",IF(J233="L","Light",IF(J233="D","Dark","")))</f>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INDEX(products!$A$1:$G$49, MATCH(orders!$D234, products!$A$1:$A$49, 0), MATCH(orders!I$1, products!$A$1:$G$1, 0))</f>
        <v>Lib</v>
      </c>
      <c r="J234" t="str">
        <f>INDEX(products!$A$1:$G$49, MATCH(orders!$D234, products!$A$1:$A$49, 0), MATCH(orders!J$1, products!$A$1:$G$1, 0))</f>
        <v>L</v>
      </c>
      <c r="K234" s="4">
        <f>INDEX(products!$A$1:$G$49, MATCH(orders!$D234, products!$A$1:$A$49, 0), MATCH(orders!K$1, products!$A$1:$G$1, 0))</f>
        <v>0.2</v>
      </c>
      <c r="L234" s="5">
        <f>INDEX(products!$A$1:$G$49, MATCH(orders!$D234, products!$A$1:$A$49, 0), MATCH(orders!L$1, products!$A$1:$G$1, 0))</f>
        <v>4.7549999999999999</v>
      </c>
      <c r="M234" s="6">
        <f>L234*E234</f>
        <v>23.774999999999999</v>
      </c>
      <c r="N234" t="str">
        <f>IF(I234="Rob","Robusta",IF(I234="Exc","Excelsa",IF(I234="Ara","Arabica",IF(I234="Lib","Liberica",""))))</f>
        <v>Liberica</v>
      </c>
      <c r="O234" t="str">
        <f>IF(J234="M","Medium",IF(J234="L","Light",IF(J234="D","Dark","")))</f>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INDEX(products!$A$1:$G$49, MATCH(orders!$D235, products!$A$1:$A$49, 0), MATCH(orders!I$1, products!$A$1:$G$1, 0))</f>
        <v>Exc</v>
      </c>
      <c r="J235" t="str">
        <f>INDEX(products!$A$1:$G$49, MATCH(orders!$D235, products!$A$1:$A$49, 0), MATCH(orders!J$1, products!$A$1:$G$1, 0))</f>
        <v>M</v>
      </c>
      <c r="K235" s="4">
        <f>INDEX(products!$A$1:$G$49, MATCH(orders!$D235, products!$A$1:$A$49, 0), MATCH(orders!K$1, products!$A$1:$G$1, 0))</f>
        <v>0.2</v>
      </c>
      <c r="L235" s="5">
        <f>INDEX(products!$A$1:$G$49, MATCH(orders!$D235, products!$A$1:$A$49, 0), MATCH(orders!L$1, products!$A$1:$G$1, 0))</f>
        <v>4.125</v>
      </c>
      <c r="M235" s="6">
        <f>L235*E235</f>
        <v>20.625</v>
      </c>
      <c r="N235" t="str">
        <f>IF(I235="Rob","Robusta",IF(I235="Exc","Excelsa",IF(I235="Ara","Arabica",IF(I235="Lib","Liberica",""))))</f>
        <v>Excelsa</v>
      </c>
      <c r="O235" t="str">
        <f>IF(J235="M","Medium",IF(J235="L","Light",IF(J235="D","Dark","")))</f>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_xlfn.XLOOKUP(C236,customers!$A:$A,customers!$B:$B,,0)</f>
        <v>Tomas Sutty</v>
      </c>
      <c r="G236" s="2" t="str">
        <f>IF(_xlfn.XLOOKUP($C236,customers!$A:$A,customers!$C:$C,,0)=0,"",_xlfn.XLOOKUP($C236,customers!$A:$A,customers!$C:$C,,0))</f>
        <v>tsutty6i@google.es</v>
      </c>
      <c r="H236" s="2" t="str">
        <f>_xlfn.XLOOKUP($C236,customers!$A:$A,customers!$G:$G,,0)</f>
        <v>United States</v>
      </c>
      <c r="I236" t="str">
        <f>INDEX(products!$A$1:$G$49, MATCH(orders!$D236, products!$A$1:$A$49, 0), MATCH(orders!I$1, products!$A$1:$G$1, 0))</f>
        <v>Lib</v>
      </c>
      <c r="J236" t="str">
        <f>INDEX(products!$A$1:$G$49, MATCH(orders!$D236, products!$A$1:$A$49, 0), MATCH(orders!J$1, products!$A$1:$G$1, 0))</f>
        <v>L</v>
      </c>
      <c r="K236" s="4">
        <f>INDEX(products!$A$1:$G$49, MATCH(orders!$D236, products!$A$1:$A$49, 0), MATCH(orders!K$1, products!$A$1:$G$1, 0))</f>
        <v>2.5</v>
      </c>
      <c r="L236" s="5">
        <f>INDEX(products!$A$1:$G$49, MATCH(orders!$D236, products!$A$1:$A$49, 0), MATCH(orders!L$1, products!$A$1:$G$1, 0))</f>
        <v>36.454999999999998</v>
      </c>
      <c r="M236" s="6">
        <f>L236*E236</f>
        <v>36.454999999999998</v>
      </c>
      <c r="N236" t="str">
        <f>IF(I236="Rob","Robusta",IF(I236="Exc","Excelsa",IF(I236="Ara","Arabica",IF(I236="Lib","Liberica",""))))</f>
        <v>Liberica</v>
      </c>
      <c r="O236" t="str">
        <f>IF(J236="M","Medium",IF(J236="L","Light",IF(J236="D","Dark","")))</f>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_xlfn.XLOOKUP(C237,customers!$A:$A,customers!$B:$B,,0)</f>
        <v>Samuele Ales0</v>
      </c>
      <c r="G237" s="2" t="str">
        <f>IF(_xlfn.XLOOKUP($C237,customers!$A:$A,customers!$C:$C,,0)=0,"",_xlfn.XLOOKUP($C237,customers!$A:$A,customers!$C:$C,,0))</f>
        <v/>
      </c>
      <c r="H237" s="2" t="str">
        <f>_xlfn.XLOOKUP($C237,customers!$A:$A,customers!$G:$G,,0)</f>
        <v>Ireland</v>
      </c>
      <c r="I237" t="str">
        <f>INDEX(products!$A$1:$G$49, MATCH(orders!$D237, products!$A$1:$A$49, 0), MATCH(orders!I$1, products!$A$1:$G$1, 0))</f>
        <v>Lib</v>
      </c>
      <c r="J237" t="str">
        <f>INDEX(products!$A$1:$G$49, MATCH(orders!$D237, products!$A$1:$A$49, 0), MATCH(orders!J$1, products!$A$1:$G$1, 0))</f>
        <v>L</v>
      </c>
      <c r="K237" s="4">
        <f>INDEX(products!$A$1:$G$49, MATCH(orders!$D237, products!$A$1:$A$49, 0), MATCH(orders!K$1, products!$A$1:$G$1, 0))</f>
        <v>2.5</v>
      </c>
      <c r="L237" s="5">
        <f>INDEX(products!$A$1:$G$49, MATCH(orders!$D237, products!$A$1:$A$49, 0), MATCH(orders!L$1, products!$A$1:$G$1, 0))</f>
        <v>36.454999999999998</v>
      </c>
      <c r="M237" s="6">
        <f>L237*E237</f>
        <v>182.27499999999998</v>
      </c>
      <c r="N237" t="str">
        <f>IF(I237="Rob","Robusta",IF(I237="Exc","Excelsa",IF(I237="Ara","Arabica",IF(I237="Lib","Liberica",""))))</f>
        <v>Liberica</v>
      </c>
      <c r="O237" t="str">
        <f>IF(J237="M","Medium",IF(J237="L","Light",IF(J237="D","Dark","")))</f>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_xlfn.XLOOKUP(C238,customers!$A:$A,customers!$B:$B,,0)</f>
        <v>Carlie Harce</v>
      </c>
      <c r="G238" s="2" t="str">
        <f>IF(_xlfn.XLOOKUP($C238,customers!$A:$A,customers!$C:$C,,0)=0,"",_xlfn.XLOOKUP($C238,customers!$A:$A,customers!$C:$C,,0))</f>
        <v>charce6k@cafepress.com</v>
      </c>
      <c r="H238" s="2" t="str">
        <f>_xlfn.XLOOKUP($C238,customers!$A:$A,customers!$G:$G,,0)</f>
        <v>Ireland</v>
      </c>
      <c r="I238" t="str">
        <f>INDEX(products!$A$1:$G$49, MATCH(orders!$D238, products!$A$1:$A$49, 0), MATCH(orders!I$1, products!$A$1:$G$1, 0))</f>
        <v>Lib</v>
      </c>
      <c r="J238" t="str">
        <f>INDEX(products!$A$1:$G$49, MATCH(orders!$D238, products!$A$1:$A$49, 0), MATCH(orders!J$1, products!$A$1:$G$1, 0))</f>
        <v>D</v>
      </c>
      <c r="K238" s="4">
        <f>INDEX(products!$A$1:$G$49, MATCH(orders!$D238, products!$A$1:$A$49, 0), MATCH(orders!K$1, products!$A$1:$G$1, 0))</f>
        <v>2.5</v>
      </c>
      <c r="L238" s="5">
        <f>INDEX(products!$A$1:$G$49, MATCH(orders!$D238, products!$A$1:$A$49, 0), MATCH(orders!L$1, products!$A$1:$G$1, 0))</f>
        <v>29.784999999999997</v>
      </c>
      <c r="M238" s="6">
        <f>L238*E238</f>
        <v>89.35499999999999</v>
      </c>
      <c r="N238" t="str">
        <f>IF(I238="Rob","Robusta",IF(I238="Exc","Excelsa",IF(I238="Ara","Arabica",IF(I238="Lib","Liberica",""))))</f>
        <v>Liberica</v>
      </c>
      <c r="O238" t="str">
        <f>IF(J238="M","Medium",IF(J238="L","Light",IF(J238="D","Dark","")))</f>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_xlfn.XLOOKUP(C239,customers!$A:$A,customers!$B:$B,,0)</f>
        <v>Craggy Bril</v>
      </c>
      <c r="G239" s="2" t="str">
        <f>IF(_xlfn.XLOOKUP($C239,customers!$A:$A,customers!$C:$C,,0)=0,"",_xlfn.XLOOKUP($C239,customers!$A:$A,customers!$C:$C,,0))</f>
        <v/>
      </c>
      <c r="H239" s="2" t="str">
        <f>_xlfn.XLOOKUP($C239,customers!$A:$A,customers!$G:$G,,0)</f>
        <v>United States</v>
      </c>
      <c r="I239" t="str">
        <f>INDEX(products!$A$1:$G$49, MATCH(orders!$D239, products!$A$1:$A$49, 0), MATCH(orders!I$1, products!$A$1:$G$1, 0))</f>
        <v>Rob</v>
      </c>
      <c r="J239" t="str">
        <f>INDEX(products!$A$1:$G$49, MATCH(orders!$D239, products!$A$1:$A$49, 0), MATCH(orders!J$1, products!$A$1:$G$1, 0))</f>
        <v>L</v>
      </c>
      <c r="K239" s="4">
        <f>INDEX(products!$A$1:$G$49, MATCH(orders!$D239, products!$A$1:$A$49, 0), MATCH(orders!K$1, products!$A$1:$G$1, 0))</f>
        <v>0.2</v>
      </c>
      <c r="L239" s="5">
        <f>INDEX(products!$A$1:$G$49, MATCH(orders!$D239, products!$A$1:$A$49, 0), MATCH(orders!L$1, products!$A$1:$G$1, 0))</f>
        <v>3.5849999999999995</v>
      </c>
      <c r="M239" s="6">
        <f>L239*E239</f>
        <v>3.5849999999999995</v>
      </c>
      <c r="N239" t="str">
        <f>IF(I239="Rob","Robusta",IF(I239="Exc","Excelsa",IF(I239="Ara","Arabica",IF(I239="Lib","Liberica",""))))</f>
        <v>Robusta</v>
      </c>
      <c r="O239" t="str">
        <f>IF(J239="M","Medium",IF(J239="L","Light",IF(J239="D","Dark","")))</f>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INDEX(products!$A$1:$G$49, MATCH(orders!$D240, products!$A$1:$A$49, 0), MATCH(orders!I$1, products!$A$1:$G$1, 0))</f>
        <v>Rob</v>
      </c>
      <c r="J240" t="str">
        <f>INDEX(products!$A$1:$G$49, MATCH(orders!$D240, products!$A$1:$A$49, 0), MATCH(orders!J$1, products!$A$1:$G$1, 0))</f>
        <v>M</v>
      </c>
      <c r="K240" s="4">
        <f>INDEX(products!$A$1:$G$49, MATCH(orders!$D240, products!$A$1:$A$49, 0), MATCH(orders!K$1, products!$A$1:$G$1, 0))</f>
        <v>2.5</v>
      </c>
      <c r="L240" s="5">
        <f>INDEX(products!$A$1:$G$49, MATCH(orders!$D240, products!$A$1:$A$49, 0), MATCH(orders!L$1, products!$A$1:$G$1, 0))</f>
        <v>22.884999999999998</v>
      </c>
      <c r="M240" s="6">
        <f>L240*E240</f>
        <v>45.769999999999996</v>
      </c>
      <c r="N240" t="str">
        <f>IF(I240="Rob","Robusta",IF(I240="Exc","Excelsa",IF(I240="Ara","Arabica",IF(I240="Lib","Liberica",""))))</f>
        <v>Robusta</v>
      </c>
      <c r="O240" t="str">
        <f>IF(J240="M","Medium",IF(J240="L","Light",IF(J240="D","Dark","")))</f>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_xlfn.XLOOKUP(C241,customers!$A:$A,customers!$B:$B,,0)</f>
        <v>Devon Magowan</v>
      </c>
      <c r="G241" s="2" t="str">
        <f>IF(_xlfn.XLOOKUP($C241,customers!$A:$A,customers!$C:$C,,0)=0,"",_xlfn.XLOOKUP($C241,customers!$A:$A,customers!$C:$C,,0))</f>
        <v>dmagowan6n@fc2.com</v>
      </c>
      <c r="H241" s="2" t="str">
        <f>_xlfn.XLOOKUP($C241,customers!$A:$A,customers!$G:$G,,0)</f>
        <v>United States</v>
      </c>
      <c r="I241" t="str">
        <f>INDEX(products!$A$1:$G$49, MATCH(orders!$D241, products!$A$1:$A$49, 0), MATCH(orders!I$1, products!$A$1:$G$1, 0))</f>
        <v>Exc</v>
      </c>
      <c r="J241" t="str">
        <f>INDEX(products!$A$1:$G$49, MATCH(orders!$D241, products!$A$1:$A$49, 0), MATCH(orders!J$1, products!$A$1:$G$1, 0))</f>
        <v>L</v>
      </c>
      <c r="K241" s="4">
        <f>INDEX(products!$A$1:$G$49, MATCH(orders!$D241, products!$A$1:$A$49, 0), MATCH(orders!K$1, products!$A$1:$G$1, 0))</f>
        <v>1</v>
      </c>
      <c r="L241" s="5">
        <f>INDEX(products!$A$1:$G$49, MATCH(orders!$D241, products!$A$1:$A$49, 0), MATCH(orders!L$1, products!$A$1:$G$1, 0))</f>
        <v>14.85</v>
      </c>
      <c r="M241" s="6">
        <f>L241*E241</f>
        <v>59.4</v>
      </c>
      <c r="N241" t="str">
        <f>IF(I241="Rob","Robusta",IF(I241="Exc","Excelsa",IF(I241="Ara","Arabica",IF(I241="Lib","Liberica",""))))</f>
        <v>Excelsa</v>
      </c>
      <c r="O241" t="str">
        <f>IF(J241="M","Medium",IF(J241="L","Light",IF(J241="D","Dark","")))</f>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_xlfn.XLOOKUP(C242,customers!$A:$A,customers!$B:$B,,0)</f>
        <v>Codi Littrell</v>
      </c>
      <c r="G242" s="2" t="str">
        <f>IF(_xlfn.XLOOKUP($C242,customers!$A:$A,customers!$C:$C,,0)=0,"",_xlfn.XLOOKUP($C242,customers!$A:$A,customers!$C:$C,,0))</f>
        <v/>
      </c>
      <c r="H242" s="2" t="str">
        <f>_xlfn.XLOOKUP($C242,customers!$A:$A,customers!$G:$G,,0)</f>
        <v>United States</v>
      </c>
      <c r="I242" t="str">
        <f>INDEX(products!$A$1:$G$49, MATCH(orders!$D242, products!$A$1:$A$49, 0), MATCH(orders!I$1, products!$A$1:$G$1, 0))</f>
        <v>Ara</v>
      </c>
      <c r="J242" t="str">
        <f>INDEX(products!$A$1:$G$49, MATCH(orders!$D242, products!$A$1:$A$49, 0), MATCH(orders!J$1, products!$A$1:$G$1, 0))</f>
        <v>M</v>
      </c>
      <c r="K242" s="4">
        <f>INDEX(products!$A$1:$G$49, MATCH(orders!$D242, products!$A$1:$A$49, 0), MATCH(orders!K$1, products!$A$1:$G$1, 0))</f>
        <v>2.5</v>
      </c>
      <c r="L242" s="5">
        <f>INDEX(products!$A$1:$G$49, MATCH(orders!$D242, products!$A$1:$A$49, 0), MATCH(orders!L$1, products!$A$1:$G$1, 0))</f>
        <v>25.874999999999996</v>
      </c>
      <c r="M242" s="6">
        <f>L242*E242</f>
        <v>155.24999999999997</v>
      </c>
      <c r="N242" t="str">
        <f>IF(I242="Rob","Robusta",IF(I242="Exc","Excelsa",IF(I242="Ara","Arabica",IF(I242="Lib","Liberica",""))))</f>
        <v>Arabica</v>
      </c>
      <c r="O242" t="str">
        <f>IF(J242="M","Medium",IF(J242="L","Light",IF(J242="D","Dark","")))</f>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_xlfn.XLOOKUP(C243,customers!$A:$A,customers!$B:$B,,0)</f>
        <v>Christel Speak</v>
      </c>
      <c r="G243" s="2" t="str">
        <f>IF(_xlfn.XLOOKUP($C243,customers!$A:$A,customers!$C:$C,,0)=0,"",_xlfn.XLOOKUP($C243,customers!$A:$A,customers!$C:$C,,0))</f>
        <v/>
      </c>
      <c r="H243" s="2" t="str">
        <f>_xlfn.XLOOKUP($C243,customers!$A:$A,customers!$G:$G,,0)</f>
        <v>United States</v>
      </c>
      <c r="I243" t="str">
        <f>INDEX(products!$A$1:$G$49, MATCH(orders!$D243, products!$A$1:$A$49, 0), MATCH(orders!I$1, products!$A$1:$G$1, 0))</f>
        <v>Rob</v>
      </c>
      <c r="J243" t="str">
        <f>INDEX(products!$A$1:$G$49, MATCH(orders!$D243, products!$A$1:$A$49, 0), MATCH(orders!J$1, products!$A$1:$G$1, 0))</f>
        <v>M</v>
      </c>
      <c r="K243" s="4">
        <f>INDEX(products!$A$1:$G$49, MATCH(orders!$D243, products!$A$1:$A$49, 0), MATCH(orders!K$1, products!$A$1:$G$1, 0))</f>
        <v>2.5</v>
      </c>
      <c r="L243" s="5">
        <f>INDEX(products!$A$1:$G$49, MATCH(orders!$D243, products!$A$1:$A$49, 0), MATCH(orders!L$1, products!$A$1:$G$1, 0))</f>
        <v>22.884999999999998</v>
      </c>
      <c r="M243" s="6">
        <f>L243*E243</f>
        <v>45.769999999999996</v>
      </c>
      <c r="N243" t="str">
        <f>IF(I243="Rob","Robusta",IF(I243="Exc","Excelsa",IF(I243="Ara","Arabica",IF(I243="Lib","Liberica",""))))</f>
        <v>Robusta</v>
      </c>
      <c r="O243" t="str">
        <f>IF(J243="M","Medium",IF(J243="L","Light",IF(J243="D","Dark","")))</f>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INDEX(products!$A$1:$G$49, MATCH(orders!$D244, products!$A$1:$A$49, 0), MATCH(orders!I$1, products!$A$1:$G$1, 0))</f>
        <v>Exc</v>
      </c>
      <c r="J244" t="str">
        <f>INDEX(products!$A$1:$G$49, MATCH(orders!$D244, products!$A$1:$A$49, 0), MATCH(orders!J$1, products!$A$1:$G$1, 0))</f>
        <v>D</v>
      </c>
      <c r="K244" s="4">
        <f>INDEX(products!$A$1:$G$49, MATCH(orders!$D244, products!$A$1:$A$49, 0), MATCH(orders!K$1, products!$A$1:$G$1, 0))</f>
        <v>1</v>
      </c>
      <c r="L244" s="5">
        <f>INDEX(products!$A$1:$G$49, MATCH(orders!$D244, products!$A$1:$A$49, 0), MATCH(orders!L$1, products!$A$1:$G$1, 0))</f>
        <v>12.15</v>
      </c>
      <c r="M244" s="6">
        <f>L244*E244</f>
        <v>36.450000000000003</v>
      </c>
      <c r="N244" t="str">
        <f>IF(I244="Rob","Robusta",IF(I244="Exc","Excelsa",IF(I244="Ara","Arabica",IF(I244="Lib","Liberica",""))))</f>
        <v>Excelsa</v>
      </c>
      <c r="O244" t="str">
        <f>IF(J244="M","Medium",IF(J244="L","Light",IF(J244="D","Dark","")))</f>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INDEX(products!$A$1:$G$49, MATCH(orders!$D245, products!$A$1:$A$49, 0), MATCH(orders!I$1, products!$A$1:$G$1, 0))</f>
        <v>Exc</v>
      </c>
      <c r="J245" t="str">
        <f>INDEX(products!$A$1:$G$49, MATCH(orders!$D245, products!$A$1:$A$49, 0), MATCH(orders!J$1, products!$A$1:$G$1, 0))</f>
        <v>D</v>
      </c>
      <c r="K245" s="4">
        <f>INDEX(products!$A$1:$G$49, MATCH(orders!$D245, products!$A$1:$A$49, 0), MATCH(orders!K$1, products!$A$1:$G$1, 0))</f>
        <v>0.5</v>
      </c>
      <c r="L245" s="5">
        <f>INDEX(products!$A$1:$G$49, MATCH(orders!$D245, products!$A$1:$A$49, 0), MATCH(orders!L$1, products!$A$1:$G$1, 0))</f>
        <v>7.29</v>
      </c>
      <c r="M245" s="6">
        <f>L245*E245</f>
        <v>29.16</v>
      </c>
      <c r="N245" t="str">
        <f>IF(I245="Rob","Robusta",IF(I245="Exc","Excelsa",IF(I245="Ara","Arabica",IF(I245="Lib","Liberica",""))))</f>
        <v>Excelsa</v>
      </c>
      <c r="O245" t="str">
        <f>IF(J245="M","Medium",IF(J245="L","Light",IF(J245="D","Dark","")))</f>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_xlfn.XLOOKUP(C246,customers!$A:$A,customers!$B:$B,,0)</f>
        <v>Effie Yurkov</v>
      </c>
      <c r="G246" s="2" t="str">
        <f>IF(_xlfn.XLOOKUP($C246,customers!$A:$A,customers!$C:$C,,0)=0,"",_xlfn.XLOOKUP($C246,customers!$A:$A,customers!$C:$C,,0))</f>
        <v>eyurkov6s@hud.gov</v>
      </c>
      <c r="H246" s="2" t="str">
        <f>_xlfn.XLOOKUP($C246,customers!$A:$A,customers!$G:$G,,0)</f>
        <v>United States</v>
      </c>
      <c r="I246" t="str">
        <f>INDEX(products!$A$1:$G$49, MATCH(orders!$D246, products!$A$1:$A$49, 0), MATCH(orders!I$1, products!$A$1:$G$1, 0))</f>
        <v>Lib</v>
      </c>
      <c r="J246" t="str">
        <f>INDEX(products!$A$1:$G$49, MATCH(orders!$D246, products!$A$1:$A$49, 0), MATCH(orders!J$1, products!$A$1:$G$1, 0))</f>
        <v>M</v>
      </c>
      <c r="K246" s="4">
        <f>INDEX(products!$A$1:$G$49, MATCH(orders!$D246, products!$A$1:$A$49, 0), MATCH(orders!K$1, products!$A$1:$G$1, 0))</f>
        <v>2.5</v>
      </c>
      <c r="L246" s="5">
        <f>INDEX(products!$A$1:$G$49, MATCH(orders!$D246, products!$A$1:$A$49, 0), MATCH(orders!L$1, products!$A$1:$G$1, 0))</f>
        <v>33.464999999999996</v>
      </c>
      <c r="M246" s="6">
        <f>L246*E246</f>
        <v>133.85999999999999</v>
      </c>
      <c r="N246" t="str">
        <f>IF(I246="Rob","Robusta",IF(I246="Exc","Excelsa",IF(I246="Ara","Arabica",IF(I246="Lib","Liberica",""))))</f>
        <v>Liberica</v>
      </c>
      <c r="O246" t="str">
        <f>IF(J246="M","Medium",IF(J246="L","Light",IF(J246="D","Dark","")))</f>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_xlfn.XLOOKUP(C247,customers!$A:$A,customers!$B:$B,,0)</f>
        <v>Lexie Mallan</v>
      </c>
      <c r="G247" s="2" t="str">
        <f>IF(_xlfn.XLOOKUP($C247,customers!$A:$A,customers!$C:$C,,0)=0,"",_xlfn.XLOOKUP($C247,customers!$A:$A,customers!$C:$C,,0))</f>
        <v>lmallan6t@state.gov</v>
      </c>
      <c r="H247" s="2" t="str">
        <f>_xlfn.XLOOKUP($C247,customers!$A:$A,customers!$G:$G,,0)</f>
        <v>United States</v>
      </c>
      <c r="I247" t="str">
        <f>INDEX(products!$A$1:$G$49, MATCH(orders!$D247, products!$A$1:$A$49, 0), MATCH(orders!I$1, products!$A$1:$G$1, 0))</f>
        <v>Lib</v>
      </c>
      <c r="J247" t="str">
        <f>INDEX(products!$A$1:$G$49, MATCH(orders!$D247, products!$A$1:$A$49, 0), MATCH(orders!J$1, products!$A$1:$G$1, 0))</f>
        <v>L</v>
      </c>
      <c r="K247" s="4">
        <f>INDEX(products!$A$1:$G$49, MATCH(orders!$D247, products!$A$1:$A$49, 0), MATCH(orders!K$1, products!$A$1:$G$1, 0))</f>
        <v>0.2</v>
      </c>
      <c r="L247" s="5">
        <f>INDEX(products!$A$1:$G$49, MATCH(orders!$D247, products!$A$1:$A$49, 0), MATCH(orders!L$1, products!$A$1:$G$1, 0))</f>
        <v>4.7549999999999999</v>
      </c>
      <c r="M247" s="6">
        <f>L247*E247</f>
        <v>23.774999999999999</v>
      </c>
      <c r="N247" t="str">
        <f>IF(I247="Rob","Robusta",IF(I247="Exc","Excelsa",IF(I247="Ara","Arabica",IF(I247="Lib","Liberica",""))))</f>
        <v>Liberica</v>
      </c>
      <c r="O247" t="str">
        <f>IF(J247="M","Medium",IF(J247="L","Light",IF(J247="D","Dark","")))</f>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INDEX(products!$A$1:$G$49, MATCH(orders!$D248, products!$A$1:$A$49, 0), MATCH(orders!I$1, products!$A$1:$G$1, 0))</f>
        <v>Lib</v>
      </c>
      <c r="J248" t="str">
        <f>INDEX(products!$A$1:$G$49, MATCH(orders!$D248, products!$A$1:$A$49, 0), MATCH(orders!J$1, products!$A$1:$G$1, 0))</f>
        <v>D</v>
      </c>
      <c r="K248" s="4">
        <f>INDEX(products!$A$1:$G$49, MATCH(orders!$D248, products!$A$1:$A$49, 0), MATCH(orders!K$1, products!$A$1:$G$1, 0))</f>
        <v>1</v>
      </c>
      <c r="L248" s="5">
        <f>INDEX(products!$A$1:$G$49, MATCH(orders!$D248, products!$A$1:$A$49, 0), MATCH(orders!L$1, products!$A$1:$G$1, 0))</f>
        <v>12.95</v>
      </c>
      <c r="M248" s="6">
        <f>L248*E248</f>
        <v>38.849999999999994</v>
      </c>
      <c r="N248" t="str">
        <f>IF(I248="Rob","Robusta",IF(I248="Exc","Excelsa",IF(I248="Ara","Arabica",IF(I248="Lib","Liberica",""))))</f>
        <v>Liberica</v>
      </c>
      <c r="O248" t="str">
        <f>IF(J248="M","Medium",IF(J248="L","Light",IF(J248="D","Dark","")))</f>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_xlfn.XLOOKUP(C249,customers!$A:$A,customers!$B:$B,,0)</f>
        <v>Delmar Beasant</v>
      </c>
      <c r="G249" s="2" t="str">
        <f>IF(_xlfn.XLOOKUP($C249,customers!$A:$A,customers!$C:$C,,0)=0,"",_xlfn.XLOOKUP($C249,customers!$A:$A,customers!$C:$C,,0))</f>
        <v/>
      </c>
      <c r="H249" s="2" t="str">
        <f>_xlfn.XLOOKUP($C249,customers!$A:$A,customers!$G:$G,,0)</f>
        <v>Ireland</v>
      </c>
      <c r="I249" t="str">
        <f>INDEX(products!$A$1:$G$49, MATCH(orders!$D249, products!$A$1:$A$49, 0), MATCH(orders!I$1, products!$A$1:$G$1, 0))</f>
        <v>Rob</v>
      </c>
      <c r="J249" t="str">
        <f>INDEX(products!$A$1:$G$49, MATCH(orders!$D249, products!$A$1:$A$49, 0), MATCH(orders!J$1, products!$A$1:$G$1, 0))</f>
        <v>L</v>
      </c>
      <c r="K249" s="4">
        <f>INDEX(products!$A$1:$G$49, MATCH(orders!$D249, products!$A$1:$A$49, 0), MATCH(orders!K$1, products!$A$1:$G$1, 0))</f>
        <v>0.2</v>
      </c>
      <c r="L249" s="5">
        <f>INDEX(products!$A$1:$G$49, MATCH(orders!$D249, products!$A$1:$A$49, 0), MATCH(orders!L$1, products!$A$1:$G$1, 0))</f>
        <v>3.5849999999999995</v>
      </c>
      <c r="M249" s="6">
        <f>L249*E249</f>
        <v>21.509999999999998</v>
      </c>
      <c r="N249" t="str">
        <f>IF(I249="Rob","Robusta",IF(I249="Exc","Excelsa",IF(I249="Ara","Arabica",IF(I249="Lib","Liberica",""))))</f>
        <v>Robusta</v>
      </c>
      <c r="O249" t="str">
        <f>IF(J249="M","Medium",IF(J249="L","Light",IF(J249="D","Dark","")))</f>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INDEX(products!$A$1:$G$49, MATCH(orders!$D250, products!$A$1:$A$49, 0), MATCH(orders!I$1, products!$A$1:$G$1, 0))</f>
        <v>Ara</v>
      </c>
      <c r="J250" t="str">
        <f>INDEX(products!$A$1:$G$49, MATCH(orders!$D250, products!$A$1:$A$49, 0), MATCH(orders!J$1, products!$A$1:$G$1, 0))</f>
        <v>D</v>
      </c>
      <c r="K250" s="4">
        <f>INDEX(products!$A$1:$G$49, MATCH(orders!$D250, products!$A$1:$A$49, 0), MATCH(orders!K$1, products!$A$1:$G$1, 0))</f>
        <v>1</v>
      </c>
      <c r="L250" s="5">
        <f>INDEX(products!$A$1:$G$49, MATCH(orders!$D250, products!$A$1:$A$49, 0), MATCH(orders!L$1, products!$A$1:$G$1, 0))</f>
        <v>9.9499999999999993</v>
      </c>
      <c r="M250" s="6">
        <f>L250*E250</f>
        <v>9.9499999999999993</v>
      </c>
      <c r="N250" t="str">
        <f>IF(I250="Rob","Robusta",IF(I250="Exc","Excelsa",IF(I250="Ara","Arabica",IF(I250="Lib","Liberica",""))))</f>
        <v>Arabica</v>
      </c>
      <c r="O250" t="str">
        <f>IF(J250="M","Medium",IF(J250="L","Light",IF(J250="D","Dark","")))</f>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INDEX(products!$A$1:$G$49, MATCH(orders!$D251, products!$A$1:$A$49, 0), MATCH(orders!I$1, products!$A$1:$G$1, 0))</f>
        <v>Lib</v>
      </c>
      <c r="J251" t="str">
        <f>INDEX(products!$A$1:$G$49, MATCH(orders!$D251, products!$A$1:$A$49, 0), MATCH(orders!J$1, products!$A$1:$G$1, 0))</f>
        <v>L</v>
      </c>
      <c r="K251" s="4">
        <f>INDEX(products!$A$1:$G$49, MATCH(orders!$D251, products!$A$1:$A$49, 0), MATCH(orders!K$1, products!$A$1:$G$1, 0))</f>
        <v>1</v>
      </c>
      <c r="L251" s="5">
        <f>INDEX(products!$A$1:$G$49, MATCH(orders!$D251, products!$A$1:$A$49, 0), MATCH(orders!L$1, products!$A$1:$G$1, 0))</f>
        <v>15.85</v>
      </c>
      <c r="M251" s="6">
        <f>L251*E251</f>
        <v>15.85</v>
      </c>
      <c r="N251" t="str">
        <f>IF(I251="Rob","Robusta",IF(I251="Exc","Excelsa",IF(I251="Ara","Arabica",IF(I251="Lib","Liberica",""))))</f>
        <v>Liberica</v>
      </c>
      <c r="O251" t="str">
        <f>IF(J251="M","Medium",IF(J251="L","Light",IF(J251="D","Dark","")))</f>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INDEX(products!$A$1:$G$49, MATCH(orders!$D252, products!$A$1:$A$49, 0), MATCH(orders!I$1, products!$A$1:$G$1, 0))</f>
        <v>Rob</v>
      </c>
      <c r="J252" t="str">
        <f>INDEX(products!$A$1:$G$49, MATCH(orders!$D252, products!$A$1:$A$49, 0), MATCH(orders!J$1, products!$A$1:$G$1, 0))</f>
        <v>M</v>
      </c>
      <c r="K252" s="4">
        <f>INDEX(products!$A$1:$G$49, MATCH(orders!$D252, products!$A$1:$A$49, 0), MATCH(orders!K$1, products!$A$1:$G$1, 0))</f>
        <v>0.2</v>
      </c>
      <c r="L252" s="5">
        <f>INDEX(products!$A$1:$G$49, MATCH(orders!$D252, products!$A$1:$A$49, 0), MATCH(orders!L$1, products!$A$1:$G$1, 0))</f>
        <v>2.9849999999999999</v>
      </c>
      <c r="M252" s="6">
        <f>L252*E252</f>
        <v>2.9849999999999999</v>
      </c>
      <c r="N252" t="str">
        <f>IF(I252="Rob","Robusta",IF(I252="Exc","Excelsa",IF(I252="Ara","Arabica",IF(I252="Lib","Liberica",""))))</f>
        <v>Robusta</v>
      </c>
      <c r="O252" t="str">
        <f>IF(J252="M","Medium",IF(J252="L","Light",IF(J252="D","Dark","")))</f>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INDEX(products!$A$1:$G$49, MATCH(orders!$D253, products!$A$1:$A$49, 0), MATCH(orders!I$1, products!$A$1:$G$1, 0))</f>
        <v>Exc</v>
      </c>
      <c r="J253" t="str">
        <f>INDEX(products!$A$1:$G$49, MATCH(orders!$D253, products!$A$1:$A$49, 0), MATCH(orders!J$1, products!$A$1:$G$1, 0))</f>
        <v>M</v>
      </c>
      <c r="K253" s="4">
        <f>INDEX(products!$A$1:$G$49, MATCH(orders!$D253, products!$A$1:$A$49, 0), MATCH(orders!K$1, products!$A$1:$G$1, 0))</f>
        <v>1</v>
      </c>
      <c r="L253" s="5">
        <f>INDEX(products!$A$1:$G$49, MATCH(orders!$D253, products!$A$1:$A$49, 0), MATCH(orders!L$1, products!$A$1:$G$1, 0))</f>
        <v>13.75</v>
      </c>
      <c r="M253" s="6">
        <f>L253*E253</f>
        <v>68.75</v>
      </c>
      <c r="N253" t="str">
        <f>IF(I253="Rob","Robusta",IF(I253="Exc","Excelsa",IF(I253="Ara","Arabica",IF(I253="Lib","Liberica",""))))</f>
        <v>Excelsa</v>
      </c>
      <c r="O253" t="str">
        <f>IF(J253="M","Medium",IF(J253="L","Light",IF(J253="D","Dark","")))</f>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_xlfn.XLOOKUP(C254,customers!$A:$A,customers!$B:$B,,0)</f>
        <v>Devy Bulbrook</v>
      </c>
      <c r="G254" s="2" t="str">
        <f>IF(_xlfn.XLOOKUP($C254,customers!$A:$A,customers!$C:$C,,0)=0,"",_xlfn.XLOOKUP($C254,customers!$A:$A,customers!$C:$C,,0))</f>
        <v/>
      </c>
      <c r="H254" s="2" t="str">
        <f>_xlfn.XLOOKUP($C254,customers!$A:$A,customers!$G:$G,,0)</f>
        <v>United States</v>
      </c>
      <c r="I254" t="str">
        <f>INDEX(products!$A$1:$G$49, MATCH(orders!$D254, products!$A$1:$A$49, 0), MATCH(orders!I$1, products!$A$1:$G$1, 0))</f>
        <v>Ara</v>
      </c>
      <c r="J254" t="str">
        <f>INDEX(products!$A$1:$G$49, MATCH(orders!$D254, products!$A$1:$A$49, 0), MATCH(orders!J$1, products!$A$1:$G$1, 0))</f>
        <v>D</v>
      </c>
      <c r="K254" s="4">
        <f>INDEX(products!$A$1:$G$49, MATCH(orders!$D254, products!$A$1:$A$49, 0), MATCH(orders!K$1, products!$A$1:$G$1, 0))</f>
        <v>1</v>
      </c>
      <c r="L254" s="5">
        <f>INDEX(products!$A$1:$G$49, MATCH(orders!$D254, products!$A$1:$A$49, 0), MATCH(orders!L$1, products!$A$1:$G$1, 0))</f>
        <v>9.9499999999999993</v>
      </c>
      <c r="M254" s="6">
        <f>L254*E254</f>
        <v>29.849999999999998</v>
      </c>
      <c r="N254" t="str">
        <f>IF(I254="Rob","Robusta",IF(I254="Exc","Excelsa",IF(I254="Ara","Arabica",IF(I254="Lib","Liberica",""))))</f>
        <v>Arabica</v>
      </c>
      <c r="O254" t="str">
        <f>IF(J254="M","Medium",IF(J254="L","Light",IF(J254="D","Dark","")))</f>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_xlfn.XLOOKUP(C255,customers!$A:$A,customers!$B:$B,,0)</f>
        <v>Leia Kernan</v>
      </c>
      <c r="G255" s="2" t="str">
        <f>IF(_xlfn.XLOOKUP($C255,customers!$A:$A,customers!$C:$C,,0)=0,"",_xlfn.XLOOKUP($C255,customers!$A:$A,customers!$C:$C,,0))</f>
        <v>lkernan71@wsj.com</v>
      </c>
      <c r="H255" s="2" t="str">
        <f>_xlfn.XLOOKUP($C255,customers!$A:$A,customers!$G:$G,,0)</f>
        <v>United States</v>
      </c>
      <c r="I255" t="str">
        <f>INDEX(products!$A$1:$G$49, MATCH(orders!$D255, products!$A$1:$A$49, 0), MATCH(orders!I$1, products!$A$1:$G$1, 0))</f>
        <v>Lib</v>
      </c>
      <c r="J255" t="str">
        <f>INDEX(products!$A$1:$G$49, MATCH(orders!$D255, products!$A$1:$A$49, 0), MATCH(orders!J$1, products!$A$1:$G$1, 0))</f>
        <v>M</v>
      </c>
      <c r="K255" s="4">
        <f>INDEX(products!$A$1:$G$49, MATCH(orders!$D255, products!$A$1:$A$49, 0), MATCH(orders!K$1, products!$A$1:$G$1, 0))</f>
        <v>1</v>
      </c>
      <c r="L255" s="5">
        <f>INDEX(products!$A$1:$G$49, MATCH(orders!$D255, products!$A$1:$A$49, 0), MATCH(orders!L$1, products!$A$1:$G$1, 0))</f>
        <v>14.55</v>
      </c>
      <c r="M255" s="6">
        <f>L255*E255</f>
        <v>58.2</v>
      </c>
      <c r="N255" t="str">
        <f>IF(I255="Rob","Robusta",IF(I255="Exc","Excelsa",IF(I255="Ara","Arabica",IF(I255="Lib","Liberica",""))))</f>
        <v>Liberica</v>
      </c>
      <c r="O255" t="str">
        <f>IF(J255="M","Medium",IF(J255="L","Light",IF(J255="D","Dark","")))</f>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INDEX(products!$A$1:$G$49, MATCH(orders!$D256, products!$A$1:$A$49, 0), MATCH(orders!I$1, products!$A$1:$G$1, 0))</f>
        <v>Rob</v>
      </c>
      <c r="J256" t="str">
        <f>INDEX(products!$A$1:$G$49, MATCH(orders!$D256, products!$A$1:$A$49, 0), MATCH(orders!J$1, products!$A$1:$G$1, 0))</f>
        <v>L</v>
      </c>
      <c r="K256" s="4">
        <f>INDEX(products!$A$1:$G$49, MATCH(orders!$D256, products!$A$1:$A$49, 0), MATCH(orders!K$1, products!$A$1:$G$1, 0))</f>
        <v>0.5</v>
      </c>
      <c r="L256" s="5">
        <f>INDEX(products!$A$1:$G$49, MATCH(orders!$D256, products!$A$1:$A$49, 0), MATCH(orders!L$1, products!$A$1:$G$1, 0))</f>
        <v>7.169999999999999</v>
      </c>
      <c r="M256" s="6">
        <f>L256*E256</f>
        <v>28.679999999999996</v>
      </c>
      <c r="N256" t="str">
        <f>IF(I256="Rob","Robusta",IF(I256="Exc","Excelsa",IF(I256="Ara","Arabica",IF(I256="Lib","Liberica",""))))</f>
        <v>Robusta</v>
      </c>
      <c r="O256" t="str">
        <f>IF(J256="M","Medium",IF(J256="L","Light",IF(J256="D","Dark","")))</f>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INDEX(products!$A$1:$G$49, MATCH(orders!$D257, products!$A$1:$A$49, 0), MATCH(orders!I$1, products!$A$1:$G$1, 0))</f>
        <v>Rob</v>
      </c>
      <c r="J257" t="str">
        <f>INDEX(products!$A$1:$G$49, MATCH(orders!$D257, products!$A$1:$A$49, 0), MATCH(orders!J$1, products!$A$1:$G$1, 0))</f>
        <v>L</v>
      </c>
      <c r="K257" s="4">
        <f>INDEX(products!$A$1:$G$49, MATCH(orders!$D257, products!$A$1:$A$49, 0), MATCH(orders!K$1, products!$A$1:$G$1, 0))</f>
        <v>0.5</v>
      </c>
      <c r="L257" s="5">
        <f>INDEX(products!$A$1:$G$49, MATCH(orders!$D257, products!$A$1:$A$49, 0), MATCH(orders!L$1, products!$A$1:$G$1, 0))</f>
        <v>7.169999999999999</v>
      </c>
      <c r="M257" s="6">
        <f>L257*E257</f>
        <v>21.509999999999998</v>
      </c>
      <c r="N257" t="str">
        <f>IF(I257="Rob","Robusta",IF(I257="Exc","Excelsa",IF(I257="Ara","Arabica",IF(I257="Lib","Liberica",""))))</f>
        <v>Robusta</v>
      </c>
      <c r="O257" t="str">
        <f>IF(J257="M","Medium",IF(J257="L","Light",IF(J257="D","Dark","")))</f>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INDEX(products!$A$1:$G$49, MATCH(orders!$D258, products!$A$1:$A$49, 0), MATCH(orders!I$1, products!$A$1:$G$1, 0))</f>
        <v>Lib</v>
      </c>
      <c r="J258" t="str">
        <f>INDEX(products!$A$1:$G$49, MATCH(orders!$D258, products!$A$1:$A$49, 0), MATCH(orders!J$1, products!$A$1:$G$1, 0))</f>
        <v>M</v>
      </c>
      <c r="K258" s="4">
        <f>INDEX(products!$A$1:$G$49, MATCH(orders!$D258, products!$A$1:$A$49, 0), MATCH(orders!K$1, products!$A$1:$G$1, 0))</f>
        <v>0.5</v>
      </c>
      <c r="L258" s="5">
        <f>INDEX(products!$A$1:$G$49, MATCH(orders!$D258, products!$A$1:$A$49, 0), MATCH(orders!L$1, products!$A$1:$G$1, 0))</f>
        <v>8.73</v>
      </c>
      <c r="M258" s="6">
        <f>L258*E258</f>
        <v>17.46</v>
      </c>
      <c r="N258" t="str">
        <f>IF(I258="Rob","Robusta",IF(I258="Exc","Excelsa",IF(I258="Ara","Arabica",IF(I258="Lib","Liberica",""))))</f>
        <v>Liberica</v>
      </c>
      <c r="O258" t="str">
        <f>IF(J258="M","Medium",IF(J258="L","Light",IF(J258="D","Dark","")))</f>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INDEX(products!$A$1:$G$49, MATCH(orders!$D259, products!$A$1:$A$49, 0), MATCH(orders!I$1, products!$A$1:$G$1, 0))</f>
        <v>Exc</v>
      </c>
      <c r="J259" t="str">
        <f>INDEX(products!$A$1:$G$49, MATCH(orders!$D259, products!$A$1:$A$49, 0), MATCH(orders!J$1, products!$A$1:$G$1, 0))</f>
        <v>D</v>
      </c>
      <c r="K259" s="4">
        <f>INDEX(products!$A$1:$G$49, MATCH(orders!$D259, products!$A$1:$A$49, 0), MATCH(orders!K$1, products!$A$1:$G$1, 0))</f>
        <v>2.5</v>
      </c>
      <c r="L259" s="5">
        <f>INDEX(products!$A$1:$G$49, MATCH(orders!$D259, products!$A$1:$A$49, 0), MATCH(orders!L$1, products!$A$1:$G$1, 0))</f>
        <v>27.945</v>
      </c>
      <c r="M259" s="6">
        <f>L259*E259</f>
        <v>27.945</v>
      </c>
      <c r="N259" t="str">
        <f>IF(I259="Rob","Robusta",IF(I259="Exc","Excelsa",IF(I259="Ara","Arabica",IF(I259="Lib","Liberica",""))))</f>
        <v>Excelsa</v>
      </c>
      <c r="O259" t="str">
        <f>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INDEX(products!$A$1:$G$49, MATCH(orders!$D260, products!$A$1:$A$49, 0), MATCH(orders!I$1, products!$A$1:$G$1, 0))</f>
        <v>Exc</v>
      </c>
      <c r="J260" t="str">
        <f>INDEX(products!$A$1:$G$49, MATCH(orders!$D260, products!$A$1:$A$49, 0), MATCH(orders!J$1, products!$A$1:$G$1, 0))</f>
        <v>D</v>
      </c>
      <c r="K260" s="4">
        <f>INDEX(products!$A$1:$G$49, MATCH(orders!$D260, products!$A$1:$A$49, 0), MATCH(orders!K$1, products!$A$1:$G$1, 0))</f>
        <v>2.5</v>
      </c>
      <c r="L260" s="5">
        <f>INDEX(products!$A$1:$G$49, MATCH(orders!$D260, products!$A$1:$A$49, 0), MATCH(orders!L$1, products!$A$1:$G$1, 0))</f>
        <v>27.945</v>
      </c>
      <c r="M260" s="6">
        <f>L260*E260</f>
        <v>139.72499999999999</v>
      </c>
      <c r="N260" t="str">
        <f>IF(I260="Rob","Robusta",IF(I260="Exc","Excelsa",IF(I260="Ara","Arabica",IF(I260="Lib","Liberica",""))))</f>
        <v>Excelsa</v>
      </c>
      <c r="O260" t="str">
        <f>IF(J260="M","Medium",IF(J260="L","Light",IF(J260="D","Dark","")))</f>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_xlfn.XLOOKUP(C261,customers!$A:$A,customers!$B:$B,,0)</f>
        <v>Irv Hay</v>
      </c>
      <c r="G261" s="2" t="str">
        <f>IF(_xlfn.XLOOKUP($C261,customers!$A:$A,customers!$C:$C,,0)=0,"",_xlfn.XLOOKUP($C261,customers!$A:$A,customers!$C:$C,,0))</f>
        <v>ihay77@lulu.com</v>
      </c>
      <c r="H261" s="2" t="str">
        <f>_xlfn.XLOOKUP($C261,customers!$A:$A,customers!$G:$G,,0)</f>
        <v>United Kingdom</v>
      </c>
      <c r="I261" t="str">
        <f>INDEX(products!$A$1:$G$49, MATCH(orders!$D261, products!$A$1:$A$49, 0), MATCH(orders!I$1, products!$A$1:$G$1, 0))</f>
        <v>Rob</v>
      </c>
      <c r="J261" t="str">
        <f>INDEX(products!$A$1:$G$49, MATCH(orders!$D261, products!$A$1:$A$49, 0), MATCH(orders!J$1, products!$A$1:$G$1, 0))</f>
        <v>M</v>
      </c>
      <c r="K261" s="4">
        <f>INDEX(products!$A$1:$G$49, MATCH(orders!$D261, products!$A$1:$A$49, 0), MATCH(orders!K$1, products!$A$1:$G$1, 0))</f>
        <v>0.2</v>
      </c>
      <c r="L261" s="5">
        <f>INDEX(products!$A$1:$G$49, MATCH(orders!$D261, products!$A$1:$A$49, 0), MATCH(orders!L$1, products!$A$1:$G$1, 0))</f>
        <v>2.9849999999999999</v>
      </c>
      <c r="M261" s="6">
        <f>L261*E261</f>
        <v>5.97</v>
      </c>
      <c r="N261" t="str">
        <f>IF(I261="Rob","Robusta",IF(I261="Exc","Excelsa",IF(I261="Ara","Arabica",IF(I261="Lib","Liberica",""))))</f>
        <v>Robusta</v>
      </c>
      <c r="O261" t="str">
        <f>IF(J261="M","Medium",IF(J261="L","Light",IF(J261="D","Dark","")))</f>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INDEX(products!$A$1:$G$49, MATCH(orders!$D262, products!$A$1:$A$49, 0), MATCH(orders!I$1, products!$A$1:$G$1, 0))</f>
        <v>Rob</v>
      </c>
      <c r="J262" t="str">
        <f>INDEX(products!$A$1:$G$49, MATCH(orders!$D262, products!$A$1:$A$49, 0), MATCH(orders!J$1, products!$A$1:$G$1, 0))</f>
        <v>L</v>
      </c>
      <c r="K262" s="4">
        <f>INDEX(products!$A$1:$G$49, MATCH(orders!$D262, products!$A$1:$A$49, 0), MATCH(orders!K$1, products!$A$1:$G$1, 0))</f>
        <v>2.5</v>
      </c>
      <c r="L262" s="5">
        <f>INDEX(products!$A$1:$G$49, MATCH(orders!$D262, products!$A$1:$A$49, 0), MATCH(orders!L$1, products!$A$1:$G$1, 0))</f>
        <v>27.484999999999996</v>
      </c>
      <c r="M262" s="6">
        <f>L262*E262</f>
        <v>27.484999999999996</v>
      </c>
      <c r="N262" t="str">
        <f>IF(I262="Rob","Robusta",IF(I262="Exc","Excelsa",IF(I262="Ara","Arabica",IF(I262="Lib","Liberica",""))))</f>
        <v>Robusta</v>
      </c>
      <c r="O262" t="str">
        <f>IF(J262="M","Medium",IF(J262="L","Light",IF(J262="D","Dark","")))</f>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_xlfn.XLOOKUP(C263,customers!$A:$A,customers!$B:$B,,0)</f>
        <v>Monique Canty</v>
      </c>
      <c r="G263" s="2" t="str">
        <f>IF(_xlfn.XLOOKUP($C263,customers!$A:$A,customers!$C:$C,,0)=0,"",_xlfn.XLOOKUP($C263,customers!$A:$A,customers!$C:$C,,0))</f>
        <v>mcanty79@jigsy.com</v>
      </c>
      <c r="H263" s="2" t="str">
        <f>_xlfn.XLOOKUP($C263,customers!$A:$A,customers!$G:$G,,0)</f>
        <v>United States</v>
      </c>
      <c r="I263" t="str">
        <f>INDEX(products!$A$1:$G$49, MATCH(orders!$D263, products!$A$1:$A$49, 0), MATCH(orders!I$1, products!$A$1:$G$1, 0))</f>
        <v>Rob</v>
      </c>
      <c r="J263" t="str">
        <f>INDEX(products!$A$1:$G$49, MATCH(orders!$D263, products!$A$1:$A$49, 0), MATCH(orders!J$1, products!$A$1:$G$1, 0))</f>
        <v>L</v>
      </c>
      <c r="K263" s="4">
        <f>INDEX(products!$A$1:$G$49, MATCH(orders!$D263, products!$A$1:$A$49, 0), MATCH(orders!K$1, products!$A$1:$G$1, 0))</f>
        <v>1</v>
      </c>
      <c r="L263" s="5">
        <f>INDEX(products!$A$1:$G$49, MATCH(orders!$D263, products!$A$1:$A$49, 0), MATCH(orders!L$1, products!$A$1:$G$1, 0))</f>
        <v>11.95</v>
      </c>
      <c r="M263" s="6">
        <f>L263*E263</f>
        <v>59.75</v>
      </c>
      <c r="N263" t="str">
        <f>IF(I263="Rob","Robusta",IF(I263="Exc","Excelsa",IF(I263="Ara","Arabica",IF(I263="Lib","Liberica",""))))</f>
        <v>Robusta</v>
      </c>
      <c r="O263" t="str">
        <f>IF(J263="M","Medium",IF(J263="L","Light",IF(J263="D","Dark","")))</f>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_xlfn.XLOOKUP(C264,customers!$A:$A,customers!$B:$B,,0)</f>
        <v>Javier Kopke</v>
      </c>
      <c r="G264" s="2" t="str">
        <f>IF(_xlfn.XLOOKUP($C264,customers!$A:$A,customers!$C:$C,,0)=0,"",_xlfn.XLOOKUP($C264,customers!$A:$A,customers!$C:$C,,0))</f>
        <v>jkopke7a@auda.org.au</v>
      </c>
      <c r="H264" s="2" t="str">
        <f>_xlfn.XLOOKUP($C264,customers!$A:$A,customers!$G:$G,,0)</f>
        <v>United States</v>
      </c>
      <c r="I264" t="str">
        <f>INDEX(products!$A$1:$G$49, MATCH(orders!$D264, products!$A$1:$A$49, 0), MATCH(orders!I$1, products!$A$1:$G$1, 0))</f>
        <v>Exc</v>
      </c>
      <c r="J264" t="str">
        <f>INDEX(products!$A$1:$G$49, MATCH(orders!$D264, products!$A$1:$A$49, 0), MATCH(orders!J$1, products!$A$1:$G$1, 0))</f>
        <v>M</v>
      </c>
      <c r="K264" s="4">
        <f>INDEX(products!$A$1:$G$49, MATCH(orders!$D264, products!$A$1:$A$49, 0), MATCH(orders!K$1, products!$A$1:$G$1, 0))</f>
        <v>1</v>
      </c>
      <c r="L264" s="5">
        <f>INDEX(products!$A$1:$G$49, MATCH(orders!$D264, products!$A$1:$A$49, 0), MATCH(orders!L$1, products!$A$1:$G$1, 0))</f>
        <v>13.75</v>
      </c>
      <c r="M264" s="6">
        <f>L264*E264</f>
        <v>41.25</v>
      </c>
      <c r="N264" t="str">
        <f>IF(I264="Rob","Robusta",IF(I264="Exc","Excelsa",IF(I264="Ara","Arabica",IF(I264="Lib","Liberica",""))))</f>
        <v>Excelsa</v>
      </c>
      <c r="O264" t="str">
        <f>IF(J264="M","Medium",IF(J264="L","Light",IF(J264="D","Dark","")))</f>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_xlfn.XLOOKUP(C265,customers!$A:$A,customers!$B:$B,,0)</f>
        <v>Mar McIver</v>
      </c>
      <c r="G265" s="2" t="str">
        <f>IF(_xlfn.XLOOKUP($C265,customers!$A:$A,customers!$C:$C,,0)=0,"",_xlfn.XLOOKUP($C265,customers!$A:$A,customers!$C:$C,,0))</f>
        <v/>
      </c>
      <c r="H265" s="2" t="str">
        <f>_xlfn.XLOOKUP($C265,customers!$A:$A,customers!$G:$G,,0)</f>
        <v>United States</v>
      </c>
      <c r="I265" t="str">
        <f>INDEX(products!$A$1:$G$49, MATCH(orders!$D265, products!$A$1:$A$49, 0), MATCH(orders!I$1, products!$A$1:$G$1, 0))</f>
        <v>Lib</v>
      </c>
      <c r="J265" t="str">
        <f>INDEX(products!$A$1:$G$49, MATCH(orders!$D265, products!$A$1:$A$49, 0), MATCH(orders!J$1, products!$A$1:$G$1, 0))</f>
        <v>M</v>
      </c>
      <c r="K265" s="4">
        <f>INDEX(products!$A$1:$G$49, MATCH(orders!$D265, products!$A$1:$A$49, 0), MATCH(orders!K$1, products!$A$1:$G$1, 0))</f>
        <v>2.5</v>
      </c>
      <c r="L265" s="5">
        <f>INDEX(products!$A$1:$G$49, MATCH(orders!$D265, products!$A$1:$A$49, 0), MATCH(orders!L$1, products!$A$1:$G$1, 0))</f>
        <v>33.464999999999996</v>
      </c>
      <c r="M265" s="6">
        <f>L265*E265</f>
        <v>133.85999999999999</v>
      </c>
      <c r="N265" t="str">
        <f>IF(I265="Rob","Robusta",IF(I265="Exc","Excelsa",IF(I265="Ara","Arabica",IF(I265="Lib","Liberica",""))))</f>
        <v>Liberica</v>
      </c>
      <c r="O265" t="str">
        <f>IF(J265="M","Medium",IF(J265="L","Light",IF(J265="D","Dark","")))</f>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_xlfn.XLOOKUP(C266,customers!$A:$A,customers!$B:$B,,0)</f>
        <v>Arabella Fransewich</v>
      </c>
      <c r="G266" s="2" t="str">
        <f>IF(_xlfn.XLOOKUP($C266,customers!$A:$A,customers!$C:$C,,0)=0,"",_xlfn.XLOOKUP($C266,customers!$A:$A,customers!$C:$C,,0))</f>
        <v/>
      </c>
      <c r="H266" s="2" t="str">
        <f>_xlfn.XLOOKUP($C266,customers!$A:$A,customers!$G:$G,,0)</f>
        <v>Ireland</v>
      </c>
      <c r="I266" t="str">
        <f>INDEX(products!$A$1:$G$49, MATCH(orders!$D266, products!$A$1:$A$49, 0), MATCH(orders!I$1, products!$A$1:$G$1, 0))</f>
        <v>Rob</v>
      </c>
      <c r="J266" t="str">
        <f>INDEX(products!$A$1:$G$49, MATCH(orders!$D266, products!$A$1:$A$49, 0), MATCH(orders!J$1, products!$A$1:$G$1, 0))</f>
        <v>L</v>
      </c>
      <c r="K266" s="4">
        <f>INDEX(products!$A$1:$G$49, MATCH(orders!$D266, products!$A$1:$A$49, 0), MATCH(orders!K$1, products!$A$1:$G$1, 0))</f>
        <v>1</v>
      </c>
      <c r="L266" s="5">
        <f>INDEX(products!$A$1:$G$49, MATCH(orders!$D266, products!$A$1:$A$49, 0), MATCH(orders!L$1, products!$A$1:$G$1, 0))</f>
        <v>11.95</v>
      </c>
      <c r="M266" s="6">
        <f>L266*E266</f>
        <v>59.75</v>
      </c>
      <c r="N266" t="str">
        <f>IF(I266="Rob","Robusta",IF(I266="Exc","Excelsa",IF(I266="Ara","Arabica",IF(I266="Lib","Liberica",""))))</f>
        <v>Robusta</v>
      </c>
      <c r="O266" t="str">
        <f>IF(J266="M","Medium",IF(J266="L","Light",IF(J266="D","Dark","")))</f>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INDEX(products!$A$1:$G$49, MATCH(orders!$D267, products!$A$1:$A$49, 0), MATCH(orders!I$1, products!$A$1:$G$1, 0))</f>
        <v>Ara</v>
      </c>
      <c r="J267" t="str">
        <f>INDEX(products!$A$1:$G$49, MATCH(orders!$D267, products!$A$1:$A$49, 0), MATCH(orders!J$1, products!$A$1:$G$1, 0))</f>
        <v>D</v>
      </c>
      <c r="K267" s="4">
        <f>INDEX(products!$A$1:$G$49, MATCH(orders!$D267, products!$A$1:$A$49, 0), MATCH(orders!K$1, products!$A$1:$G$1, 0))</f>
        <v>0.5</v>
      </c>
      <c r="L267" s="5">
        <f>INDEX(products!$A$1:$G$49, MATCH(orders!$D267, products!$A$1:$A$49, 0), MATCH(orders!L$1, products!$A$1:$G$1, 0))</f>
        <v>5.97</v>
      </c>
      <c r="M267" s="6">
        <f>L267*E267</f>
        <v>5.97</v>
      </c>
      <c r="N267" t="str">
        <f>IF(I267="Rob","Robusta",IF(I267="Exc","Excelsa",IF(I267="Ara","Arabica",IF(I267="Lib","Liberica",""))))</f>
        <v>Arabica</v>
      </c>
      <c r="O267" t="str">
        <f>IF(J267="M","Medium",IF(J267="L","Light",IF(J267="D","Dark","")))</f>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INDEX(products!$A$1:$G$49, MATCH(orders!$D268, products!$A$1:$A$49, 0), MATCH(orders!I$1, products!$A$1:$G$1, 0))</f>
        <v>Exc</v>
      </c>
      <c r="J268" t="str">
        <f>INDEX(products!$A$1:$G$49, MATCH(orders!$D268, products!$A$1:$A$49, 0), MATCH(orders!J$1, products!$A$1:$G$1, 0))</f>
        <v>D</v>
      </c>
      <c r="K268" s="4">
        <f>INDEX(products!$A$1:$G$49, MATCH(orders!$D268, products!$A$1:$A$49, 0), MATCH(orders!K$1, products!$A$1:$G$1, 0))</f>
        <v>1</v>
      </c>
      <c r="L268" s="5">
        <f>INDEX(products!$A$1:$G$49, MATCH(orders!$D268, products!$A$1:$A$49, 0), MATCH(orders!L$1, products!$A$1:$G$1, 0))</f>
        <v>12.15</v>
      </c>
      <c r="M268" s="6">
        <f>L268*E268</f>
        <v>24.3</v>
      </c>
      <c r="N268" t="str">
        <f>IF(I268="Rob","Robusta",IF(I268="Exc","Excelsa",IF(I268="Ara","Arabica",IF(I268="Lib","Liberica",""))))</f>
        <v>Excelsa</v>
      </c>
      <c r="O268" t="str">
        <f>IF(J268="M","Medium",IF(J268="L","Light",IF(J268="D","Dark","")))</f>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INDEX(products!$A$1:$G$49, MATCH(orders!$D269, products!$A$1:$A$49, 0), MATCH(orders!I$1, products!$A$1:$G$1, 0))</f>
        <v>Exc</v>
      </c>
      <c r="J269" t="str">
        <f>INDEX(products!$A$1:$G$49, MATCH(orders!$D269, products!$A$1:$A$49, 0), MATCH(orders!J$1, products!$A$1:$G$1, 0))</f>
        <v>D</v>
      </c>
      <c r="K269" s="4">
        <f>INDEX(products!$A$1:$G$49, MATCH(orders!$D269, products!$A$1:$A$49, 0), MATCH(orders!K$1, products!$A$1:$G$1, 0))</f>
        <v>0.2</v>
      </c>
      <c r="L269" s="5">
        <f>INDEX(products!$A$1:$G$49, MATCH(orders!$D269, products!$A$1:$A$49, 0), MATCH(orders!L$1, products!$A$1:$G$1, 0))</f>
        <v>3.645</v>
      </c>
      <c r="M269" s="6">
        <f>L269*E269</f>
        <v>21.87</v>
      </c>
      <c r="N269" t="str">
        <f>IF(I269="Rob","Robusta",IF(I269="Exc","Excelsa",IF(I269="Ara","Arabica",IF(I269="Lib","Liberica",""))))</f>
        <v>Excelsa</v>
      </c>
      <c r="O269" t="str">
        <f>IF(J269="M","Medium",IF(J269="L","Light",IF(J269="D","Dark","")))</f>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INDEX(products!$A$1:$G$49, MATCH(orders!$D270, products!$A$1:$A$49, 0), MATCH(orders!I$1, products!$A$1:$G$1, 0))</f>
        <v>Ara</v>
      </c>
      <c r="J270" t="str">
        <f>INDEX(products!$A$1:$G$49, MATCH(orders!$D270, products!$A$1:$A$49, 0), MATCH(orders!J$1, products!$A$1:$G$1, 0))</f>
        <v>D</v>
      </c>
      <c r="K270" s="4">
        <f>INDEX(products!$A$1:$G$49, MATCH(orders!$D270, products!$A$1:$A$49, 0), MATCH(orders!K$1, products!$A$1:$G$1, 0))</f>
        <v>1</v>
      </c>
      <c r="L270" s="5">
        <f>INDEX(products!$A$1:$G$49, MATCH(orders!$D270, products!$A$1:$A$49, 0), MATCH(orders!L$1, products!$A$1:$G$1, 0))</f>
        <v>9.9499999999999993</v>
      </c>
      <c r="M270" s="6">
        <f>L270*E270</f>
        <v>19.899999999999999</v>
      </c>
      <c r="N270" t="str">
        <f>IF(I270="Rob","Robusta",IF(I270="Exc","Excelsa",IF(I270="Ara","Arabica",IF(I270="Lib","Liberica",""))))</f>
        <v>Arabica</v>
      </c>
      <c r="O270" t="str">
        <f>IF(J270="M","Medium",IF(J270="L","Light",IF(J270="D","Dark","")))</f>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INDEX(products!$A$1:$G$49, MATCH(orders!$D271, products!$A$1:$A$49, 0), MATCH(orders!I$1, products!$A$1:$G$1, 0))</f>
        <v>Ara</v>
      </c>
      <c r="J271" t="str">
        <f>INDEX(products!$A$1:$G$49, MATCH(orders!$D271, products!$A$1:$A$49, 0), MATCH(orders!J$1, products!$A$1:$G$1, 0))</f>
        <v>D</v>
      </c>
      <c r="K271" s="4">
        <f>INDEX(products!$A$1:$G$49, MATCH(orders!$D271, products!$A$1:$A$49, 0), MATCH(orders!K$1, products!$A$1:$G$1, 0))</f>
        <v>0.2</v>
      </c>
      <c r="L271" s="5">
        <f>INDEX(products!$A$1:$G$49, MATCH(orders!$D271, products!$A$1:$A$49, 0), MATCH(orders!L$1, products!$A$1:$G$1, 0))</f>
        <v>2.9849999999999999</v>
      </c>
      <c r="M271" s="6">
        <f>L271*E271</f>
        <v>5.97</v>
      </c>
      <c r="N271" t="str">
        <f>IF(I271="Rob","Robusta",IF(I271="Exc","Excelsa",IF(I271="Ara","Arabica",IF(I271="Lib","Liberica",""))))</f>
        <v>Arabica</v>
      </c>
      <c r="O271" t="str">
        <f>IF(J271="M","Medium",IF(J271="L","Light",IF(J271="D","Dark","")))</f>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_xlfn.XLOOKUP(C272,customers!$A:$A,customers!$B:$B,,0)</f>
        <v>Barney Chisnell</v>
      </c>
      <c r="G272" s="2" t="str">
        <f>IF(_xlfn.XLOOKUP($C272,customers!$A:$A,customers!$C:$C,,0)=0,"",_xlfn.XLOOKUP($C272,customers!$A:$A,customers!$C:$C,,0))</f>
        <v/>
      </c>
      <c r="H272" s="2" t="str">
        <f>_xlfn.XLOOKUP($C272,customers!$A:$A,customers!$G:$G,,0)</f>
        <v>Ireland</v>
      </c>
      <c r="I272" t="str">
        <f>INDEX(products!$A$1:$G$49, MATCH(orders!$D272, products!$A$1:$A$49, 0), MATCH(orders!I$1, products!$A$1:$G$1, 0))</f>
        <v>Exc</v>
      </c>
      <c r="J272" t="str">
        <f>INDEX(products!$A$1:$G$49, MATCH(orders!$D272, products!$A$1:$A$49, 0), MATCH(orders!J$1, products!$A$1:$G$1, 0))</f>
        <v>D</v>
      </c>
      <c r="K272" s="4">
        <f>INDEX(products!$A$1:$G$49, MATCH(orders!$D272, products!$A$1:$A$49, 0), MATCH(orders!K$1, products!$A$1:$G$1, 0))</f>
        <v>0.5</v>
      </c>
      <c r="L272" s="5">
        <f>INDEX(products!$A$1:$G$49, MATCH(orders!$D272, products!$A$1:$A$49, 0), MATCH(orders!L$1, products!$A$1:$G$1, 0))</f>
        <v>7.29</v>
      </c>
      <c r="M272" s="6">
        <f>L272*E272</f>
        <v>7.29</v>
      </c>
      <c r="N272" t="str">
        <f>IF(I272="Rob","Robusta",IF(I272="Exc","Excelsa",IF(I272="Ara","Arabica",IF(I272="Lib","Liberica",""))))</f>
        <v>Excelsa</v>
      </c>
      <c r="O272" t="str">
        <f>IF(J272="M","Medium",IF(J272="L","Light",IF(J272="D","Dark","")))</f>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_xlfn.XLOOKUP(C273,customers!$A:$A,customers!$B:$B,,0)</f>
        <v>Jasper Sisneros</v>
      </c>
      <c r="G273" s="2" t="str">
        <f>IF(_xlfn.XLOOKUP($C273,customers!$A:$A,customers!$C:$C,,0)=0,"",_xlfn.XLOOKUP($C273,customers!$A:$A,customers!$C:$C,,0))</f>
        <v>jsisneros7j@a8.net</v>
      </c>
      <c r="H273" s="2" t="str">
        <f>_xlfn.XLOOKUP($C273,customers!$A:$A,customers!$G:$G,,0)</f>
        <v>United States</v>
      </c>
      <c r="I273" t="str">
        <f>INDEX(products!$A$1:$G$49, MATCH(orders!$D273, products!$A$1:$A$49, 0), MATCH(orders!I$1, products!$A$1:$G$1, 0))</f>
        <v>Ara</v>
      </c>
      <c r="J273" t="str">
        <f>INDEX(products!$A$1:$G$49, MATCH(orders!$D273, products!$A$1:$A$49, 0), MATCH(orders!J$1, products!$A$1:$G$1, 0))</f>
        <v>D</v>
      </c>
      <c r="K273" s="4">
        <f>INDEX(products!$A$1:$G$49, MATCH(orders!$D273, products!$A$1:$A$49, 0), MATCH(orders!K$1, products!$A$1:$G$1, 0))</f>
        <v>0.2</v>
      </c>
      <c r="L273" s="5">
        <f>INDEX(products!$A$1:$G$49, MATCH(orders!$D273, products!$A$1:$A$49, 0), MATCH(orders!L$1, products!$A$1:$G$1, 0))</f>
        <v>2.9849999999999999</v>
      </c>
      <c r="M273" s="6">
        <f>L273*E273</f>
        <v>11.94</v>
      </c>
      <c r="N273" t="str">
        <f>IF(I273="Rob","Robusta",IF(I273="Exc","Excelsa",IF(I273="Ara","Arabica",IF(I273="Lib","Liberica",""))))</f>
        <v>Arabica</v>
      </c>
      <c r="O273" t="str">
        <f>IF(J273="M","Medium",IF(J273="L","Light",IF(J273="D","Dark","")))</f>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INDEX(products!$A$1:$G$49, MATCH(orders!$D274, products!$A$1:$A$49, 0), MATCH(orders!I$1, products!$A$1:$G$1, 0))</f>
        <v>Rob</v>
      </c>
      <c r="J274" t="str">
        <f>INDEX(products!$A$1:$G$49, MATCH(orders!$D274, products!$A$1:$A$49, 0), MATCH(orders!J$1, products!$A$1:$G$1, 0))</f>
        <v>L</v>
      </c>
      <c r="K274" s="4">
        <f>INDEX(products!$A$1:$G$49, MATCH(orders!$D274, products!$A$1:$A$49, 0), MATCH(orders!K$1, products!$A$1:$G$1, 0))</f>
        <v>1</v>
      </c>
      <c r="L274" s="5">
        <f>INDEX(products!$A$1:$G$49, MATCH(orders!$D274, products!$A$1:$A$49, 0), MATCH(orders!L$1, products!$A$1:$G$1, 0))</f>
        <v>11.95</v>
      </c>
      <c r="M274" s="6">
        <f>L274*E274</f>
        <v>71.699999999999989</v>
      </c>
      <c r="N274" t="str">
        <f>IF(I274="Rob","Robusta",IF(I274="Exc","Excelsa",IF(I274="Ara","Arabica",IF(I274="Lib","Liberica",""))))</f>
        <v>Robusta</v>
      </c>
      <c r="O274" t="str">
        <f>IF(J274="M","Medium",IF(J274="L","Light",IF(J274="D","Dark","")))</f>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INDEX(products!$A$1:$G$49, MATCH(orders!$D275, products!$A$1:$A$49, 0), MATCH(orders!I$1, products!$A$1:$G$1, 0))</f>
        <v>Ara</v>
      </c>
      <c r="J275" t="str">
        <f>INDEX(products!$A$1:$G$49, MATCH(orders!$D275, products!$A$1:$A$49, 0), MATCH(orders!J$1, products!$A$1:$G$1, 0))</f>
        <v>L</v>
      </c>
      <c r="K275" s="4">
        <f>INDEX(products!$A$1:$G$49, MATCH(orders!$D275, products!$A$1:$A$49, 0), MATCH(orders!K$1, products!$A$1:$G$1, 0))</f>
        <v>0.2</v>
      </c>
      <c r="L275" s="5">
        <f>INDEX(products!$A$1:$G$49, MATCH(orders!$D275, products!$A$1:$A$49, 0), MATCH(orders!L$1, products!$A$1:$G$1, 0))</f>
        <v>3.8849999999999998</v>
      </c>
      <c r="M275" s="6">
        <f>L275*E275</f>
        <v>7.77</v>
      </c>
      <c r="N275" t="str">
        <f>IF(I275="Rob","Robusta",IF(I275="Exc","Excelsa",IF(I275="Ara","Arabica",IF(I275="Lib","Liberica",""))))</f>
        <v>Arabica</v>
      </c>
      <c r="O275" t="str">
        <f>IF(J275="M","Medium",IF(J275="L","Light",IF(J275="D","Dark","")))</f>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INDEX(products!$A$1:$G$49, MATCH(orders!$D276, products!$A$1:$A$49, 0), MATCH(orders!I$1, products!$A$1:$G$1, 0))</f>
        <v>Ara</v>
      </c>
      <c r="J276" t="str">
        <f>INDEX(products!$A$1:$G$49, MATCH(orders!$D276, products!$A$1:$A$49, 0), MATCH(orders!J$1, products!$A$1:$G$1, 0))</f>
        <v>M</v>
      </c>
      <c r="K276" s="4">
        <f>INDEX(products!$A$1:$G$49, MATCH(orders!$D276, products!$A$1:$A$49, 0), MATCH(orders!K$1, products!$A$1:$G$1, 0))</f>
        <v>2.5</v>
      </c>
      <c r="L276" s="5">
        <f>INDEX(products!$A$1:$G$49, MATCH(orders!$D276, products!$A$1:$A$49, 0), MATCH(orders!L$1, products!$A$1:$G$1, 0))</f>
        <v>25.874999999999996</v>
      </c>
      <c r="M276" s="6">
        <f>L276*E276</f>
        <v>25.874999999999996</v>
      </c>
      <c r="N276" t="str">
        <f>IF(I276="Rob","Robusta",IF(I276="Exc","Excelsa",IF(I276="Ara","Arabica",IF(I276="Lib","Liberica",""))))</f>
        <v>Arabica</v>
      </c>
      <c r="O276" t="str">
        <f>IF(J276="M","Medium",IF(J276="L","Light",IF(J276="D","Dark","")))</f>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_xlfn.XLOOKUP(C277,customers!$A:$A,customers!$B:$B,,0)</f>
        <v>Teddi Crowthe</v>
      </c>
      <c r="G277" s="2" t="str">
        <f>IF(_xlfn.XLOOKUP($C277,customers!$A:$A,customers!$C:$C,,0)=0,"",_xlfn.XLOOKUP($C277,customers!$A:$A,customers!$C:$C,,0))</f>
        <v>tcrowthe7n@europa.eu</v>
      </c>
      <c r="H277" s="2" t="str">
        <f>_xlfn.XLOOKUP($C277,customers!$A:$A,customers!$G:$G,,0)</f>
        <v>United States</v>
      </c>
      <c r="I277" t="str">
        <f>INDEX(products!$A$1:$G$49, MATCH(orders!$D277, products!$A$1:$A$49, 0), MATCH(orders!I$1, products!$A$1:$G$1, 0))</f>
        <v>Exc</v>
      </c>
      <c r="J277" t="str">
        <f>INDEX(products!$A$1:$G$49, MATCH(orders!$D277, products!$A$1:$A$49, 0), MATCH(orders!J$1, products!$A$1:$G$1, 0))</f>
        <v>L</v>
      </c>
      <c r="K277" s="4">
        <f>INDEX(products!$A$1:$G$49, MATCH(orders!$D277, products!$A$1:$A$49, 0), MATCH(orders!K$1, products!$A$1:$G$1, 0))</f>
        <v>2.5</v>
      </c>
      <c r="L277" s="5">
        <f>INDEX(products!$A$1:$G$49, MATCH(orders!$D277, products!$A$1:$A$49, 0), MATCH(orders!L$1, products!$A$1:$G$1, 0))</f>
        <v>34.154999999999994</v>
      </c>
      <c r="M277" s="6">
        <f>L277*E277</f>
        <v>204.92999999999995</v>
      </c>
      <c r="N277" t="str">
        <f>IF(I277="Rob","Robusta",IF(I277="Exc","Excelsa",IF(I277="Ara","Arabica",IF(I277="Lib","Liberica",""))))</f>
        <v>Excelsa</v>
      </c>
      <c r="O277" t="str">
        <f>IF(J277="M","Medium",IF(J277="L","Light",IF(J277="D","Dark","")))</f>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_xlfn.XLOOKUP(C278,customers!$A:$A,customers!$B:$B,,0)</f>
        <v>Dorelia Bury</v>
      </c>
      <c r="G278" s="2" t="str">
        <f>IF(_xlfn.XLOOKUP($C278,customers!$A:$A,customers!$C:$C,,0)=0,"",_xlfn.XLOOKUP($C278,customers!$A:$A,customers!$C:$C,,0))</f>
        <v>dbury7o@tinyurl.com</v>
      </c>
      <c r="H278" s="2" t="str">
        <f>_xlfn.XLOOKUP($C278,customers!$A:$A,customers!$G:$G,,0)</f>
        <v>Ireland</v>
      </c>
      <c r="I278" t="str">
        <f>INDEX(products!$A$1:$G$49, MATCH(orders!$D278, products!$A$1:$A$49, 0), MATCH(orders!I$1, products!$A$1:$G$1, 0))</f>
        <v>Rob</v>
      </c>
      <c r="J278" t="str">
        <f>INDEX(products!$A$1:$G$49, MATCH(orders!$D278, products!$A$1:$A$49, 0), MATCH(orders!J$1, products!$A$1:$G$1, 0))</f>
        <v>L</v>
      </c>
      <c r="K278" s="4">
        <f>INDEX(products!$A$1:$G$49, MATCH(orders!$D278, products!$A$1:$A$49, 0), MATCH(orders!K$1, products!$A$1:$G$1, 0))</f>
        <v>2.5</v>
      </c>
      <c r="L278" s="5">
        <f>INDEX(products!$A$1:$G$49, MATCH(orders!$D278, products!$A$1:$A$49, 0), MATCH(orders!L$1, products!$A$1:$G$1, 0))</f>
        <v>27.484999999999996</v>
      </c>
      <c r="M278" s="6">
        <f>L278*E278</f>
        <v>109.93999999999998</v>
      </c>
      <c r="N278" t="str">
        <f>IF(I278="Rob","Robusta",IF(I278="Exc","Excelsa",IF(I278="Ara","Arabica",IF(I278="Lib","Liberica",""))))</f>
        <v>Robusta</v>
      </c>
      <c r="O278" t="str">
        <f>IF(J278="M","Medium",IF(J278="L","Light",IF(J278="D","Dark","")))</f>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INDEX(products!$A$1:$G$49, MATCH(orders!$D279, products!$A$1:$A$49, 0), MATCH(orders!I$1, products!$A$1:$G$1, 0))</f>
        <v>Exc</v>
      </c>
      <c r="J279" t="str">
        <f>INDEX(products!$A$1:$G$49, MATCH(orders!$D279, products!$A$1:$A$49, 0), MATCH(orders!J$1, products!$A$1:$G$1, 0))</f>
        <v>L</v>
      </c>
      <c r="K279" s="4">
        <f>INDEX(products!$A$1:$G$49, MATCH(orders!$D279, products!$A$1:$A$49, 0), MATCH(orders!K$1, products!$A$1:$G$1, 0))</f>
        <v>1</v>
      </c>
      <c r="L279" s="5">
        <f>INDEX(products!$A$1:$G$49, MATCH(orders!$D279, products!$A$1:$A$49, 0), MATCH(orders!L$1, products!$A$1:$G$1, 0))</f>
        <v>14.85</v>
      </c>
      <c r="M279" s="6">
        <f>L279*E279</f>
        <v>89.1</v>
      </c>
      <c r="N279" t="str">
        <f>IF(I279="Rob","Robusta",IF(I279="Exc","Excelsa",IF(I279="Ara","Arabica",IF(I279="Lib","Liberica",""))))</f>
        <v>Excelsa</v>
      </c>
      <c r="O279" t="str">
        <f>IF(J279="M","Medium",IF(J279="L","Light",IF(J279="D","Dark","")))</f>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INDEX(products!$A$1:$G$49, MATCH(orders!$D280, products!$A$1:$A$49, 0), MATCH(orders!I$1, products!$A$1:$G$1, 0))</f>
        <v>Ara</v>
      </c>
      <c r="J280" t="str">
        <f>INDEX(products!$A$1:$G$49, MATCH(orders!$D280, products!$A$1:$A$49, 0), MATCH(orders!J$1, products!$A$1:$G$1, 0))</f>
        <v>L</v>
      </c>
      <c r="K280" s="4">
        <f>INDEX(products!$A$1:$G$49, MATCH(orders!$D280, products!$A$1:$A$49, 0), MATCH(orders!K$1, products!$A$1:$G$1, 0))</f>
        <v>0.2</v>
      </c>
      <c r="L280" s="5">
        <f>INDEX(products!$A$1:$G$49, MATCH(orders!$D280, products!$A$1:$A$49, 0), MATCH(orders!L$1, products!$A$1:$G$1, 0))</f>
        <v>3.8849999999999998</v>
      </c>
      <c r="M280" s="6">
        <f>L280*E280</f>
        <v>7.77</v>
      </c>
      <c r="N280" t="str">
        <f>IF(I280="Rob","Robusta",IF(I280="Exc","Excelsa",IF(I280="Ara","Arabica",IF(I280="Lib","Liberica",""))))</f>
        <v>Arabica</v>
      </c>
      <c r="O280" t="str">
        <f>IF(J280="M","Medium",IF(J280="L","Light",IF(J280="D","Dark","")))</f>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INDEX(products!$A$1:$G$49, MATCH(orders!$D281, products!$A$1:$A$49, 0), MATCH(orders!I$1, products!$A$1:$G$1, 0))</f>
        <v>Lib</v>
      </c>
      <c r="J281" t="str">
        <f>INDEX(products!$A$1:$G$49, MATCH(orders!$D281, products!$A$1:$A$49, 0), MATCH(orders!J$1, products!$A$1:$G$1, 0))</f>
        <v>M</v>
      </c>
      <c r="K281" s="4">
        <f>INDEX(products!$A$1:$G$49, MATCH(orders!$D281, products!$A$1:$A$49, 0), MATCH(orders!K$1, products!$A$1:$G$1, 0))</f>
        <v>2.5</v>
      </c>
      <c r="L281" s="5">
        <f>INDEX(products!$A$1:$G$49, MATCH(orders!$D281, products!$A$1:$A$49, 0), MATCH(orders!L$1, products!$A$1:$G$1, 0))</f>
        <v>33.464999999999996</v>
      </c>
      <c r="M281" s="6">
        <f>L281*E281</f>
        <v>33.464999999999996</v>
      </c>
      <c r="N281" t="str">
        <f>IF(I281="Rob","Robusta",IF(I281="Exc","Excelsa",IF(I281="Ara","Arabica",IF(I281="Lib","Liberica",""))))</f>
        <v>Liberica</v>
      </c>
      <c r="O281" t="str">
        <f>IF(J281="M","Medium",IF(J281="L","Light",IF(J281="D","Dark","")))</f>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_xlfn.XLOOKUP(C282,customers!$A:$A,customers!$B:$B,,0)</f>
        <v>Christopher Grieveson</v>
      </c>
      <c r="G282" s="2" t="str">
        <f>IF(_xlfn.XLOOKUP($C282,customers!$A:$A,customers!$C:$C,,0)=0,"",_xlfn.XLOOKUP($C282,customers!$A:$A,customers!$C:$C,,0))</f>
        <v/>
      </c>
      <c r="H282" s="2" t="str">
        <f>_xlfn.XLOOKUP($C282,customers!$A:$A,customers!$G:$G,,0)</f>
        <v>United States</v>
      </c>
      <c r="I282" t="str">
        <f>INDEX(products!$A$1:$G$49, MATCH(orders!$D282, products!$A$1:$A$49, 0), MATCH(orders!I$1, products!$A$1:$G$1, 0))</f>
        <v>Exc</v>
      </c>
      <c r="J282" t="str">
        <f>INDEX(products!$A$1:$G$49, MATCH(orders!$D282, products!$A$1:$A$49, 0), MATCH(orders!J$1, products!$A$1:$G$1, 0))</f>
        <v>M</v>
      </c>
      <c r="K282" s="4">
        <f>INDEX(products!$A$1:$G$49, MATCH(orders!$D282, products!$A$1:$A$49, 0), MATCH(orders!K$1, products!$A$1:$G$1, 0))</f>
        <v>0.5</v>
      </c>
      <c r="L282" s="5">
        <f>INDEX(products!$A$1:$G$49, MATCH(orders!$D282, products!$A$1:$A$49, 0), MATCH(orders!L$1, products!$A$1:$G$1, 0))</f>
        <v>8.25</v>
      </c>
      <c r="M282" s="6">
        <f>L282*E282</f>
        <v>41.25</v>
      </c>
      <c r="N282" t="str">
        <f>IF(I282="Rob","Robusta",IF(I282="Exc","Excelsa",IF(I282="Ara","Arabica",IF(I282="Lib","Liberica",""))))</f>
        <v>Excelsa</v>
      </c>
      <c r="O282" t="str">
        <f>IF(J282="M","Medium",IF(J282="L","Light",IF(J282="D","Dark","")))</f>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_xlfn.XLOOKUP(C283,customers!$A:$A,customers!$B:$B,,0)</f>
        <v>Karlan Karby</v>
      </c>
      <c r="G283" s="2" t="str">
        <f>IF(_xlfn.XLOOKUP($C283,customers!$A:$A,customers!$C:$C,,0)=0,"",_xlfn.XLOOKUP($C283,customers!$A:$A,customers!$C:$C,,0))</f>
        <v>kkarby7t@sbwire.com</v>
      </c>
      <c r="H283" s="2" t="str">
        <f>_xlfn.XLOOKUP($C283,customers!$A:$A,customers!$G:$G,,0)</f>
        <v>United States</v>
      </c>
      <c r="I283" t="str">
        <f>INDEX(products!$A$1:$G$49, MATCH(orders!$D283, products!$A$1:$A$49, 0), MATCH(orders!I$1, products!$A$1:$G$1, 0))</f>
        <v>Exc</v>
      </c>
      <c r="J283" t="str">
        <f>INDEX(products!$A$1:$G$49, MATCH(orders!$D283, products!$A$1:$A$49, 0), MATCH(orders!J$1, products!$A$1:$G$1, 0))</f>
        <v>L</v>
      </c>
      <c r="K283" s="4">
        <f>INDEX(products!$A$1:$G$49, MATCH(orders!$D283, products!$A$1:$A$49, 0), MATCH(orders!K$1, products!$A$1:$G$1, 0))</f>
        <v>1</v>
      </c>
      <c r="L283" s="5">
        <f>INDEX(products!$A$1:$G$49, MATCH(orders!$D283, products!$A$1:$A$49, 0), MATCH(orders!L$1, products!$A$1:$G$1, 0))</f>
        <v>14.85</v>
      </c>
      <c r="M283" s="6">
        <f>L283*E283</f>
        <v>59.4</v>
      </c>
      <c r="N283" t="str">
        <f>IF(I283="Rob","Robusta",IF(I283="Exc","Excelsa",IF(I283="Ara","Arabica",IF(I283="Lib","Liberica",""))))</f>
        <v>Excelsa</v>
      </c>
      <c r="O283" t="str">
        <f>IF(J283="M","Medium",IF(J283="L","Light",IF(J283="D","Dark","")))</f>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_xlfn.XLOOKUP(C284,customers!$A:$A,customers!$B:$B,,0)</f>
        <v>Flory Crumpe</v>
      </c>
      <c r="G284" s="2" t="str">
        <f>IF(_xlfn.XLOOKUP($C284,customers!$A:$A,customers!$C:$C,,0)=0,"",_xlfn.XLOOKUP($C284,customers!$A:$A,customers!$C:$C,,0))</f>
        <v>fcrumpe7u@ftc.gov</v>
      </c>
      <c r="H284" s="2" t="str">
        <f>_xlfn.XLOOKUP($C284,customers!$A:$A,customers!$G:$G,,0)</f>
        <v>United Kingdom</v>
      </c>
      <c r="I284" t="str">
        <f>INDEX(products!$A$1:$G$49, MATCH(orders!$D284, products!$A$1:$A$49, 0), MATCH(orders!I$1, products!$A$1:$G$1, 0))</f>
        <v>Ara</v>
      </c>
      <c r="J284" t="str">
        <f>INDEX(products!$A$1:$G$49, MATCH(orders!$D284, products!$A$1:$A$49, 0), MATCH(orders!J$1, products!$A$1:$G$1, 0))</f>
        <v>L</v>
      </c>
      <c r="K284" s="4">
        <f>INDEX(products!$A$1:$G$49, MATCH(orders!$D284, products!$A$1:$A$49, 0), MATCH(orders!K$1, products!$A$1:$G$1, 0))</f>
        <v>0.5</v>
      </c>
      <c r="L284" s="5">
        <f>INDEX(products!$A$1:$G$49, MATCH(orders!$D284, products!$A$1:$A$49, 0), MATCH(orders!L$1, products!$A$1:$G$1, 0))</f>
        <v>7.77</v>
      </c>
      <c r="M284" s="6">
        <f>L284*E284</f>
        <v>7.77</v>
      </c>
      <c r="N284" t="str">
        <f>IF(I284="Rob","Robusta",IF(I284="Exc","Excelsa",IF(I284="Ara","Arabica",IF(I284="Lib","Liberica",""))))</f>
        <v>Arabica</v>
      </c>
      <c r="O284" t="str">
        <f>IF(J284="M","Medium",IF(J284="L","Light",IF(J284="D","Dark","")))</f>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INDEX(products!$A$1:$G$49, MATCH(orders!$D285, products!$A$1:$A$49, 0), MATCH(orders!I$1, products!$A$1:$G$1, 0))</f>
        <v>Rob</v>
      </c>
      <c r="J285" t="str">
        <f>INDEX(products!$A$1:$G$49, MATCH(orders!$D285, products!$A$1:$A$49, 0), MATCH(orders!J$1, products!$A$1:$G$1, 0))</f>
        <v>D</v>
      </c>
      <c r="K285" s="4">
        <f>INDEX(products!$A$1:$G$49, MATCH(orders!$D285, products!$A$1:$A$49, 0), MATCH(orders!K$1, products!$A$1:$G$1, 0))</f>
        <v>0.5</v>
      </c>
      <c r="L285" s="5">
        <f>INDEX(products!$A$1:$G$49, MATCH(orders!$D285, products!$A$1:$A$49, 0), MATCH(orders!L$1, products!$A$1:$G$1, 0))</f>
        <v>5.3699999999999992</v>
      </c>
      <c r="M285" s="6">
        <f>L285*E285</f>
        <v>5.3699999999999992</v>
      </c>
      <c r="N285" t="str">
        <f>IF(I285="Rob","Robusta",IF(I285="Exc","Excelsa",IF(I285="Ara","Arabica",IF(I285="Lib","Liberica",""))))</f>
        <v>Robusta</v>
      </c>
      <c r="O285" t="str">
        <f>IF(J285="M","Medium",IF(J285="L","Light",IF(J285="D","Dark","")))</f>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_xlfn.XLOOKUP(C286,customers!$A:$A,customers!$B:$B,,0)</f>
        <v>Nanine McCarthy</v>
      </c>
      <c r="G286" s="2" t="str">
        <f>IF(_xlfn.XLOOKUP($C286,customers!$A:$A,customers!$C:$C,,0)=0,"",_xlfn.XLOOKUP($C286,customers!$A:$A,customers!$C:$C,,0))</f>
        <v/>
      </c>
      <c r="H286" s="2" t="str">
        <f>_xlfn.XLOOKUP($C286,customers!$A:$A,customers!$G:$G,,0)</f>
        <v>United States</v>
      </c>
      <c r="I286" t="str">
        <f>INDEX(products!$A$1:$G$49, MATCH(orders!$D286, products!$A$1:$A$49, 0), MATCH(orders!I$1, products!$A$1:$G$1, 0))</f>
        <v>Exc</v>
      </c>
      <c r="J286" t="str">
        <f>INDEX(products!$A$1:$G$49, MATCH(orders!$D286, products!$A$1:$A$49, 0), MATCH(orders!J$1, products!$A$1:$G$1, 0))</f>
        <v>M</v>
      </c>
      <c r="K286" s="4">
        <f>INDEX(products!$A$1:$G$49, MATCH(orders!$D286, products!$A$1:$A$49, 0), MATCH(orders!K$1, products!$A$1:$G$1, 0))</f>
        <v>2.5</v>
      </c>
      <c r="L286" s="5">
        <f>INDEX(products!$A$1:$G$49, MATCH(orders!$D286, products!$A$1:$A$49, 0), MATCH(orders!L$1, products!$A$1:$G$1, 0))</f>
        <v>31.624999999999996</v>
      </c>
      <c r="M286" s="6">
        <f>L286*E286</f>
        <v>94.874999999999986</v>
      </c>
      <c r="N286" t="str">
        <f>IF(I286="Rob","Robusta",IF(I286="Exc","Excelsa",IF(I286="Ara","Arabica",IF(I286="Lib","Liberica",""))))</f>
        <v>Excelsa</v>
      </c>
      <c r="O286" t="str">
        <f>IF(J286="M","Medium",IF(J286="L","Light",IF(J286="D","Dark","")))</f>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_xlfn.XLOOKUP(C287,customers!$A:$A,customers!$B:$B,,0)</f>
        <v>Lyndsey Megany</v>
      </c>
      <c r="G287" s="2" t="str">
        <f>IF(_xlfn.XLOOKUP($C287,customers!$A:$A,customers!$C:$C,,0)=0,"",_xlfn.XLOOKUP($C287,customers!$A:$A,customers!$C:$C,,0))</f>
        <v/>
      </c>
      <c r="H287" s="2" t="str">
        <f>_xlfn.XLOOKUP($C287,customers!$A:$A,customers!$G:$G,,0)</f>
        <v>United States</v>
      </c>
      <c r="I287" t="str">
        <f>INDEX(products!$A$1:$G$49, MATCH(orders!$D287, products!$A$1:$A$49, 0), MATCH(orders!I$1, products!$A$1:$G$1, 0))</f>
        <v>Lib</v>
      </c>
      <c r="J287" t="str">
        <f>INDEX(products!$A$1:$G$49, MATCH(orders!$D287, products!$A$1:$A$49, 0), MATCH(orders!J$1, products!$A$1:$G$1, 0))</f>
        <v>L</v>
      </c>
      <c r="K287" s="4">
        <f>INDEX(products!$A$1:$G$49, MATCH(orders!$D287, products!$A$1:$A$49, 0), MATCH(orders!K$1, products!$A$1:$G$1, 0))</f>
        <v>2.5</v>
      </c>
      <c r="L287" s="5">
        <f>INDEX(products!$A$1:$G$49, MATCH(orders!$D287, products!$A$1:$A$49, 0), MATCH(orders!L$1, products!$A$1:$G$1, 0))</f>
        <v>36.454999999999998</v>
      </c>
      <c r="M287" s="6">
        <f>L287*E287</f>
        <v>36.454999999999998</v>
      </c>
      <c r="N287" t="str">
        <f>IF(I287="Rob","Robusta",IF(I287="Exc","Excelsa",IF(I287="Ara","Arabica",IF(I287="Lib","Liberica",""))))</f>
        <v>Liberica</v>
      </c>
      <c r="O287" t="str">
        <f>IF(J287="M","Medium",IF(J287="L","Light",IF(J287="D","Dark","")))</f>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_xlfn.XLOOKUP(C288,customers!$A:$A,customers!$B:$B,,0)</f>
        <v>Byram Mergue</v>
      </c>
      <c r="G288" s="2" t="str">
        <f>IF(_xlfn.XLOOKUP($C288,customers!$A:$A,customers!$C:$C,,0)=0,"",_xlfn.XLOOKUP($C288,customers!$A:$A,customers!$C:$C,,0))</f>
        <v>bmergue7y@umn.edu</v>
      </c>
      <c r="H288" s="2" t="str">
        <f>_xlfn.XLOOKUP($C288,customers!$A:$A,customers!$G:$G,,0)</f>
        <v>United States</v>
      </c>
      <c r="I288" t="str">
        <f>INDEX(products!$A$1:$G$49, MATCH(orders!$D288, products!$A$1:$A$49, 0), MATCH(orders!I$1, products!$A$1:$G$1, 0))</f>
        <v>Ara</v>
      </c>
      <c r="J288" t="str">
        <f>INDEX(products!$A$1:$G$49, MATCH(orders!$D288, products!$A$1:$A$49, 0), MATCH(orders!J$1, products!$A$1:$G$1, 0))</f>
        <v>M</v>
      </c>
      <c r="K288" s="4">
        <f>INDEX(products!$A$1:$G$49, MATCH(orders!$D288, products!$A$1:$A$49, 0), MATCH(orders!K$1, products!$A$1:$G$1, 0))</f>
        <v>0.2</v>
      </c>
      <c r="L288" s="5">
        <f>INDEX(products!$A$1:$G$49, MATCH(orders!$D288, products!$A$1:$A$49, 0), MATCH(orders!L$1, products!$A$1:$G$1, 0))</f>
        <v>3.375</v>
      </c>
      <c r="M288" s="6">
        <f>L288*E288</f>
        <v>13.5</v>
      </c>
      <c r="N288" t="str">
        <f>IF(I288="Rob","Robusta",IF(I288="Exc","Excelsa",IF(I288="Ara","Arabica",IF(I288="Lib","Liberica",""))))</f>
        <v>Arabica</v>
      </c>
      <c r="O288" t="str">
        <f>IF(J288="M","Medium",IF(J288="L","Light",IF(J288="D","Dark","")))</f>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_xlfn.XLOOKUP(C289,customers!$A:$A,customers!$B:$B,,0)</f>
        <v>Kerr Patise</v>
      </c>
      <c r="G289" s="2" t="str">
        <f>IF(_xlfn.XLOOKUP($C289,customers!$A:$A,customers!$C:$C,,0)=0,"",_xlfn.XLOOKUP($C289,customers!$A:$A,customers!$C:$C,,0))</f>
        <v>kpatise7z@jigsy.com</v>
      </c>
      <c r="H289" s="2" t="str">
        <f>_xlfn.XLOOKUP($C289,customers!$A:$A,customers!$G:$G,,0)</f>
        <v>United States</v>
      </c>
      <c r="I289" t="str">
        <f>INDEX(products!$A$1:$G$49, MATCH(orders!$D289, products!$A$1:$A$49, 0), MATCH(orders!I$1, products!$A$1:$G$1, 0))</f>
        <v>Rob</v>
      </c>
      <c r="J289" t="str">
        <f>INDEX(products!$A$1:$G$49, MATCH(orders!$D289, products!$A$1:$A$49, 0), MATCH(orders!J$1, products!$A$1:$G$1, 0))</f>
        <v>L</v>
      </c>
      <c r="K289" s="4">
        <f>INDEX(products!$A$1:$G$49, MATCH(orders!$D289, products!$A$1:$A$49, 0), MATCH(orders!K$1, products!$A$1:$G$1, 0))</f>
        <v>0.2</v>
      </c>
      <c r="L289" s="5">
        <f>INDEX(products!$A$1:$G$49, MATCH(orders!$D289, products!$A$1:$A$49, 0), MATCH(orders!L$1, products!$A$1:$G$1, 0))</f>
        <v>3.5849999999999995</v>
      </c>
      <c r="M289" s="6">
        <f>L289*E289</f>
        <v>14.339999999999998</v>
      </c>
      <c r="N289" t="str">
        <f>IF(I289="Rob","Robusta",IF(I289="Exc","Excelsa",IF(I289="Ara","Arabica",IF(I289="Lib","Liberica",""))))</f>
        <v>Robusta</v>
      </c>
      <c r="O289" t="str">
        <f>IF(J289="M","Medium",IF(J289="L","Light",IF(J289="D","Dark","")))</f>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_xlfn.XLOOKUP(C290,customers!$A:$A,customers!$B:$B,,0)</f>
        <v>Mathew Goulter</v>
      </c>
      <c r="G290" s="2" t="str">
        <f>IF(_xlfn.XLOOKUP($C290,customers!$A:$A,customers!$C:$C,,0)=0,"",_xlfn.XLOOKUP($C290,customers!$A:$A,customers!$C:$C,,0))</f>
        <v/>
      </c>
      <c r="H290" s="2" t="str">
        <f>_xlfn.XLOOKUP($C290,customers!$A:$A,customers!$G:$G,,0)</f>
        <v>Ireland</v>
      </c>
      <c r="I290" t="str">
        <f>INDEX(products!$A$1:$G$49, MATCH(orders!$D290, products!$A$1:$A$49, 0), MATCH(orders!I$1, products!$A$1:$G$1, 0))</f>
        <v>Exc</v>
      </c>
      <c r="J290" t="str">
        <f>INDEX(products!$A$1:$G$49, MATCH(orders!$D290, products!$A$1:$A$49, 0), MATCH(orders!J$1, products!$A$1:$G$1, 0))</f>
        <v>M</v>
      </c>
      <c r="K290" s="4">
        <f>INDEX(products!$A$1:$G$49, MATCH(orders!$D290, products!$A$1:$A$49, 0), MATCH(orders!K$1, products!$A$1:$G$1, 0))</f>
        <v>0.5</v>
      </c>
      <c r="L290" s="5">
        <f>INDEX(products!$A$1:$G$49, MATCH(orders!$D290, products!$A$1:$A$49, 0), MATCH(orders!L$1, products!$A$1:$G$1, 0))</f>
        <v>8.25</v>
      </c>
      <c r="M290" s="6">
        <f>L290*E290</f>
        <v>8.25</v>
      </c>
      <c r="N290" t="str">
        <f>IF(I290="Rob","Robusta",IF(I290="Exc","Excelsa",IF(I290="Ara","Arabica",IF(I290="Lib","Liberica",""))))</f>
        <v>Excelsa</v>
      </c>
      <c r="O290" t="str">
        <f>IF(J290="M","Medium",IF(J290="L","Light",IF(J290="D","Dark","")))</f>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_xlfn.XLOOKUP(C291,customers!$A:$A,customers!$B:$B,,0)</f>
        <v>Marris Grcic</v>
      </c>
      <c r="G291" s="2" t="str">
        <f>IF(_xlfn.XLOOKUP($C291,customers!$A:$A,customers!$C:$C,,0)=0,"",_xlfn.XLOOKUP($C291,customers!$A:$A,customers!$C:$C,,0))</f>
        <v/>
      </c>
      <c r="H291" s="2" t="str">
        <f>_xlfn.XLOOKUP($C291,customers!$A:$A,customers!$G:$G,,0)</f>
        <v>United States</v>
      </c>
      <c r="I291" t="str">
        <f>INDEX(products!$A$1:$G$49, MATCH(orders!$D291, products!$A$1:$A$49, 0), MATCH(orders!I$1, products!$A$1:$G$1, 0))</f>
        <v>Rob</v>
      </c>
      <c r="J291" t="str">
        <f>INDEX(products!$A$1:$G$49, MATCH(orders!$D291, products!$A$1:$A$49, 0), MATCH(orders!J$1, products!$A$1:$G$1, 0))</f>
        <v>D</v>
      </c>
      <c r="K291" s="4">
        <f>INDEX(products!$A$1:$G$49, MATCH(orders!$D291, products!$A$1:$A$49, 0), MATCH(orders!K$1, products!$A$1:$G$1, 0))</f>
        <v>0.2</v>
      </c>
      <c r="L291" s="5">
        <f>INDEX(products!$A$1:$G$49, MATCH(orders!$D291, products!$A$1:$A$49, 0), MATCH(orders!L$1, products!$A$1:$G$1, 0))</f>
        <v>2.6849999999999996</v>
      </c>
      <c r="M291" s="6">
        <f>L291*E291</f>
        <v>13.424999999999997</v>
      </c>
      <c r="N291" t="str">
        <f>IF(I291="Rob","Robusta",IF(I291="Exc","Excelsa",IF(I291="Ara","Arabica",IF(I291="Lib","Liberica",""))))</f>
        <v>Robusta</v>
      </c>
      <c r="O291" t="str">
        <f>IF(J291="M","Medium",IF(J291="L","Light",IF(J291="D","Dark","")))</f>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_xlfn.XLOOKUP(C292,customers!$A:$A,customers!$B:$B,,0)</f>
        <v>Domeniga Duke</v>
      </c>
      <c r="G292" s="2" t="str">
        <f>IF(_xlfn.XLOOKUP($C292,customers!$A:$A,customers!$C:$C,,0)=0,"",_xlfn.XLOOKUP($C292,customers!$A:$A,customers!$C:$C,,0))</f>
        <v>dduke82@vkontakte.ru</v>
      </c>
      <c r="H292" s="2" t="str">
        <f>_xlfn.XLOOKUP($C292,customers!$A:$A,customers!$G:$G,,0)</f>
        <v>United States</v>
      </c>
      <c r="I292" t="str">
        <f>INDEX(products!$A$1:$G$49, MATCH(orders!$D292, products!$A$1:$A$49, 0), MATCH(orders!I$1, products!$A$1:$G$1, 0))</f>
        <v>Ara</v>
      </c>
      <c r="J292" t="str">
        <f>INDEX(products!$A$1:$G$49, MATCH(orders!$D292, products!$A$1:$A$49, 0), MATCH(orders!J$1, products!$A$1:$G$1, 0))</f>
        <v>D</v>
      </c>
      <c r="K292" s="4">
        <f>INDEX(products!$A$1:$G$49, MATCH(orders!$D292, products!$A$1:$A$49, 0), MATCH(orders!K$1, products!$A$1:$G$1, 0))</f>
        <v>1</v>
      </c>
      <c r="L292" s="5">
        <f>INDEX(products!$A$1:$G$49, MATCH(orders!$D292, products!$A$1:$A$49, 0), MATCH(orders!L$1, products!$A$1:$G$1, 0))</f>
        <v>9.9499999999999993</v>
      </c>
      <c r="M292" s="6">
        <f>L292*E292</f>
        <v>49.75</v>
      </c>
      <c r="N292" t="str">
        <f>IF(I292="Rob","Robusta",IF(I292="Exc","Excelsa",IF(I292="Ara","Arabica",IF(I292="Lib","Liberica",""))))</f>
        <v>Arabica</v>
      </c>
      <c r="O292" t="str">
        <f>IF(J292="M","Medium",IF(J292="L","Light",IF(J292="D","Dark","")))</f>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_xlfn.XLOOKUP(C293,customers!$A:$A,customers!$B:$B,,0)</f>
        <v>Violante Skouling</v>
      </c>
      <c r="G293" s="2" t="str">
        <f>IF(_xlfn.XLOOKUP($C293,customers!$A:$A,customers!$C:$C,,0)=0,"",_xlfn.XLOOKUP($C293,customers!$A:$A,customers!$C:$C,,0))</f>
        <v/>
      </c>
      <c r="H293" s="2" t="str">
        <f>_xlfn.XLOOKUP($C293,customers!$A:$A,customers!$G:$G,,0)</f>
        <v>Ireland</v>
      </c>
      <c r="I293" t="str">
        <f>INDEX(products!$A$1:$G$49, MATCH(orders!$D293, products!$A$1:$A$49, 0), MATCH(orders!I$1, products!$A$1:$G$1, 0))</f>
        <v>Exc</v>
      </c>
      <c r="J293" t="str">
        <f>INDEX(products!$A$1:$G$49, MATCH(orders!$D293, products!$A$1:$A$49, 0), MATCH(orders!J$1, products!$A$1:$G$1, 0))</f>
        <v>M</v>
      </c>
      <c r="K293" s="4">
        <f>INDEX(products!$A$1:$G$49, MATCH(orders!$D293, products!$A$1:$A$49, 0), MATCH(orders!K$1, products!$A$1:$G$1, 0))</f>
        <v>0.5</v>
      </c>
      <c r="L293" s="5">
        <f>INDEX(products!$A$1:$G$49, MATCH(orders!$D293, products!$A$1:$A$49, 0), MATCH(orders!L$1, products!$A$1:$G$1, 0))</f>
        <v>8.25</v>
      </c>
      <c r="M293" s="6">
        <f>L293*E293</f>
        <v>16.5</v>
      </c>
      <c r="N293" t="str">
        <f>IF(I293="Rob","Robusta",IF(I293="Exc","Excelsa",IF(I293="Ara","Arabica",IF(I293="Lib","Liberica",""))))</f>
        <v>Excelsa</v>
      </c>
      <c r="O293" t="str">
        <f>IF(J293="M","Medium",IF(J293="L","Light",IF(J293="D","Dark","")))</f>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_xlfn.XLOOKUP(C294,customers!$A:$A,customers!$B:$B,,0)</f>
        <v>Isidore Hussey</v>
      </c>
      <c r="G294" s="2" t="str">
        <f>IF(_xlfn.XLOOKUP($C294,customers!$A:$A,customers!$C:$C,,0)=0,"",_xlfn.XLOOKUP($C294,customers!$A:$A,customers!$C:$C,,0))</f>
        <v>ihussey84@mapy.cz</v>
      </c>
      <c r="H294" s="2" t="str">
        <f>_xlfn.XLOOKUP($C294,customers!$A:$A,customers!$G:$G,,0)</f>
        <v>United States</v>
      </c>
      <c r="I294" t="str">
        <f>INDEX(products!$A$1:$G$49, MATCH(orders!$D294, products!$A$1:$A$49, 0), MATCH(orders!I$1, products!$A$1:$G$1, 0))</f>
        <v>Ara</v>
      </c>
      <c r="J294" t="str">
        <f>INDEX(products!$A$1:$G$49, MATCH(orders!$D294, products!$A$1:$A$49, 0), MATCH(orders!J$1, products!$A$1:$G$1, 0))</f>
        <v>D</v>
      </c>
      <c r="K294" s="4">
        <f>INDEX(products!$A$1:$G$49, MATCH(orders!$D294, products!$A$1:$A$49, 0), MATCH(orders!K$1, products!$A$1:$G$1, 0))</f>
        <v>0.5</v>
      </c>
      <c r="L294" s="5">
        <f>INDEX(products!$A$1:$G$49, MATCH(orders!$D294, products!$A$1:$A$49, 0), MATCH(orders!L$1, products!$A$1:$G$1, 0))</f>
        <v>5.97</v>
      </c>
      <c r="M294" s="6">
        <f>L294*E294</f>
        <v>17.91</v>
      </c>
      <c r="N294" t="str">
        <f>IF(I294="Rob","Robusta",IF(I294="Exc","Excelsa",IF(I294="Ara","Arabica",IF(I294="Lib","Liberica",""))))</f>
        <v>Arabica</v>
      </c>
      <c r="O294" t="str">
        <f>IF(J294="M","Medium",IF(J294="L","Light",IF(J294="D","Dark","")))</f>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INDEX(products!$A$1:$G$49, MATCH(orders!$D295, products!$A$1:$A$49, 0), MATCH(orders!I$1, products!$A$1:$G$1, 0))</f>
        <v>Ara</v>
      </c>
      <c r="J295" t="str">
        <f>INDEX(products!$A$1:$G$49, MATCH(orders!$D295, products!$A$1:$A$49, 0), MATCH(orders!J$1, products!$A$1:$G$1, 0))</f>
        <v>D</v>
      </c>
      <c r="K295" s="4">
        <f>INDEX(products!$A$1:$G$49, MATCH(orders!$D295, products!$A$1:$A$49, 0), MATCH(orders!K$1, products!$A$1:$G$1, 0))</f>
        <v>0.5</v>
      </c>
      <c r="L295" s="5">
        <f>INDEX(products!$A$1:$G$49, MATCH(orders!$D295, products!$A$1:$A$49, 0), MATCH(orders!L$1, products!$A$1:$G$1, 0))</f>
        <v>5.97</v>
      </c>
      <c r="M295" s="6">
        <f>L295*E295</f>
        <v>29.849999999999998</v>
      </c>
      <c r="N295" t="str">
        <f>IF(I295="Rob","Robusta",IF(I295="Exc","Excelsa",IF(I295="Ara","Arabica",IF(I295="Lib","Liberica",""))))</f>
        <v>Arabica</v>
      </c>
      <c r="O295" t="str">
        <f>IF(J295="M","Medium",IF(J295="L","Light",IF(J295="D","Dark","")))</f>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_xlfn.XLOOKUP(C296,customers!$A:$A,customers!$B:$B,,0)</f>
        <v>Micki Fero</v>
      </c>
      <c r="G296" s="2" t="str">
        <f>IF(_xlfn.XLOOKUP($C296,customers!$A:$A,customers!$C:$C,,0)=0,"",_xlfn.XLOOKUP($C296,customers!$A:$A,customers!$C:$C,,0))</f>
        <v/>
      </c>
      <c r="H296" s="2" t="str">
        <f>_xlfn.XLOOKUP($C296,customers!$A:$A,customers!$G:$G,,0)</f>
        <v>United States</v>
      </c>
      <c r="I296" t="str">
        <f>INDEX(products!$A$1:$G$49, MATCH(orders!$D296, products!$A$1:$A$49, 0), MATCH(orders!I$1, products!$A$1:$G$1, 0))</f>
        <v>Exc</v>
      </c>
      <c r="J296" t="str">
        <f>INDEX(products!$A$1:$G$49, MATCH(orders!$D296, products!$A$1:$A$49, 0), MATCH(orders!J$1, products!$A$1:$G$1, 0))</f>
        <v>L</v>
      </c>
      <c r="K296" s="4">
        <f>INDEX(products!$A$1:$G$49, MATCH(orders!$D296, products!$A$1:$A$49, 0), MATCH(orders!K$1, products!$A$1:$G$1, 0))</f>
        <v>1</v>
      </c>
      <c r="L296" s="5">
        <f>INDEX(products!$A$1:$G$49, MATCH(orders!$D296, products!$A$1:$A$49, 0), MATCH(orders!L$1, products!$A$1:$G$1, 0))</f>
        <v>14.85</v>
      </c>
      <c r="M296" s="6">
        <f>L296*E296</f>
        <v>44.55</v>
      </c>
      <c r="N296" t="str">
        <f>IF(I296="Rob","Robusta",IF(I296="Exc","Excelsa",IF(I296="Ara","Arabica",IF(I296="Lib","Liberica",""))))</f>
        <v>Excelsa</v>
      </c>
      <c r="O296" t="str">
        <f>IF(J296="M","Medium",IF(J296="L","Light",IF(J296="D","Dark","")))</f>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_xlfn.XLOOKUP(C297,customers!$A:$A,customers!$B:$B,,0)</f>
        <v>Cybill Graddell</v>
      </c>
      <c r="G297" s="2" t="str">
        <f>IF(_xlfn.XLOOKUP($C297,customers!$A:$A,customers!$C:$C,,0)=0,"",_xlfn.XLOOKUP($C297,customers!$A:$A,customers!$C:$C,,0))</f>
        <v/>
      </c>
      <c r="H297" s="2" t="str">
        <f>_xlfn.XLOOKUP($C297,customers!$A:$A,customers!$G:$G,,0)</f>
        <v>United States</v>
      </c>
      <c r="I297" t="str">
        <f>INDEX(products!$A$1:$G$49, MATCH(orders!$D297, products!$A$1:$A$49, 0), MATCH(orders!I$1, products!$A$1:$G$1, 0))</f>
        <v>Exc</v>
      </c>
      <c r="J297" t="str">
        <f>INDEX(products!$A$1:$G$49, MATCH(orders!$D297, products!$A$1:$A$49, 0), MATCH(orders!J$1, products!$A$1:$G$1, 0))</f>
        <v>M</v>
      </c>
      <c r="K297" s="4">
        <f>INDEX(products!$A$1:$G$49, MATCH(orders!$D297, products!$A$1:$A$49, 0), MATCH(orders!K$1, products!$A$1:$G$1, 0))</f>
        <v>1</v>
      </c>
      <c r="L297" s="5">
        <f>INDEX(products!$A$1:$G$49, MATCH(orders!$D297, products!$A$1:$A$49, 0), MATCH(orders!L$1, products!$A$1:$G$1, 0))</f>
        <v>13.75</v>
      </c>
      <c r="M297" s="6">
        <f>L297*E297</f>
        <v>27.5</v>
      </c>
      <c r="N297" t="str">
        <f>IF(I297="Rob","Robusta",IF(I297="Exc","Excelsa",IF(I297="Ara","Arabica",IF(I297="Lib","Liberica",""))))</f>
        <v>Excelsa</v>
      </c>
      <c r="O297" t="str">
        <f>IF(J297="M","Medium",IF(J297="L","Light",IF(J297="D","Dark","")))</f>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_xlfn.XLOOKUP(C298,customers!$A:$A,customers!$B:$B,,0)</f>
        <v>Dorian Vizor</v>
      </c>
      <c r="G298" s="2" t="str">
        <f>IF(_xlfn.XLOOKUP($C298,customers!$A:$A,customers!$C:$C,,0)=0,"",_xlfn.XLOOKUP($C298,customers!$A:$A,customers!$C:$C,,0))</f>
        <v>dvizor88@furl.net</v>
      </c>
      <c r="H298" s="2" t="str">
        <f>_xlfn.XLOOKUP($C298,customers!$A:$A,customers!$G:$G,,0)</f>
        <v>United States</v>
      </c>
      <c r="I298" t="str">
        <f>INDEX(products!$A$1:$G$49, MATCH(orders!$D298, products!$A$1:$A$49, 0), MATCH(orders!I$1, products!$A$1:$G$1, 0))</f>
        <v>Rob</v>
      </c>
      <c r="J298" t="str">
        <f>INDEX(products!$A$1:$G$49, MATCH(orders!$D298, products!$A$1:$A$49, 0), MATCH(orders!J$1, products!$A$1:$G$1, 0))</f>
        <v>M</v>
      </c>
      <c r="K298" s="4">
        <f>INDEX(products!$A$1:$G$49, MATCH(orders!$D298, products!$A$1:$A$49, 0), MATCH(orders!K$1, products!$A$1:$G$1, 0))</f>
        <v>0.5</v>
      </c>
      <c r="L298" s="5">
        <f>INDEX(products!$A$1:$G$49, MATCH(orders!$D298, products!$A$1:$A$49, 0), MATCH(orders!L$1, products!$A$1:$G$1, 0))</f>
        <v>5.97</v>
      </c>
      <c r="M298" s="6">
        <f>L298*E298</f>
        <v>35.82</v>
      </c>
      <c r="N298" t="str">
        <f>IF(I298="Rob","Robusta",IF(I298="Exc","Excelsa",IF(I298="Ara","Arabica",IF(I298="Lib","Liberica",""))))</f>
        <v>Robusta</v>
      </c>
      <c r="O298" t="str">
        <f>IF(J298="M","Medium",IF(J298="L","Light",IF(J298="D","Dark","")))</f>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INDEX(products!$A$1:$G$49, MATCH(orders!$D299, products!$A$1:$A$49, 0), MATCH(orders!I$1, products!$A$1:$G$1, 0))</f>
        <v>Rob</v>
      </c>
      <c r="J299" t="str">
        <f>INDEX(products!$A$1:$G$49, MATCH(orders!$D299, products!$A$1:$A$49, 0), MATCH(orders!J$1, products!$A$1:$G$1, 0))</f>
        <v>D</v>
      </c>
      <c r="K299" s="4">
        <f>INDEX(products!$A$1:$G$49, MATCH(orders!$D299, products!$A$1:$A$49, 0), MATCH(orders!K$1, products!$A$1:$G$1, 0))</f>
        <v>0.5</v>
      </c>
      <c r="L299" s="5">
        <f>INDEX(products!$A$1:$G$49, MATCH(orders!$D299, products!$A$1:$A$49, 0), MATCH(orders!L$1, products!$A$1:$G$1, 0))</f>
        <v>5.3699999999999992</v>
      </c>
      <c r="M299" s="6">
        <f>L299*E299</f>
        <v>16.11</v>
      </c>
      <c r="N299" t="str">
        <f>IF(I299="Rob","Robusta",IF(I299="Exc","Excelsa",IF(I299="Ara","Arabica",IF(I299="Lib","Liberica",""))))</f>
        <v>Robusta</v>
      </c>
      <c r="O299" t="str">
        <f>IF(J299="M","Medium",IF(J299="L","Light",IF(J299="D","Dark","")))</f>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INDEX(products!$A$1:$G$49, MATCH(orders!$D300, products!$A$1:$A$49, 0), MATCH(orders!I$1, products!$A$1:$G$1, 0))</f>
        <v>Exc</v>
      </c>
      <c r="J300" t="str">
        <f>INDEX(products!$A$1:$G$49, MATCH(orders!$D300, products!$A$1:$A$49, 0), MATCH(orders!J$1, products!$A$1:$G$1, 0))</f>
        <v>L</v>
      </c>
      <c r="K300" s="4">
        <f>INDEX(products!$A$1:$G$49, MATCH(orders!$D300, products!$A$1:$A$49, 0), MATCH(orders!K$1, products!$A$1:$G$1, 0))</f>
        <v>0.2</v>
      </c>
      <c r="L300" s="5">
        <f>INDEX(products!$A$1:$G$49, MATCH(orders!$D300, products!$A$1:$A$49, 0), MATCH(orders!L$1, products!$A$1:$G$1, 0))</f>
        <v>4.4550000000000001</v>
      </c>
      <c r="M300" s="6">
        <f>L300*E300</f>
        <v>26.73</v>
      </c>
      <c r="N300" t="str">
        <f>IF(I300="Rob","Robusta",IF(I300="Exc","Excelsa",IF(I300="Ara","Arabica",IF(I300="Lib","Liberica",""))))</f>
        <v>Excelsa</v>
      </c>
      <c r="O300" t="str">
        <f>IF(J300="M","Medium",IF(J300="L","Light",IF(J300="D","Dark","")))</f>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INDEX(products!$A$1:$G$49, MATCH(orders!$D301, products!$A$1:$A$49, 0), MATCH(orders!I$1, products!$A$1:$G$1, 0))</f>
        <v>Exc</v>
      </c>
      <c r="J301" t="str">
        <f>INDEX(products!$A$1:$G$49, MATCH(orders!$D301, products!$A$1:$A$49, 0), MATCH(orders!J$1, products!$A$1:$G$1, 0))</f>
        <v>L</v>
      </c>
      <c r="K301" s="4">
        <f>INDEX(products!$A$1:$G$49, MATCH(orders!$D301, products!$A$1:$A$49, 0), MATCH(orders!K$1, products!$A$1:$G$1, 0))</f>
        <v>2.5</v>
      </c>
      <c r="L301" s="5">
        <f>INDEX(products!$A$1:$G$49, MATCH(orders!$D301, products!$A$1:$A$49, 0), MATCH(orders!L$1, products!$A$1:$G$1, 0))</f>
        <v>34.154999999999994</v>
      </c>
      <c r="M301" s="6">
        <f>L301*E301</f>
        <v>204.92999999999995</v>
      </c>
      <c r="N301" t="str">
        <f>IF(I301="Rob","Robusta",IF(I301="Exc","Excelsa",IF(I301="Ara","Arabica",IF(I301="Lib","Liberica",""))))</f>
        <v>Excelsa</v>
      </c>
      <c r="O301" t="str">
        <f>IF(J301="M","Medium",IF(J301="L","Light",IF(J301="D","Dark","")))</f>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_xlfn.XLOOKUP(C302,customers!$A:$A,customers!$B:$B,,0)</f>
        <v>Arel De Lasci</v>
      </c>
      <c r="G302" s="2" t="str">
        <f>IF(_xlfn.XLOOKUP($C302,customers!$A:$A,customers!$C:$C,,0)=0,"",_xlfn.XLOOKUP($C302,customers!$A:$A,customers!$C:$C,,0))</f>
        <v>ade8c@1und1.de</v>
      </c>
      <c r="H302" s="2" t="str">
        <f>_xlfn.XLOOKUP($C302,customers!$A:$A,customers!$G:$G,,0)</f>
        <v>United States</v>
      </c>
      <c r="I302" t="str">
        <f>INDEX(products!$A$1:$G$49, MATCH(orders!$D302, products!$A$1:$A$49, 0), MATCH(orders!I$1, products!$A$1:$G$1, 0))</f>
        <v>Ara</v>
      </c>
      <c r="J302" t="str">
        <f>INDEX(products!$A$1:$G$49, MATCH(orders!$D302, products!$A$1:$A$49, 0), MATCH(orders!J$1, products!$A$1:$G$1, 0))</f>
        <v>L</v>
      </c>
      <c r="K302" s="4">
        <f>INDEX(products!$A$1:$G$49, MATCH(orders!$D302, products!$A$1:$A$49, 0), MATCH(orders!K$1, products!$A$1:$G$1, 0))</f>
        <v>1</v>
      </c>
      <c r="L302" s="5">
        <f>INDEX(products!$A$1:$G$49, MATCH(orders!$D302, products!$A$1:$A$49, 0), MATCH(orders!L$1, products!$A$1:$G$1, 0))</f>
        <v>12.95</v>
      </c>
      <c r="M302" s="6">
        <f>L302*E302</f>
        <v>38.849999999999994</v>
      </c>
      <c r="N302" t="str">
        <f>IF(I302="Rob","Robusta",IF(I302="Exc","Excelsa",IF(I302="Ara","Arabica",IF(I302="Lib","Liberica",""))))</f>
        <v>Arabica</v>
      </c>
      <c r="O302" t="str">
        <f>IF(J302="M","Medium",IF(J302="L","Light",IF(J302="D","Dark","")))</f>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INDEX(products!$A$1:$G$49, MATCH(orders!$D303, products!$A$1:$A$49, 0), MATCH(orders!I$1, products!$A$1:$G$1, 0))</f>
        <v>Lib</v>
      </c>
      <c r="J303" t="str">
        <f>INDEX(products!$A$1:$G$49, MATCH(orders!$D303, products!$A$1:$A$49, 0), MATCH(orders!J$1, products!$A$1:$G$1, 0))</f>
        <v>D</v>
      </c>
      <c r="K303" s="4">
        <f>INDEX(products!$A$1:$G$49, MATCH(orders!$D303, products!$A$1:$A$49, 0), MATCH(orders!K$1, products!$A$1:$G$1, 0))</f>
        <v>0.2</v>
      </c>
      <c r="L303" s="5">
        <f>INDEX(products!$A$1:$G$49, MATCH(orders!$D303, products!$A$1:$A$49, 0), MATCH(orders!L$1, products!$A$1:$G$1, 0))</f>
        <v>3.8849999999999998</v>
      </c>
      <c r="M303" s="6">
        <f>L303*E303</f>
        <v>15.54</v>
      </c>
      <c r="N303" t="str">
        <f>IF(I303="Rob","Robusta",IF(I303="Exc","Excelsa",IF(I303="Ara","Arabica",IF(I303="Lib","Liberica",""))))</f>
        <v>Liberica</v>
      </c>
      <c r="O303" t="str">
        <f>IF(J303="M","Medium",IF(J303="L","Light",IF(J303="D","Dark","")))</f>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INDEX(products!$A$1:$G$49, MATCH(orders!$D304, products!$A$1:$A$49, 0), MATCH(orders!I$1, products!$A$1:$G$1, 0))</f>
        <v>Ara</v>
      </c>
      <c r="J304" t="str">
        <f>INDEX(products!$A$1:$G$49, MATCH(orders!$D304, products!$A$1:$A$49, 0), MATCH(orders!J$1, products!$A$1:$G$1, 0))</f>
        <v>M</v>
      </c>
      <c r="K304" s="4">
        <f>INDEX(products!$A$1:$G$49, MATCH(orders!$D304, products!$A$1:$A$49, 0), MATCH(orders!K$1, products!$A$1:$G$1, 0))</f>
        <v>0.5</v>
      </c>
      <c r="L304" s="5">
        <f>INDEX(products!$A$1:$G$49, MATCH(orders!$D304, products!$A$1:$A$49, 0), MATCH(orders!L$1, products!$A$1:$G$1, 0))</f>
        <v>6.75</v>
      </c>
      <c r="M304" s="6">
        <f>L304*E304</f>
        <v>6.75</v>
      </c>
      <c r="N304" t="str">
        <f>IF(I304="Rob","Robusta",IF(I304="Exc","Excelsa",IF(I304="Ara","Arabica",IF(I304="Lib","Liberica",""))))</f>
        <v>Arabica</v>
      </c>
      <c r="O304" t="str">
        <f>IF(J304="M","Medium",IF(J304="L","Light",IF(J304="D","Dark","")))</f>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_xlfn.XLOOKUP(C305,customers!$A:$A,customers!$B:$B,,0)</f>
        <v>Darrin Tingly</v>
      </c>
      <c r="G305" s="2" t="str">
        <f>IF(_xlfn.XLOOKUP($C305,customers!$A:$A,customers!$C:$C,,0)=0,"",_xlfn.XLOOKUP($C305,customers!$A:$A,customers!$C:$C,,0))</f>
        <v>dtingly8f@goo.ne.jp</v>
      </c>
      <c r="H305" s="2" t="str">
        <f>_xlfn.XLOOKUP($C305,customers!$A:$A,customers!$G:$G,,0)</f>
        <v>United States</v>
      </c>
      <c r="I305" t="str">
        <f>INDEX(products!$A$1:$G$49, MATCH(orders!$D305, products!$A$1:$A$49, 0), MATCH(orders!I$1, products!$A$1:$G$1, 0))</f>
        <v>Exc</v>
      </c>
      <c r="J305" t="str">
        <f>INDEX(products!$A$1:$G$49, MATCH(orders!$D305, products!$A$1:$A$49, 0), MATCH(orders!J$1, products!$A$1:$G$1, 0))</f>
        <v>D</v>
      </c>
      <c r="K305" s="4">
        <f>INDEX(products!$A$1:$G$49, MATCH(orders!$D305, products!$A$1:$A$49, 0), MATCH(orders!K$1, products!$A$1:$G$1, 0))</f>
        <v>2.5</v>
      </c>
      <c r="L305" s="5">
        <f>INDEX(products!$A$1:$G$49, MATCH(orders!$D305, products!$A$1:$A$49, 0), MATCH(orders!L$1, products!$A$1:$G$1, 0))</f>
        <v>27.945</v>
      </c>
      <c r="M305" s="6">
        <f>L305*E305</f>
        <v>111.78</v>
      </c>
      <c r="N305" t="str">
        <f>IF(I305="Rob","Robusta",IF(I305="Exc","Excelsa",IF(I305="Ara","Arabica",IF(I305="Lib","Liberica",""))))</f>
        <v>Excelsa</v>
      </c>
      <c r="O305" t="str">
        <f>IF(J305="M","Medium",IF(J305="L","Light",IF(J305="D","Dark","")))</f>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_xlfn.XLOOKUP(C306,customers!$A:$A,customers!$B:$B,,0)</f>
        <v>Claudetta Rushe</v>
      </c>
      <c r="G306" s="2" t="str">
        <f>IF(_xlfn.XLOOKUP($C306,customers!$A:$A,customers!$C:$C,,0)=0,"",_xlfn.XLOOKUP($C306,customers!$A:$A,customers!$C:$C,,0))</f>
        <v>crushe8n@about.me</v>
      </c>
      <c r="H306" s="2" t="str">
        <f>_xlfn.XLOOKUP($C306,customers!$A:$A,customers!$G:$G,,0)</f>
        <v>United States</v>
      </c>
      <c r="I306" t="str">
        <f>INDEX(products!$A$1:$G$49, MATCH(orders!$D306, products!$A$1:$A$49, 0), MATCH(orders!I$1, products!$A$1:$G$1, 0))</f>
        <v>Ara</v>
      </c>
      <c r="J306" t="str">
        <f>INDEX(products!$A$1:$G$49, MATCH(orders!$D306, products!$A$1:$A$49, 0), MATCH(orders!J$1, products!$A$1:$G$1, 0))</f>
        <v>L</v>
      </c>
      <c r="K306" s="4">
        <f>INDEX(products!$A$1:$G$49, MATCH(orders!$D306, products!$A$1:$A$49, 0), MATCH(orders!K$1, products!$A$1:$G$1, 0))</f>
        <v>0.2</v>
      </c>
      <c r="L306" s="5">
        <f>INDEX(products!$A$1:$G$49, MATCH(orders!$D306, products!$A$1:$A$49, 0), MATCH(orders!L$1, products!$A$1:$G$1, 0))</f>
        <v>3.8849999999999998</v>
      </c>
      <c r="M306" s="6">
        <f>L306*E306</f>
        <v>3.8849999999999998</v>
      </c>
      <c r="N306" t="str">
        <f>IF(I306="Rob","Robusta",IF(I306="Exc","Excelsa",IF(I306="Ara","Arabica",IF(I306="Lib","Liberica",""))))</f>
        <v>Arabica</v>
      </c>
      <c r="O306" t="str">
        <f>IF(J306="M","Medium",IF(J306="L","Light",IF(J306="D","Dark","")))</f>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_xlfn.XLOOKUP(C307,customers!$A:$A,customers!$B:$B,,0)</f>
        <v>Benn Checci</v>
      </c>
      <c r="G307" s="2" t="str">
        <f>IF(_xlfn.XLOOKUP($C307,customers!$A:$A,customers!$C:$C,,0)=0,"",_xlfn.XLOOKUP($C307,customers!$A:$A,customers!$C:$C,,0))</f>
        <v>bchecci8h@usa.gov</v>
      </c>
      <c r="H307" s="2" t="str">
        <f>_xlfn.XLOOKUP($C307,customers!$A:$A,customers!$G:$G,,0)</f>
        <v>United Kingdom</v>
      </c>
      <c r="I307" t="str">
        <f>INDEX(products!$A$1:$G$49, MATCH(orders!$D307, products!$A$1:$A$49, 0), MATCH(orders!I$1, products!$A$1:$G$1, 0))</f>
        <v>Lib</v>
      </c>
      <c r="J307" t="str">
        <f>INDEX(products!$A$1:$G$49, MATCH(orders!$D307, products!$A$1:$A$49, 0), MATCH(orders!J$1, products!$A$1:$G$1, 0))</f>
        <v>M</v>
      </c>
      <c r="K307" s="4">
        <f>INDEX(products!$A$1:$G$49, MATCH(orders!$D307, products!$A$1:$A$49, 0), MATCH(orders!K$1, products!$A$1:$G$1, 0))</f>
        <v>0.2</v>
      </c>
      <c r="L307" s="5">
        <f>INDEX(products!$A$1:$G$49, MATCH(orders!$D307, products!$A$1:$A$49, 0), MATCH(orders!L$1, products!$A$1:$G$1, 0))</f>
        <v>4.3650000000000002</v>
      </c>
      <c r="M307" s="6">
        <f>L307*E307</f>
        <v>21.825000000000003</v>
      </c>
      <c r="N307" t="str">
        <f>IF(I307="Rob","Robusta",IF(I307="Exc","Excelsa",IF(I307="Ara","Arabica",IF(I307="Lib","Liberica",""))))</f>
        <v>Liberica</v>
      </c>
      <c r="O307" t="str">
        <f>IF(J307="M","Medium",IF(J307="L","Light",IF(J307="D","Dark","")))</f>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_xlfn.XLOOKUP(C308,customers!$A:$A,customers!$B:$B,,0)</f>
        <v>Janifer Bagot</v>
      </c>
      <c r="G308" s="2" t="str">
        <f>IF(_xlfn.XLOOKUP($C308,customers!$A:$A,customers!$C:$C,,0)=0,"",_xlfn.XLOOKUP($C308,customers!$A:$A,customers!$C:$C,,0))</f>
        <v>jbagot8i@mac.com</v>
      </c>
      <c r="H308" s="2" t="str">
        <f>_xlfn.XLOOKUP($C308,customers!$A:$A,customers!$G:$G,,0)</f>
        <v>United States</v>
      </c>
      <c r="I308" t="str">
        <f>INDEX(products!$A$1:$G$49, MATCH(orders!$D308, products!$A$1:$A$49, 0), MATCH(orders!I$1, products!$A$1:$G$1, 0))</f>
        <v>Rob</v>
      </c>
      <c r="J308" t="str">
        <f>INDEX(products!$A$1:$G$49, MATCH(orders!$D308, products!$A$1:$A$49, 0), MATCH(orders!J$1, products!$A$1:$G$1, 0))</f>
        <v>M</v>
      </c>
      <c r="K308" s="4">
        <f>INDEX(products!$A$1:$G$49, MATCH(orders!$D308, products!$A$1:$A$49, 0), MATCH(orders!K$1, products!$A$1:$G$1, 0))</f>
        <v>0.2</v>
      </c>
      <c r="L308" s="5">
        <f>INDEX(products!$A$1:$G$49, MATCH(orders!$D308, products!$A$1:$A$49, 0), MATCH(orders!L$1, products!$A$1:$G$1, 0))</f>
        <v>2.9849999999999999</v>
      </c>
      <c r="M308" s="6">
        <f>L308*E308</f>
        <v>14.924999999999999</v>
      </c>
      <c r="N308" t="str">
        <f>IF(I308="Rob","Robusta",IF(I308="Exc","Excelsa",IF(I308="Ara","Arabica",IF(I308="Lib","Liberica",""))))</f>
        <v>Robusta</v>
      </c>
      <c r="O308" t="str">
        <f>IF(J308="M","Medium",IF(J308="L","Light",IF(J308="D","Dark","")))</f>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INDEX(products!$A$1:$G$49, MATCH(orders!$D309, products!$A$1:$A$49, 0), MATCH(orders!I$1, products!$A$1:$G$1, 0))</f>
        <v>Ara</v>
      </c>
      <c r="J309" t="str">
        <f>INDEX(products!$A$1:$G$49, MATCH(orders!$D309, products!$A$1:$A$49, 0), MATCH(orders!J$1, products!$A$1:$G$1, 0))</f>
        <v>M</v>
      </c>
      <c r="K309" s="4">
        <f>INDEX(products!$A$1:$G$49, MATCH(orders!$D309, products!$A$1:$A$49, 0), MATCH(orders!K$1, products!$A$1:$G$1, 0))</f>
        <v>1</v>
      </c>
      <c r="L309" s="5">
        <f>INDEX(products!$A$1:$G$49, MATCH(orders!$D309, products!$A$1:$A$49, 0), MATCH(orders!L$1, products!$A$1:$G$1, 0))</f>
        <v>11.25</v>
      </c>
      <c r="M309" s="6">
        <f>L309*E309</f>
        <v>33.75</v>
      </c>
      <c r="N309" t="str">
        <f>IF(I309="Rob","Robusta",IF(I309="Exc","Excelsa",IF(I309="Ara","Arabica",IF(I309="Lib","Liberica",""))))</f>
        <v>Arabica</v>
      </c>
      <c r="O309" t="str">
        <f>IF(J309="M","Medium",IF(J309="L","Light",IF(J309="D","Dark","")))</f>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_xlfn.XLOOKUP(C310,customers!$A:$A,customers!$B:$B,,0)</f>
        <v>Cos Fluin</v>
      </c>
      <c r="G310" s="2" t="str">
        <f>IF(_xlfn.XLOOKUP($C310,customers!$A:$A,customers!$C:$C,,0)=0,"",_xlfn.XLOOKUP($C310,customers!$A:$A,customers!$C:$C,,0))</f>
        <v>cfluin8k@flickr.com</v>
      </c>
      <c r="H310" s="2" t="str">
        <f>_xlfn.XLOOKUP($C310,customers!$A:$A,customers!$G:$G,,0)</f>
        <v>United Kingdom</v>
      </c>
      <c r="I310" t="str">
        <f>INDEX(products!$A$1:$G$49, MATCH(orders!$D310, products!$A$1:$A$49, 0), MATCH(orders!I$1, products!$A$1:$G$1, 0))</f>
        <v>Ara</v>
      </c>
      <c r="J310" t="str">
        <f>INDEX(products!$A$1:$G$49, MATCH(orders!$D310, products!$A$1:$A$49, 0), MATCH(orders!J$1, products!$A$1:$G$1, 0))</f>
        <v>M</v>
      </c>
      <c r="K310" s="4">
        <f>INDEX(products!$A$1:$G$49, MATCH(orders!$D310, products!$A$1:$A$49, 0), MATCH(orders!K$1, products!$A$1:$G$1, 0))</f>
        <v>1</v>
      </c>
      <c r="L310" s="5">
        <f>INDEX(products!$A$1:$G$49, MATCH(orders!$D310, products!$A$1:$A$49, 0), MATCH(orders!L$1, products!$A$1:$G$1, 0))</f>
        <v>11.25</v>
      </c>
      <c r="M310" s="6">
        <f>L310*E310</f>
        <v>33.75</v>
      </c>
      <c r="N310" t="str">
        <f>IF(I310="Rob","Robusta",IF(I310="Exc","Excelsa",IF(I310="Ara","Arabica",IF(I310="Lib","Liberica",""))))</f>
        <v>Arabica</v>
      </c>
      <c r="O310" t="str">
        <f>IF(J310="M","Medium",IF(J310="L","Light",IF(J310="D","Dark","")))</f>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INDEX(products!$A$1:$G$49, MATCH(orders!$D311, products!$A$1:$A$49, 0), MATCH(orders!I$1, products!$A$1:$G$1, 0))</f>
        <v>Lib</v>
      </c>
      <c r="J311" t="str">
        <f>INDEX(products!$A$1:$G$49, MATCH(orders!$D311, products!$A$1:$A$49, 0), MATCH(orders!J$1, products!$A$1:$G$1, 0))</f>
        <v>M</v>
      </c>
      <c r="K311" s="4">
        <f>INDEX(products!$A$1:$G$49, MATCH(orders!$D311, products!$A$1:$A$49, 0), MATCH(orders!K$1, products!$A$1:$G$1, 0))</f>
        <v>0.2</v>
      </c>
      <c r="L311" s="5">
        <f>INDEX(products!$A$1:$G$49, MATCH(orders!$D311, products!$A$1:$A$49, 0), MATCH(orders!L$1, products!$A$1:$G$1, 0))</f>
        <v>4.3650000000000002</v>
      </c>
      <c r="M311" s="6">
        <f>L311*E311</f>
        <v>26.19</v>
      </c>
      <c r="N311" t="str">
        <f>IF(I311="Rob","Robusta",IF(I311="Exc","Excelsa",IF(I311="Ara","Arabica",IF(I311="Lib","Liberica",""))))</f>
        <v>Liberica</v>
      </c>
      <c r="O311" t="str">
        <f>IF(J311="M","Medium",IF(J311="L","Light",IF(J311="D","Dark","")))</f>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_xlfn.XLOOKUP(C312,customers!$A:$A,customers!$B:$B,,0)</f>
        <v>Paola Brydell</v>
      </c>
      <c r="G312" s="2" t="str">
        <f>IF(_xlfn.XLOOKUP($C312,customers!$A:$A,customers!$C:$C,,0)=0,"",_xlfn.XLOOKUP($C312,customers!$A:$A,customers!$C:$C,,0))</f>
        <v>pbrydell8m@bloglovin.com</v>
      </c>
      <c r="H312" s="2" t="str">
        <f>_xlfn.XLOOKUP($C312,customers!$A:$A,customers!$G:$G,,0)</f>
        <v>Ireland</v>
      </c>
      <c r="I312" t="str">
        <f>INDEX(products!$A$1:$G$49, MATCH(orders!$D312, products!$A$1:$A$49, 0), MATCH(orders!I$1, products!$A$1:$G$1, 0))</f>
        <v>Exc</v>
      </c>
      <c r="J312" t="str">
        <f>INDEX(products!$A$1:$G$49, MATCH(orders!$D312, products!$A$1:$A$49, 0), MATCH(orders!J$1, products!$A$1:$G$1, 0))</f>
        <v>L</v>
      </c>
      <c r="K312" s="4">
        <f>INDEX(products!$A$1:$G$49, MATCH(orders!$D312, products!$A$1:$A$49, 0), MATCH(orders!K$1, products!$A$1:$G$1, 0))</f>
        <v>1</v>
      </c>
      <c r="L312" s="5">
        <f>INDEX(products!$A$1:$G$49, MATCH(orders!$D312, products!$A$1:$A$49, 0), MATCH(orders!L$1, products!$A$1:$G$1, 0))</f>
        <v>14.85</v>
      </c>
      <c r="M312" s="6">
        <f>L312*E312</f>
        <v>14.85</v>
      </c>
      <c r="N312" t="str">
        <f>IF(I312="Rob","Robusta",IF(I312="Exc","Excelsa",IF(I312="Ara","Arabica",IF(I312="Lib","Liberica",""))))</f>
        <v>Excelsa</v>
      </c>
      <c r="O312" t="str">
        <f>IF(J312="M","Medium",IF(J312="L","Light",IF(J312="D","Dark","")))</f>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_xlfn.XLOOKUP(C313,customers!$A:$A,customers!$B:$B,,0)</f>
        <v>Claudetta Rushe</v>
      </c>
      <c r="G313" s="2" t="str">
        <f>IF(_xlfn.XLOOKUP($C313,customers!$A:$A,customers!$C:$C,,0)=0,"",_xlfn.XLOOKUP($C313,customers!$A:$A,customers!$C:$C,,0))</f>
        <v>crushe8n@about.me</v>
      </c>
      <c r="H313" s="2" t="str">
        <f>_xlfn.XLOOKUP($C313,customers!$A:$A,customers!$G:$G,,0)</f>
        <v>United States</v>
      </c>
      <c r="I313" t="str">
        <f>INDEX(products!$A$1:$G$49, MATCH(orders!$D313, products!$A$1:$A$49, 0), MATCH(orders!I$1, products!$A$1:$G$1, 0))</f>
        <v>Exc</v>
      </c>
      <c r="J313" t="str">
        <f>INDEX(products!$A$1:$G$49, MATCH(orders!$D313, products!$A$1:$A$49, 0), MATCH(orders!J$1, products!$A$1:$G$1, 0))</f>
        <v>M</v>
      </c>
      <c r="K313" s="4">
        <f>INDEX(products!$A$1:$G$49, MATCH(orders!$D313, products!$A$1:$A$49, 0), MATCH(orders!K$1, products!$A$1:$G$1, 0))</f>
        <v>2.5</v>
      </c>
      <c r="L313" s="5">
        <f>INDEX(products!$A$1:$G$49, MATCH(orders!$D313, products!$A$1:$A$49, 0), MATCH(orders!L$1, products!$A$1:$G$1, 0))</f>
        <v>31.624999999999996</v>
      </c>
      <c r="M313" s="6">
        <f>L313*E313</f>
        <v>189.74999999999997</v>
      </c>
      <c r="N313" t="str">
        <f>IF(I313="Rob","Robusta",IF(I313="Exc","Excelsa",IF(I313="Ara","Arabica",IF(I313="Lib","Liberica",""))))</f>
        <v>Excelsa</v>
      </c>
      <c r="O313" t="str">
        <f>IF(J313="M","Medium",IF(J313="L","Light",IF(J313="D","Dark","")))</f>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_xlfn.XLOOKUP(C314,customers!$A:$A,customers!$B:$B,,0)</f>
        <v>Natka Leethem</v>
      </c>
      <c r="G314" s="2" t="str">
        <f>IF(_xlfn.XLOOKUP($C314,customers!$A:$A,customers!$C:$C,,0)=0,"",_xlfn.XLOOKUP($C314,customers!$A:$A,customers!$C:$C,,0))</f>
        <v>nleethem8o@mac.com</v>
      </c>
      <c r="H314" s="2" t="str">
        <f>_xlfn.XLOOKUP($C314,customers!$A:$A,customers!$G:$G,,0)</f>
        <v>United States</v>
      </c>
      <c r="I314" t="str">
        <f>INDEX(products!$A$1:$G$49, MATCH(orders!$D314, products!$A$1:$A$49, 0), MATCH(orders!I$1, products!$A$1:$G$1, 0))</f>
        <v>Rob</v>
      </c>
      <c r="J314" t="str">
        <f>INDEX(products!$A$1:$G$49, MATCH(orders!$D314, products!$A$1:$A$49, 0), MATCH(orders!J$1, products!$A$1:$G$1, 0))</f>
        <v>M</v>
      </c>
      <c r="K314" s="4">
        <f>INDEX(products!$A$1:$G$49, MATCH(orders!$D314, products!$A$1:$A$49, 0), MATCH(orders!K$1, products!$A$1:$G$1, 0))</f>
        <v>0.5</v>
      </c>
      <c r="L314" s="5">
        <f>INDEX(products!$A$1:$G$49, MATCH(orders!$D314, products!$A$1:$A$49, 0), MATCH(orders!L$1, products!$A$1:$G$1, 0))</f>
        <v>5.97</v>
      </c>
      <c r="M314" s="6">
        <f>L314*E314</f>
        <v>5.97</v>
      </c>
      <c r="N314" t="str">
        <f>IF(I314="Rob","Robusta",IF(I314="Exc","Excelsa",IF(I314="Ara","Arabica",IF(I314="Lib","Liberica",""))))</f>
        <v>Robusta</v>
      </c>
      <c r="O314" t="str">
        <f>IF(J314="M","Medium",IF(J314="L","Light",IF(J314="D","Dark","")))</f>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INDEX(products!$A$1:$G$49, MATCH(orders!$D315, products!$A$1:$A$49, 0), MATCH(orders!I$1, products!$A$1:$G$1, 0))</f>
        <v>Rob</v>
      </c>
      <c r="J315" t="str">
        <f>INDEX(products!$A$1:$G$49, MATCH(orders!$D315, products!$A$1:$A$49, 0), MATCH(orders!J$1, products!$A$1:$G$1, 0))</f>
        <v>M</v>
      </c>
      <c r="K315" s="4">
        <f>INDEX(products!$A$1:$G$49, MATCH(orders!$D315, products!$A$1:$A$49, 0), MATCH(orders!K$1, products!$A$1:$G$1, 0))</f>
        <v>1</v>
      </c>
      <c r="L315" s="5">
        <f>INDEX(products!$A$1:$G$49, MATCH(orders!$D315, products!$A$1:$A$49, 0), MATCH(orders!L$1, products!$A$1:$G$1, 0))</f>
        <v>9.9499999999999993</v>
      </c>
      <c r="M315" s="6">
        <f>L315*E315</f>
        <v>29.849999999999998</v>
      </c>
      <c r="N315" t="str">
        <f>IF(I315="Rob","Robusta",IF(I315="Exc","Excelsa",IF(I315="Ara","Arabica",IF(I315="Lib","Liberica",""))))</f>
        <v>Robusta</v>
      </c>
      <c r="O315" t="str">
        <f>IF(J315="M","Medium",IF(J315="L","Light",IF(J315="D","Dark","")))</f>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_xlfn.XLOOKUP(C316,customers!$A:$A,customers!$B:$B,,0)</f>
        <v>Stacy Pickworth</v>
      </c>
      <c r="G316" s="2" t="str">
        <f>IF(_xlfn.XLOOKUP($C316,customers!$A:$A,customers!$C:$C,,0)=0,"",_xlfn.XLOOKUP($C316,customers!$A:$A,customers!$C:$C,,0))</f>
        <v/>
      </c>
      <c r="H316" s="2" t="str">
        <f>_xlfn.XLOOKUP($C316,customers!$A:$A,customers!$G:$G,,0)</f>
        <v>United States</v>
      </c>
      <c r="I316" t="str">
        <f>INDEX(products!$A$1:$G$49, MATCH(orders!$D316, products!$A$1:$A$49, 0), MATCH(orders!I$1, products!$A$1:$G$1, 0))</f>
        <v>Rob</v>
      </c>
      <c r="J316" t="str">
        <f>INDEX(products!$A$1:$G$49, MATCH(orders!$D316, products!$A$1:$A$49, 0), MATCH(orders!J$1, products!$A$1:$G$1, 0))</f>
        <v>D</v>
      </c>
      <c r="K316" s="4">
        <f>INDEX(products!$A$1:$G$49, MATCH(orders!$D316, products!$A$1:$A$49, 0), MATCH(orders!K$1, products!$A$1:$G$1, 0))</f>
        <v>1</v>
      </c>
      <c r="L316" s="5">
        <f>INDEX(products!$A$1:$G$49, MATCH(orders!$D316, products!$A$1:$A$49, 0), MATCH(orders!L$1, products!$A$1:$G$1, 0))</f>
        <v>8.9499999999999993</v>
      </c>
      <c r="M316" s="6">
        <f>L316*E316</f>
        <v>44.75</v>
      </c>
      <c r="N316" t="str">
        <f>IF(I316="Rob","Robusta",IF(I316="Exc","Excelsa",IF(I316="Ara","Arabica",IF(I316="Lib","Liberica",""))))</f>
        <v>Robusta</v>
      </c>
      <c r="O316" t="str">
        <f>IF(J316="M","Medium",IF(J316="L","Light",IF(J316="D","Dark","")))</f>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_xlfn.XLOOKUP(C317,customers!$A:$A,customers!$B:$B,,0)</f>
        <v>Melli Brockway</v>
      </c>
      <c r="G317" s="2" t="str">
        <f>IF(_xlfn.XLOOKUP($C317,customers!$A:$A,customers!$C:$C,,0)=0,"",_xlfn.XLOOKUP($C317,customers!$A:$A,customers!$C:$C,,0))</f>
        <v>mbrockway8r@ibm.com</v>
      </c>
      <c r="H317" s="2" t="str">
        <f>_xlfn.XLOOKUP($C317,customers!$A:$A,customers!$G:$G,,0)</f>
        <v>United States</v>
      </c>
      <c r="I317" t="str">
        <f>INDEX(products!$A$1:$G$49, MATCH(orders!$D317, products!$A$1:$A$49, 0), MATCH(orders!I$1, products!$A$1:$G$1, 0))</f>
        <v>Exc</v>
      </c>
      <c r="J317" t="str">
        <f>INDEX(products!$A$1:$G$49, MATCH(orders!$D317, products!$A$1:$A$49, 0), MATCH(orders!J$1, products!$A$1:$G$1, 0))</f>
        <v>L</v>
      </c>
      <c r="K317" s="4">
        <f>INDEX(products!$A$1:$G$49, MATCH(orders!$D317, products!$A$1:$A$49, 0), MATCH(orders!K$1, products!$A$1:$G$1, 0))</f>
        <v>2.5</v>
      </c>
      <c r="L317" s="5">
        <f>INDEX(products!$A$1:$G$49, MATCH(orders!$D317, products!$A$1:$A$49, 0), MATCH(orders!L$1, products!$A$1:$G$1, 0))</f>
        <v>34.154999999999994</v>
      </c>
      <c r="M317" s="6">
        <f>L317*E317</f>
        <v>34.154999999999994</v>
      </c>
      <c r="N317" t="str">
        <f>IF(I317="Rob","Robusta",IF(I317="Exc","Excelsa",IF(I317="Ara","Arabica",IF(I317="Lib","Liberica",""))))</f>
        <v>Excelsa</v>
      </c>
      <c r="O317" t="str">
        <f>IF(J317="M","Medium",IF(J317="L","Light",IF(J317="D","Dark","")))</f>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_xlfn.XLOOKUP(C318,customers!$A:$A,customers!$B:$B,,0)</f>
        <v>Nanny Lush</v>
      </c>
      <c r="G318" s="2" t="str">
        <f>IF(_xlfn.XLOOKUP($C318,customers!$A:$A,customers!$C:$C,,0)=0,"",_xlfn.XLOOKUP($C318,customers!$A:$A,customers!$C:$C,,0))</f>
        <v>nlush8s@dedecms.com</v>
      </c>
      <c r="H318" s="2" t="str">
        <f>_xlfn.XLOOKUP($C318,customers!$A:$A,customers!$G:$G,,0)</f>
        <v>Ireland</v>
      </c>
      <c r="I318" t="str">
        <f>INDEX(products!$A$1:$G$49, MATCH(orders!$D318, products!$A$1:$A$49, 0), MATCH(orders!I$1, products!$A$1:$G$1, 0))</f>
        <v>Exc</v>
      </c>
      <c r="J318" t="str">
        <f>INDEX(products!$A$1:$G$49, MATCH(orders!$D318, products!$A$1:$A$49, 0), MATCH(orders!J$1, products!$A$1:$G$1, 0))</f>
        <v>L</v>
      </c>
      <c r="K318" s="4">
        <f>INDEX(products!$A$1:$G$49, MATCH(orders!$D318, products!$A$1:$A$49, 0), MATCH(orders!K$1, products!$A$1:$G$1, 0))</f>
        <v>2.5</v>
      </c>
      <c r="L318" s="5">
        <f>INDEX(products!$A$1:$G$49, MATCH(orders!$D318, products!$A$1:$A$49, 0), MATCH(orders!L$1, products!$A$1:$G$1, 0))</f>
        <v>34.154999999999994</v>
      </c>
      <c r="M318" s="6">
        <f>L318*E318</f>
        <v>204.92999999999995</v>
      </c>
      <c r="N318" t="str">
        <f>IF(I318="Rob","Robusta",IF(I318="Exc","Excelsa",IF(I318="Ara","Arabica",IF(I318="Lib","Liberica",""))))</f>
        <v>Excelsa</v>
      </c>
      <c r="O318" t="str">
        <f>IF(J318="M","Medium",IF(J318="L","Light",IF(J318="D","Dark","")))</f>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INDEX(products!$A$1:$G$49, MATCH(orders!$D319, products!$A$1:$A$49, 0), MATCH(orders!I$1, products!$A$1:$G$1, 0))</f>
        <v>Exc</v>
      </c>
      <c r="J319" t="str">
        <f>INDEX(products!$A$1:$G$49, MATCH(orders!$D319, products!$A$1:$A$49, 0), MATCH(orders!J$1, products!$A$1:$G$1, 0))</f>
        <v>D</v>
      </c>
      <c r="K319" s="4">
        <f>INDEX(products!$A$1:$G$49, MATCH(orders!$D319, products!$A$1:$A$49, 0), MATCH(orders!K$1, products!$A$1:$G$1, 0))</f>
        <v>0.5</v>
      </c>
      <c r="L319" s="5">
        <f>INDEX(products!$A$1:$G$49, MATCH(orders!$D319, products!$A$1:$A$49, 0), MATCH(orders!L$1, products!$A$1:$G$1, 0))</f>
        <v>7.29</v>
      </c>
      <c r="M319" s="6">
        <f>L319*E319</f>
        <v>21.87</v>
      </c>
      <c r="N319" t="str">
        <f>IF(I319="Rob","Robusta",IF(I319="Exc","Excelsa",IF(I319="Ara","Arabica",IF(I319="Lib","Liberica",""))))</f>
        <v>Excelsa</v>
      </c>
      <c r="O319" t="str">
        <f>IF(J319="M","Medium",IF(J319="L","Light",IF(J319="D","Dark","")))</f>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INDEX(products!$A$1:$G$49, MATCH(orders!$D320, products!$A$1:$A$49, 0), MATCH(orders!I$1, products!$A$1:$G$1, 0))</f>
        <v>Ara</v>
      </c>
      <c r="J320" t="str">
        <f>INDEX(products!$A$1:$G$49, MATCH(orders!$D320, products!$A$1:$A$49, 0), MATCH(orders!J$1, products!$A$1:$G$1, 0))</f>
        <v>M</v>
      </c>
      <c r="K320" s="4">
        <f>INDEX(products!$A$1:$G$49, MATCH(orders!$D320, products!$A$1:$A$49, 0), MATCH(orders!K$1, products!$A$1:$G$1, 0))</f>
        <v>2.5</v>
      </c>
      <c r="L320" s="5">
        <f>INDEX(products!$A$1:$G$49, MATCH(orders!$D320, products!$A$1:$A$49, 0), MATCH(orders!L$1, products!$A$1:$G$1, 0))</f>
        <v>25.874999999999996</v>
      </c>
      <c r="M320" s="6">
        <f>L320*E320</f>
        <v>51.749999999999993</v>
      </c>
      <c r="N320" t="str">
        <f>IF(I320="Rob","Robusta",IF(I320="Exc","Excelsa",IF(I320="Ara","Arabica",IF(I320="Lib","Liberica",""))))</f>
        <v>Arabica</v>
      </c>
      <c r="O320" t="str">
        <f>IF(J320="M","Medium",IF(J320="L","Light",IF(J320="D","Dark","")))</f>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_xlfn.XLOOKUP(C321,customers!$A:$A,customers!$B:$B,,0)</f>
        <v>Gabie Tweed</v>
      </c>
      <c r="G321" s="2" t="str">
        <f>IF(_xlfn.XLOOKUP($C321,customers!$A:$A,customers!$C:$C,,0)=0,"",_xlfn.XLOOKUP($C321,customers!$A:$A,customers!$C:$C,,0))</f>
        <v>gtweed8v@yolasite.com</v>
      </c>
      <c r="H321" s="2" t="str">
        <f>_xlfn.XLOOKUP($C321,customers!$A:$A,customers!$G:$G,,0)</f>
        <v>United States</v>
      </c>
      <c r="I321" t="str">
        <f>INDEX(products!$A$1:$G$49, MATCH(orders!$D321, products!$A$1:$A$49, 0), MATCH(orders!I$1, products!$A$1:$G$1, 0))</f>
        <v>Exc</v>
      </c>
      <c r="J321" t="str">
        <f>INDEX(products!$A$1:$G$49, MATCH(orders!$D321, products!$A$1:$A$49, 0), MATCH(orders!J$1, products!$A$1:$G$1, 0))</f>
        <v>M</v>
      </c>
      <c r="K321" s="4">
        <f>INDEX(products!$A$1:$G$49, MATCH(orders!$D321, products!$A$1:$A$49, 0), MATCH(orders!K$1, products!$A$1:$G$1, 0))</f>
        <v>0.2</v>
      </c>
      <c r="L321" s="5">
        <f>INDEX(products!$A$1:$G$49, MATCH(orders!$D321, products!$A$1:$A$49, 0), MATCH(orders!L$1, products!$A$1:$G$1, 0))</f>
        <v>4.125</v>
      </c>
      <c r="M321" s="6">
        <f>L321*E321</f>
        <v>8.25</v>
      </c>
      <c r="N321" t="str">
        <f>IF(I321="Rob","Robusta",IF(I321="Exc","Excelsa",IF(I321="Ara","Arabica",IF(I321="Lib","Liberica",""))))</f>
        <v>Excelsa</v>
      </c>
      <c r="O321" t="str">
        <f>IF(J321="M","Medium",IF(J321="L","Light",IF(J321="D","Dark","")))</f>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_xlfn.XLOOKUP(C322,customers!$A:$A,customers!$B:$B,,0)</f>
        <v>Gabie Tweed</v>
      </c>
      <c r="G322" s="2" t="str">
        <f>IF(_xlfn.XLOOKUP($C322,customers!$A:$A,customers!$C:$C,,0)=0,"",_xlfn.XLOOKUP($C322,customers!$A:$A,customers!$C:$C,,0))</f>
        <v>gtweed8v@yolasite.com</v>
      </c>
      <c r="H322" s="2" t="str">
        <f>_xlfn.XLOOKUP($C322,customers!$A:$A,customers!$G:$G,,0)</f>
        <v>United States</v>
      </c>
      <c r="I322" t="str">
        <f>INDEX(products!$A$1:$G$49, MATCH(orders!$D322, products!$A$1:$A$49, 0), MATCH(orders!I$1, products!$A$1:$G$1, 0))</f>
        <v>Ara</v>
      </c>
      <c r="J322" t="str">
        <f>INDEX(products!$A$1:$G$49, MATCH(orders!$D322, products!$A$1:$A$49, 0), MATCH(orders!J$1, products!$A$1:$G$1, 0))</f>
        <v>L</v>
      </c>
      <c r="K322" s="4">
        <f>INDEX(products!$A$1:$G$49, MATCH(orders!$D322, products!$A$1:$A$49, 0), MATCH(orders!K$1, products!$A$1:$G$1, 0))</f>
        <v>0.2</v>
      </c>
      <c r="L322" s="5">
        <f>INDEX(products!$A$1:$G$49, MATCH(orders!$D322, products!$A$1:$A$49, 0), MATCH(orders!L$1, products!$A$1:$G$1, 0))</f>
        <v>3.8849999999999998</v>
      </c>
      <c r="M322" s="6">
        <f>L322*E322</f>
        <v>19.424999999999997</v>
      </c>
      <c r="N322" t="str">
        <f>IF(I322="Rob","Robusta",IF(I322="Exc","Excelsa",IF(I322="Ara","Arabica",IF(I322="Lib","Liberica",""))))</f>
        <v>Arabica</v>
      </c>
      <c r="O322" t="str">
        <f>IF(J322="M","Medium",IF(J322="L","Light",IF(J322="D","Dark","")))</f>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_xlfn.XLOOKUP(C323,customers!$A:$A,customers!$B:$B,,0)</f>
        <v>Gaile Goggin</v>
      </c>
      <c r="G323" s="2" t="str">
        <f>IF(_xlfn.XLOOKUP($C323,customers!$A:$A,customers!$C:$C,,0)=0,"",_xlfn.XLOOKUP($C323,customers!$A:$A,customers!$C:$C,,0))</f>
        <v>ggoggin8x@wix.com</v>
      </c>
      <c r="H323" s="2" t="str">
        <f>_xlfn.XLOOKUP($C323,customers!$A:$A,customers!$G:$G,,0)</f>
        <v>Ireland</v>
      </c>
      <c r="I323" t="str">
        <f>INDEX(products!$A$1:$G$49, MATCH(orders!$D323, products!$A$1:$A$49, 0), MATCH(orders!I$1, products!$A$1:$G$1, 0))</f>
        <v>Ara</v>
      </c>
      <c r="J323" t="str">
        <f>INDEX(products!$A$1:$G$49, MATCH(orders!$D323, products!$A$1:$A$49, 0), MATCH(orders!J$1, products!$A$1:$G$1, 0))</f>
        <v>M</v>
      </c>
      <c r="K323" s="4">
        <f>INDEX(products!$A$1:$G$49, MATCH(orders!$D323, products!$A$1:$A$49, 0), MATCH(orders!K$1, products!$A$1:$G$1, 0))</f>
        <v>0.2</v>
      </c>
      <c r="L323" s="5">
        <f>INDEX(products!$A$1:$G$49, MATCH(orders!$D323, products!$A$1:$A$49, 0), MATCH(orders!L$1, products!$A$1:$G$1, 0))</f>
        <v>3.375</v>
      </c>
      <c r="M323" s="6">
        <f>L323*E323</f>
        <v>20.25</v>
      </c>
      <c r="N323" t="str">
        <f>IF(I323="Rob","Robusta",IF(I323="Exc","Excelsa",IF(I323="Ara","Arabica",IF(I323="Lib","Liberica",""))))</f>
        <v>Arabica</v>
      </c>
      <c r="O323" t="str">
        <f>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_xlfn.XLOOKUP(C324,customers!$A:$A,customers!$B:$B,,0)</f>
        <v>Skylar Jeyness</v>
      </c>
      <c r="G324" s="2" t="str">
        <f>IF(_xlfn.XLOOKUP($C324,customers!$A:$A,customers!$C:$C,,0)=0,"",_xlfn.XLOOKUP($C324,customers!$A:$A,customers!$C:$C,,0))</f>
        <v>sjeyness8y@biglobe.ne.jp</v>
      </c>
      <c r="H324" s="2" t="str">
        <f>_xlfn.XLOOKUP($C324,customers!$A:$A,customers!$G:$G,,0)</f>
        <v>Ireland</v>
      </c>
      <c r="I324" t="str">
        <f>INDEX(products!$A$1:$G$49, MATCH(orders!$D324, products!$A$1:$A$49, 0), MATCH(orders!I$1, products!$A$1:$G$1, 0))</f>
        <v>Lib</v>
      </c>
      <c r="J324" t="str">
        <f>INDEX(products!$A$1:$G$49, MATCH(orders!$D324, products!$A$1:$A$49, 0), MATCH(orders!J$1, products!$A$1:$G$1, 0))</f>
        <v>D</v>
      </c>
      <c r="K324" s="4">
        <f>INDEX(products!$A$1:$G$49, MATCH(orders!$D324, products!$A$1:$A$49, 0), MATCH(orders!K$1, products!$A$1:$G$1, 0))</f>
        <v>0.5</v>
      </c>
      <c r="L324" s="5">
        <f>INDEX(products!$A$1:$G$49, MATCH(orders!$D324, products!$A$1:$A$49, 0), MATCH(orders!L$1, products!$A$1:$G$1, 0))</f>
        <v>7.77</v>
      </c>
      <c r="M324" s="6">
        <f>L324*E324</f>
        <v>23.31</v>
      </c>
      <c r="N324" t="str">
        <f>IF(I324="Rob","Robusta",IF(I324="Exc","Excelsa",IF(I324="Ara","Arabica",IF(I324="Lib","Liberica",""))))</f>
        <v>Liberica</v>
      </c>
      <c r="O324" t="str">
        <f>IF(J324="M","Medium",IF(J324="L","Light",IF(J324="D","Dark","")))</f>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INDEX(products!$A$1:$G$49, MATCH(orders!$D325, products!$A$1:$A$49, 0), MATCH(orders!I$1, products!$A$1:$G$1, 0))</f>
        <v>Exc</v>
      </c>
      <c r="J325" t="str">
        <f>INDEX(products!$A$1:$G$49, MATCH(orders!$D325, products!$A$1:$A$49, 0), MATCH(orders!J$1, products!$A$1:$G$1, 0))</f>
        <v>D</v>
      </c>
      <c r="K325" s="4">
        <f>INDEX(products!$A$1:$G$49, MATCH(orders!$D325, products!$A$1:$A$49, 0), MATCH(orders!K$1, products!$A$1:$G$1, 0))</f>
        <v>0.2</v>
      </c>
      <c r="L325" s="5">
        <f>INDEX(products!$A$1:$G$49, MATCH(orders!$D325, products!$A$1:$A$49, 0), MATCH(orders!L$1, products!$A$1:$G$1, 0))</f>
        <v>3.645</v>
      </c>
      <c r="M325" s="6">
        <f>L325*E325</f>
        <v>18.225000000000001</v>
      </c>
      <c r="N325" t="str">
        <f>IF(I325="Rob","Robusta",IF(I325="Exc","Excelsa",IF(I325="Ara","Arabica",IF(I325="Lib","Liberica",""))))</f>
        <v>Excelsa</v>
      </c>
      <c r="O325" t="str">
        <f>IF(J325="M","Medium",IF(J325="L","Light",IF(J325="D","Dark","")))</f>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_xlfn.XLOOKUP(C326,customers!$A:$A,customers!$B:$B,,0)</f>
        <v>Diena Peetermann</v>
      </c>
      <c r="G326" s="2" t="str">
        <f>IF(_xlfn.XLOOKUP($C326,customers!$A:$A,customers!$C:$C,,0)=0,"",_xlfn.XLOOKUP($C326,customers!$A:$A,customers!$C:$C,,0))</f>
        <v/>
      </c>
      <c r="H326" s="2" t="str">
        <f>_xlfn.XLOOKUP($C326,customers!$A:$A,customers!$G:$G,,0)</f>
        <v>United States</v>
      </c>
      <c r="I326" t="str">
        <f>INDEX(products!$A$1:$G$49, MATCH(orders!$D326, products!$A$1:$A$49, 0), MATCH(orders!I$1, products!$A$1:$G$1, 0))</f>
        <v>Exc</v>
      </c>
      <c r="J326" t="str">
        <f>INDEX(products!$A$1:$G$49, MATCH(orders!$D326, products!$A$1:$A$49, 0), MATCH(orders!J$1, products!$A$1:$G$1, 0))</f>
        <v>M</v>
      </c>
      <c r="K326" s="4">
        <f>INDEX(products!$A$1:$G$49, MATCH(orders!$D326, products!$A$1:$A$49, 0), MATCH(orders!K$1, products!$A$1:$G$1, 0))</f>
        <v>1</v>
      </c>
      <c r="L326" s="5">
        <f>INDEX(products!$A$1:$G$49, MATCH(orders!$D326, products!$A$1:$A$49, 0), MATCH(orders!L$1, products!$A$1:$G$1, 0))</f>
        <v>13.75</v>
      </c>
      <c r="M326" s="6">
        <f>L326*E326</f>
        <v>13.75</v>
      </c>
      <c r="N326" t="str">
        <f>IF(I326="Rob","Robusta",IF(I326="Exc","Excelsa",IF(I326="Ara","Arabica",IF(I326="Lib","Liberica",""))))</f>
        <v>Excelsa</v>
      </c>
      <c r="O326" t="str">
        <f>IF(J326="M","Medium",IF(J326="L","Light",IF(J326="D","Dark","")))</f>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_xlfn.XLOOKUP(C327,customers!$A:$A,customers!$B:$B,,0)</f>
        <v>Trina Le Sarr</v>
      </c>
      <c r="G327" s="2" t="str">
        <f>IF(_xlfn.XLOOKUP($C327,customers!$A:$A,customers!$C:$C,,0)=0,"",_xlfn.XLOOKUP($C327,customers!$A:$A,customers!$C:$C,,0))</f>
        <v>tle91@epa.gov</v>
      </c>
      <c r="H327" s="2" t="str">
        <f>_xlfn.XLOOKUP($C327,customers!$A:$A,customers!$G:$G,,0)</f>
        <v>United States</v>
      </c>
      <c r="I327" t="str">
        <f>INDEX(products!$A$1:$G$49, MATCH(orders!$D327, products!$A$1:$A$49, 0), MATCH(orders!I$1, products!$A$1:$G$1, 0))</f>
        <v>Ara</v>
      </c>
      <c r="J327" t="str">
        <f>INDEX(products!$A$1:$G$49, MATCH(orders!$D327, products!$A$1:$A$49, 0), MATCH(orders!J$1, products!$A$1:$G$1, 0))</f>
        <v>L</v>
      </c>
      <c r="K327" s="4">
        <f>INDEX(products!$A$1:$G$49, MATCH(orders!$D327, products!$A$1:$A$49, 0), MATCH(orders!K$1, products!$A$1:$G$1, 0))</f>
        <v>2.5</v>
      </c>
      <c r="L327" s="5">
        <f>INDEX(products!$A$1:$G$49, MATCH(orders!$D327, products!$A$1:$A$49, 0), MATCH(orders!L$1, products!$A$1:$G$1, 0))</f>
        <v>29.784999999999997</v>
      </c>
      <c r="M327" s="6">
        <f>L327*E327</f>
        <v>29.784999999999997</v>
      </c>
      <c r="N327" t="str">
        <f>IF(I327="Rob","Robusta",IF(I327="Exc","Excelsa",IF(I327="Ara","Arabica",IF(I327="Lib","Liberica",""))))</f>
        <v>Arabica</v>
      </c>
      <c r="O327" t="str">
        <f>IF(J327="M","Medium",IF(J327="L","Light",IF(J327="D","Dark","")))</f>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_xlfn.XLOOKUP(C328,customers!$A:$A,customers!$B:$B,,0)</f>
        <v>Flynn Antony</v>
      </c>
      <c r="G328" s="2" t="str">
        <f>IF(_xlfn.XLOOKUP($C328,customers!$A:$A,customers!$C:$C,,0)=0,"",_xlfn.XLOOKUP($C328,customers!$A:$A,customers!$C:$C,,0))</f>
        <v/>
      </c>
      <c r="H328" s="2" t="str">
        <f>_xlfn.XLOOKUP($C328,customers!$A:$A,customers!$G:$G,,0)</f>
        <v>United States</v>
      </c>
      <c r="I328" t="str">
        <f>INDEX(products!$A$1:$G$49, MATCH(orders!$D328, products!$A$1:$A$49, 0), MATCH(orders!I$1, products!$A$1:$G$1, 0))</f>
        <v>Rob</v>
      </c>
      <c r="J328" t="str">
        <f>INDEX(products!$A$1:$G$49, MATCH(orders!$D328, products!$A$1:$A$49, 0), MATCH(orders!J$1, products!$A$1:$G$1, 0))</f>
        <v>D</v>
      </c>
      <c r="K328" s="4">
        <f>INDEX(products!$A$1:$G$49, MATCH(orders!$D328, products!$A$1:$A$49, 0), MATCH(orders!K$1, products!$A$1:$G$1, 0))</f>
        <v>1</v>
      </c>
      <c r="L328" s="5">
        <f>INDEX(products!$A$1:$G$49, MATCH(orders!$D328, products!$A$1:$A$49, 0), MATCH(orders!L$1, products!$A$1:$G$1, 0))</f>
        <v>8.9499999999999993</v>
      </c>
      <c r="M328" s="6">
        <f>L328*E328</f>
        <v>44.75</v>
      </c>
      <c r="N328" t="str">
        <f>IF(I328="Rob","Robusta",IF(I328="Exc","Excelsa",IF(I328="Ara","Arabica",IF(I328="Lib","Liberica",""))))</f>
        <v>Robusta</v>
      </c>
      <c r="O328" t="str">
        <f>IF(J328="M","Medium",IF(J328="L","Light",IF(J328="D","Dark","")))</f>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INDEX(products!$A$1:$G$49, MATCH(orders!$D329, products!$A$1:$A$49, 0), MATCH(orders!I$1, products!$A$1:$G$1, 0))</f>
        <v>Rob</v>
      </c>
      <c r="J329" t="str">
        <f>INDEX(products!$A$1:$G$49, MATCH(orders!$D329, products!$A$1:$A$49, 0), MATCH(orders!J$1, products!$A$1:$G$1, 0))</f>
        <v>D</v>
      </c>
      <c r="K329" s="4">
        <f>INDEX(products!$A$1:$G$49, MATCH(orders!$D329, products!$A$1:$A$49, 0), MATCH(orders!K$1, products!$A$1:$G$1, 0))</f>
        <v>1</v>
      </c>
      <c r="L329" s="5">
        <f>INDEX(products!$A$1:$G$49, MATCH(orders!$D329, products!$A$1:$A$49, 0), MATCH(orders!L$1, products!$A$1:$G$1, 0))</f>
        <v>8.9499999999999993</v>
      </c>
      <c r="M329" s="6">
        <f>L329*E329</f>
        <v>44.75</v>
      </c>
      <c r="N329" t="str">
        <f>IF(I329="Rob","Robusta",IF(I329="Exc","Excelsa",IF(I329="Ara","Arabica",IF(I329="Lib","Liberica",""))))</f>
        <v>Robusta</v>
      </c>
      <c r="O329" t="str">
        <f>IF(J329="M","Medium",IF(J329="L","Light",IF(J329="D","Dark","")))</f>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_xlfn.XLOOKUP(C330,customers!$A:$A,customers!$B:$B,,0)</f>
        <v>Homer Dulany</v>
      </c>
      <c r="G330" s="2" t="str">
        <f>IF(_xlfn.XLOOKUP($C330,customers!$A:$A,customers!$C:$C,,0)=0,"",_xlfn.XLOOKUP($C330,customers!$A:$A,customers!$C:$C,,0))</f>
        <v/>
      </c>
      <c r="H330" s="2" t="str">
        <f>_xlfn.XLOOKUP($C330,customers!$A:$A,customers!$G:$G,,0)</f>
        <v>United States</v>
      </c>
      <c r="I330" t="str">
        <f>INDEX(products!$A$1:$G$49, MATCH(orders!$D330, products!$A$1:$A$49, 0), MATCH(orders!I$1, products!$A$1:$G$1, 0))</f>
        <v>Lib</v>
      </c>
      <c r="J330" t="str">
        <f>INDEX(products!$A$1:$G$49, MATCH(orders!$D330, products!$A$1:$A$49, 0), MATCH(orders!J$1, products!$A$1:$G$1, 0))</f>
        <v>L</v>
      </c>
      <c r="K330" s="4">
        <f>INDEX(products!$A$1:$G$49, MATCH(orders!$D330, products!$A$1:$A$49, 0), MATCH(orders!K$1, products!$A$1:$G$1, 0))</f>
        <v>0.5</v>
      </c>
      <c r="L330" s="5">
        <f>INDEX(products!$A$1:$G$49, MATCH(orders!$D330, products!$A$1:$A$49, 0), MATCH(orders!L$1, products!$A$1:$G$1, 0))</f>
        <v>9.51</v>
      </c>
      <c r="M330" s="6">
        <f>L330*E330</f>
        <v>38.04</v>
      </c>
      <c r="N330" t="str">
        <f>IF(I330="Rob","Robusta",IF(I330="Exc","Excelsa",IF(I330="Ara","Arabica",IF(I330="Lib","Liberica",""))))</f>
        <v>Liberica</v>
      </c>
      <c r="O330" t="str">
        <f>IF(J330="M","Medium",IF(J330="L","Light",IF(J330="D","Dark","")))</f>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INDEX(products!$A$1:$G$49, MATCH(orders!$D331, products!$A$1:$A$49, 0), MATCH(orders!I$1, products!$A$1:$G$1, 0))</f>
        <v>Rob</v>
      </c>
      <c r="J331" t="str">
        <f>INDEX(products!$A$1:$G$49, MATCH(orders!$D331, products!$A$1:$A$49, 0), MATCH(orders!J$1, products!$A$1:$G$1, 0))</f>
        <v>D</v>
      </c>
      <c r="K331" s="4">
        <f>INDEX(products!$A$1:$G$49, MATCH(orders!$D331, products!$A$1:$A$49, 0), MATCH(orders!K$1, products!$A$1:$G$1, 0))</f>
        <v>0.5</v>
      </c>
      <c r="L331" s="5">
        <f>INDEX(products!$A$1:$G$49, MATCH(orders!$D331, products!$A$1:$A$49, 0), MATCH(orders!L$1, products!$A$1:$G$1, 0))</f>
        <v>5.3699999999999992</v>
      </c>
      <c r="M331" s="6">
        <f>L331*E331</f>
        <v>21.479999999999997</v>
      </c>
      <c r="N331" t="str">
        <f>IF(I331="Rob","Robusta",IF(I331="Exc","Excelsa",IF(I331="Ara","Arabica",IF(I331="Lib","Liberica",""))))</f>
        <v>Robusta</v>
      </c>
      <c r="O331" t="str">
        <f>IF(J331="M","Medium",IF(J331="L","Light",IF(J331="D","Dark","")))</f>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INDEX(products!$A$1:$G$49, MATCH(orders!$D332, products!$A$1:$A$49, 0), MATCH(orders!I$1, products!$A$1:$G$1, 0))</f>
        <v>Rob</v>
      </c>
      <c r="J332" t="str">
        <f>INDEX(products!$A$1:$G$49, MATCH(orders!$D332, products!$A$1:$A$49, 0), MATCH(orders!J$1, products!$A$1:$G$1, 0))</f>
        <v>D</v>
      </c>
      <c r="K332" s="4">
        <f>INDEX(products!$A$1:$G$49, MATCH(orders!$D332, products!$A$1:$A$49, 0), MATCH(orders!K$1, products!$A$1:$G$1, 0))</f>
        <v>0.5</v>
      </c>
      <c r="L332" s="5">
        <f>INDEX(products!$A$1:$G$49, MATCH(orders!$D332, products!$A$1:$A$49, 0), MATCH(orders!L$1, products!$A$1:$G$1, 0))</f>
        <v>5.3699999999999992</v>
      </c>
      <c r="M332" s="6">
        <f>L332*E332</f>
        <v>16.11</v>
      </c>
      <c r="N332" t="str">
        <f>IF(I332="Rob","Robusta",IF(I332="Exc","Excelsa",IF(I332="Ara","Arabica",IF(I332="Lib","Liberica",""))))</f>
        <v>Robusta</v>
      </c>
      <c r="O332" t="str">
        <f>IF(J332="M","Medium",IF(J332="L","Light",IF(J332="D","Dark","")))</f>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INDEX(products!$A$1:$G$49, MATCH(orders!$D333, products!$A$1:$A$49, 0), MATCH(orders!I$1, products!$A$1:$G$1, 0))</f>
        <v>Rob</v>
      </c>
      <c r="J333" t="str">
        <f>INDEX(products!$A$1:$G$49, MATCH(orders!$D333, products!$A$1:$A$49, 0), MATCH(orders!J$1, products!$A$1:$G$1, 0))</f>
        <v>M</v>
      </c>
      <c r="K333" s="4">
        <f>INDEX(products!$A$1:$G$49, MATCH(orders!$D333, products!$A$1:$A$49, 0), MATCH(orders!K$1, products!$A$1:$G$1, 0))</f>
        <v>2.5</v>
      </c>
      <c r="L333" s="5">
        <f>INDEX(products!$A$1:$G$49, MATCH(orders!$D333, products!$A$1:$A$49, 0), MATCH(orders!L$1, products!$A$1:$G$1, 0))</f>
        <v>22.884999999999998</v>
      </c>
      <c r="M333" s="6">
        <f>L333*E333</f>
        <v>22.884999999999998</v>
      </c>
      <c r="N333" t="str">
        <f>IF(I333="Rob","Robusta",IF(I333="Exc","Excelsa",IF(I333="Ara","Arabica",IF(I333="Lib","Liberica",""))))</f>
        <v>Robusta</v>
      </c>
      <c r="O333" t="str">
        <f>IF(J333="M","Medium",IF(J333="L","Light",IF(J333="D","Dark","")))</f>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INDEX(products!$A$1:$G$49, MATCH(orders!$D334, products!$A$1:$A$49, 0), MATCH(orders!I$1, products!$A$1:$G$1, 0))</f>
        <v>Ara</v>
      </c>
      <c r="J334" t="str">
        <f>INDEX(products!$A$1:$G$49, MATCH(orders!$D334, products!$A$1:$A$49, 0), MATCH(orders!J$1, products!$A$1:$G$1, 0))</f>
        <v>D</v>
      </c>
      <c r="K334" s="4">
        <f>INDEX(products!$A$1:$G$49, MATCH(orders!$D334, products!$A$1:$A$49, 0), MATCH(orders!K$1, products!$A$1:$G$1, 0))</f>
        <v>0.5</v>
      </c>
      <c r="L334" s="5">
        <f>INDEX(products!$A$1:$G$49, MATCH(orders!$D334, products!$A$1:$A$49, 0), MATCH(orders!L$1, products!$A$1:$G$1, 0))</f>
        <v>5.97</v>
      </c>
      <c r="M334" s="6">
        <f>L334*E334</f>
        <v>17.91</v>
      </c>
      <c r="N334" t="str">
        <f>IF(I334="Rob","Robusta",IF(I334="Exc","Excelsa",IF(I334="Ara","Arabica",IF(I334="Lib","Liberica",""))))</f>
        <v>Arabica</v>
      </c>
      <c r="O334" t="str">
        <f>IF(J334="M","Medium",IF(J334="L","Light",IF(J334="D","Dark","")))</f>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_xlfn.XLOOKUP(C335,customers!$A:$A,customers!$B:$B,,0)</f>
        <v>Vivyan Ceely</v>
      </c>
      <c r="G335" s="2" t="str">
        <f>IF(_xlfn.XLOOKUP($C335,customers!$A:$A,customers!$C:$C,,0)=0,"",_xlfn.XLOOKUP($C335,customers!$A:$A,customers!$C:$C,,0))</f>
        <v>vceely99@auda.org.au</v>
      </c>
      <c r="H335" s="2" t="str">
        <f>_xlfn.XLOOKUP($C335,customers!$A:$A,customers!$G:$G,,0)</f>
        <v>United States</v>
      </c>
      <c r="I335" t="str">
        <f>INDEX(products!$A$1:$G$49, MATCH(orders!$D335, products!$A$1:$A$49, 0), MATCH(orders!I$1, products!$A$1:$G$1, 0))</f>
        <v>Rob</v>
      </c>
      <c r="J335" t="str">
        <f>INDEX(products!$A$1:$G$49, MATCH(orders!$D335, products!$A$1:$A$49, 0), MATCH(orders!J$1, products!$A$1:$G$1, 0))</f>
        <v>M</v>
      </c>
      <c r="K335" s="4">
        <f>INDEX(products!$A$1:$G$49, MATCH(orders!$D335, products!$A$1:$A$49, 0), MATCH(orders!K$1, products!$A$1:$G$1, 0))</f>
        <v>0.5</v>
      </c>
      <c r="L335" s="5">
        <f>INDEX(products!$A$1:$G$49, MATCH(orders!$D335, products!$A$1:$A$49, 0), MATCH(orders!L$1, products!$A$1:$G$1, 0))</f>
        <v>5.97</v>
      </c>
      <c r="M335" s="6">
        <f>L335*E335</f>
        <v>23.88</v>
      </c>
      <c r="N335" t="str">
        <f>IF(I335="Rob","Robusta",IF(I335="Exc","Excelsa",IF(I335="Ara","Arabica",IF(I335="Lib","Liberica",""))))</f>
        <v>Robusta</v>
      </c>
      <c r="O335" t="str">
        <f>IF(J335="M","Medium",IF(J335="L","Light",IF(J335="D","Dark","")))</f>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_xlfn.XLOOKUP(C336,customers!$A:$A,customers!$B:$B,,0)</f>
        <v>Elonore Goodings</v>
      </c>
      <c r="G336" s="2" t="str">
        <f>IF(_xlfn.XLOOKUP($C336,customers!$A:$A,customers!$C:$C,,0)=0,"",_xlfn.XLOOKUP($C336,customers!$A:$A,customers!$C:$C,,0))</f>
        <v/>
      </c>
      <c r="H336" s="2" t="str">
        <f>_xlfn.XLOOKUP($C336,customers!$A:$A,customers!$G:$G,,0)</f>
        <v>United States</v>
      </c>
      <c r="I336" t="str">
        <f>INDEX(products!$A$1:$G$49, MATCH(orders!$D336, products!$A$1:$A$49, 0), MATCH(orders!I$1, products!$A$1:$G$1, 0))</f>
        <v>Rob</v>
      </c>
      <c r="J336" t="str">
        <f>INDEX(products!$A$1:$G$49, MATCH(orders!$D336, products!$A$1:$A$49, 0), MATCH(orders!J$1, products!$A$1:$G$1, 0))</f>
        <v>L</v>
      </c>
      <c r="K336" s="4">
        <f>INDEX(products!$A$1:$G$49, MATCH(orders!$D336, products!$A$1:$A$49, 0), MATCH(orders!K$1, products!$A$1:$G$1, 0))</f>
        <v>1</v>
      </c>
      <c r="L336" s="5">
        <f>INDEX(products!$A$1:$G$49, MATCH(orders!$D336, products!$A$1:$A$49, 0), MATCH(orders!L$1, products!$A$1:$G$1, 0))</f>
        <v>11.95</v>
      </c>
      <c r="M336" s="6">
        <f>L336*E336</f>
        <v>59.75</v>
      </c>
      <c r="N336" t="str">
        <f>IF(I336="Rob","Robusta",IF(I336="Exc","Excelsa",IF(I336="Ara","Arabica",IF(I336="Lib","Liberica",""))))</f>
        <v>Robusta</v>
      </c>
      <c r="O336" t="str">
        <f>IF(J336="M","Medium",IF(J336="L","Light",IF(J336="D","Dark","")))</f>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INDEX(products!$A$1:$G$49, MATCH(orders!$D337, products!$A$1:$A$49, 0), MATCH(orders!I$1, products!$A$1:$G$1, 0))</f>
        <v>Lib</v>
      </c>
      <c r="J337" t="str">
        <f>INDEX(products!$A$1:$G$49, MATCH(orders!$D337, products!$A$1:$A$49, 0), MATCH(orders!J$1, products!$A$1:$G$1, 0))</f>
        <v>L</v>
      </c>
      <c r="K337" s="4">
        <f>INDEX(products!$A$1:$G$49, MATCH(orders!$D337, products!$A$1:$A$49, 0), MATCH(orders!K$1, products!$A$1:$G$1, 0))</f>
        <v>0.2</v>
      </c>
      <c r="L337" s="5">
        <f>INDEX(products!$A$1:$G$49, MATCH(orders!$D337, products!$A$1:$A$49, 0), MATCH(orders!L$1, products!$A$1:$G$1, 0))</f>
        <v>4.7549999999999999</v>
      </c>
      <c r="M337" s="6">
        <f>L337*E337</f>
        <v>28.53</v>
      </c>
      <c r="N337" t="str">
        <f>IF(I337="Rob","Robusta",IF(I337="Exc","Excelsa",IF(I337="Ara","Arabica",IF(I337="Lib","Liberica",""))))</f>
        <v>Liberica</v>
      </c>
      <c r="O337" t="str">
        <f>IF(J337="M","Medium",IF(J337="L","Light",IF(J337="D","Dark","")))</f>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INDEX(products!$A$1:$G$49, MATCH(orders!$D338, products!$A$1:$A$49, 0), MATCH(orders!I$1, products!$A$1:$G$1, 0))</f>
        <v>Ara</v>
      </c>
      <c r="J338" t="str">
        <f>INDEX(products!$A$1:$G$49, MATCH(orders!$D338, products!$A$1:$A$49, 0), MATCH(orders!J$1, products!$A$1:$G$1, 0))</f>
        <v>M</v>
      </c>
      <c r="K338" s="4">
        <f>INDEX(products!$A$1:$G$49, MATCH(orders!$D338, products!$A$1:$A$49, 0), MATCH(orders!K$1, products!$A$1:$G$1, 0))</f>
        <v>1</v>
      </c>
      <c r="L338" s="5">
        <f>INDEX(products!$A$1:$G$49, MATCH(orders!$D338, products!$A$1:$A$49, 0), MATCH(orders!L$1, products!$A$1:$G$1, 0))</f>
        <v>11.25</v>
      </c>
      <c r="M338" s="6">
        <f>L338*E338</f>
        <v>45</v>
      </c>
      <c r="N338" t="str">
        <f>IF(I338="Rob","Robusta",IF(I338="Exc","Excelsa",IF(I338="Ara","Arabica",IF(I338="Lib","Liberica",""))))</f>
        <v>Arabica</v>
      </c>
      <c r="O338" t="str">
        <f>IF(J338="M","Medium",IF(J338="L","Light",IF(J338="D","Dark","")))</f>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_xlfn.XLOOKUP(C339,customers!$A:$A,customers!$B:$B,,0)</f>
        <v>Flynn Antony</v>
      </c>
      <c r="G339" s="2" t="str">
        <f>IF(_xlfn.XLOOKUP($C339,customers!$A:$A,customers!$C:$C,,0)=0,"",_xlfn.XLOOKUP($C339,customers!$A:$A,customers!$C:$C,,0))</f>
        <v/>
      </c>
      <c r="H339" s="2" t="str">
        <f>_xlfn.XLOOKUP($C339,customers!$A:$A,customers!$G:$G,,0)</f>
        <v>United States</v>
      </c>
      <c r="I339" t="str">
        <f>INDEX(products!$A$1:$G$49, MATCH(orders!$D339, products!$A$1:$A$49, 0), MATCH(orders!I$1, products!$A$1:$G$1, 0))</f>
        <v>Exc</v>
      </c>
      <c r="J339" t="str">
        <f>INDEX(products!$A$1:$G$49, MATCH(orders!$D339, products!$A$1:$A$49, 0), MATCH(orders!J$1, products!$A$1:$G$1, 0))</f>
        <v>D</v>
      </c>
      <c r="K339" s="4">
        <f>INDEX(products!$A$1:$G$49, MATCH(orders!$D339, products!$A$1:$A$49, 0), MATCH(orders!K$1, products!$A$1:$G$1, 0))</f>
        <v>2.5</v>
      </c>
      <c r="L339" s="5">
        <f>INDEX(products!$A$1:$G$49, MATCH(orders!$D339, products!$A$1:$A$49, 0), MATCH(orders!L$1, products!$A$1:$G$1, 0))</f>
        <v>27.945</v>
      </c>
      <c r="M339" s="6">
        <f>L339*E339</f>
        <v>55.89</v>
      </c>
      <c r="N339" t="str">
        <f>IF(I339="Rob","Robusta",IF(I339="Exc","Excelsa",IF(I339="Ara","Arabica",IF(I339="Lib","Liberica",""))))</f>
        <v>Excelsa</v>
      </c>
      <c r="O339" t="str">
        <f>IF(J339="M","Medium",IF(J339="L","Light",IF(J339="D","Dark","")))</f>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INDEX(products!$A$1:$G$49, MATCH(orders!$D340, products!$A$1:$A$49, 0), MATCH(orders!I$1, products!$A$1:$G$1, 0))</f>
        <v>Exc</v>
      </c>
      <c r="J340" t="str">
        <f>INDEX(products!$A$1:$G$49, MATCH(orders!$D340, products!$A$1:$A$49, 0), MATCH(orders!J$1, products!$A$1:$G$1, 0))</f>
        <v>L</v>
      </c>
      <c r="K340" s="4">
        <f>INDEX(products!$A$1:$G$49, MATCH(orders!$D340, products!$A$1:$A$49, 0), MATCH(orders!K$1, products!$A$1:$G$1, 0))</f>
        <v>1</v>
      </c>
      <c r="L340" s="5">
        <f>INDEX(products!$A$1:$G$49, MATCH(orders!$D340, products!$A$1:$A$49, 0), MATCH(orders!L$1, products!$A$1:$G$1, 0))</f>
        <v>14.85</v>
      </c>
      <c r="M340" s="6">
        <f>L340*E340</f>
        <v>59.4</v>
      </c>
      <c r="N340" t="str">
        <f>IF(I340="Rob","Robusta",IF(I340="Exc","Excelsa",IF(I340="Ara","Arabica",IF(I340="Lib","Liberica",""))))</f>
        <v>Excelsa</v>
      </c>
      <c r="O340" t="str">
        <f>IF(J340="M","Medium",IF(J340="L","Light",IF(J340="D","Dark","")))</f>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INDEX(products!$A$1:$G$49, MATCH(orders!$D341, products!$A$1:$A$49, 0), MATCH(orders!I$1, products!$A$1:$G$1, 0))</f>
        <v>Exc</v>
      </c>
      <c r="J341" t="str">
        <f>INDEX(products!$A$1:$G$49, MATCH(orders!$D341, products!$A$1:$A$49, 0), MATCH(orders!J$1, products!$A$1:$G$1, 0))</f>
        <v>D</v>
      </c>
      <c r="K341" s="4">
        <f>INDEX(products!$A$1:$G$49, MATCH(orders!$D341, products!$A$1:$A$49, 0), MATCH(orders!K$1, products!$A$1:$G$1, 0))</f>
        <v>0.2</v>
      </c>
      <c r="L341" s="5">
        <f>INDEX(products!$A$1:$G$49, MATCH(orders!$D341, products!$A$1:$A$49, 0), MATCH(orders!L$1, products!$A$1:$G$1, 0))</f>
        <v>3.645</v>
      </c>
      <c r="M341" s="6">
        <f>L341*E341</f>
        <v>7.29</v>
      </c>
      <c r="N341" t="str">
        <f>IF(I341="Rob","Robusta",IF(I341="Exc","Excelsa",IF(I341="Ara","Arabica",IF(I341="Lib","Liberica",""))))</f>
        <v>Excelsa</v>
      </c>
      <c r="O341" t="str">
        <f>IF(J341="M","Medium",IF(J341="L","Light",IF(J341="D","Dark","")))</f>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INDEX(products!$A$1:$G$49, MATCH(orders!$D342, products!$A$1:$A$49, 0), MATCH(orders!I$1, products!$A$1:$G$1, 0))</f>
        <v>Exc</v>
      </c>
      <c r="J342" t="str">
        <f>INDEX(products!$A$1:$G$49, MATCH(orders!$D342, products!$A$1:$A$49, 0), MATCH(orders!J$1, products!$A$1:$G$1, 0))</f>
        <v>D</v>
      </c>
      <c r="K342" s="4">
        <f>INDEX(products!$A$1:$G$49, MATCH(orders!$D342, products!$A$1:$A$49, 0), MATCH(orders!K$1, products!$A$1:$G$1, 0))</f>
        <v>0.5</v>
      </c>
      <c r="L342" s="5">
        <f>INDEX(products!$A$1:$G$49, MATCH(orders!$D342, products!$A$1:$A$49, 0), MATCH(orders!L$1, products!$A$1:$G$1, 0))</f>
        <v>7.29</v>
      </c>
      <c r="M342" s="6">
        <f>L342*E342</f>
        <v>7.29</v>
      </c>
      <c r="N342" t="str">
        <f>IF(I342="Rob","Robusta",IF(I342="Exc","Excelsa",IF(I342="Ara","Arabica",IF(I342="Lib","Liberica",""))))</f>
        <v>Excelsa</v>
      </c>
      <c r="O342" t="str">
        <f>IF(J342="M","Medium",IF(J342="L","Light",IF(J342="D","Dark","")))</f>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INDEX(products!$A$1:$G$49, MATCH(orders!$D343, products!$A$1:$A$49, 0), MATCH(orders!I$1, products!$A$1:$G$1, 0))</f>
        <v>Exc</v>
      </c>
      <c r="J343" t="str">
        <f>INDEX(products!$A$1:$G$49, MATCH(orders!$D343, products!$A$1:$A$49, 0), MATCH(orders!J$1, products!$A$1:$G$1, 0))</f>
        <v>L</v>
      </c>
      <c r="K343" s="4">
        <f>INDEX(products!$A$1:$G$49, MATCH(orders!$D343, products!$A$1:$A$49, 0), MATCH(orders!K$1, products!$A$1:$G$1, 0))</f>
        <v>0.5</v>
      </c>
      <c r="L343" s="5">
        <f>INDEX(products!$A$1:$G$49, MATCH(orders!$D343, products!$A$1:$A$49, 0), MATCH(orders!L$1, products!$A$1:$G$1, 0))</f>
        <v>8.91</v>
      </c>
      <c r="M343" s="6">
        <f>L343*E343</f>
        <v>17.82</v>
      </c>
      <c r="N343" t="str">
        <f>IF(I343="Rob","Robusta",IF(I343="Exc","Excelsa",IF(I343="Ara","Arabica",IF(I343="Lib","Liberica",""))))</f>
        <v>Excelsa</v>
      </c>
      <c r="O343" t="str">
        <f>IF(J343="M","Medium",IF(J343="L","Light",IF(J343="D","Dark","")))</f>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INDEX(products!$A$1:$G$49, MATCH(orders!$D344, products!$A$1:$A$49, 0), MATCH(orders!I$1, products!$A$1:$G$1, 0))</f>
        <v>Lib</v>
      </c>
      <c r="J344" t="str">
        <f>INDEX(products!$A$1:$G$49, MATCH(orders!$D344, products!$A$1:$A$49, 0), MATCH(orders!J$1, products!$A$1:$G$1, 0))</f>
        <v>D</v>
      </c>
      <c r="K344" s="4">
        <f>INDEX(products!$A$1:$G$49, MATCH(orders!$D344, products!$A$1:$A$49, 0), MATCH(orders!K$1, products!$A$1:$G$1, 0))</f>
        <v>0.5</v>
      </c>
      <c r="L344" s="5">
        <f>INDEX(products!$A$1:$G$49, MATCH(orders!$D344, products!$A$1:$A$49, 0), MATCH(orders!L$1, products!$A$1:$G$1, 0))</f>
        <v>7.77</v>
      </c>
      <c r="M344" s="6">
        <f>L344*E344</f>
        <v>38.849999999999994</v>
      </c>
      <c r="N344" t="str">
        <f>IF(I344="Rob","Robusta",IF(I344="Exc","Excelsa",IF(I344="Ara","Arabica",IF(I344="Lib","Liberica",""))))</f>
        <v>Liberica</v>
      </c>
      <c r="O344" t="str">
        <f>IF(J344="M","Medium",IF(J344="L","Light",IF(J344="D","Dark","")))</f>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INDEX(products!$A$1:$G$49, MATCH(orders!$D345, products!$A$1:$A$49, 0), MATCH(orders!I$1, products!$A$1:$G$1, 0))</f>
        <v>Rob</v>
      </c>
      <c r="J345" t="str">
        <f>INDEX(products!$A$1:$G$49, MATCH(orders!$D345, products!$A$1:$A$49, 0), MATCH(orders!J$1, products!$A$1:$G$1, 0))</f>
        <v>D</v>
      </c>
      <c r="K345" s="4">
        <f>INDEX(products!$A$1:$G$49, MATCH(orders!$D345, products!$A$1:$A$49, 0), MATCH(orders!K$1, products!$A$1:$G$1, 0))</f>
        <v>0.5</v>
      </c>
      <c r="L345" s="5">
        <f>INDEX(products!$A$1:$G$49, MATCH(orders!$D345, products!$A$1:$A$49, 0), MATCH(orders!L$1, products!$A$1:$G$1, 0))</f>
        <v>5.3699999999999992</v>
      </c>
      <c r="M345" s="6">
        <f>L345*E345</f>
        <v>32.22</v>
      </c>
      <c r="N345" t="str">
        <f>IF(I345="Rob","Robusta",IF(I345="Exc","Excelsa",IF(I345="Ara","Arabica",IF(I345="Lib","Liberica",""))))</f>
        <v>Robusta</v>
      </c>
      <c r="O345" t="str">
        <f>IF(J345="M","Medium",IF(J345="L","Light",IF(J345="D","Dark","")))</f>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_xlfn.XLOOKUP(C346,customers!$A:$A,customers!$B:$B,,0)</f>
        <v>Catarina Donn</v>
      </c>
      <c r="G346" s="2" t="str">
        <f>IF(_xlfn.XLOOKUP($C346,customers!$A:$A,customers!$C:$C,,0)=0,"",_xlfn.XLOOKUP($C346,customers!$A:$A,customers!$C:$C,,0))</f>
        <v/>
      </c>
      <c r="H346" s="2" t="str">
        <f>_xlfn.XLOOKUP($C346,customers!$A:$A,customers!$G:$G,,0)</f>
        <v>Ireland</v>
      </c>
      <c r="I346" t="str">
        <f>INDEX(products!$A$1:$G$49, MATCH(orders!$D346, products!$A$1:$A$49, 0), MATCH(orders!I$1, products!$A$1:$G$1, 0))</f>
        <v>Rob</v>
      </c>
      <c r="J346" t="str">
        <f>INDEX(products!$A$1:$G$49, MATCH(orders!$D346, products!$A$1:$A$49, 0), MATCH(orders!J$1, products!$A$1:$G$1, 0))</f>
        <v>M</v>
      </c>
      <c r="K346" s="4">
        <f>INDEX(products!$A$1:$G$49, MATCH(orders!$D346, products!$A$1:$A$49, 0), MATCH(orders!K$1, products!$A$1:$G$1, 0))</f>
        <v>1</v>
      </c>
      <c r="L346" s="5">
        <f>INDEX(products!$A$1:$G$49, MATCH(orders!$D346, products!$A$1:$A$49, 0), MATCH(orders!L$1, products!$A$1:$G$1, 0))</f>
        <v>9.9499999999999993</v>
      </c>
      <c r="M346" s="6">
        <f>L346*E346</f>
        <v>19.899999999999999</v>
      </c>
      <c r="N346" t="str">
        <f>IF(I346="Rob","Robusta",IF(I346="Exc","Excelsa",IF(I346="Ara","Arabica",IF(I346="Lib","Liberica",""))))</f>
        <v>Robusta</v>
      </c>
      <c r="O346" t="str">
        <f>IF(J346="M","Medium",IF(J346="L","Light",IF(J346="D","Dark","")))</f>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INDEX(products!$A$1:$G$49, MATCH(orders!$D347, products!$A$1:$A$49, 0), MATCH(orders!I$1, products!$A$1:$G$1, 0))</f>
        <v>Rob</v>
      </c>
      <c r="J347" t="str">
        <f>INDEX(products!$A$1:$G$49, MATCH(orders!$D347, products!$A$1:$A$49, 0), MATCH(orders!J$1, products!$A$1:$G$1, 0))</f>
        <v>L</v>
      </c>
      <c r="K347" s="4">
        <f>INDEX(products!$A$1:$G$49, MATCH(orders!$D347, products!$A$1:$A$49, 0), MATCH(orders!K$1, products!$A$1:$G$1, 0))</f>
        <v>1</v>
      </c>
      <c r="L347" s="5">
        <f>INDEX(products!$A$1:$G$49, MATCH(orders!$D347, products!$A$1:$A$49, 0), MATCH(orders!L$1, products!$A$1:$G$1, 0))</f>
        <v>11.95</v>
      </c>
      <c r="M347" s="6">
        <f>L347*E347</f>
        <v>59.75</v>
      </c>
      <c r="N347" t="str">
        <f>IF(I347="Rob","Robusta",IF(I347="Exc","Excelsa",IF(I347="Ara","Arabica",IF(I347="Lib","Liberica",""))))</f>
        <v>Robusta</v>
      </c>
      <c r="O347" t="str">
        <f>IF(J347="M","Medium",IF(J347="L","Light",IF(J347="D","Dark","")))</f>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INDEX(products!$A$1:$G$49, MATCH(orders!$D348, products!$A$1:$A$49, 0), MATCH(orders!I$1, products!$A$1:$G$1, 0))</f>
        <v>Ara</v>
      </c>
      <c r="J348" t="str">
        <f>INDEX(products!$A$1:$G$49, MATCH(orders!$D348, products!$A$1:$A$49, 0), MATCH(orders!J$1, products!$A$1:$G$1, 0))</f>
        <v>L</v>
      </c>
      <c r="K348" s="4">
        <f>INDEX(products!$A$1:$G$49, MATCH(orders!$D348, products!$A$1:$A$49, 0), MATCH(orders!K$1, products!$A$1:$G$1, 0))</f>
        <v>0.5</v>
      </c>
      <c r="L348" s="5">
        <f>INDEX(products!$A$1:$G$49, MATCH(orders!$D348, products!$A$1:$A$49, 0), MATCH(orders!L$1, products!$A$1:$G$1, 0))</f>
        <v>7.77</v>
      </c>
      <c r="M348" s="6">
        <f>L348*E348</f>
        <v>23.31</v>
      </c>
      <c r="N348" t="str">
        <f>IF(I348="Rob","Robusta",IF(I348="Exc","Excelsa",IF(I348="Ara","Arabica",IF(I348="Lib","Liberica",""))))</f>
        <v>Arabica</v>
      </c>
      <c r="O348" t="str">
        <f>IF(J348="M","Medium",IF(J348="L","Light",IF(J348="D","Dark","")))</f>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_xlfn.XLOOKUP(C349,customers!$A:$A,customers!$B:$B,,0)</f>
        <v>Lewes Danes</v>
      </c>
      <c r="G349" s="2" t="str">
        <f>IF(_xlfn.XLOOKUP($C349,customers!$A:$A,customers!$C:$C,,0)=0,"",_xlfn.XLOOKUP($C349,customers!$A:$A,customers!$C:$C,,0))</f>
        <v>ldanes9n@umn.edu</v>
      </c>
      <c r="H349" s="2" t="str">
        <f>_xlfn.XLOOKUP($C349,customers!$A:$A,customers!$G:$G,,0)</f>
        <v>United States</v>
      </c>
      <c r="I349" t="str">
        <f>INDEX(products!$A$1:$G$49, MATCH(orders!$D349, products!$A$1:$A$49, 0), MATCH(orders!I$1, products!$A$1:$G$1, 0))</f>
        <v>Lib</v>
      </c>
      <c r="J349" t="str">
        <f>INDEX(products!$A$1:$G$49, MATCH(orders!$D349, products!$A$1:$A$49, 0), MATCH(orders!J$1, products!$A$1:$G$1, 0))</f>
        <v>M</v>
      </c>
      <c r="K349" s="4">
        <f>INDEX(products!$A$1:$G$49, MATCH(orders!$D349, products!$A$1:$A$49, 0), MATCH(orders!K$1, products!$A$1:$G$1, 0))</f>
        <v>1</v>
      </c>
      <c r="L349" s="5">
        <f>INDEX(products!$A$1:$G$49, MATCH(orders!$D349, products!$A$1:$A$49, 0), MATCH(orders!L$1, products!$A$1:$G$1, 0))</f>
        <v>14.55</v>
      </c>
      <c r="M349" s="6">
        <f>L349*E349</f>
        <v>43.650000000000006</v>
      </c>
      <c r="N349" t="str">
        <f>IF(I349="Rob","Robusta",IF(I349="Exc","Excelsa",IF(I349="Ara","Arabica",IF(I349="Lib","Liberica",""))))</f>
        <v>Liberica</v>
      </c>
      <c r="O349" t="str">
        <f>IF(J349="M","Medium",IF(J349="L","Light",IF(J349="D","Dark","")))</f>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_xlfn.XLOOKUP(C350,customers!$A:$A,customers!$B:$B,,0)</f>
        <v>Shelli Keynd</v>
      </c>
      <c r="G350" s="2" t="str">
        <f>IF(_xlfn.XLOOKUP($C350,customers!$A:$A,customers!$C:$C,,0)=0,"",_xlfn.XLOOKUP($C350,customers!$A:$A,customers!$C:$C,,0))</f>
        <v>skeynd9o@narod.ru</v>
      </c>
      <c r="H350" s="2" t="str">
        <f>_xlfn.XLOOKUP($C350,customers!$A:$A,customers!$G:$G,,0)</f>
        <v>United States</v>
      </c>
      <c r="I350" t="str">
        <f>INDEX(products!$A$1:$G$49, MATCH(orders!$D350, products!$A$1:$A$49, 0), MATCH(orders!I$1, products!$A$1:$G$1, 0))</f>
        <v>Exc</v>
      </c>
      <c r="J350" t="str">
        <f>INDEX(products!$A$1:$G$49, MATCH(orders!$D350, products!$A$1:$A$49, 0), MATCH(orders!J$1, products!$A$1:$G$1, 0))</f>
        <v>L</v>
      </c>
      <c r="K350" s="4">
        <f>INDEX(products!$A$1:$G$49, MATCH(orders!$D350, products!$A$1:$A$49, 0), MATCH(orders!K$1, products!$A$1:$G$1, 0))</f>
        <v>2.5</v>
      </c>
      <c r="L350" s="5">
        <f>INDEX(products!$A$1:$G$49, MATCH(orders!$D350, products!$A$1:$A$49, 0), MATCH(orders!L$1, products!$A$1:$G$1, 0))</f>
        <v>34.154999999999994</v>
      </c>
      <c r="M350" s="6">
        <f>L350*E350</f>
        <v>204.92999999999995</v>
      </c>
      <c r="N350" t="str">
        <f>IF(I350="Rob","Robusta",IF(I350="Exc","Excelsa",IF(I350="Ara","Arabica",IF(I350="Lib","Liberica",""))))</f>
        <v>Excelsa</v>
      </c>
      <c r="O350" t="str">
        <f>IF(J350="M","Medium",IF(J350="L","Light",IF(J350="D","Dark","")))</f>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INDEX(products!$A$1:$G$49, MATCH(orders!$D351, products!$A$1:$A$49, 0), MATCH(orders!I$1, products!$A$1:$G$1, 0))</f>
        <v>Rob</v>
      </c>
      <c r="J351" t="str">
        <f>INDEX(products!$A$1:$G$49, MATCH(orders!$D351, products!$A$1:$A$49, 0), MATCH(orders!J$1, products!$A$1:$G$1, 0))</f>
        <v>L</v>
      </c>
      <c r="K351" s="4">
        <f>INDEX(products!$A$1:$G$49, MATCH(orders!$D351, products!$A$1:$A$49, 0), MATCH(orders!K$1, products!$A$1:$G$1, 0))</f>
        <v>0.2</v>
      </c>
      <c r="L351" s="5">
        <f>INDEX(products!$A$1:$G$49, MATCH(orders!$D351, products!$A$1:$A$49, 0), MATCH(orders!L$1, products!$A$1:$G$1, 0))</f>
        <v>3.5849999999999995</v>
      </c>
      <c r="M351" s="6">
        <f>L351*E351</f>
        <v>14.339999999999998</v>
      </c>
      <c r="N351" t="str">
        <f>IF(I351="Rob","Robusta",IF(I351="Exc","Excelsa",IF(I351="Ara","Arabica",IF(I351="Lib","Liberica",""))))</f>
        <v>Robusta</v>
      </c>
      <c r="O351" t="str">
        <f>IF(J351="M","Medium",IF(J351="L","Light",IF(J351="D","Dark","")))</f>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_xlfn.XLOOKUP(C352,customers!$A:$A,customers!$B:$B,,0)</f>
        <v>Joshuah Awdry</v>
      </c>
      <c r="G352" s="2" t="str">
        <f>IF(_xlfn.XLOOKUP($C352,customers!$A:$A,customers!$C:$C,,0)=0,"",_xlfn.XLOOKUP($C352,customers!$A:$A,customers!$C:$C,,0))</f>
        <v>jawdry9q@utexas.edu</v>
      </c>
      <c r="H352" s="2" t="str">
        <f>_xlfn.XLOOKUP($C352,customers!$A:$A,customers!$G:$G,,0)</f>
        <v>United States</v>
      </c>
      <c r="I352" t="str">
        <f>INDEX(products!$A$1:$G$49, MATCH(orders!$D352, products!$A$1:$A$49, 0), MATCH(orders!I$1, products!$A$1:$G$1, 0))</f>
        <v>Ara</v>
      </c>
      <c r="J352" t="str">
        <f>INDEX(products!$A$1:$G$49, MATCH(orders!$D352, products!$A$1:$A$49, 0), MATCH(orders!J$1, products!$A$1:$G$1, 0))</f>
        <v>D</v>
      </c>
      <c r="K352" s="4">
        <f>INDEX(products!$A$1:$G$49, MATCH(orders!$D352, products!$A$1:$A$49, 0), MATCH(orders!K$1, products!$A$1:$G$1, 0))</f>
        <v>0.5</v>
      </c>
      <c r="L352" s="5">
        <f>INDEX(products!$A$1:$G$49, MATCH(orders!$D352, products!$A$1:$A$49, 0), MATCH(orders!L$1, products!$A$1:$G$1, 0))</f>
        <v>5.97</v>
      </c>
      <c r="M352" s="6">
        <f>L352*E352</f>
        <v>23.88</v>
      </c>
      <c r="N352" t="str">
        <f>IF(I352="Rob","Robusta",IF(I352="Exc","Excelsa",IF(I352="Ara","Arabica",IF(I352="Lib","Liberica",""))))</f>
        <v>Arabica</v>
      </c>
      <c r="O352" t="str">
        <f>IF(J352="M","Medium",IF(J352="L","Light",IF(J352="D","Dark","")))</f>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INDEX(products!$A$1:$G$49, MATCH(orders!$D353, products!$A$1:$A$49, 0), MATCH(orders!I$1, products!$A$1:$G$1, 0))</f>
        <v>Ara</v>
      </c>
      <c r="J353" t="str">
        <f>INDEX(products!$A$1:$G$49, MATCH(orders!$D353, products!$A$1:$A$49, 0), MATCH(orders!J$1, products!$A$1:$G$1, 0))</f>
        <v>M</v>
      </c>
      <c r="K353" s="4">
        <f>INDEX(products!$A$1:$G$49, MATCH(orders!$D353, products!$A$1:$A$49, 0), MATCH(orders!K$1, products!$A$1:$G$1, 0))</f>
        <v>1</v>
      </c>
      <c r="L353" s="5">
        <f>INDEX(products!$A$1:$G$49, MATCH(orders!$D353, products!$A$1:$A$49, 0), MATCH(orders!L$1, products!$A$1:$G$1, 0))</f>
        <v>11.25</v>
      </c>
      <c r="M353" s="6">
        <f>L353*E353</f>
        <v>22.5</v>
      </c>
      <c r="N353" t="str">
        <f>IF(I353="Rob","Robusta",IF(I353="Exc","Excelsa",IF(I353="Ara","Arabica",IF(I353="Lib","Liberica",""))))</f>
        <v>Arabica</v>
      </c>
      <c r="O353" t="str">
        <f>IF(J353="M","Medium",IF(J353="L","Light",IF(J353="D","Dark","")))</f>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_xlfn.XLOOKUP(C354,customers!$A:$A,customers!$B:$B,,0)</f>
        <v>Flynn Antony</v>
      </c>
      <c r="G354" s="2" t="str">
        <f>IF(_xlfn.XLOOKUP($C354,customers!$A:$A,customers!$C:$C,,0)=0,"",_xlfn.XLOOKUP($C354,customers!$A:$A,customers!$C:$C,,0))</f>
        <v/>
      </c>
      <c r="H354" s="2" t="str">
        <f>_xlfn.XLOOKUP($C354,customers!$A:$A,customers!$G:$G,,0)</f>
        <v>United States</v>
      </c>
      <c r="I354" t="str">
        <f>INDEX(products!$A$1:$G$49, MATCH(orders!$D354, products!$A$1:$A$49, 0), MATCH(orders!I$1, products!$A$1:$G$1, 0))</f>
        <v>Exc</v>
      </c>
      <c r="J354" t="str">
        <f>INDEX(products!$A$1:$G$49, MATCH(orders!$D354, products!$A$1:$A$49, 0), MATCH(orders!J$1, products!$A$1:$G$1, 0))</f>
        <v>D</v>
      </c>
      <c r="K354" s="4">
        <f>INDEX(products!$A$1:$G$49, MATCH(orders!$D354, products!$A$1:$A$49, 0), MATCH(orders!K$1, products!$A$1:$G$1, 0))</f>
        <v>0.5</v>
      </c>
      <c r="L354" s="5">
        <f>INDEX(products!$A$1:$G$49, MATCH(orders!$D354, products!$A$1:$A$49, 0), MATCH(orders!L$1, products!$A$1:$G$1, 0))</f>
        <v>7.29</v>
      </c>
      <c r="M354" s="6">
        <f>L354*E354</f>
        <v>36.450000000000003</v>
      </c>
      <c r="N354" t="str">
        <f>IF(I354="Rob","Robusta",IF(I354="Exc","Excelsa",IF(I354="Ara","Arabica",IF(I354="Lib","Liberica",""))))</f>
        <v>Excelsa</v>
      </c>
      <c r="O354" t="str">
        <f>IF(J354="M","Medium",IF(J354="L","Light",IF(J354="D","Dark","")))</f>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_xlfn.XLOOKUP(C355,customers!$A:$A,customers!$B:$B,,0)</f>
        <v>Maitilde Boxill</v>
      </c>
      <c r="G355" s="2" t="str">
        <f>IF(_xlfn.XLOOKUP($C355,customers!$A:$A,customers!$C:$C,,0)=0,"",_xlfn.XLOOKUP($C355,customers!$A:$A,customers!$C:$C,,0))</f>
        <v/>
      </c>
      <c r="H355" s="2" t="str">
        <f>_xlfn.XLOOKUP($C355,customers!$A:$A,customers!$G:$G,,0)</f>
        <v>United States</v>
      </c>
      <c r="I355" t="str">
        <f>INDEX(products!$A$1:$G$49, MATCH(orders!$D355, products!$A$1:$A$49, 0), MATCH(orders!I$1, products!$A$1:$G$1, 0))</f>
        <v>Ara</v>
      </c>
      <c r="J355" t="str">
        <f>INDEX(products!$A$1:$G$49, MATCH(orders!$D355, products!$A$1:$A$49, 0), MATCH(orders!J$1, products!$A$1:$G$1, 0))</f>
        <v>M</v>
      </c>
      <c r="K355" s="4">
        <f>INDEX(products!$A$1:$G$49, MATCH(orders!$D355, products!$A$1:$A$49, 0), MATCH(orders!K$1, products!$A$1:$G$1, 0))</f>
        <v>0.5</v>
      </c>
      <c r="L355" s="5">
        <f>INDEX(products!$A$1:$G$49, MATCH(orders!$D355, products!$A$1:$A$49, 0), MATCH(orders!L$1, products!$A$1:$G$1, 0))</f>
        <v>6.75</v>
      </c>
      <c r="M355" s="6">
        <f>L355*E355</f>
        <v>27</v>
      </c>
      <c r="N355" t="str">
        <f>IF(I355="Rob","Robusta",IF(I355="Exc","Excelsa",IF(I355="Ara","Arabica",IF(I355="Lib","Liberica",""))))</f>
        <v>Arabica</v>
      </c>
      <c r="O355" t="str">
        <f>IF(J355="M","Medium",IF(J355="L","Light",IF(J355="D","Dark","")))</f>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INDEX(products!$A$1:$G$49, MATCH(orders!$D356, products!$A$1:$A$49, 0), MATCH(orders!I$1, products!$A$1:$G$1, 0))</f>
        <v>Ara</v>
      </c>
      <c r="J356" t="str">
        <f>INDEX(products!$A$1:$G$49, MATCH(orders!$D356, products!$A$1:$A$49, 0), MATCH(orders!J$1, products!$A$1:$G$1, 0))</f>
        <v>M</v>
      </c>
      <c r="K356" s="4">
        <f>INDEX(products!$A$1:$G$49, MATCH(orders!$D356, products!$A$1:$A$49, 0), MATCH(orders!K$1, products!$A$1:$G$1, 0))</f>
        <v>2.5</v>
      </c>
      <c r="L356" s="5">
        <f>INDEX(products!$A$1:$G$49, MATCH(orders!$D356, products!$A$1:$A$49, 0), MATCH(orders!L$1, products!$A$1:$G$1, 0))</f>
        <v>25.874999999999996</v>
      </c>
      <c r="M356" s="6">
        <f>L356*E356</f>
        <v>155.24999999999997</v>
      </c>
      <c r="N356" t="str">
        <f>IF(I356="Rob","Robusta",IF(I356="Exc","Excelsa",IF(I356="Ara","Arabica",IF(I356="Lib","Liberica",""))))</f>
        <v>Arabica</v>
      </c>
      <c r="O356" t="str">
        <f>IF(J356="M","Medium",IF(J356="L","Light",IF(J356="D","Dark","")))</f>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_xlfn.XLOOKUP(C357,customers!$A:$A,customers!$B:$B,,0)</f>
        <v>Marianna Vedmore</v>
      </c>
      <c r="G357" s="2" t="str">
        <f>IF(_xlfn.XLOOKUP($C357,customers!$A:$A,customers!$C:$C,,0)=0,"",_xlfn.XLOOKUP($C357,customers!$A:$A,customers!$C:$C,,0))</f>
        <v>mvedmore9v@a8.net</v>
      </c>
      <c r="H357" s="2" t="str">
        <f>_xlfn.XLOOKUP($C357,customers!$A:$A,customers!$G:$G,,0)</f>
        <v>United States</v>
      </c>
      <c r="I357" t="str">
        <f>INDEX(products!$A$1:$G$49, MATCH(orders!$D357, products!$A$1:$A$49, 0), MATCH(orders!I$1, products!$A$1:$G$1, 0))</f>
        <v>Ara</v>
      </c>
      <c r="J357" t="str">
        <f>INDEX(products!$A$1:$G$49, MATCH(orders!$D357, products!$A$1:$A$49, 0), MATCH(orders!J$1, products!$A$1:$G$1, 0))</f>
        <v>D</v>
      </c>
      <c r="K357" s="4">
        <f>INDEX(products!$A$1:$G$49, MATCH(orders!$D357, products!$A$1:$A$49, 0), MATCH(orders!K$1, products!$A$1:$G$1, 0))</f>
        <v>2.5</v>
      </c>
      <c r="L357" s="5">
        <f>INDEX(products!$A$1:$G$49, MATCH(orders!$D357, products!$A$1:$A$49, 0), MATCH(orders!L$1, products!$A$1:$G$1, 0))</f>
        <v>22.884999999999998</v>
      </c>
      <c r="M357" s="6">
        <f>L357*E357</f>
        <v>114.42499999999998</v>
      </c>
      <c r="N357" t="str">
        <f>IF(I357="Rob","Robusta",IF(I357="Exc","Excelsa",IF(I357="Ara","Arabica",IF(I357="Lib","Liberica",""))))</f>
        <v>Arabica</v>
      </c>
      <c r="O357" t="str">
        <f>IF(J357="M","Medium",IF(J357="L","Light",IF(J357="D","Dark","")))</f>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INDEX(products!$A$1:$G$49, MATCH(orders!$D358, products!$A$1:$A$49, 0), MATCH(orders!I$1, products!$A$1:$G$1, 0))</f>
        <v>Lib</v>
      </c>
      <c r="J358" t="str">
        <f>INDEX(products!$A$1:$G$49, MATCH(orders!$D358, products!$A$1:$A$49, 0), MATCH(orders!J$1, products!$A$1:$G$1, 0))</f>
        <v>D</v>
      </c>
      <c r="K358" s="4">
        <f>INDEX(products!$A$1:$G$49, MATCH(orders!$D358, products!$A$1:$A$49, 0), MATCH(orders!K$1, products!$A$1:$G$1, 0))</f>
        <v>1</v>
      </c>
      <c r="L358" s="5">
        <f>INDEX(products!$A$1:$G$49, MATCH(orders!$D358, products!$A$1:$A$49, 0), MATCH(orders!L$1, products!$A$1:$G$1, 0))</f>
        <v>12.95</v>
      </c>
      <c r="M358" s="6">
        <f>L358*E358</f>
        <v>51.8</v>
      </c>
      <c r="N358" t="str">
        <f>IF(I358="Rob","Robusta",IF(I358="Exc","Excelsa",IF(I358="Ara","Arabica",IF(I358="Lib","Liberica",""))))</f>
        <v>Liberica</v>
      </c>
      <c r="O358" t="str">
        <f>IF(J358="M","Medium",IF(J358="L","Light",IF(J358="D","Dark","")))</f>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_xlfn.XLOOKUP(C359,customers!$A:$A,customers!$B:$B,,0)</f>
        <v>Enriqueta Ixor</v>
      </c>
      <c r="G359" s="2" t="str">
        <f>IF(_xlfn.XLOOKUP($C359,customers!$A:$A,customers!$C:$C,,0)=0,"",_xlfn.XLOOKUP($C359,customers!$A:$A,customers!$C:$C,,0))</f>
        <v/>
      </c>
      <c r="H359" s="2" t="str">
        <f>_xlfn.XLOOKUP($C359,customers!$A:$A,customers!$G:$G,,0)</f>
        <v>United States</v>
      </c>
      <c r="I359" t="str">
        <f>INDEX(products!$A$1:$G$49, MATCH(orders!$D359, products!$A$1:$A$49, 0), MATCH(orders!I$1, products!$A$1:$G$1, 0))</f>
        <v>Ara</v>
      </c>
      <c r="J359" t="str">
        <f>INDEX(products!$A$1:$G$49, MATCH(orders!$D359, products!$A$1:$A$49, 0), MATCH(orders!J$1, products!$A$1:$G$1, 0))</f>
        <v>M</v>
      </c>
      <c r="K359" s="4">
        <f>INDEX(products!$A$1:$G$49, MATCH(orders!$D359, products!$A$1:$A$49, 0), MATCH(orders!K$1, products!$A$1:$G$1, 0))</f>
        <v>2.5</v>
      </c>
      <c r="L359" s="5">
        <f>INDEX(products!$A$1:$G$49, MATCH(orders!$D359, products!$A$1:$A$49, 0), MATCH(orders!L$1, products!$A$1:$G$1, 0))</f>
        <v>25.874999999999996</v>
      </c>
      <c r="M359" s="6">
        <f>L359*E359</f>
        <v>155.24999999999997</v>
      </c>
      <c r="N359" t="str">
        <f>IF(I359="Rob","Robusta",IF(I359="Exc","Excelsa",IF(I359="Ara","Arabica",IF(I359="Lib","Liberica",""))))</f>
        <v>Arabica</v>
      </c>
      <c r="O359" t="str">
        <f>IF(J359="M","Medium",IF(J359="L","Light",IF(J359="D","Dark","")))</f>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INDEX(products!$A$1:$G$49, MATCH(orders!$D360, products!$A$1:$A$49, 0), MATCH(orders!I$1, products!$A$1:$G$1, 0))</f>
        <v>Ara</v>
      </c>
      <c r="J360" t="str">
        <f>INDEX(products!$A$1:$G$49, MATCH(orders!$D360, products!$A$1:$A$49, 0), MATCH(orders!J$1, products!$A$1:$G$1, 0))</f>
        <v>L</v>
      </c>
      <c r="K360" s="4">
        <f>INDEX(products!$A$1:$G$49, MATCH(orders!$D360, products!$A$1:$A$49, 0), MATCH(orders!K$1, products!$A$1:$G$1, 0))</f>
        <v>2.5</v>
      </c>
      <c r="L360" s="5">
        <f>INDEX(products!$A$1:$G$49, MATCH(orders!$D360, products!$A$1:$A$49, 0), MATCH(orders!L$1, products!$A$1:$G$1, 0))</f>
        <v>29.784999999999997</v>
      </c>
      <c r="M360" s="6">
        <f>L360*E360</f>
        <v>29.784999999999997</v>
      </c>
      <c r="N360" t="str">
        <f>IF(I360="Rob","Robusta",IF(I360="Exc","Excelsa",IF(I360="Ara","Arabica",IF(I360="Lib","Liberica",""))))</f>
        <v>Arabica</v>
      </c>
      <c r="O360" t="str">
        <f>IF(J360="M","Medium",IF(J360="L","Light",IF(J360="D","Dark","")))</f>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INDEX(products!$A$1:$G$49, MATCH(orders!$D361, products!$A$1:$A$49, 0), MATCH(orders!I$1, products!$A$1:$G$1, 0))</f>
        <v>Rob</v>
      </c>
      <c r="J361" t="str">
        <f>INDEX(products!$A$1:$G$49, MATCH(orders!$D361, products!$A$1:$A$49, 0), MATCH(orders!J$1, products!$A$1:$G$1, 0))</f>
        <v>L</v>
      </c>
      <c r="K361" s="4">
        <f>INDEX(products!$A$1:$G$49, MATCH(orders!$D361, products!$A$1:$A$49, 0), MATCH(orders!K$1, products!$A$1:$G$1, 0))</f>
        <v>0.2</v>
      </c>
      <c r="L361" s="5">
        <f>INDEX(products!$A$1:$G$49, MATCH(orders!$D361, products!$A$1:$A$49, 0), MATCH(orders!L$1, products!$A$1:$G$1, 0))</f>
        <v>3.5849999999999995</v>
      </c>
      <c r="M361" s="6">
        <f>L361*E361</f>
        <v>21.509999999999998</v>
      </c>
      <c r="N361" t="str">
        <f>IF(I361="Rob","Robusta",IF(I361="Exc","Excelsa",IF(I361="Ara","Arabica",IF(I361="Lib","Liberica",""))))</f>
        <v>Robusta</v>
      </c>
      <c r="O361" t="str">
        <f>IF(J361="M","Medium",IF(J361="L","Light",IF(J361="D","Dark","")))</f>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_xlfn.XLOOKUP(C362,customers!$A:$A,customers!$B:$B,,0)</f>
        <v>Nicko Corps</v>
      </c>
      <c r="G362" s="2" t="str">
        <f>IF(_xlfn.XLOOKUP($C362,customers!$A:$A,customers!$C:$C,,0)=0,"",_xlfn.XLOOKUP($C362,customers!$A:$A,customers!$C:$C,,0))</f>
        <v>ncorpsa0@gmpg.org</v>
      </c>
      <c r="H362" s="2" t="str">
        <f>_xlfn.XLOOKUP($C362,customers!$A:$A,customers!$G:$G,,0)</f>
        <v>United States</v>
      </c>
      <c r="I362" t="str">
        <f>INDEX(products!$A$1:$G$49, MATCH(orders!$D362, products!$A$1:$A$49, 0), MATCH(orders!I$1, products!$A$1:$G$1, 0))</f>
        <v>Rob</v>
      </c>
      <c r="J362" t="str">
        <f>INDEX(products!$A$1:$G$49, MATCH(orders!$D362, products!$A$1:$A$49, 0), MATCH(orders!J$1, products!$A$1:$G$1, 0))</f>
        <v>D</v>
      </c>
      <c r="K362" s="4">
        <f>INDEX(products!$A$1:$G$49, MATCH(orders!$D362, products!$A$1:$A$49, 0), MATCH(orders!K$1, products!$A$1:$G$1, 0))</f>
        <v>2.5</v>
      </c>
      <c r="L362" s="5">
        <f>INDEX(products!$A$1:$G$49, MATCH(orders!$D362, products!$A$1:$A$49, 0), MATCH(orders!L$1, products!$A$1:$G$1, 0))</f>
        <v>20.584999999999997</v>
      </c>
      <c r="M362" s="6">
        <f>L362*E362</f>
        <v>41.169999999999995</v>
      </c>
      <c r="N362" t="str">
        <f>IF(I362="Rob","Robusta",IF(I362="Exc","Excelsa",IF(I362="Ara","Arabica",IF(I362="Lib","Liberica",""))))</f>
        <v>Robusta</v>
      </c>
      <c r="O362" t="str">
        <f>IF(J362="M","Medium",IF(J362="L","Light",IF(J362="D","Dark","")))</f>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_xlfn.XLOOKUP(C363,customers!$A:$A,customers!$B:$B,,0)</f>
        <v>Nicko Corps</v>
      </c>
      <c r="G363" s="2" t="str">
        <f>IF(_xlfn.XLOOKUP($C363,customers!$A:$A,customers!$C:$C,,0)=0,"",_xlfn.XLOOKUP($C363,customers!$A:$A,customers!$C:$C,,0))</f>
        <v>ncorpsa0@gmpg.org</v>
      </c>
      <c r="H363" s="2" t="str">
        <f>_xlfn.XLOOKUP($C363,customers!$A:$A,customers!$G:$G,,0)</f>
        <v>United States</v>
      </c>
      <c r="I363" t="str">
        <f>INDEX(products!$A$1:$G$49, MATCH(orders!$D363, products!$A$1:$A$49, 0), MATCH(orders!I$1, products!$A$1:$G$1, 0))</f>
        <v>Rob</v>
      </c>
      <c r="J363" t="str">
        <f>INDEX(products!$A$1:$G$49, MATCH(orders!$D363, products!$A$1:$A$49, 0), MATCH(orders!J$1, products!$A$1:$G$1, 0))</f>
        <v>M</v>
      </c>
      <c r="K363" s="4">
        <f>INDEX(products!$A$1:$G$49, MATCH(orders!$D363, products!$A$1:$A$49, 0), MATCH(orders!K$1, products!$A$1:$G$1, 0))</f>
        <v>0.5</v>
      </c>
      <c r="L363" s="5">
        <f>INDEX(products!$A$1:$G$49, MATCH(orders!$D363, products!$A$1:$A$49, 0), MATCH(orders!L$1, products!$A$1:$G$1, 0))</f>
        <v>5.97</v>
      </c>
      <c r="M363" s="6">
        <f>L363*E363</f>
        <v>5.97</v>
      </c>
      <c r="N363" t="str">
        <f>IF(I363="Rob","Robusta",IF(I363="Exc","Excelsa",IF(I363="Ara","Arabica",IF(I363="Lib","Liberica",""))))</f>
        <v>Robusta</v>
      </c>
      <c r="O363" t="str">
        <f>IF(J363="M","Medium",IF(J363="L","Light",IF(J363="D","Dark","")))</f>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INDEX(products!$A$1:$G$49, MATCH(orders!$D364, products!$A$1:$A$49, 0), MATCH(orders!I$1, products!$A$1:$G$1, 0))</f>
        <v>Exc</v>
      </c>
      <c r="J364" t="str">
        <f>INDEX(products!$A$1:$G$49, MATCH(orders!$D364, products!$A$1:$A$49, 0), MATCH(orders!J$1, products!$A$1:$G$1, 0))</f>
        <v>L</v>
      </c>
      <c r="K364" s="4">
        <f>INDEX(products!$A$1:$G$49, MATCH(orders!$D364, products!$A$1:$A$49, 0), MATCH(orders!K$1, products!$A$1:$G$1, 0))</f>
        <v>1</v>
      </c>
      <c r="L364" s="5">
        <f>INDEX(products!$A$1:$G$49, MATCH(orders!$D364, products!$A$1:$A$49, 0), MATCH(orders!L$1, products!$A$1:$G$1, 0))</f>
        <v>14.85</v>
      </c>
      <c r="M364" s="6">
        <f>L364*E364</f>
        <v>74.25</v>
      </c>
      <c r="N364" t="str">
        <f>IF(I364="Rob","Robusta",IF(I364="Exc","Excelsa",IF(I364="Ara","Arabica",IF(I364="Lib","Liberica",""))))</f>
        <v>Excelsa</v>
      </c>
      <c r="O364" t="str">
        <f>IF(J364="M","Medium",IF(J364="L","Light",IF(J364="D","Dark","")))</f>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INDEX(products!$A$1:$G$49, MATCH(orders!$D365, products!$A$1:$A$49, 0), MATCH(orders!I$1, products!$A$1:$G$1, 0))</f>
        <v>Lib</v>
      </c>
      <c r="J365" t="str">
        <f>INDEX(products!$A$1:$G$49, MATCH(orders!$D365, products!$A$1:$A$49, 0), MATCH(orders!J$1, products!$A$1:$G$1, 0))</f>
        <v>M</v>
      </c>
      <c r="K365" s="4">
        <f>INDEX(products!$A$1:$G$49, MATCH(orders!$D365, products!$A$1:$A$49, 0), MATCH(orders!K$1, products!$A$1:$G$1, 0))</f>
        <v>1</v>
      </c>
      <c r="L365" s="5">
        <f>INDEX(products!$A$1:$G$49, MATCH(orders!$D365, products!$A$1:$A$49, 0), MATCH(orders!L$1, products!$A$1:$G$1, 0))</f>
        <v>14.55</v>
      </c>
      <c r="M365" s="6">
        <f>L365*E365</f>
        <v>87.300000000000011</v>
      </c>
      <c r="N365" t="str">
        <f>IF(I365="Rob","Robusta",IF(I365="Exc","Excelsa",IF(I365="Ara","Arabica",IF(I365="Lib","Liberica",""))))</f>
        <v>Liberica</v>
      </c>
      <c r="O365" t="str">
        <f>IF(J365="M","Medium",IF(J365="L","Light",IF(J365="D","Dark","")))</f>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INDEX(products!$A$1:$G$49, MATCH(orders!$D366, products!$A$1:$A$49, 0), MATCH(orders!I$1, products!$A$1:$G$1, 0))</f>
        <v>Exc</v>
      </c>
      <c r="J366" t="str">
        <f>INDEX(products!$A$1:$G$49, MATCH(orders!$D366, products!$A$1:$A$49, 0), MATCH(orders!J$1, products!$A$1:$G$1, 0))</f>
        <v>D</v>
      </c>
      <c r="K366" s="4">
        <f>INDEX(products!$A$1:$G$49, MATCH(orders!$D366, products!$A$1:$A$49, 0), MATCH(orders!K$1, products!$A$1:$G$1, 0))</f>
        <v>1</v>
      </c>
      <c r="L366" s="5">
        <f>INDEX(products!$A$1:$G$49, MATCH(orders!$D366, products!$A$1:$A$49, 0), MATCH(orders!L$1, products!$A$1:$G$1, 0))</f>
        <v>12.15</v>
      </c>
      <c r="M366" s="6">
        <f>L366*E366</f>
        <v>72.900000000000006</v>
      </c>
      <c r="N366" t="str">
        <f>IF(I366="Rob","Robusta",IF(I366="Exc","Excelsa",IF(I366="Ara","Arabica",IF(I366="Lib","Liberica",""))))</f>
        <v>Excelsa</v>
      </c>
      <c r="O366" t="str">
        <f>IF(J366="M","Medium",IF(J366="L","Light",IF(J366="D","Dark","")))</f>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INDEX(products!$A$1:$G$49, MATCH(orders!$D367, products!$A$1:$A$49, 0), MATCH(orders!I$1, products!$A$1:$G$1, 0))</f>
        <v>Lib</v>
      </c>
      <c r="J367" t="str">
        <f>INDEX(products!$A$1:$G$49, MATCH(orders!$D367, products!$A$1:$A$49, 0), MATCH(orders!J$1, products!$A$1:$G$1, 0))</f>
        <v>D</v>
      </c>
      <c r="K367" s="4">
        <f>INDEX(products!$A$1:$G$49, MATCH(orders!$D367, products!$A$1:$A$49, 0), MATCH(orders!K$1, products!$A$1:$G$1, 0))</f>
        <v>0.5</v>
      </c>
      <c r="L367" s="5">
        <f>INDEX(products!$A$1:$G$49, MATCH(orders!$D367, products!$A$1:$A$49, 0), MATCH(orders!L$1, products!$A$1:$G$1, 0))</f>
        <v>7.77</v>
      </c>
      <c r="M367" s="6">
        <f>L367*E367</f>
        <v>7.77</v>
      </c>
      <c r="N367" t="str">
        <f>IF(I367="Rob","Robusta",IF(I367="Exc","Excelsa",IF(I367="Ara","Arabica",IF(I367="Lib","Liberica",""))))</f>
        <v>Liberica</v>
      </c>
      <c r="O367" t="str">
        <f>IF(J367="M","Medium",IF(J367="L","Light",IF(J367="D","Dark","")))</f>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_xlfn.XLOOKUP(C368,customers!$A:$A,customers!$B:$B,,0)</f>
        <v>Saree Ellesworth</v>
      </c>
      <c r="G368" s="2" t="str">
        <f>IF(_xlfn.XLOOKUP($C368,customers!$A:$A,customers!$C:$C,,0)=0,"",_xlfn.XLOOKUP($C368,customers!$A:$A,customers!$C:$C,,0))</f>
        <v/>
      </c>
      <c r="H368" s="2" t="str">
        <f>_xlfn.XLOOKUP($C368,customers!$A:$A,customers!$G:$G,,0)</f>
        <v>United States</v>
      </c>
      <c r="I368" t="str">
        <f>INDEX(products!$A$1:$G$49, MATCH(orders!$D368, products!$A$1:$A$49, 0), MATCH(orders!I$1, products!$A$1:$G$1, 0))</f>
        <v>Exc</v>
      </c>
      <c r="J368" t="str">
        <f>INDEX(products!$A$1:$G$49, MATCH(orders!$D368, products!$A$1:$A$49, 0), MATCH(orders!J$1, products!$A$1:$G$1, 0))</f>
        <v>D</v>
      </c>
      <c r="K368" s="4">
        <f>INDEX(products!$A$1:$G$49, MATCH(orders!$D368, products!$A$1:$A$49, 0), MATCH(orders!K$1, products!$A$1:$G$1, 0))</f>
        <v>0.5</v>
      </c>
      <c r="L368" s="5">
        <f>INDEX(products!$A$1:$G$49, MATCH(orders!$D368, products!$A$1:$A$49, 0), MATCH(orders!L$1, products!$A$1:$G$1, 0))</f>
        <v>7.29</v>
      </c>
      <c r="M368" s="6">
        <f>L368*E368</f>
        <v>43.74</v>
      </c>
      <c r="N368" t="str">
        <f>IF(I368="Rob","Robusta",IF(I368="Exc","Excelsa",IF(I368="Ara","Arabica",IF(I368="Lib","Liberica",""))))</f>
        <v>Excelsa</v>
      </c>
      <c r="O368" t="str">
        <f>IF(J368="M","Medium",IF(J368="L","Light",IF(J368="D","Dark","")))</f>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_xlfn.XLOOKUP(C369,customers!$A:$A,customers!$B:$B,,0)</f>
        <v>Silvio Iorizzi</v>
      </c>
      <c r="G369" s="2" t="str">
        <f>IF(_xlfn.XLOOKUP($C369,customers!$A:$A,customers!$C:$C,,0)=0,"",_xlfn.XLOOKUP($C369,customers!$A:$A,customers!$C:$C,,0))</f>
        <v/>
      </c>
      <c r="H369" s="2" t="str">
        <f>_xlfn.XLOOKUP($C369,customers!$A:$A,customers!$G:$G,,0)</f>
        <v>United States</v>
      </c>
      <c r="I369" t="str">
        <f>INDEX(products!$A$1:$G$49, MATCH(orders!$D369, products!$A$1:$A$49, 0), MATCH(orders!I$1, products!$A$1:$G$1, 0))</f>
        <v>Lib</v>
      </c>
      <c r="J369" t="str">
        <f>INDEX(products!$A$1:$G$49, MATCH(orders!$D369, products!$A$1:$A$49, 0), MATCH(orders!J$1, products!$A$1:$G$1, 0))</f>
        <v>M</v>
      </c>
      <c r="K369" s="4">
        <f>INDEX(products!$A$1:$G$49, MATCH(orders!$D369, products!$A$1:$A$49, 0), MATCH(orders!K$1, products!$A$1:$G$1, 0))</f>
        <v>0.2</v>
      </c>
      <c r="L369" s="5">
        <f>INDEX(products!$A$1:$G$49, MATCH(orders!$D369, products!$A$1:$A$49, 0), MATCH(orders!L$1, products!$A$1:$G$1, 0))</f>
        <v>4.3650000000000002</v>
      </c>
      <c r="M369" s="6">
        <f>L369*E369</f>
        <v>8.73</v>
      </c>
      <c r="N369" t="str">
        <f>IF(I369="Rob","Robusta",IF(I369="Exc","Excelsa",IF(I369="Ara","Arabica",IF(I369="Lib","Liberica",""))))</f>
        <v>Liberica</v>
      </c>
      <c r="O369" t="str">
        <f>IF(J369="M","Medium",IF(J369="L","Light",IF(J369="D","Dark","")))</f>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INDEX(products!$A$1:$G$49, MATCH(orders!$D370, products!$A$1:$A$49, 0), MATCH(orders!I$1, products!$A$1:$G$1, 0))</f>
        <v>Exc</v>
      </c>
      <c r="J370" t="str">
        <f>INDEX(products!$A$1:$G$49, MATCH(orders!$D370, products!$A$1:$A$49, 0), MATCH(orders!J$1, products!$A$1:$G$1, 0))</f>
        <v>M</v>
      </c>
      <c r="K370" s="4">
        <f>INDEX(products!$A$1:$G$49, MATCH(orders!$D370, products!$A$1:$A$49, 0), MATCH(orders!K$1, products!$A$1:$G$1, 0))</f>
        <v>2.5</v>
      </c>
      <c r="L370" s="5">
        <f>INDEX(products!$A$1:$G$49, MATCH(orders!$D370, products!$A$1:$A$49, 0), MATCH(orders!L$1, products!$A$1:$G$1, 0))</f>
        <v>31.624999999999996</v>
      </c>
      <c r="M370" s="6">
        <f>L370*E370</f>
        <v>63.249999999999993</v>
      </c>
      <c r="N370" t="str">
        <f>IF(I370="Rob","Robusta",IF(I370="Exc","Excelsa",IF(I370="Ara","Arabica",IF(I370="Lib","Liberica",""))))</f>
        <v>Excelsa</v>
      </c>
      <c r="O370" t="str">
        <f>IF(J370="M","Medium",IF(J370="L","Light",IF(J370="D","Dark","")))</f>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_xlfn.XLOOKUP(C371,customers!$A:$A,customers!$B:$B,,0)</f>
        <v>Abba Pummell</v>
      </c>
      <c r="G371" s="2" t="str">
        <f>IF(_xlfn.XLOOKUP($C371,customers!$A:$A,customers!$C:$C,,0)=0,"",_xlfn.XLOOKUP($C371,customers!$A:$A,customers!$C:$C,,0))</f>
        <v/>
      </c>
      <c r="H371" s="2" t="str">
        <f>_xlfn.XLOOKUP($C371,customers!$A:$A,customers!$G:$G,,0)</f>
        <v>United States</v>
      </c>
      <c r="I371" t="str">
        <f>INDEX(products!$A$1:$G$49, MATCH(orders!$D371, products!$A$1:$A$49, 0), MATCH(orders!I$1, products!$A$1:$G$1, 0))</f>
        <v>Exc</v>
      </c>
      <c r="J371" t="str">
        <f>INDEX(products!$A$1:$G$49, MATCH(orders!$D371, products!$A$1:$A$49, 0), MATCH(orders!J$1, products!$A$1:$G$1, 0))</f>
        <v>L</v>
      </c>
      <c r="K371" s="4">
        <f>INDEX(products!$A$1:$G$49, MATCH(orders!$D371, products!$A$1:$A$49, 0), MATCH(orders!K$1, products!$A$1:$G$1, 0))</f>
        <v>0.5</v>
      </c>
      <c r="L371" s="5">
        <f>INDEX(products!$A$1:$G$49, MATCH(orders!$D371, products!$A$1:$A$49, 0), MATCH(orders!L$1, products!$A$1:$G$1, 0))</f>
        <v>8.91</v>
      </c>
      <c r="M371" s="6">
        <f>L371*E371</f>
        <v>8.91</v>
      </c>
      <c r="N371" t="str">
        <f>IF(I371="Rob","Robusta",IF(I371="Exc","Excelsa",IF(I371="Ara","Arabica",IF(I371="Lib","Liberica",""))))</f>
        <v>Excelsa</v>
      </c>
      <c r="O371" t="str">
        <f>IF(J371="M","Medium",IF(J371="L","Light",IF(J371="D","Dark","")))</f>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INDEX(products!$A$1:$G$49, MATCH(orders!$D372, products!$A$1:$A$49, 0), MATCH(orders!I$1, products!$A$1:$G$1, 0))</f>
        <v>Exc</v>
      </c>
      <c r="J372" t="str">
        <f>INDEX(products!$A$1:$G$49, MATCH(orders!$D372, products!$A$1:$A$49, 0), MATCH(orders!J$1, products!$A$1:$G$1, 0))</f>
        <v>D</v>
      </c>
      <c r="K372" s="4">
        <f>INDEX(products!$A$1:$G$49, MATCH(orders!$D372, products!$A$1:$A$49, 0), MATCH(orders!K$1, products!$A$1:$G$1, 0))</f>
        <v>1</v>
      </c>
      <c r="L372" s="5">
        <f>INDEX(products!$A$1:$G$49, MATCH(orders!$D372, products!$A$1:$A$49, 0), MATCH(orders!L$1, products!$A$1:$G$1, 0))</f>
        <v>12.15</v>
      </c>
      <c r="M372" s="6">
        <f>L372*E372</f>
        <v>24.3</v>
      </c>
      <c r="N372" t="str">
        <f>IF(I372="Rob","Robusta",IF(I372="Exc","Excelsa",IF(I372="Ara","Arabica",IF(I372="Lib","Liberica",""))))</f>
        <v>Excelsa</v>
      </c>
      <c r="O372" t="str">
        <f>IF(J372="M","Medium",IF(J372="L","Light",IF(J372="D","Dark","")))</f>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INDEX(products!$A$1:$G$49, MATCH(orders!$D373, products!$A$1:$A$49, 0), MATCH(orders!I$1, products!$A$1:$G$1, 0))</f>
        <v>Ara</v>
      </c>
      <c r="J373" t="str">
        <f>INDEX(products!$A$1:$G$49, MATCH(orders!$D373, products!$A$1:$A$49, 0), MATCH(orders!J$1, products!$A$1:$G$1, 0))</f>
        <v>L</v>
      </c>
      <c r="K373" s="4">
        <f>INDEX(products!$A$1:$G$49, MATCH(orders!$D373, products!$A$1:$A$49, 0), MATCH(orders!K$1, products!$A$1:$G$1, 0))</f>
        <v>0.5</v>
      </c>
      <c r="L373" s="5">
        <f>INDEX(products!$A$1:$G$49, MATCH(orders!$D373, products!$A$1:$A$49, 0), MATCH(orders!L$1, products!$A$1:$G$1, 0))</f>
        <v>7.77</v>
      </c>
      <c r="M373" s="6">
        <f>L373*E373</f>
        <v>46.62</v>
      </c>
      <c r="N373" t="str">
        <f>IF(I373="Rob","Robusta",IF(I373="Exc","Excelsa",IF(I373="Ara","Arabica",IF(I373="Lib","Liberica",""))))</f>
        <v>Arabica</v>
      </c>
      <c r="O373" t="str">
        <f>IF(J373="M","Medium",IF(J373="L","Light",IF(J373="D","Dark","")))</f>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_xlfn.XLOOKUP(C374,customers!$A:$A,customers!$B:$B,,0)</f>
        <v>Terri Farra</v>
      </c>
      <c r="G374" s="2" t="str">
        <f>IF(_xlfn.XLOOKUP($C374,customers!$A:$A,customers!$C:$C,,0)=0,"",_xlfn.XLOOKUP($C374,customers!$A:$A,customers!$C:$C,,0))</f>
        <v>tfarraac@behance.net</v>
      </c>
      <c r="H374" s="2" t="str">
        <f>_xlfn.XLOOKUP($C374,customers!$A:$A,customers!$G:$G,,0)</f>
        <v>United States</v>
      </c>
      <c r="I374" t="str">
        <f>INDEX(products!$A$1:$G$49, MATCH(orders!$D374, products!$A$1:$A$49, 0), MATCH(orders!I$1, products!$A$1:$G$1, 0))</f>
        <v>Rob</v>
      </c>
      <c r="J374" t="str">
        <f>INDEX(products!$A$1:$G$49, MATCH(orders!$D374, products!$A$1:$A$49, 0), MATCH(orders!J$1, products!$A$1:$G$1, 0))</f>
        <v>L</v>
      </c>
      <c r="K374" s="4">
        <f>INDEX(products!$A$1:$G$49, MATCH(orders!$D374, products!$A$1:$A$49, 0), MATCH(orders!K$1, products!$A$1:$G$1, 0))</f>
        <v>0.5</v>
      </c>
      <c r="L374" s="5">
        <f>INDEX(products!$A$1:$G$49, MATCH(orders!$D374, products!$A$1:$A$49, 0), MATCH(orders!L$1, products!$A$1:$G$1, 0))</f>
        <v>7.169999999999999</v>
      </c>
      <c r="M374" s="6">
        <f>L374*E374</f>
        <v>43.019999999999996</v>
      </c>
      <c r="N374" t="str">
        <f>IF(I374="Rob","Robusta",IF(I374="Exc","Excelsa",IF(I374="Ara","Arabica",IF(I374="Lib","Liberica",""))))</f>
        <v>Robusta</v>
      </c>
      <c r="O374" t="str">
        <f>IF(J374="M","Medium",IF(J374="L","Light",IF(J374="D","Dark","")))</f>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_xlfn.XLOOKUP(C375,customers!$A:$A,customers!$B:$B,,0)</f>
        <v>Corney Curme</v>
      </c>
      <c r="G375" s="2" t="str">
        <f>IF(_xlfn.XLOOKUP($C375,customers!$A:$A,customers!$C:$C,,0)=0,"",_xlfn.XLOOKUP($C375,customers!$A:$A,customers!$C:$C,,0))</f>
        <v/>
      </c>
      <c r="H375" s="2" t="str">
        <f>_xlfn.XLOOKUP($C375,customers!$A:$A,customers!$G:$G,,0)</f>
        <v>Ireland</v>
      </c>
      <c r="I375" t="str">
        <f>INDEX(products!$A$1:$G$49, MATCH(orders!$D375, products!$A$1:$A$49, 0), MATCH(orders!I$1, products!$A$1:$G$1, 0))</f>
        <v>Ara</v>
      </c>
      <c r="J375" t="str">
        <f>INDEX(products!$A$1:$G$49, MATCH(orders!$D375, products!$A$1:$A$49, 0), MATCH(orders!J$1, products!$A$1:$G$1, 0))</f>
        <v>D</v>
      </c>
      <c r="K375" s="4">
        <f>INDEX(products!$A$1:$G$49, MATCH(orders!$D375, products!$A$1:$A$49, 0), MATCH(orders!K$1, products!$A$1:$G$1, 0))</f>
        <v>0.5</v>
      </c>
      <c r="L375" s="5">
        <f>INDEX(products!$A$1:$G$49, MATCH(orders!$D375, products!$A$1:$A$49, 0), MATCH(orders!L$1, products!$A$1:$G$1, 0))</f>
        <v>5.97</v>
      </c>
      <c r="M375" s="6">
        <f>L375*E375</f>
        <v>17.91</v>
      </c>
      <c r="N375" t="str">
        <f>IF(I375="Rob","Robusta",IF(I375="Exc","Excelsa",IF(I375="Ara","Arabica",IF(I375="Lib","Liberica",""))))</f>
        <v>Arabica</v>
      </c>
      <c r="O375" t="str">
        <f>IF(J375="M","Medium",IF(J375="L","Light",IF(J375="D","Dark","")))</f>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INDEX(products!$A$1:$G$49, MATCH(orders!$D376, products!$A$1:$A$49, 0), MATCH(orders!I$1, products!$A$1:$G$1, 0))</f>
        <v>Lib</v>
      </c>
      <c r="J376" t="str">
        <f>INDEX(products!$A$1:$G$49, MATCH(orders!$D376, products!$A$1:$A$49, 0), MATCH(orders!J$1, products!$A$1:$G$1, 0))</f>
        <v>L</v>
      </c>
      <c r="K376" s="4">
        <f>INDEX(products!$A$1:$G$49, MATCH(orders!$D376, products!$A$1:$A$49, 0), MATCH(orders!K$1, products!$A$1:$G$1, 0))</f>
        <v>0.5</v>
      </c>
      <c r="L376" s="5">
        <f>INDEX(products!$A$1:$G$49, MATCH(orders!$D376, products!$A$1:$A$49, 0), MATCH(orders!L$1, products!$A$1:$G$1, 0))</f>
        <v>9.51</v>
      </c>
      <c r="M376" s="6">
        <f>L376*E376</f>
        <v>38.04</v>
      </c>
      <c r="N376" t="str">
        <f>IF(I376="Rob","Robusta",IF(I376="Exc","Excelsa",IF(I376="Ara","Arabica",IF(I376="Lib","Liberica",""))))</f>
        <v>Liberica</v>
      </c>
      <c r="O376" t="str">
        <f>IF(J376="M","Medium",IF(J376="L","Light",IF(J376="D","Dark","")))</f>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INDEX(products!$A$1:$G$49, MATCH(orders!$D377, products!$A$1:$A$49, 0), MATCH(orders!I$1, products!$A$1:$G$1, 0))</f>
        <v>Ara</v>
      </c>
      <c r="J377" t="str">
        <f>INDEX(products!$A$1:$G$49, MATCH(orders!$D377, products!$A$1:$A$49, 0), MATCH(orders!J$1, products!$A$1:$G$1, 0))</f>
        <v>M</v>
      </c>
      <c r="K377" s="4">
        <f>INDEX(products!$A$1:$G$49, MATCH(orders!$D377, products!$A$1:$A$49, 0), MATCH(orders!K$1, products!$A$1:$G$1, 0))</f>
        <v>0.2</v>
      </c>
      <c r="L377" s="5">
        <f>INDEX(products!$A$1:$G$49, MATCH(orders!$D377, products!$A$1:$A$49, 0), MATCH(orders!L$1, products!$A$1:$G$1, 0))</f>
        <v>3.375</v>
      </c>
      <c r="M377" s="6">
        <f>L377*E377</f>
        <v>6.75</v>
      </c>
      <c r="N377" t="str">
        <f>IF(I377="Rob","Robusta",IF(I377="Exc","Excelsa",IF(I377="Ara","Arabica",IF(I377="Lib","Liberica",""))))</f>
        <v>Arabica</v>
      </c>
      <c r="O377" t="str">
        <f>IF(J377="M","Medium",IF(J377="L","Light",IF(J377="D","Dark","")))</f>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_xlfn.XLOOKUP(C378,customers!$A:$A,customers!$B:$B,,0)</f>
        <v>Judd De Leek</v>
      </c>
      <c r="G378" s="2" t="str">
        <f>IF(_xlfn.XLOOKUP($C378,customers!$A:$A,customers!$C:$C,,0)=0,"",_xlfn.XLOOKUP($C378,customers!$A:$A,customers!$C:$C,,0))</f>
        <v>jdeag@xrea.com</v>
      </c>
      <c r="H378" s="2" t="str">
        <f>_xlfn.XLOOKUP($C378,customers!$A:$A,customers!$G:$G,,0)</f>
        <v>United States</v>
      </c>
      <c r="I378" t="str">
        <f>INDEX(products!$A$1:$G$49, MATCH(orders!$D378, products!$A$1:$A$49, 0), MATCH(orders!I$1, products!$A$1:$G$1, 0))</f>
        <v>Rob</v>
      </c>
      <c r="J378" t="str">
        <f>INDEX(products!$A$1:$G$49, MATCH(orders!$D378, products!$A$1:$A$49, 0), MATCH(orders!J$1, products!$A$1:$G$1, 0))</f>
        <v>M</v>
      </c>
      <c r="K378" s="4">
        <f>INDEX(products!$A$1:$G$49, MATCH(orders!$D378, products!$A$1:$A$49, 0), MATCH(orders!K$1, products!$A$1:$G$1, 0))</f>
        <v>0.5</v>
      </c>
      <c r="L378" s="5">
        <f>INDEX(products!$A$1:$G$49, MATCH(orders!$D378, products!$A$1:$A$49, 0), MATCH(orders!L$1, products!$A$1:$G$1, 0))</f>
        <v>5.97</v>
      </c>
      <c r="M378" s="6">
        <f>L378*E378</f>
        <v>5.97</v>
      </c>
      <c r="N378" t="str">
        <f>IF(I378="Rob","Robusta",IF(I378="Exc","Excelsa",IF(I378="Ara","Arabica",IF(I378="Lib","Liberica",""))))</f>
        <v>Robusta</v>
      </c>
      <c r="O378" t="str">
        <f>IF(J378="M","Medium",IF(J378="L","Light",IF(J378="D","Dark","")))</f>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_xlfn.XLOOKUP(C379,customers!$A:$A,customers!$B:$B,,0)</f>
        <v>Vanya Skullet</v>
      </c>
      <c r="G379" s="2" t="str">
        <f>IF(_xlfn.XLOOKUP($C379,customers!$A:$A,customers!$C:$C,,0)=0,"",_xlfn.XLOOKUP($C379,customers!$A:$A,customers!$C:$C,,0))</f>
        <v>vskulletah@tinyurl.com</v>
      </c>
      <c r="H379" s="2" t="str">
        <f>_xlfn.XLOOKUP($C379,customers!$A:$A,customers!$G:$G,,0)</f>
        <v>Ireland</v>
      </c>
      <c r="I379" t="str">
        <f>INDEX(products!$A$1:$G$49, MATCH(orders!$D379, products!$A$1:$A$49, 0), MATCH(orders!I$1, products!$A$1:$G$1, 0))</f>
        <v>Rob</v>
      </c>
      <c r="J379" t="str">
        <f>INDEX(products!$A$1:$G$49, MATCH(orders!$D379, products!$A$1:$A$49, 0), MATCH(orders!J$1, products!$A$1:$G$1, 0))</f>
        <v>D</v>
      </c>
      <c r="K379" s="4">
        <f>INDEX(products!$A$1:$G$49, MATCH(orders!$D379, products!$A$1:$A$49, 0), MATCH(orders!K$1, products!$A$1:$G$1, 0))</f>
        <v>0.2</v>
      </c>
      <c r="L379" s="5">
        <f>INDEX(products!$A$1:$G$49, MATCH(orders!$D379, products!$A$1:$A$49, 0), MATCH(orders!L$1, products!$A$1:$G$1, 0))</f>
        <v>2.6849999999999996</v>
      </c>
      <c r="M379" s="6">
        <f>L379*E379</f>
        <v>8.0549999999999997</v>
      </c>
      <c r="N379" t="str">
        <f>IF(I379="Rob","Robusta",IF(I379="Exc","Excelsa",IF(I379="Ara","Arabica",IF(I379="Lib","Liberica",""))))</f>
        <v>Robusta</v>
      </c>
      <c r="O379" t="str">
        <f>IF(J379="M","Medium",IF(J379="L","Light",IF(J379="D","Dark","")))</f>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INDEX(products!$A$1:$G$49, MATCH(orders!$D380, products!$A$1:$A$49, 0), MATCH(orders!I$1, products!$A$1:$G$1, 0))</f>
        <v>Ara</v>
      </c>
      <c r="J380" t="str">
        <f>INDEX(products!$A$1:$G$49, MATCH(orders!$D380, products!$A$1:$A$49, 0), MATCH(orders!J$1, products!$A$1:$G$1, 0))</f>
        <v>L</v>
      </c>
      <c r="K380" s="4">
        <f>INDEX(products!$A$1:$G$49, MATCH(orders!$D380, products!$A$1:$A$49, 0), MATCH(orders!K$1, products!$A$1:$G$1, 0))</f>
        <v>0.5</v>
      </c>
      <c r="L380" s="5">
        <f>INDEX(products!$A$1:$G$49, MATCH(orders!$D380, products!$A$1:$A$49, 0), MATCH(orders!L$1, products!$A$1:$G$1, 0))</f>
        <v>7.77</v>
      </c>
      <c r="M380" s="6">
        <f>L380*E380</f>
        <v>23.31</v>
      </c>
      <c r="N380" t="str">
        <f>IF(I380="Rob","Robusta",IF(I380="Exc","Excelsa",IF(I380="Ara","Arabica",IF(I380="Lib","Liberica",""))))</f>
        <v>Arabica</v>
      </c>
      <c r="O380" t="str">
        <f>IF(J380="M","Medium",IF(J380="L","Light",IF(J380="D","Dark","")))</f>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INDEX(products!$A$1:$G$49, MATCH(orders!$D381, products!$A$1:$A$49, 0), MATCH(orders!I$1, products!$A$1:$G$1, 0))</f>
        <v>Rob</v>
      </c>
      <c r="J381" t="str">
        <f>INDEX(products!$A$1:$G$49, MATCH(orders!$D381, products!$A$1:$A$49, 0), MATCH(orders!J$1, products!$A$1:$G$1, 0))</f>
        <v>L</v>
      </c>
      <c r="K381" s="4">
        <f>INDEX(products!$A$1:$G$49, MATCH(orders!$D381, products!$A$1:$A$49, 0), MATCH(orders!K$1, products!$A$1:$G$1, 0))</f>
        <v>0.5</v>
      </c>
      <c r="L381" s="5">
        <f>INDEX(products!$A$1:$G$49, MATCH(orders!$D381, products!$A$1:$A$49, 0), MATCH(orders!L$1, products!$A$1:$G$1, 0))</f>
        <v>7.169999999999999</v>
      </c>
      <c r="M381" s="6">
        <f>L381*E381</f>
        <v>43.019999999999996</v>
      </c>
      <c r="N381" t="str">
        <f>IF(I381="Rob","Robusta",IF(I381="Exc","Excelsa",IF(I381="Ara","Arabica",IF(I381="Lib","Liberica",""))))</f>
        <v>Robusta</v>
      </c>
      <c r="O381" t="str">
        <f>IF(J381="M","Medium",IF(J381="L","Light",IF(J381="D","Dark","")))</f>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_xlfn.XLOOKUP(C382,customers!$A:$A,customers!$B:$B,,0)</f>
        <v>Flynn Antony</v>
      </c>
      <c r="G382" s="2" t="str">
        <f>IF(_xlfn.XLOOKUP($C382,customers!$A:$A,customers!$C:$C,,0)=0,"",_xlfn.XLOOKUP($C382,customers!$A:$A,customers!$C:$C,,0))</f>
        <v/>
      </c>
      <c r="H382" s="2" t="str">
        <f>_xlfn.XLOOKUP($C382,customers!$A:$A,customers!$G:$G,,0)</f>
        <v>United States</v>
      </c>
      <c r="I382" t="str">
        <f>INDEX(products!$A$1:$G$49, MATCH(orders!$D382, products!$A$1:$A$49, 0), MATCH(orders!I$1, products!$A$1:$G$1, 0))</f>
        <v>Lib</v>
      </c>
      <c r="J382" t="str">
        <f>INDEX(products!$A$1:$G$49, MATCH(orders!$D382, products!$A$1:$A$49, 0), MATCH(orders!J$1, products!$A$1:$G$1, 0))</f>
        <v>D</v>
      </c>
      <c r="K382" s="4">
        <f>INDEX(products!$A$1:$G$49, MATCH(orders!$D382, products!$A$1:$A$49, 0), MATCH(orders!K$1, products!$A$1:$G$1, 0))</f>
        <v>0.5</v>
      </c>
      <c r="L382" s="5">
        <f>INDEX(products!$A$1:$G$49, MATCH(orders!$D382, products!$A$1:$A$49, 0), MATCH(orders!L$1, products!$A$1:$G$1, 0))</f>
        <v>7.77</v>
      </c>
      <c r="M382" s="6">
        <f>L382*E382</f>
        <v>23.31</v>
      </c>
      <c r="N382" t="str">
        <f>IF(I382="Rob","Robusta",IF(I382="Exc","Excelsa",IF(I382="Ara","Arabica",IF(I382="Lib","Liberica",""))))</f>
        <v>Liberica</v>
      </c>
      <c r="O382" t="str">
        <f>IF(J382="M","Medium",IF(J382="L","Light",IF(J382="D","Dark","")))</f>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_xlfn.XLOOKUP(C383,customers!$A:$A,customers!$B:$B,,0)</f>
        <v>Pren Bess</v>
      </c>
      <c r="G383" s="2" t="str">
        <f>IF(_xlfn.XLOOKUP($C383,customers!$A:$A,customers!$C:$C,,0)=0,"",_xlfn.XLOOKUP($C383,customers!$A:$A,customers!$C:$C,,0))</f>
        <v>pbessal@qq.com</v>
      </c>
      <c r="H383" s="2" t="str">
        <f>_xlfn.XLOOKUP($C383,customers!$A:$A,customers!$G:$G,,0)</f>
        <v>United States</v>
      </c>
      <c r="I383" t="str">
        <f>INDEX(products!$A$1:$G$49, MATCH(orders!$D383, products!$A$1:$A$49, 0), MATCH(orders!I$1, products!$A$1:$G$1, 0))</f>
        <v>Ara</v>
      </c>
      <c r="J383" t="str">
        <f>INDEX(products!$A$1:$G$49, MATCH(orders!$D383, products!$A$1:$A$49, 0), MATCH(orders!J$1, products!$A$1:$G$1, 0))</f>
        <v>D</v>
      </c>
      <c r="K383" s="4">
        <f>INDEX(products!$A$1:$G$49, MATCH(orders!$D383, products!$A$1:$A$49, 0), MATCH(orders!K$1, products!$A$1:$G$1, 0))</f>
        <v>0.2</v>
      </c>
      <c r="L383" s="5">
        <f>INDEX(products!$A$1:$G$49, MATCH(orders!$D383, products!$A$1:$A$49, 0), MATCH(orders!L$1, products!$A$1:$G$1, 0))</f>
        <v>2.9849999999999999</v>
      </c>
      <c r="M383" s="6">
        <f>L383*E383</f>
        <v>14.924999999999999</v>
      </c>
      <c r="N383" t="str">
        <f>IF(I383="Rob","Robusta",IF(I383="Exc","Excelsa",IF(I383="Ara","Arabica",IF(I383="Lib","Liberica",""))))</f>
        <v>Arabica</v>
      </c>
      <c r="O383" t="str">
        <f>IF(J383="M","Medium",IF(J383="L","Light",IF(J383="D","Dark","")))</f>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INDEX(products!$A$1:$G$49, MATCH(orders!$D384, products!$A$1:$A$49, 0), MATCH(orders!I$1, products!$A$1:$G$1, 0))</f>
        <v>Exc</v>
      </c>
      <c r="J384" t="str">
        <f>INDEX(products!$A$1:$G$49, MATCH(orders!$D384, products!$A$1:$A$49, 0), MATCH(orders!J$1, products!$A$1:$G$1, 0))</f>
        <v>D</v>
      </c>
      <c r="K384" s="4">
        <f>INDEX(products!$A$1:$G$49, MATCH(orders!$D384, products!$A$1:$A$49, 0), MATCH(orders!K$1, products!$A$1:$G$1, 0))</f>
        <v>0.5</v>
      </c>
      <c r="L384" s="5">
        <f>INDEX(products!$A$1:$G$49, MATCH(orders!$D384, products!$A$1:$A$49, 0), MATCH(orders!L$1, products!$A$1:$G$1, 0))</f>
        <v>7.29</v>
      </c>
      <c r="M384" s="6">
        <f>L384*E384</f>
        <v>21.87</v>
      </c>
      <c r="N384" t="str">
        <f>IF(I384="Rob","Robusta",IF(I384="Exc","Excelsa",IF(I384="Ara","Arabica",IF(I384="Lib","Liberica",""))))</f>
        <v>Excelsa</v>
      </c>
      <c r="O384" t="str">
        <f>IF(J384="M","Medium",IF(J384="L","Light",IF(J384="D","Dark","")))</f>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_xlfn.XLOOKUP(C385,customers!$A:$A,customers!$B:$B,,0)</f>
        <v>Marty Kidstoun</v>
      </c>
      <c r="G385" s="2" t="str">
        <f>IF(_xlfn.XLOOKUP($C385,customers!$A:$A,customers!$C:$C,,0)=0,"",_xlfn.XLOOKUP($C385,customers!$A:$A,customers!$C:$C,,0))</f>
        <v/>
      </c>
      <c r="H385" s="2" t="str">
        <f>_xlfn.XLOOKUP($C385,customers!$A:$A,customers!$G:$G,,0)</f>
        <v>United States</v>
      </c>
      <c r="I385" t="str">
        <f>INDEX(products!$A$1:$G$49, MATCH(orders!$D385, products!$A$1:$A$49, 0), MATCH(orders!I$1, products!$A$1:$G$1, 0))</f>
        <v>Exc</v>
      </c>
      <c r="J385" t="str">
        <f>INDEX(products!$A$1:$G$49, MATCH(orders!$D385, products!$A$1:$A$49, 0), MATCH(orders!J$1, products!$A$1:$G$1, 0))</f>
        <v>L</v>
      </c>
      <c r="K385" s="4">
        <f>INDEX(products!$A$1:$G$49, MATCH(orders!$D385, products!$A$1:$A$49, 0), MATCH(orders!K$1, products!$A$1:$G$1, 0))</f>
        <v>0.5</v>
      </c>
      <c r="L385" s="5">
        <f>INDEX(products!$A$1:$G$49, MATCH(orders!$D385, products!$A$1:$A$49, 0), MATCH(orders!L$1, products!$A$1:$G$1, 0))</f>
        <v>8.91</v>
      </c>
      <c r="M385" s="6">
        <f>L385*E385</f>
        <v>53.46</v>
      </c>
      <c r="N385" t="str">
        <f>IF(I385="Rob","Robusta",IF(I385="Exc","Excelsa",IF(I385="Ara","Arabica",IF(I385="Lib","Liberica",""))))</f>
        <v>Excelsa</v>
      </c>
      <c r="O385" t="str">
        <f>IF(J385="M","Medium",IF(J385="L","Light",IF(J385="D","Dark","")))</f>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_xlfn.XLOOKUP(C386,customers!$A:$A,customers!$B:$B,,0)</f>
        <v>Nickey Dimbleby</v>
      </c>
      <c r="G386" s="2" t="str">
        <f>IF(_xlfn.XLOOKUP($C386,customers!$A:$A,customers!$C:$C,,0)=0,"",_xlfn.XLOOKUP($C386,customers!$A:$A,customers!$C:$C,,0))</f>
        <v/>
      </c>
      <c r="H386" s="2" t="str">
        <f>_xlfn.XLOOKUP($C386,customers!$A:$A,customers!$G:$G,,0)</f>
        <v>United States</v>
      </c>
      <c r="I386" t="str">
        <f>INDEX(products!$A$1:$G$49, MATCH(orders!$D386, products!$A$1:$A$49, 0), MATCH(orders!I$1, products!$A$1:$G$1, 0))</f>
        <v>Ara</v>
      </c>
      <c r="J386" t="str">
        <f>INDEX(products!$A$1:$G$49, MATCH(orders!$D386, products!$A$1:$A$49, 0), MATCH(orders!J$1, products!$A$1:$G$1, 0))</f>
        <v>L</v>
      </c>
      <c r="K386" s="4">
        <f>INDEX(products!$A$1:$G$49, MATCH(orders!$D386, products!$A$1:$A$49, 0), MATCH(orders!K$1, products!$A$1:$G$1, 0))</f>
        <v>2.5</v>
      </c>
      <c r="L386" s="5">
        <f>INDEX(products!$A$1:$G$49, MATCH(orders!$D386, products!$A$1:$A$49, 0), MATCH(orders!L$1, products!$A$1:$G$1, 0))</f>
        <v>29.784999999999997</v>
      </c>
      <c r="M386" s="6">
        <f>L386*E386</f>
        <v>119.13999999999999</v>
      </c>
      <c r="N386" t="str">
        <f>IF(I386="Rob","Robusta",IF(I386="Exc","Excelsa",IF(I386="Ara","Arabica",IF(I386="Lib","Liberica",""))))</f>
        <v>Arabica</v>
      </c>
      <c r="O386" t="str">
        <f>IF(J386="M","Medium",IF(J386="L","Light",IF(J386="D","Dark","")))</f>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INDEX(products!$A$1:$G$49, MATCH(orders!$D387, products!$A$1:$A$49, 0), MATCH(orders!I$1, products!$A$1:$G$1, 0))</f>
        <v>Lib</v>
      </c>
      <c r="J387" t="str">
        <f>INDEX(products!$A$1:$G$49, MATCH(orders!$D387, products!$A$1:$A$49, 0), MATCH(orders!J$1, products!$A$1:$G$1, 0))</f>
        <v>M</v>
      </c>
      <c r="K387" s="4">
        <f>INDEX(products!$A$1:$G$49, MATCH(orders!$D387, products!$A$1:$A$49, 0), MATCH(orders!K$1, products!$A$1:$G$1, 0))</f>
        <v>0.5</v>
      </c>
      <c r="L387" s="5">
        <f>INDEX(products!$A$1:$G$49, MATCH(orders!$D387, products!$A$1:$A$49, 0), MATCH(orders!L$1, products!$A$1:$G$1, 0))</f>
        <v>8.73</v>
      </c>
      <c r="M387" s="6">
        <f>L387*E387</f>
        <v>43.650000000000006</v>
      </c>
      <c r="N387" t="str">
        <f>IF(I387="Rob","Robusta",IF(I387="Exc","Excelsa",IF(I387="Ara","Arabica",IF(I387="Lib","Liberica",""))))</f>
        <v>Liberica</v>
      </c>
      <c r="O387" t="str">
        <f>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_xlfn.XLOOKUP(C388,customers!$A:$A,customers!$B:$B,,0)</f>
        <v>Lenore Messenbird</v>
      </c>
      <c r="G388" s="2" t="str">
        <f>IF(_xlfn.XLOOKUP($C388,customers!$A:$A,customers!$C:$C,,0)=0,"",_xlfn.XLOOKUP($C388,customers!$A:$A,customers!$C:$C,,0))</f>
        <v/>
      </c>
      <c r="H388" s="2" t="str">
        <f>_xlfn.XLOOKUP($C388,customers!$A:$A,customers!$G:$G,,0)</f>
        <v>United States</v>
      </c>
      <c r="I388" t="str">
        <f>INDEX(products!$A$1:$G$49, MATCH(orders!$D388, products!$A$1:$A$49, 0), MATCH(orders!I$1, products!$A$1:$G$1, 0))</f>
        <v>Ara</v>
      </c>
      <c r="J388" t="str">
        <f>INDEX(products!$A$1:$G$49, MATCH(orders!$D388, products!$A$1:$A$49, 0), MATCH(orders!J$1, products!$A$1:$G$1, 0))</f>
        <v>D</v>
      </c>
      <c r="K388" s="4">
        <f>INDEX(products!$A$1:$G$49, MATCH(orders!$D388, products!$A$1:$A$49, 0), MATCH(orders!K$1, products!$A$1:$G$1, 0))</f>
        <v>0.2</v>
      </c>
      <c r="L388" s="5">
        <f>INDEX(products!$A$1:$G$49, MATCH(orders!$D388, products!$A$1:$A$49, 0), MATCH(orders!L$1, products!$A$1:$G$1, 0))</f>
        <v>2.9849999999999999</v>
      </c>
      <c r="M388" s="6">
        <f>L388*E388</f>
        <v>17.91</v>
      </c>
      <c r="N388" t="str">
        <f>IF(I388="Rob","Robusta",IF(I388="Exc","Excelsa",IF(I388="Ara","Arabica",IF(I388="Lib","Liberica",""))))</f>
        <v>Arabica</v>
      </c>
      <c r="O388" t="str">
        <f>IF(J388="M","Medium",IF(J388="L","Light",IF(J388="D","Dark","")))</f>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_xlfn.XLOOKUP(C389,customers!$A:$A,customers!$B:$B,,0)</f>
        <v>Shirleen Welds</v>
      </c>
      <c r="G389" s="2" t="str">
        <f>IF(_xlfn.XLOOKUP($C389,customers!$A:$A,customers!$C:$C,,0)=0,"",_xlfn.XLOOKUP($C389,customers!$A:$A,customers!$C:$C,,0))</f>
        <v>sweldsar@wired.com</v>
      </c>
      <c r="H389" s="2" t="str">
        <f>_xlfn.XLOOKUP($C389,customers!$A:$A,customers!$G:$G,,0)</f>
        <v>United States</v>
      </c>
      <c r="I389" t="str">
        <f>INDEX(products!$A$1:$G$49, MATCH(orders!$D389, products!$A$1:$A$49, 0), MATCH(orders!I$1, products!$A$1:$G$1, 0))</f>
        <v>Exc</v>
      </c>
      <c r="J389" t="str">
        <f>INDEX(products!$A$1:$G$49, MATCH(orders!$D389, products!$A$1:$A$49, 0), MATCH(orders!J$1, products!$A$1:$G$1, 0))</f>
        <v>L</v>
      </c>
      <c r="K389" s="4">
        <f>INDEX(products!$A$1:$G$49, MATCH(orders!$D389, products!$A$1:$A$49, 0), MATCH(orders!K$1, products!$A$1:$G$1, 0))</f>
        <v>1</v>
      </c>
      <c r="L389" s="5">
        <f>INDEX(products!$A$1:$G$49, MATCH(orders!$D389, products!$A$1:$A$49, 0), MATCH(orders!L$1, products!$A$1:$G$1, 0))</f>
        <v>14.85</v>
      </c>
      <c r="M389" s="6">
        <f>L389*E389</f>
        <v>74.25</v>
      </c>
      <c r="N389" t="str">
        <f>IF(I389="Rob","Robusta",IF(I389="Exc","Excelsa",IF(I389="Ara","Arabica",IF(I389="Lib","Liberica",""))))</f>
        <v>Excelsa</v>
      </c>
      <c r="O389" t="str">
        <f>IF(J389="M","Medium",IF(J389="L","Light",IF(J389="D","Dark","")))</f>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INDEX(products!$A$1:$G$49, MATCH(orders!$D390, products!$A$1:$A$49, 0), MATCH(orders!I$1, products!$A$1:$G$1, 0))</f>
        <v>Lib</v>
      </c>
      <c r="J390" t="str">
        <f>INDEX(products!$A$1:$G$49, MATCH(orders!$D390, products!$A$1:$A$49, 0), MATCH(orders!J$1, products!$A$1:$G$1, 0))</f>
        <v>D</v>
      </c>
      <c r="K390" s="4">
        <f>INDEX(products!$A$1:$G$49, MATCH(orders!$D390, products!$A$1:$A$49, 0), MATCH(orders!K$1, products!$A$1:$G$1, 0))</f>
        <v>0.2</v>
      </c>
      <c r="L390" s="5">
        <f>INDEX(products!$A$1:$G$49, MATCH(orders!$D390, products!$A$1:$A$49, 0), MATCH(orders!L$1, products!$A$1:$G$1, 0))</f>
        <v>3.8849999999999998</v>
      </c>
      <c r="M390" s="6">
        <f>L390*E390</f>
        <v>11.654999999999999</v>
      </c>
      <c r="N390" t="str">
        <f>IF(I390="Rob","Robusta",IF(I390="Exc","Excelsa",IF(I390="Ara","Arabica",IF(I390="Lib","Liberica",""))))</f>
        <v>Liberica</v>
      </c>
      <c r="O390" t="str">
        <f>IF(J390="M","Medium",IF(J390="L","Light",IF(J390="D","Dark","")))</f>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_xlfn.XLOOKUP(C391,customers!$A:$A,customers!$B:$B,,0)</f>
        <v>Andrej Havick</v>
      </c>
      <c r="G391" s="2" t="str">
        <f>IF(_xlfn.XLOOKUP($C391,customers!$A:$A,customers!$C:$C,,0)=0,"",_xlfn.XLOOKUP($C391,customers!$A:$A,customers!$C:$C,,0))</f>
        <v>ahavickat@nsw.gov.au</v>
      </c>
      <c r="H391" s="2" t="str">
        <f>_xlfn.XLOOKUP($C391,customers!$A:$A,customers!$G:$G,,0)</f>
        <v>United States</v>
      </c>
      <c r="I391" t="str">
        <f>INDEX(products!$A$1:$G$49, MATCH(orders!$D391, products!$A$1:$A$49, 0), MATCH(orders!I$1, products!$A$1:$G$1, 0))</f>
        <v>Lib</v>
      </c>
      <c r="J391" t="str">
        <f>INDEX(products!$A$1:$G$49, MATCH(orders!$D391, products!$A$1:$A$49, 0), MATCH(orders!J$1, products!$A$1:$G$1, 0))</f>
        <v>D</v>
      </c>
      <c r="K391" s="4">
        <f>INDEX(products!$A$1:$G$49, MATCH(orders!$D391, products!$A$1:$A$49, 0), MATCH(orders!K$1, products!$A$1:$G$1, 0))</f>
        <v>0.5</v>
      </c>
      <c r="L391" s="5">
        <f>INDEX(products!$A$1:$G$49, MATCH(orders!$D391, products!$A$1:$A$49, 0), MATCH(orders!L$1, products!$A$1:$G$1, 0))</f>
        <v>7.77</v>
      </c>
      <c r="M391" s="6">
        <f>L391*E391</f>
        <v>23.31</v>
      </c>
      <c r="N391" t="str">
        <f>IF(I391="Rob","Robusta",IF(I391="Exc","Excelsa",IF(I391="Ara","Arabica",IF(I391="Lib","Liberica",""))))</f>
        <v>Liberica</v>
      </c>
      <c r="O391" t="str">
        <f>IF(J391="M","Medium",IF(J391="L","Light",IF(J391="D","Dark","")))</f>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_xlfn.XLOOKUP(C392,customers!$A:$A,customers!$B:$B,,0)</f>
        <v>Sloan Diviny</v>
      </c>
      <c r="G392" s="2" t="str">
        <f>IF(_xlfn.XLOOKUP($C392,customers!$A:$A,customers!$C:$C,,0)=0,"",_xlfn.XLOOKUP($C392,customers!$A:$A,customers!$C:$C,,0))</f>
        <v>sdivinyau@ask.com</v>
      </c>
      <c r="H392" s="2" t="str">
        <f>_xlfn.XLOOKUP($C392,customers!$A:$A,customers!$G:$G,,0)</f>
        <v>United States</v>
      </c>
      <c r="I392" t="str">
        <f>INDEX(products!$A$1:$G$49, MATCH(orders!$D392, products!$A$1:$A$49, 0), MATCH(orders!I$1, products!$A$1:$G$1, 0))</f>
        <v>Exc</v>
      </c>
      <c r="J392" t="str">
        <f>INDEX(products!$A$1:$G$49, MATCH(orders!$D392, products!$A$1:$A$49, 0), MATCH(orders!J$1, products!$A$1:$G$1, 0))</f>
        <v>D</v>
      </c>
      <c r="K392" s="4">
        <f>INDEX(products!$A$1:$G$49, MATCH(orders!$D392, products!$A$1:$A$49, 0), MATCH(orders!K$1, products!$A$1:$G$1, 0))</f>
        <v>0.5</v>
      </c>
      <c r="L392" s="5">
        <f>INDEX(products!$A$1:$G$49, MATCH(orders!$D392, products!$A$1:$A$49, 0), MATCH(orders!L$1, products!$A$1:$G$1, 0))</f>
        <v>7.29</v>
      </c>
      <c r="M392" s="6">
        <f>L392*E392</f>
        <v>14.58</v>
      </c>
      <c r="N392" t="str">
        <f>IF(I392="Rob","Robusta",IF(I392="Exc","Excelsa",IF(I392="Ara","Arabica",IF(I392="Lib","Liberica",""))))</f>
        <v>Excelsa</v>
      </c>
      <c r="O392" t="str">
        <f>IF(J392="M","Medium",IF(J392="L","Light",IF(J392="D","Dark","")))</f>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INDEX(products!$A$1:$G$49, MATCH(orders!$D393, products!$A$1:$A$49, 0), MATCH(orders!I$1, products!$A$1:$G$1, 0))</f>
        <v>Ara</v>
      </c>
      <c r="J393" t="str">
        <f>INDEX(products!$A$1:$G$49, MATCH(orders!$D393, products!$A$1:$A$49, 0), MATCH(orders!J$1, products!$A$1:$G$1, 0))</f>
        <v>M</v>
      </c>
      <c r="K393" s="4">
        <f>INDEX(products!$A$1:$G$49, MATCH(orders!$D393, products!$A$1:$A$49, 0), MATCH(orders!K$1, products!$A$1:$G$1, 0))</f>
        <v>0.5</v>
      </c>
      <c r="L393" s="5">
        <f>INDEX(products!$A$1:$G$49, MATCH(orders!$D393, products!$A$1:$A$49, 0), MATCH(orders!L$1, products!$A$1:$G$1, 0))</f>
        <v>6.75</v>
      </c>
      <c r="M393" s="6">
        <f>L393*E393</f>
        <v>13.5</v>
      </c>
      <c r="N393" t="str">
        <f>IF(I393="Rob","Robusta",IF(I393="Exc","Excelsa",IF(I393="Ara","Arabica",IF(I393="Lib","Liberica",""))))</f>
        <v>Arabica</v>
      </c>
      <c r="O393" t="str">
        <f>IF(J393="M","Medium",IF(J393="L","Light",IF(J393="D","Dark","")))</f>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_xlfn.XLOOKUP(C394,customers!$A:$A,customers!$B:$B,,0)</f>
        <v>Anson Iddison</v>
      </c>
      <c r="G394" s="2" t="str">
        <f>IF(_xlfn.XLOOKUP($C394,customers!$A:$A,customers!$C:$C,,0)=0,"",_xlfn.XLOOKUP($C394,customers!$A:$A,customers!$C:$C,,0))</f>
        <v>aiddisonaw@usa.gov</v>
      </c>
      <c r="H394" s="2" t="str">
        <f>_xlfn.XLOOKUP($C394,customers!$A:$A,customers!$G:$G,,0)</f>
        <v>United States</v>
      </c>
      <c r="I394" t="str">
        <f>INDEX(products!$A$1:$G$49, MATCH(orders!$D394, products!$A$1:$A$49, 0), MATCH(orders!I$1, products!$A$1:$G$1, 0))</f>
        <v>Exc</v>
      </c>
      <c r="J394" t="str">
        <f>INDEX(products!$A$1:$G$49, MATCH(orders!$D394, products!$A$1:$A$49, 0), MATCH(orders!J$1, products!$A$1:$G$1, 0))</f>
        <v>L</v>
      </c>
      <c r="K394" s="4">
        <f>INDEX(products!$A$1:$G$49, MATCH(orders!$D394, products!$A$1:$A$49, 0), MATCH(orders!K$1, products!$A$1:$G$1, 0))</f>
        <v>1</v>
      </c>
      <c r="L394" s="5">
        <f>INDEX(products!$A$1:$G$49, MATCH(orders!$D394, products!$A$1:$A$49, 0), MATCH(orders!L$1, products!$A$1:$G$1, 0))</f>
        <v>14.85</v>
      </c>
      <c r="M394" s="6">
        <f>L394*E394</f>
        <v>89.1</v>
      </c>
      <c r="N394" t="str">
        <f>IF(I394="Rob","Robusta",IF(I394="Exc","Excelsa",IF(I394="Ara","Arabica",IF(I394="Lib","Liberica",""))))</f>
        <v>Excelsa</v>
      </c>
      <c r="O394" t="str">
        <f>IF(J394="M","Medium",IF(J394="L","Light",IF(J394="D","Dark","")))</f>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_xlfn.XLOOKUP(C395,customers!$A:$A,customers!$B:$B,,0)</f>
        <v>Anson Iddison</v>
      </c>
      <c r="G395" s="2" t="str">
        <f>IF(_xlfn.XLOOKUP($C395,customers!$A:$A,customers!$C:$C,,0)=0,"",_xlfn.XLOOKUP($C395,customers!$A:$A,customers!$C:$C,,0))</f>
        <v>aiddisonaw@usa.gov</v>
      </c>
      <c r="H395" s="2" t="str">
        <f>_xlfn.XLOOKUP($C395,customers!$A:$A,customers!$G:$G,,0)</f>
        <v>United States</v>
      </c>
      <c r="I395" t="str">
        <f>INDEX(products!$A$1:$G$49, MATCH(orders!$D395, products!$A$1:$A$49, 0), MATCH(orders!I$1, products!$A$1:$G$1, 0))</f>
        <v>Ara</v>
      </c>
      <c r="J395" t="str">
        <f>INDEX(products!$A$1:$G$49, MATCH(orders!$D395, products!$A$1:$A$49, 0), MATCH(orders!J$1, products!$A$1:$G$1, 0))</f>
        <v>L</v>
      </c>
      <c r="K395" s="4">
        <f>INDEX(products!$A$1:$G$49, MATCH(orders!$D395, products!$A$1:$A$49, 0), MATCH(orders!K$1, products!$A$1:$G$1, 0))</f>
        <v>0.2</v>
      </c>
      <c r="L395" s="5">
        <f>INDEX(products!$A$1:$G$49, MATCH(orders!$D395, products!$A$1:$A$49, 0), MATCH(orders!L$1, products!$A$1:$G$1, 0))</f>
        <v>3.8849999999999998</v>
      </c>
      <c r="M395" s="6">
        <f>L395*E395</f>
        <v>3.8849999999999998</v>
      </c>
      <c r="N395" t="str">
        <f>IF(I395="Rob","Robusta",IF(I395="Exc","Excelsa",IF(I395="Ara","Arabica",IF(I395="Lib","Liberica",""))))</f>
        <v>Arabica</v>
      </c>
      <c r="O395" t="str">
        <f>IF(J395="M","Medium",IF(J395="L","Light",IF(J395="D","Dark","")))</f>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INDEX(products!$A$1:$G$49, MATCH(orders!$D396, products!$A$1:$A$49, 0), MATCH(orders!I$1, products!$A$1:$G$1, 0))</f>
        <v>Rob</v>
      </c>
      <c r="J396" t="str">
        <f>INDEX(products!$A$1:$G$49, MATCH(orders!$D396, products!$A$1:$A$49, 0), MATCH(orders!J$1, products!$A$1:$G$1, 0))</f>
        <v>L</v>
      </c>
      <c r="K396" s="4">
        <f>INDEX(products!$A$1:$G$49, MATCH(orders!$D396, products!$A$1:$A$49, 0), MATCH(orders!K$1, products!$A$1:$G$1, 0))</f>
        <v>2.5</v>
      </c>
      <c r="L396" s="5">
        <f>INDEX(products!$A$1:$G$49, MATCH(orders!$D396, products!$A$1:$A$49, 0), MATCH(orders!L$1, products!$A$1:$G$1, 0))</f>
        <v>27.484999999999996</v>
      </c>
      <c r="M396" s="6">
        <f>L396*E396</f>
        <v>109.93999999999998</v>
      </c>
      <c r="N396" t="str">
        <f>IF(I396="Rob","Robusta",IF(I396="Exc","Excelsa",IF(I396="Ara","Arabica",IF(I396="Lib","Liberica",""))))</f>
        <v>Robusta</v>
      </c>
      <c r="O396" t="str">
        <f>IF(J396="M","Medium",IF(J396="L","Light",IF(J396="D","Dark","")))</f>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INDEX(products!$A$1:$G$49, MATCH(orders!$D397, products!$A$1:$A$49, 0), MATCH(orders!I$1, products!$A$1:$G$1, 0))</f>
        <v>Lib</v>
      </c>
      <c r="J397" t="str">
        <f>INDEX(products!$A$1:$G$49, MATCH(orders!$D397, products!$A$1:$A$49, 0), MATCH(orders!J$1, products!$A$1:$G$1, 0))</f>
        <v>D</v>
      </c>
      <c r="K397" s="4">
        <f>INDEX(products!$A$1:$G$49, MATCH(orders!$D397, products!$A$1:$A$49, 0), MATCH(orders!K$1, products!$A$1:$G$1, 0))</f>
        <v>0.5</v>
      </c>
      <c r="L397" s="5">
        <f>INDEX(products!$A$1:$G$49, MATCH(orders!$D397, products!$A$1:$A$49, 0), MATCH(orders!L$1, products!$A$1:$G$1, 0))</f>
        <v>7.77</v>
      </c>
      <c r="M397" s="6">
        <f>L397*E397</f>
        <v>46.62</v>
      </c>
      <c r="N397" t="str">
        <f>IF(I397="Rob","Robusta",IF(I397="Exc","Excelsa",IF(I397="Ara","Arabica",IF(I397="Lib","Liberica",""))))</f>
        <v>Liberica</v>
      </c>
      <c r="O397" t="str">
        <f>IF(J397="M","Medium",IF(J397="L","Light",IF(J397="D","Dark","")))</f>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INDEX(products!$A$1:$G$49, MATCH(orders!$D398, products!$A$1:$A$49, 0), MATCH(orders!I$1, products!$A$1:$G$1, 0))</f>
        <v>Ara</v>
      </c>
      <c r="J398" t="str">
        <f>INDEX(products!$A$1:$G$49, MATCH(orders!$D398, products!$A$1:$A$49, 0), MATCH(orders!J$1, products!$A$1:$G$1, 0))</f>
        <v>L</v>
      </c>
      <c r="K398" s="4">
        <f>INDEX(products!$A$1:$G$49, MATCH(orders!$D398, products!$A$1:$A$49, 0), MATCH(orders!K$1, products!$A$1:$G$1, 0))</f>
        <v>0.5</v>
      </c>
      <c r="L398" s="5">
        <f>INDEX(products!$A$1:$G$49, MATCH(orders!$D398, products!$A$1:$A$49, 0), MATCH(orders!L$1, products!$A$1:$G$1, 0))</f>
        <v>7.77</v>
      </c>
      <c r="M398" s="6">
        <f>L398*E398</f>
        <v>38.849999999999994</v>
      </c>
      <c r="N398" t="str">
        <f>IF(I398="Rob","Robusta",IF(I398="Exc","Excelsa",IF(I398="Ara","Arabica",IF(I398="Lib","Liberica",""))))</f>
        <v>Arabica</v>
      </c>
      <c r="O398" t="str">
        <f>IF(J398="M","Medium",IF(J398="L","Light",IF(J398="D","Dark","")))</f>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INDEX(products!$A$1:$G$49, MATCH(orders!$D399, products!$A$1:$A$49, 0), MATCH(orders!I$1, products!$A$1:$G$1, 0))</f>
        <v>Lib</v>
      </c>
      <c r="J399" t="str">
        <f>INDEX(products!$A$1:$G$49, MATCH(orders!$D399, products!$A$1:$A$49, 0), MATCH(orders!J$1, products!$A$1:$G$1, 0))</f>
        <v>D</v>
      </c>
      <c r="K399" s="4">
        <f>INDEX(products!$A$1:$G$49, MATCH(orders!$D399, products!$A$1:$A$49, 0), MATCH(orders!K$1, products!$A$1:$G$1, 0))</f>
        <v>0.5</v>
      </c>
      <c r="L399" s="5">
        <f>INDEX(products!$A$1:$G$49, MATCH(orders!$D399, products!$A$1:$A$49, 0), MATCH(orders!L$1, products!$A$1:$G$1, 0))</f>
        <v>7.77</v>
      </c>
      <c r="M399" s="6">
        <f>L399*E399</f>
        <v>31.08</v>
      </c>
      <c r="N399" t="str">
        <f>IF(I399="Rob","Robusta",IF(I399="Exc","Excelsa",IF(I399="Ara","Arabica",IF(I399="Lib","Liberica",""))))</f>
        <v>Liberica</v>
      </c>
      <c r="O399" t="str">
        <f>IF(J399="M","Medium",IF(J399="L","Light",IF(J399="D","Dark","")))</f>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_xlfn.XLOOKUP(C400,customers!$A:$A,customers!$B:$B,,0)</f>
        <v>Gran Sibray</v>
      </c>
      <c r="G400" s="2" t="str">
        <f>IF(_xlfn.XLOOKUP($C400,customers!$A:$A,customers!$C:$C,,0)=0,"",_xlfn.XLOOKUP($C400,customers!$A:$A,customers!$C:$C,,0))</f>
        <v>gsibrayb2@wsj.com</v>
      </c>
      <c r="H400" s="2" t="str">
        <f>_xlfn.XLOOKUP($C400,customers!$A:$A,customers!$G:$G,,0)</f>
        <v>United States</v>
      </c>
      <c r="I400" t="str">
        <f>INDEX(products!$A$1:$G$49, MATCH(orders!$D400, products!$A$1:$A$49, 0), MATCH(orders!I$1, products!$A$1:$G$1, 0))</f>
        <v>Ara</v>
      </c>
      <c r="J400" t="str">
        <f>INDEX(products!$A$1:$G$49, MATCH(orders!$D400, products!$A$1:$A$49, 0), MATCH(orders!J$1, products!$A$1:$G$1, 0))</f>
        <v>D</v>
      </c>
      <c r="K400" s="4">
        <f>INDEX(products!$A$1:$G$49, MATCH(orders!$D400, products!$A$1:$A$49, 0), MATCH(orders!K$1, products!$A$1:$G$1, 0))</f>
        <v>0.2</v>
      </c>
      <c r="L400" s="5">
        <f>INDEX(products!$A$1:$G$49, MATCH(orders!$D400, products!$A$1:$A$49, 0), MATCH(orders!L$1, products!$A$1:$G$1, 0))</f>
        <v>2.9849999999999999</v>
      </c>
      <c r="M400" s="6">
        <f>L400*E400</f>
        <v>17.91</v>
      </c>
      <c r="N400" t="str">
        <f>IF(I400="Rob","Robusta",IF(I400="Exc","Excelsa",IF(I400="Ara","Arabica",IF(I400="Lib","Liberica",""))))</f>
        <v>Arabica</v>
      </c>
      <c r="O400" t="str">
        <f>IF(J400="M","Medium",IF(J400="L","Light",IF(J400="D","Dark","")))</f>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INDEX(products!$A$1:$G$49, MATCH(orders!$D401, products!$A$1:$A$49, 0), MATCH(orders!I$1, products!$A$1:$G$1, 0))</f>
        <v>Exc</v>
      </c>
      <c r="J401" t="str">
        <f>INDEX(products!$A$1:$G$49, MATCH(orders!$D401, products!$A$1:$A$49, 0), MATCH(orders!J$1, products!$A$1:$G$1, 0))</f>
        <v>D</v>
      </c>
      <c r="K401" s="4">
        <f>INDEX(products!$A$1:$G$49, MATCH(orders!$D401, products!$A$1:$A$49, 0), MATCH(orders!K$1, products!$A$1:$G$1, 0))</f>
        <v>2.5</v>
      </c>
      <c r="L401" s="5">
        <f>INDEX(products!$A$1:$G$49, MATCH(orders!$D401, products!$A$1:$A$49, 0), MATCH(orders!L$1, products!$A$1:$G$1, 0))</f>
        <v>27.945</v>
      </c>
      <c r="M401" s="6">
        <f>L401*E401</f>
        <v>167.67000000000002</v>
      </c>
      <c r="N401" t="str">
        <f>IF(I401="Rob","Robusta",IF(I401="Exc","Excelsa",IF(I401="Ara","Arabica",IF(I401="Lib","Liberica",""))))</f>
        <v>Excelsa</v>
      </c>
      <c r="O401" t="str">
        <f>IF(J401="M","Medium",IF(J401="L","Light",IF(J401="D","Dark","")))</f>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INDEX(products!$A$1:$G$49, MATCH(orders!$D402, products!$A$1:$A$49, 0), MATCH(orders!I$1, products!$A$1:$G$1, 0))</f>
        <v>Lib</v>
      </c>
      <c r="J402" t="str">
        <f>INDEX(products!$A$1:$G$49, MATCH(orders!$D402, products!$A$1:$A$49, 0), MATCH(orders!J$1, products!$A$1:$G$1, 0))</f>
        <v>L</v>
      </c>
      <c r="K402" s="4">
        <f>INDEX(products!$A$1:$G$49, MATCH(orders!$D402, products!$A$1:$A$49, 0), MATCH(orders!K$1, products!$A$1:$G$1, 0))</f>
        <v>1</v>
      </c>
      <c r="L402" s="5">
        <f>INDEX(products!$A$1:$G$49, MATCH(orders!$D402, products!$A$1:$A$49, 0), MATCH(orders!L$1, products!$A$1:$G$1, 0))</f>
        <v>15.85</v>
      </c>
      <c r="M402" s="6">
        <f>L402*E402</f>
        <v>63.4</v>
      </c>
      <c r="N402" t="str">
        <f>IF(I402="Rob","Robusta",IF(I402="Exc","Excelsa",IF(I402="Ara","Arabica",IF(I402="Lib","Liberica",""))))</f>
        <v>Liberica</v>
      </c>
      <c r="O402" t="str">
        <f>IF(J402="M","Medium",IF(J402="L","Light",IF(J402="D","Dark","")))</f>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INDEX(products!$A$1:$G$49, MATCH(orders!$D403, products!$A$1:$A$49, 0), MATCH(orders!I$1, products!$A$1:$G$1, 0))</f>
        <v>Lib</v>
      </c>
      <c r="J403" t="str">
        <f>INDEX(products!$A$1:$G$49, MATCH(orders!$D403, products!$A$1:$A$49, 0), MATCH(orders!J$1, products!$A$1:$G$1, 0))</f>
        <v>M</v>
      </c>
      <c r="K403" s="4">
        <f>INDEX(products!$A$1:$G$49, MATCH(orders!$D403, products!$A$1:$A$49, 0), MATCH(orders!K$1, products!$A$1:$G$1, 0))</f>
        <v>0.2</v>
      </c>
      <c r="L403" s="5">
        <f>INDEX(products!$A$1:$G$49, MATCH(orders!$D403, products!$A$1:$A$49, 0), MATCH(orders!L$1, products!$A$1:$G$1, 0))</f>
        <v>4.3650000000000002</v>
      </c>
      <c r="M403" s="6">
        <f>L403*E403</f>
        <v>8.73</v>
      </c>
      <c r="N403" t="str">
        <f>IF(I403="Rob","Robusta",IF(I403="Exc","Excelsa",IF(I403="Ara","Arabica",IF(I403="Lib","Liberica",""))))</f>
        <v>Liberica</v>
      </c>
      <c r="O403" t="str">
        <f>IF(J403="M","Medium",IF(J403="L","Light",IF(J403="D","Dark","")))</f>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INDEX(products!$A$1:$G$49, MATCH(orders!$D404, products!$A$1:$A$49, 0), MATCH(orders!I$1, products!$A$1:$G$1, 0))</f>
        <v>Rob</v>
      </c>
      <c r="J404" t="str">
        <f>INDEX(products!$A$1:$G$49, MATCH(orders!$D404, products!$A$1:$A$49, 0), MATCH(orders!J$1, products!$A$1:$G$1, 0))</f>
        <v>D</v>
      </c>
      <c r="K404" s="4">
        <f>INDEX(products!$A$1:$G$49, MATCH(orders!$D404, products!$A$1:$A$49, 0), MATCH(orders!K$1, products!$A$1:$G$1, 0))</f>
        <v>1</v>
      </c>
      <c r="L404" s="5">
        <f>INDEX(products!$A$1:$G$49, MATCH(orders!$D404, products!$A$1:$A$49, 0), MATCH(orders!L$1, products!$A$1:$G$1, 0))</f>
        <v>8.9499999999999993</v>
      </c>
      <c r="M404" s="6">
        <f>L404*E404</f>
        <v>26.849999999999998</v>
      </c>
      <c r="N404" t="str">
        <f>IF(I404="Rob","Robusta",IF(I404="Exc","Excelsa",IF(I404="Ara","Arabica",IF(I404="Lib","Liberica",""))))</f>
        <v>Robusta</v>
      </c>
      <c r="O404" t="str">
        <f>IF(J404="M","Medium",IF(J404="L","Light",IF(J404="D","Dark","")))</f>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INDEX(products!$A$1:$G$49, MATCH(orders!$D405, products!$A$1:$A$49, 0), MATCH(orders!I$1, products!$A$1:$G$1, 0))</f>
        <v>Lib</v>
      </c>
      <c r="J405" t="str">
        <f>INDEX(products!$A$1:$G$49, MATCH(orders!$D405, products!$A$1:$A$49, 0), MATCH(orders!J$1, products!$A$1:$G$1, 0))</f>
        <v>L</v>
      </c>
      <c r="K405" s="4">
        <f>INDEX(products!$A$1:$G$49, MATCH(orders!$D405, products!$A$1:$A$49, 0), MATCH(orders!K$1, products!$A$1:$G$1, 0))</f>
        <v>0.2</v>
      </c>
      <c r="L405" s="5">
        <f>INDEX(products!$A$1:$G$49, MATCH(orders!$D405, products!$A$1:$A$49, 0), MATCH(orders!L$1, products!$A$1:$G$1, 0))</f>
        <v>4.7549999999999999</v>
      </c>
      <c r="M405" s="6">
        <f>L405*E405</f>
        <v>9.51</v>
      </c>
      <c r="N405" t="str">
        <f>IF(I405="Rob","Robusta",IF(I405="Exc","Excelsa",IF(I405="Ara","Arabica",IF(I405="Lib","Liberica",""))))</f>
        <v>Liberica</v>
      </c>
      <c r="O405" t="str">
        <f>IF(J405="M","Medium",IF(J405="L","Light",IF(J405="D","Dark","")))</f>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_xlfn.XLOOKUP(C406,customers!$A:$A,customers!$B:$B,,0)</f>
        <v>Tania Craggs</v>
      </c>
      <c r="G406" s="2" t="str">
        <f>IF(_xlfn.XLOOKUP($C406,customers!$A:$A,customers!$C:$C,,0)=0,"",_xlfn.XLOOKUP($C406,customers!$A:$A,customers!$C:$C,,0))</f>
        <v>tcraggsb8@house.gov</v>
      </c>
      <c r="H406" s="2" t="str">
        <f>_xlfn.XLOOKUP($C406,customers!$A:$A,customers!$G:$G,,0)</f>
        <v>Ireland</v>
      </c>
      <c r="I406" t="str">
        <f>INDEX(products!$A$1:$G$49, MATCH(orders!$D406, products!$A$1:$A$49, 0), MATCH(orders!I$1, products!$A$1:$G$1, 0))</f>
        <v>Ara</v>
      </c>
      <c r="J406" t="str">
        <f>INDEX(products!$A$1:$G$49, MATCH(orders!$D406, products!$A$1:$A$49, 0), MATCH(orders!J$1, products!$A$1:$G$1, 0))</f>
        <v>D</v>
      </c>
      <c r="K406" s="4">
        <f>INDEX(products!$A$1:$G$49, MATCH(orders!$D406, products!$A$1:$A$49, 0), MATCH(orders!K$1, products!$A$1:$G$1, 0))</f>
        <v>1</v>
      </c>
      <c r="L406" s="5">
        <f>INDEX(products!$A$1:$G$49, MATCH(orders!$D406, products!$A$1:$A$49, 0), MATCH(orders!L$1, products!$A$1:$G$1, 0))</f>
        <v>9.9499999999999993</v>
      </c>
      <c r="M406" s="6">
        <f>L406*E406</f>
        <v>39.799999999999997</v>
      </c>
      <c r="N406" t="str">
        <f>IF(I406="Rob","Robusta",IF(I406="Exc","Excelsa",IF(I406="Ara","Arabica",IF(I406="Lib","Liberica",""))))</f>
        <v>Arabica</v>
      </c>
      <c r="O406" t="str">
        <f>IF(J406="M","Medium",IF(J406="L","Light",IF(J406="D","Dark","")))</f>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INDEX(products!$A$1:$G$49, MATCH(orders!$D407, products!$A$1:$A$49, 0), MATCH(orders!I$1, products!$A$1:$G$1, 0))</f>
        <v>Exc</v>
      </c>
      <c r="J407" t="str">
        <f>INDEX(products!$A$1:$G$49, MATCH(orders!$D407, products!$A$1:$A$49, 0), MATCH(orders!J$1, products!$A$1:$G$1, 0))</f>
        <v>M</v>
      </c>
      <c r="K407" s="4">
        <f>INDEX(products!$A$1:$G$49, MATCH(orders!$D407, products!$A$1:$A$49, 0), MATCH(orders!K$1, products!$A$1:$G$1, 0))</f>
        <v>0.5</v>
      </c>
      <c r="L407" s="5">
        <f>INDEX(products!$A$1:$G$49, MATCH(orders!$D407, products!$A$1:$A$49, 0), MATCH(orders!L$1, products!$A$1:$G$1, 0))</f>
        <v>8.25</v>
      </c>
      <c r="M407" s="6">
        <f>L407*E407</f>
        <v>24.75</v>
      </c>
      <c r="N407" t="str">
        <f>IF(I407="Rob","Robusta",IF(I407="Exc","Excelsa",IF(I407="Ara","Arabica",IF(I407="Lib","Liberica",""))))</f>
        <v>Excelsa</v>
      </c>
      <c r="O407" t="str">
        <f>IF(J407="M","Medium",IF(J407="L","Light",IF(J407="D","Dark","")))</f>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_xlfn.XLOOKUP(C408,customers!$A:$A,customers!$B:$B,,0)</f>
        <v>Auguste Rizon</v>
      </c>
      <c r="G408" s="2" t="str">
        <f>IF(_xlfn.XLOOKUP($C408,customers!$A:$A,customers!$C:$C,,0)=0,"",_xlfn.XLOOKUP($C408,customers!$A:$A,customers!$C:$C,,0))</f>
        <v>arizonba@xing.com</v>
      </c>
      <c r="H408" s="2" t="str">
        <f>_xlfn.XLOOKUP($C408,customers!$A:$A,customers!$G:$G,,0)</f>
        <v>United States</v>
      </c>
      <c r="I408" t="str">
        <f>INDEX(products!$A$1:$G$49, MATCH(orders!$D408, products!$A$1:$A$49, 0), MATCH(orders!I$1, products!$A$1:$G$1, 0))</f>
        <v>Exc</v>
      </c>
      <c r="J408" t="str">
        <f>INDEX(products!$A$1:$G$49, MATCH(orders!$D408, products!$A$1:$A$49, 0), MATCH(orders!J$1, products!$A$1:$G$1, 0))</f>
        <v>M</v>
      </c>
      <c r="K408" s="4">
        <f>INDEX(products!$A$1:$G$49, MATCH(orders!$D408, products!$A$1:$A$49, 0), MATCH(orders!K$1, products!$A$1:$G$1, 0))</f>
        <v>1</v>
      </c>
      <c r="L408" s="5">
        <f>INDEX(products!$A$1:$G$49, MATCH(orders!$D408, products!$A$1:$A$49, 0), MATCH(orders!L$1, products!$A$1:$G$1, 0))</f>
        <v>13.75</v>
      </c>
      <c r="M408" s="6">
        <f>L408*E408</f>
        <v>68.75</v>
      </c>
      <c r="N408" t="str">
        <f>IF(I408="Rob","Robusta",IF(I408="Exc","Excelsa",IF(I408="Ara","Arabica",IF(I408="Lib","Liberica",""))))</f>
        <v>Excelsa</v>
      </c>
      <c r="O408" t="str">
        <f>IF(J408="M","Medium",IF(J408="L","Light",IF(J408="D","Dark","")))</f>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_xlfn.XLOOKUP(C409,customers!$A:$A,customers!$B:$B,,0)</f>
        <v>Lorin Guerrazzi</v>
      </c>
      <c r="G409" s="2" t="str">
        <f>IF(_xlfn.XLOOKUP($C409,customers!$A:$A,customers!$C:$C,,0)=0,"",_xlfn.XLOOKUP($C409,customers!$A:$A,customers!$C:$C,,0))</f>
        <v/>
      </c>
      <c r="H409" s="2" t="str">
        <f>_xlfn.XLOOKUP($C409,customers!$A:$A,customers!$G:$G,,0)</f>
        <v>Ireland</v>
      </c>
      <c r="I409" t="str">
        <f>INDEX(products!$A$1:$G$49, MATCH(orders!$D409, products!$A$1:$A$49, 0), MATCH(orders!I$1, products!$A$1:$G$1, 0))</f>
        <v>Exc</v>
      </c>
      <c r="J409" t="str">
        <f>INDEX(products!$A$1:$G$49, MATCH(orders!$D409, products!$A$1:$A$49, 0), MATCH(orders!J$1, products!$A$1:$G$1, 0))</f>
        <v>M</v>
      </c>
      <c r="K409" s="4">
        <f>INDEX(products!$A$1:$G$49, MATCH(orders!$D409, products!$A$1:$A$49, 0), MATCH(orders!K$1, products!$A$1:$G$1, 0))</f>
        <v>0.5</v>
      </c>
      <c r="L409" s="5">
        <f>INDEX(products!$A$1:$G$49, MATCH(orders!$D409, products!$A$1:$A$49, 0), MATCH(orders!L$1, products!$A$1:$G$1, 0))</f>
        <v>8.25</v>
      </c>
      <c r="M409" s="6">
        <f>L409*E409</f>
        <v>49.5</v>
      </c>
      <c r="N409" t="str">
        <f>IF(I409="Rob","Robusta",IF(I409="Exc","Excelsa",IF(I409="Ara","Arabica",IF(I409="Lib","Liberica",""))))</f>
        <v>Excelsa</v>
      </c>
      <c r="O409" t="str">
        <f>IF(J409="M","Medium",IF(J409="L","Light",IF(J409="D","Dark","")))</f>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_xlfn.XLOOKUP(C410,customers!$A:$A,customers!$B:$B,,0)</f>
        <v>Felice Miell</v>
      </c>
      <c r="G410" s="2" t="str">
        <f>IF(_xlfn.XLOOKUP($C410,customers!$A:$A,customers!$C:$C,,0)=0,"",_xlfn.XLOOKUP($C410,customers!$A:$A,customers!$C:$C,,0))</f>
        <v>fmiellbc@spiegel.de</v>
      </c>
      <c r="H410" s="2" t="str">
        <f>_xlfn.XLOOKUP($C410,customers!$A:$A,customers!$G:$G,,0)</f>
        <v>United States</v>
      </c>
      <c r="I410" t="str">
        <f>INDEX(products!$A$1:$G$49, MATCH(orders!$D410, products!$A$1:$A$49, 0), MATCH(orders!I$1, products!$A$1:$G$1, 0))</f>
        <v>Ara</v>
      </c>
      <c r="J410" t="str">
        <f>INDEX(products!$A$1:$G$49, MATCH(orders!$D410, products!$A$1:$A$49, 0), MATCH(orders!J$1, products!$A$1:$G$1, 0))</f>
        <v>M</v>
      </c>
      <c r="K410" s="4">
        <f>INDEX(products!$A$1:$G$49, MATCH(orders!$D410, products!$A$1:$A$49, 0), MATCH(orders!K$1, products!$A$1:$G$1, 0))</f>
        <v>2.5</v>
      </c>
      <c r="L410" s="5">
        <f>INDEX(products!$A$1:$G$49, MATCH(orders!$D410, products!$A$1:$A$49, 0), MATCH(orders!L$1, products!$A$1:$G$1, 0))</f>
        <v>25.874999999999996</v>
      </c>
      <c r="M410" s="6">
        <f>L410*E410</f>
        <v>51.749999999999993</v>
      </c>
      <c r="N410" t="str">
        <f>IF(I410="Rob","Robusta",IF(I410="Exc","Excelsa",IF(I410="Ara","Arabica",IF(I410="Lib","Liberica",""))))</f>
        <v>Arabica</v>
      </c>
      <c r="O410" t="str">
        <f>IF(J410="M","Medium",IF(J410="L","Light",IF(J410="D","Dark","")))</f>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_xlfn.XLOOKUP(C411,customers!$A:$A,customers!$B:$B,,0)</f>
        <v>Hamish Skeech</v>
      </c>
      <c r="G411" s="2" t="str">
        <f>IF(_xlfn.XLOOKUP($C411,customers!$A:$A,customers!$C:$C,,0)=0,"",_xlfn.XLOOKUP($C411,customers!$A:$A,customers!$C:$C,,0))</f>
        <v/>
      </c>
      <c r="H411" s="2" t="str">
        <f>_xlfn.XLOOKUP($C411,customers!$A:$A,customers!$G:$G,,0)</f>
        <v>Ireland</v>
      </c>
      <c r="I411" t="str">
        <f>INDEX(products!$A$1:$G$49, MATCH(orders!$D411, products!$A$1:$A$49, 0), MATCH(orders!I$1, products!$A$1:$G$1, 0))</f>
        <v>Lib</v>
      </c>
      <c r="J411" t="str">
        <f>INDEX(products!$A$1:$G$49, MATCH(orders!$D411, products!$A$1:$A$49, 0), MATCH(orders!J$1, products!$A$1:$G$1, 0))</f>
        <v>L</v>
      </c>
      <c r="K411" s="4">
        <f>INDEX(products!$A$1:$G$49, MATCH(orders!$D411, products!$A$1:$A$49, 0), MATCH(orders!K$1, products!$A$1:$G$1, 0))</f>
        <v>1</v>
      </c>
      <c r="L411" s="5">
        <f>INDEX(products!$A$1:$G$49, MATCH(orders!$D411, products!$A$1:$A$49, 0), MATCH(orders!L$1, products!$A$1:$G$1, 0))</f>
        <v>15.85</v>
      </c>
      <c r="M411" s="6">
        <f>L411*E411</f>
        <v>47.55</v>
      </c>
      <c r="N411" t="str">
        <f>IF(I411="Rob","Robusta",IF(I411="Exc","Excelsa",IF(I411="Ara","Arabica",IF(I411="Lib","Liberica",""))))</f>
        <v>Liberica</v>
      </c>
      <c r="O411" t="str">
        <f>IF(J411="M","Medium",IF(J411="L","Light",IF(J411="D","Dark","")))</f>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_xlfn.XLOOKUP(C412,customers!$A:$A,customers!$B:$B,,0)</f>
        <v>Giordano Lorenzin</v>
      </c>
      <c r="G412" s="2" t="str">
        <f>IF(_xlfn.XLOOKUP($C412,customers!$A:$A,customers!$C:$C,,0)=0,"",_xlfn.XLOOKUP($C412,customers!$A:$A,customers!$C:$C,,0))</f>
        <v/>
      </c>
      <c r="H412" s="2" t="str">
        <f>_xlfn.XLOOKUP($C412,customers!$A:$A,customers!$G:$G,,0)</f>
        <v>United States</v>
      </c>
      <c r="I412" t="str">
        <f>INDEX(products!$A$1:$G$49, MATCH(orders!$D412, products!$A$1:$A$49, 0), MATCH(orders!I$1, products!$A$1:$G$1, 0))</f>
        <v>Ara</v>
      </c>
      <c r="J412" t="str">
        <f>INDEX(products!$A$1:$G$49, MATCH(orders!$D412, products!$A$1:$A$49, 0), MATCH(orders!J$1, products!$A$1:$G$1, 0))</f>
        <v>L</v>
      </c>
      <c r="K412" s="4">
        <f>INDEX(products!$A$1:$G$49, MATCH(orders!$D412, products!$A$1:$A$49, 0), MATCH(orders!K$1, products!$A$1:$G$1, 0))</f>
        <v>0.2</v>
      </c>
      <c r="L412" s="5">
        <f>INDEX(products!$A$1:$G$49, MATCH(orders!$D412, products!$A$1:$A$49, 0), MATCH(orders!L$1, products!$A$1:$G$1, 0))</f>
        <v>3.8849999999999998</v>
      </c>
      <c r="M412" s="6">
        <f>L412*E412</f>
        <v>15.54</v>
      </c>
      <c r="N412" t="str">
        <f>IF(I412="Rob","Robusta",IF(I412="Exc","Excelsa",IF(I412="Ara","Arabica",IF(I412="Lib","Liberica",""))))</f>
        <v>Arabica</v>
      </c>
      <c r="O412" t="str">
        <f>IF(J412="M","Medium",IF(J412="L","Light",IF(J412="D","Dark","")))</f>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_xlfn.XLOOKUP(C413,customers!$A:$A,customers!$B:$B,,0)</f>
        <v>Harwilll Bishell</v>
      </c>
      <c r="G413" s="2" t="str">
        <f>IF(_xlfn.XLOOKUP($C413,customers!$A:$A,customers!$C:$C,,0)=0,"",_xlfn.XLOOKUP($C413,customers!$A:$A,customers!$C:$C,,0))</f>
        <v/>
      </c>
      <c r="H413" s="2" t="str">
        <f>_xlfn.XLOOKUP($C413,customers!$A:$A,customers!$G:$G,,0)</f>
        <v>United States</v>
      </c>
      <c r="I413" t="str">
        <f>INDEX(products!$A$1:$G$49, MATCH(orders!$D413, products!$A$1:$A$49, 0), MATCH(orders!I$1, products!$A$1:$G$1, 0))</f>
        <v>Lib</v>
      </c>
      <c r="J413" t="str">
        <f>INDEX(products!$A$1:$G$49, MATCH(orders!$D413, products!$A$1:$A$49, 0), MATCH(orders!J$1, products!$A$1:$G$1, 0))</f>
        <v>M</v>
      </c>
      <c r="K413" s="4">
        <f>INDEX(products!$A$1:$G$49, MATCH(orders!$D413, products!$A$1:$A$49, 0), MATCH(orders!K$1, products!$A$1:$G$1, 0))</f>
        <v>1</v>
      </c>
      <c r="L413" s="5">
        <f>INDEX(products!$A$1:$G$49, MATCH(orders!$D413, products!$A$1:$A$49, 0), MATCH(orders!L$1, products!$A$1:$G$1, 0))</f>
        <v>14.55</v>
      </c>
      <c r="M413" s="6">
        <f>L413*E413</f>
        <v>87.300000000000011</v>
      </c>
      <c r="N413" t="str">
        <f>IF(I413="Rob","Robusta",IF(I413="Exc","Excelsa",IF(I413="Ara","Arabica",IF(I413="Lib","Liberica",""))))</f>
        <v>Liberica</v>
      </c>
      <c r="O413" t="str">
        <f>IF(J413="M","Medium",IF(J413="L","Light",IF(J413="D","Dark","")))</f>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_xlfn.XLOOKUP(C414,customers!$A:$A,customers!$B:$B,,0)</f>
        <v>Freeland Missenden</v>
      </c>
      <c r="G414" s="2" t="str">
        <f>IF(_xlfn.XLOOKUP($C414,customers!$A:$A,customers!$C:$C,,0)=0,"",_xlfn.XLOOKUP($C414,customers!$A:$A,customers!$C:$C,,0))</f>
        <v/>
      </c>
      <c r="H414" s="2" t="str">
        <f>_xlfn.XLOOKUP($C414,customers!$A:$A,customers!$G:$G,,0)</f>
        <v>United States</v>
      </c>
      <c r="I414" t="str">
        <f>INDEX(products!$A$1:$G$49, MATCH(orders!$D414, products!$A$1:$A$49, 0), MATCH(orders!I$1, products!$A$1:$G$1, 0))</f>
        <v>Ara</v>
      </c>
      <c r="J414" t="str">
        <f>INDEX(products!$A$1:$G$49, MATCH(orders!$D414, products!$A$1:$A$49, 0), MATCH(orders!J$1, products!$A$1:$G$1, 0))</f>
        <v>M</v>
      </c>
      <c r="K414" s="4">
        <f>INDEX(products!$A$1:$G$49, MATCH(orders!$D414, products!$A$1:$A$49, 0), MATCH(orders!K$1, products!$A$1:$G$1, 0))</f>
        <v>1</v>
      </c>
      <c r="L414" s="5">
        <f>INDEX(products!$A$1:$G$49, MATCH(orders!$D414, products!$A$1:$A$49, 0), MATCH(orders!L$1, products!$A$1:$G$1, 0))</f>
        <v>11.25</v>
      </c>
      <c r="M414" s="6">
        <f>L414*E414</f>
        <v>56.25</v>
      </c>
      <c r="N414" t="str">
        <f>IF(I414="Rob","Robusta",IF(I414="Exc","Excelsa",IF(I414="Ara","Arabica",IF(I414="Lib","Liberica",""))))</f>
        <v>Arabica</v>
      </c>
      <c r="O414" t="str">
        <f>IF(J414="M","Medium",IF(J414="L","Light",IF(J414="D","Dark","")))</f>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INDEX(products!$A$1:$G$49, MATCH(orders!$D415, products!$A$1:$A$49, 0), MATCH(orders!I$1, products!$A$1:$G$1, 0))</f>
        <v>Lib</v>
      </c>
      <c r="J415" t="str">
        <f>INDEX(products!$A$1:$G$49, MATCH(orders!$D415, products!$A$1:$A$49, 0), MATCH(orders!J$1, products!$A$1:$G$1, 0))</f>
        <v>L</v>
      </c>
      <c r="K415" s="4">
        <f>INDEX(products!$A$1:$G$49, MATCH(orders!$D415, products!$A$1:$A$49, 0), MATCH(orders!K$1, products!$A$1:$G$1, 0))</f>
        <v>2.5</v>
      </c>
      <c r="L415" s="5">
        <f>INDEX(products!$A$1:$G$49, MATCH(orders!$D415, products!$A$1:$A$49, 0), MATCH(orders!L$1, products!$A$1:$G$1, 0))</f>
        <v>36.454999999999998</v>
      </c>
      <c r="M415" s="6">
        <f>L415*E415</f>
        <v>36.454999999999998</v>
      </c>
      <c r="N415" t="str">
        <f>IF(I415="Rob","Robusta",IF(I415="Exc","Excelsa",IF(I415="Ara","Arabica",IF(I415="Lib","Liberica",""))))</f>
        <v>Liberica</v>
      </c>
      <c r="O415" t="str">
        <f>IF(J415="M","Medium",IF(J415="L","Light",IF(J415="D","Dark","")))</f>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_xlfn.XLOOKUP(C416,customers!$A:$A,customers!$B:$B,,0)</f>
        <v>Kiri Avramow</v>
      </c>
      <c r="G416" s="2" t="str">
        <f>IF(_xlfn.XLOOKUP($C416,customers!$A:$A,customers!$C:$C,,0)=0,"",_xlfn.XLOOKUP($C416,customers!$A:$A,customers!$C:$C,,0))</f>
        <v/>
      </c>
      <c r="H416" s="2" t="str">
        <f>_xlfn.XLOOKUP($C416,customers!$A:$A,customers!$G:$G,,0)</f>
        <v>United States</v>
      </c>
      <c r="I416" t="str">
        <f>INDEX(products!$A$1:$G$49, MATCH(orders!$D416, products!$A$1:$A$49, 0), MATCH(orders!I$1, products!$A$1:$G$1, 0))</f>
        <v>Rob</v>
      </c>
      <c r="J416" t="str">
        <f>INDEX(products!$A$1:$G$49, MATCH(orders!$D416, products!$A$1:$A$49, 0), MATCH(orders!J$1, products!$A$1:$G$1, 0))</f>
        <v>L</v>
      </c>
      <c r="K416" s="4">
        <f>INDEX(products!$A$1:$G$49, MATCH(orders!$D416, products!$A$1:$A$49, 0), MATCH(orders!K$1, products!$A$1:$G$1, 0))</f>
        <v>0.2</v>
      </c>
      <c r="L416" s="5">
        <f>INDEX(products!$A$1:$G$49, MATCH(orders!$D416, products!$A$1:$A$49, 0), MATCH(orders!L$1, products!$A$1:$G$1, 0))</f>
        <v>3.5849999999999995</v>
      </c>
      <c r="M416" s="6">
        <f>L416*E416</f>
        <v>10.754999999999999</v>
      </c>
      <c r="N416" t="str">
        <f>IF(I416="Rob","Robusta",IF(I416="Exc","Excelsa",IF(I416="Ara","Arabica",IF(I416="Lib","Liberica",""))))</f>
        <v>Robusta</v>
      </c>
      <c r="O416" t="str">
        <f>IF(J416="M","Medium",IF(J416="L","Light",IF(J416="D","Dark","")))</f>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INDEX(products!$A$1:$G$49, MATCH(orders!$D417, products!$A$1:$A$49, 0), MATCH(orders!I$1, products!$A$1:$G$1, 0))</f>
        <v>Rob</v>
      </c>
      <c r="J417" t="str">
        <f>INDEX(products!$A$1:$G$49, MATCH(orders!$D417, products!$A$1:$A$49, 0), MATCH(orders!J$1, products!$A$1:$G$1, 0))</f>
        <v>M</v>
      </c>
      <c r="K417" s="4">
        <f>INDEX(products!$A$1:$G$49, MATCH(orders!$D417, products!$A$1:$A$49, 0), MATCH(orders!K$1, products!$A$1:$G$1, 0))</f>
        <v>0.2</v>
      </c>
      <c r="L417" s="5">
        <f>INDEX(products!$A$1:$G$49, MATCH(orders!$D417, products!$A$1:$A$49, 0), MATCH(orders!L$1, products!$A$1:$G$1, 0))</f>
        <v>2.9849999999999999</v>
      </c>
      <c r="M417" s="6">
        <f>L417*E417</f>
        <v>8.9550000000000001</v>
      </c>
      <c r="N417" t="str">
        <f>IF(I417="Rob","Robusta",IF(I417="Exc","Excelsa",IF(I417="Ara","Arabica",IF(I417="Lib","Liberica",""))))</f>
        <v>Robusta</v>
      </c>
      <c r="O417" t="str">
        <f>IF(J417="M","Medium",IF(J417="L","Light",IF(J417="D","Dark","")))</f>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_xlfn.XLOOKUP(C418,customers!$A:$A,customers!$B:$B,,0)</f>
        <v>Reggis Pracy</v>
      </c>
      <c r="G418" s="2" t="str">
        <f>IF(_xlfn.XLOOKUP($C418,customers!$A:$A,customers!$C:$C,,0)=0,"",_xlfn.XLOOKUP($C418,customers!$A:$A,customers!$C:$C,,0))</f>
        <v/>
      </c>
      <c r="H418" s="2" t="str">
        <f>_xlfn.XLOOKUP($C418,customers!$A:$A,customers!$G:$G,,0)</f>
        <v>United States</v>
      </c>
      <c r="I418" t="str">
        <f>INDEX(products!$A$1:$G$49, MATCH(orders!$D418, products!$A$1:$A$49, 0), MATCH(orders!I$1, products!$A$1:$G$1, 0))</f>
        <v>Ara</v>
      </c>
      <c r="J418" t="str">
        <f>INDEX(products!$A$1:$G$49, MATCH(orders!$D418, products!$A$1:$A$49, 0), MATCH(orders!J$1, products!$A$1:$G$1, 0))</f>
        <v>L</v>
      </c>
      <c r="K418" s="4">
        <f>INDEX(products!$A$1:$G$49, MATCH(orders!$D418, products!$A$1:$A$49, 0), MATCH(orders!K$1, products!$A$1:$G$1, 0))</f>
        <v>0.5</v>
      </c>
      <c r="L418" s="5">
        <f>INDEX(products!$A$1:$G$49, MATCH(orders!$D418, products!$A$1:$A$49, 0), MATCH(orders!L$1, products!$A$1:$G$1, 0))</f>
        <v>7.77</v>
      </c>
      <c r="M418" s="6">
        <f>L418*E418</f>
        <v>23.31</v>
      </c>
      <c r="N418" t="str">
        <f>IF(I418="Rob","Robusta",IF(I418="Exc","Excelsa",IF(I418="Ara","Arabica",IF(I418="Lib","Liberica",""))))</f>
        <v>Arabica</v>
      </c>
      <c r="O418" t="str">
        <f>IF(J418="M","Medium",IF(J418="L","Light",IF(J418="D","Dark","")))</f>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_xlfn.XLOOKUP(C419,customers!$A:$A,customers!$B:$B,,0)</f>
        <v>Paula Denis</v>
      </c>
      <c r="G419" s="2" t="str">
        <f>IF(_xlfn.XLOOKUP($C419,customers!$A:$A,customers!$C:$C,,0)=0,"",_xlfn.XLOOKUP($C419,customers!$A:$A,customers!$C:$C,,0))</f>
        <v/>
      </c>
      <c r="H419" s="2" t="str">
        <f>_xlfn.XLOOKUP($C419,customers!$A:$A,customers!$G:$G,,0)</f>
        <v>United States</v>
      </c>
      <c r="I419" t="str">
        <f>INDEX(products!$A$1:$G$49, MATCH(orders!$D419, products!$A$1:$A$49, 0), MATCH(orders!I$1, products!$A$1:$G$1, 0))</f>
        <v>Ara</v>
      </c>
      <c r="J419" t="str">
        <f>INDEX(products!$A$1:$G$49, MATCH(orders!$D419, products!$A$1:$A$49, 0), MATCH(orders!J$1, products!$A$1:$G$1, 0))</f>
        <v>L</v>
      </c>
      <c r="K419" s="4">
        <f>INDEX(products!$A$1:$G$49, MATCH(orders!$D419, products!$A$1:$A$49, 0), MATCH(orders!K$1, products!$A$1:$G$1, 0))</f>
        <v>2.5</v>
      </c>
      <c r="L419" s="5">
        <f>INDEX(products!$A$1:$G$49, MATCH(orders!$D419, products!$A$1:$A$49, 0), MATCH(orders!L$1, products!$A$1:$G$1, 0))</f>
        <v>29.784999999999997</v>
      </c>
      <c r="M419" s="6">
        <f>L419*E419</f>
        <v>29.784999999999997</v>
      </c>
      <c r="N419" t="str">
        <f>IF(I419="Rob","Robusta",IF(I419="Exc","Excelsa",IF(I419="Ara","Arabica",IF(I419="Lib","Liberica",""))))</f>
        <v>Arabica</v>
      </c>
      <c r="O419" t="str">
        <f>IF(J419="M","Medium",IF(J419="L","Light",IF(J419="D","Dark","")))</f>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INDEX(products!$A$1:$G$49, MATCH(orders!$D420, products!$A$1:$A$49, 0), MATCH(orders!I$1, products!$A$1:$G$1, 0))</f>
        <v>Ara</v>
      </c>
      <c r="J420" t="str">
        <f>INDEX(products!$A$1:$G$49, MATCH(orders!$D420, products!$A$1:$A$49, 0), MATCH(orders!J$1, products!$A$1:$G$1, 0))</f>
        <v>L</v>
      </c>
      <c r="K420" s="4">
        <f>INDEX(products!$A$1:$G$49, MATCH(orders!$D420, products!$A$1:$A$49, 0), MATCH(orders!K$1, products!$A$1:$G$1, 0))</f>
        <v>2.5</v>
      </c>
      <c r="L420" s="5">
        <f>INDEX(products!$A$1:$G$49, MATCH(orders!$D420, products!$A$1:$A$49, 0), MATCH(orders!L$1, products!$A$1:$G$1, 0))</f>
        <v>29.784999999999997</v>
      </c>
      <c r="M420" s="6">
        <f>L420*E420</f>
        <v>148.92499999999998</v>
      </c>
      <c r="N420" t="str">
        <f>IF(I420="Rob","Robusta",IF(I420="Exc","Excelsa",IF(I420="Ara","Arabica",IF(I420="Lib","Liberica",""))))</f>
        <v>Arabica</v>
      </c>
      <c r="O420" t="str">
        <f>IF(J420="M","Medium",IF(J420="L","Light",IF(J420="D","Dark","")))</f>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INDEX(products!$A$1:$G$49, MATCH(orders!$D421, products!$A$1:$A$49, 0), MATCH(orders!I$1, products!$A$1:$G$1, 0))</f>
        <v>Lib</v>
      </c>
      <c r="J421" t="str">
        <f>INDEX(products!$A$1:$G$49, MATCH(orders!$D421, products!$A$1:$A$49, 0), MATCH(orders!J$1, products!$A$1:$G$1, 0))</f>
        <v>M</v>
      </c>
      <c r="K421" s="4">
        <f>INDEX(products!$A$1:$G$49, MATCH(orders!$D421, products!$A$1:$A$49, 0), MATCH(orders!K$1, products!$A$1:$G$1, 0))</f>
        <v>0.5</v>
      </c>
      <c r="L421" s="5">
        <f>INDEX(products!$A$1:$G$49, MATCH(orders!$D421, products!$A$1:$A$49, 0), MATCH(orders!L$1, products!$A$1:$G$1, 0))</f>
        <v>8.73</v>
      </c>
      <c r="M421" s="6">
        <f>L421*E421</f>
        <v>8.73</v>
      </c>
      <c r="N421" t="str">
        <f>IF(I421="Rob","Robusta",IF(I421="Exc","Excelsa",IF(I421="Ara","Arabica",IF(I421="Lib","Liberica",""))))</f>
        <v>Liberica</v>
      </c>
      <c r="O421" t="str">
        <f>IF(J421="M","Medium",IF(J421="L","Light",IF(J421="D","Dark","")))</f>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_xlfn.XLOOKUP(C422,customers!$A:$A,customers!$B:$B,,0)</f>
        <v>Terri Farra</v>
      </c>
      <c r="G422" s="2" t="str">
        <f>IF(_xlfn.XLOOKUP($C422,customers!$A:$A,customers!$C:$C,,0)=0,"",_xlfn.XLOOKUP($C422,customers!$A:$A,customers!$C:$C,,0))</f>
        <v>tfarraac@behance.net</v>
      </c>
      <c r="H422" s="2" t="str">
        <f>_xlfn.XLOOKUP($C422,customers!$A:$A,customers!$G:$G,,0)</f>
        <v>United States</v>
      </c>
      <c r="I422" t="str">
        <f>INDEX(products!$A$1:$G$49, MATCH(orders!$D422, products!$A$1:$A$49, 0), MATCH(orders!I$1, products!$A$1:$G$1, 0))</f>
        <v>Lib</v>
      </c>
      <c r="J422" t="str">
        <f>INDEX(products!$A$1:$G$49, MATCH(orders!$D422, products!$A$1:$A$49, 0), MATCH(orders!J$1, products!$A$1:$G$1, 0))</f>
        <v>D</v>
      </c>
      <c r="K422" s="4">
        <f>INDEX(products!$A$1:$G$49, MATCH(orders!$D422, products!$A$1:$A$49, 0), MATCH(orders!K$1, products!$A$1:$G$1, 0))</f>
        <v>0.5</v>
      </c>
      <c r="L422" s="5">
        <f>INDEX(products!$A$1:$G$49, MATCH(orders!$D422, products!$A$1:$A$49, 0), MATCH(orders!L$1, products!$A$1:$G$1, 0))</f>
        <v>7.77</v>
      </c>
      <c r="M422" s="6">
        <f>L422*E422</f>
        <v>31.08</v>
      </c>
      <c r="N422" t="str">
        <f>IF(I422="Rob","Robusta",IF(I422="Exc","Excelsa",IF(I422="Ara","Arabica",IF(I422="Lib","Liberica",""))))</f>
        <v>Liberica</v>
      </c>
      <c r="O422" t="str">
        <f>IF(J422="M","Medium",IF(J422="L","Light",IF(J422="D","Dark","")))</f>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_xlfn.XLOOKUP(C423,customers!$A:$A,customers!$B:$B,,0)</f>
        <v>Terri Farra</v>
      </c>
      <c r="G423" s="2" t="str">
        <f>IF(_xlfn.XLOOKUP($C423,customers!$A:$A,customers!$C:$C,,0)=0,"",_xlfn.XLOOKUP($C423,customers!$A:$A,customers!$C:$C,,0))</f>
        <v>tfarraac@behance.net</v>
      </c>
      <c r="H423" s="2" t="str">
        <f>_xlfn.XLOOKUP($C423,customers!$A:$A,customers!$G:$G,,0)</f>
        <v>United States</v>
      </c>
      <c r="I423" t="str">
        <f>INDEX(products!$A$1:$G$49, MATCH(orders!$D423, products!$A$1:$A$49, 0), MATCH(orders!I$1, products!$A$1:$G$1, 0))</f>
        <v>Ara</v>
      </c>
      <c r="J423" t="str">
        <f>INDEX(products!$A$1:$G$49, MATCH(orders!$D423, products!$A$1:$A$49, 0), MATCH(orders!J$1, products!$A$1:$G$1, 0))</f>
        <v>D</v>
      </c>
      <c r="K423" s="4">
        <f>INDEX(products!$A$1:$G$49, MATCH(orders!$D423, products!$A$1:$A$49, 0), MATCH(orders!K$1, products!$A$1:$G$1, 0))</f>
        <v>2.5</v>
      </c>
      <c r="L423" s="5">
        <f>INDEX(products!$A$1:$G$49, MATCH(orders!$D423, products!$A$1:$A$49, 0), MATCH(orders!L$1, products!$A$1:$G$1, 0))</f>
        <v>22.884999999999998</v>
      </c>
      <c r="M423" s="6">
        <f>L423*E423</f>
        <v>137.31</v>
      </c>
      <c r="N423" t="str">
        <f>IF(I423="Rob","Robusta",IF(I423="Exc","Excelsa",IF(I423="Ara","Arabica",IF(I423="Lib","Liberica",""))))</f>
        <v>Arabica</v>
      </c>
      <c r="O423" t="str">
        <f>IF(J423="M","Medium",IF(J423="L","Light",IF(J423="D","Dark","")))</f>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_xlfn.XLOOKUP(C424,customers!$A:$A,customers!$B:$B,,0)</f>
        <v>Nevins Glowacz</v>
      </c>
      <c r="G424" s="2" t="str">
        <f>IF(_xlfn.XLOOKUP($C424,customers!$A:$A,customers!$C:$C,,0)=0,"",_xlfn.XLOOKUP($C424,customers!$A:$A,customers!$C:$C,,0))</f>
        <v/>
      </c>
      <c r="H424" s="2" t="str">
        <f>_xlfn.XLOOKUP($C424,customers!$A:$A,customers!$G:$G,,0)</f>
        <v>United States</v>
      </c>
      <c r="I424" t="str">
        <f>INDEX(products!$A$1:$G$49, MATCH(orders!$D424, products!$A$1:$A$49, 0), MATCH(orders!I$1, products!$A$1:$G$1, 0))</f>
        <v>Ara</v>
      </c>
      <c r="J424" t="str">
        <f>INDEX(products!$A$1:$G$49, MATCH(orders!$D424, products!$A$1:$A$49, 0), MATCH(orders!J$1, products!$A$1:$G$1, 0))</f>
        <v>D</v>
      </c>
      <c r="K424" s="4">
        <f>INDEX(products!$A$1:$G$49, MATCH(orders!$D424, products!$A$1:$A$49, 0), MATCH(orders!K$1, products!$A$1:$G$1, 0))</f>
        <v>0.5</v>
      </c>
      <c r="L424" s="5">
        <f>INDEX(products!$A$1:$G$49, MATCH(orders!$D424, products!$A$1:$A$49, 0), MATCH(orders!L$1, products!$A$1:$G$1, 0))</f>
        <v>5.97</v>
      </c>
      <c r="M424" s="6">
        <f>L424*E424</f>
        <v>29.849999999999998</v>
      </c>
      <c r="N424" t="str">
        <f>IF(I424="Rob","Robusta",IF(I424="Exc","Excelsa",IF(I424="Ara","Arabica",IF(I424="Lib","Liberica",""))))</f>
        <v>Arabica</v>
      </c>
      <c r="O424" t="str">
        <f>IF(J424="M","Medium",IF(J424="L","Light",IF(J424="D","Dark","")))</f>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_xlfn.XLOOKUP(C425,customers!$A:$A,customers!$B:$B,,0)</f>
        <v>Adelice Isabell</v>
      </c>
      <c r="G425" s="2" t="str">
        <f>IF(_xlfn.XLOOKUP($C425,customers!$A:$A,customers!$C:$C,,0)=0,"",_xlfn.XLOOKUP($C425,customers!$A:$A,customers!$C:$C,,0))</f>
        <v/>
      </c>
      <c r="H425" s="2" t="str">
        <f>_xlfn.XLOOKUP($C425,customers!$A:$A,customers!$G:$G,,0)</f>
        <v>United States</v>
      </c>
      <c r="I425" t="str">
        <f>INDEX(products!$A$1:$G$49, MATCH(orders!$D425, products!$A$1:$A$49, 0), MATCH(orders!I$1, products!$A$1:$G$1, 0))</f>
        <v>Rob</v>
      </c>
      <c r="J425" t="str">
        <f>INDEX(products!$A$1:$G$49, MATCH(orders!$D425, products!$A$1:$A$49, 0), MATCH(orders!J$1, products!$A$1:$G$1, 0))</f>
        <v>M</v>
      </c>
      <c r="K425" s="4">
        <f>INDEX(products!$A$1:$G$49, MATCH(orders!$D425, products!$A$1:$A$49, 0), MATCH(orders!K$1, products!$A$1:$G$1, 0))</f>
        <v>0.5</v>
      </c>
      <c r="L425" s="5">
        <f>INDEX(products!$A$1:$G$49, MATCH(orders!$D425, products!$A$1:$A$49, 0), MATCH(orders!L$1, products!$A$1:$G$1, 0))</f>
        <v>5.97</v>
      </c>
      <c r="M425" s="6">
        <f>L425*E425</f>
        <v>17.91</v>
      </c>
      <c r="N425" t="str">
        <f>IF(I425="Rob","Robusta",IF(I425="Exc","Excelsa",IF(I425="Ara","Arabica",IF(I425="Lib","Liberica",""))))</f>
        <v>Robusta</v>
      </c>
      <c r="O425" t="str">
        <f>IF(J425="M","Medium",IF(J425="L","Light",IF(J425="D","Dark","")))</f>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INDEX(products!$A$1:$G$49, MATCH(orders!$D426, products!$A$1:$A$49, 0), MATCH(orders!I$1, products!$A$1:$G$1, 0))</f>
        <v>Exc</v>
      </c>
      <c r="J426" t="str">
        <f>INDEX(products!$A$1:$G$49, MATCH(orders!$D426, products!$A$1:$A$49, 0), MATCH(orders!J$1, products!$A$1:$G$1, 0))</f>
        <v>L</v>
      </c>
      <c r="K426" s="4">
        <f>INDEX(products!$A$1:$G$49, MATCH(orders!$D426, products!$A$1:$A$49, 0), MATCH(orders!K$1, products!$A$1:$G$1, 0))</f>
        <v>0.5</v>
      </c>
      <c r="L426" s="5">
        <f>INDEX(products!$A$1:$G$49, MATCH(orders!$D426, products!$A$1:$A$49, 0), MATCH(orders!L$1, products!$A$1:$G$1, 0))</f>
        <v>8.91</v>
      </c>
      <c r="M426" s="6">
        <f>L426*E426</f>
        <v>26.73</v>
      </c>
      <c r="N426" t="str">
        <f>IF(I426="Rob","Robusta",IF(I426="Exc","Excelsa",IF(I426="Ara","Arabica",IF(I426="Lib","Liberica",""))))</f>
        <v>Excelsa</v>
      </c>
      <c r="O426" t="str">
        <f>IF(J426="M","Medium",IF(J426="L","Light",IF(J426="D","Dark","")))</f>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_xlfn.XLOOKUP(C427,customers!$A:$A,customers!$B:$B,,0)</f>
        <v>Alric Darth</v>
      </c>
      <c r="G427" s="2" t="str">
        <f>IF(_xlfn.XLOOKUP($C427,customers!$A:$A,customers!$C:$C,,0)=0,"",_xlfn.XLOOKUP($C427,customers!$A:$A,customers!$C:$C,,0))</f>
        <v>adarthbt@t.co</v>
      </c>
      <c r="H427" s="2" t="str">
        <f>_xlfn.XLOOKUP($C427,customers!$A:$A,customers!$G:$G,,0)</f>
        <v>United States</v>
      </c>
      <c r="I427" t="str">
        <f>INDEX(products!$A$1:$G$49, MATCH(orders!$D427, products!$A$1:$A$49, 0), MATCH(orders!I$1, products!$A$1:$G$1, 0))</f>
        <v>Rob</v>
      </c>
      <c r="J427" t="str">
        <f>INDEX(products!$A$1:$G$49, MATCH(orders!$D427, products!$A$1:$A$49, 0), MATCH(orders!J$1, products!$A$1:$G$1, 0))</f>
        <v>D</v>
      </c>
      <c r="K427" s="4">
        <f>INDEX(products!$A$1:$G$49, MATCH(orders!$D427, products!$A$1:$A$49, 0), MATCH(orders!K$1, products!$A$1:$G$1, 0))</f>
        <v>1</v>
      </c>
      <c r="L427" s="5">
        <f>INDEX(products!$A$1:$G$49, MATCH(orders!$D427, products!$A$1:$A$49, 0), MATCH(orders!L$1, products!$A$1:$G$1, 0))</f>
        <v>8.9499999999999993</v>
      </c>
      <c r="M427" s="6">
        <f>L427*E427</f>
        <v>17.899999999999999</v>
      </c>
      <c r="N427" t="str">
        <f>IF(I427="Rob","Robusta",IF(I427="Exc","Excelsa",IF(I427="Ara","Arabica",IF(I427="Lib","Liberica",""))))</f>
        <v>Robusta</v>
      </c>
      <c r="O427" t="str">
        <f>IF(J427="M","Medium",IF(J427="L","Light",IF(J427="D","Dark","")))</f>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_xlfn.XLOOKUP(C428,customers!$A:$A,customers!$B:$B,,0)</f>
        <v>Manuel Darrigoe</v>
      </c>
      <c r="G428" s="2" t="str">
        <f>IF(_xlfn.XLOOKUP($C428,customers!$A:$A,customers!$C:$C,,0)=0,"",_xlfn.XLOOKUP($C428,customers!$A:$A,customers!$C:$C,,0))</f>
        <v>mdarrigoebu@hud.gov</v>
      </c>
      <c r="H428" s="2" t="str">
        <f>_xlfn.XLOOKUP($C428,customers!$A:$A,customers!$G:$G,,0)</f>
        <v>Ireland</v>
      </c>
      <c r="I428" t="str">
        <f>INDEX(products!$A$1:$G$49, MATCH(orders!$D428, products!$A$1:$A$49, 0), MATCH(orders!I$1, products!$A$1:$G$1, 0))</f>
        <v>Rob</v>
      </c>
      <c r="J428" t="str">
        <f>INDEX(products!$A$1:$G$49, MATCH(orders!$D428, products!$A$1:$A$49, 0), MATCH(orders!J$1, products!$A$1:$G$1, 0))</f>
        <v>L</v>
      </c>
      <c r="K428" s="4">
        <f>INDEX(products!$A$1:$G$49, MATCH(orders!$D428, products!$A$1:$A$49, 0), MATCH(orders!K$1, products!$A$1:$G$1, 0))</f>
        <v>0.2</v>
      </c>
      <c r="L428" s="5">
        <f>INDEX(products!$A$1:$G$49, MATCH(orders!$D428, products!$A$1:$A$49, 0), MATCH(orders!L$1, products!$A$1:$G$1, 0))</f>
        <v>3.5849999999999995</v>
      </c>
      <c r="M428" s="6">
        <f>L428*E428</f>
        <v>14.339999999999998</v>
      </c>
      <c r="N428" t="str">
        <f>IF(I428="Rob","Robusta",IF(I428="Exc","Excelsa",IF(I428="Ara","Arabica",IF(I428="Lib","Liberica",""))))</f>
        <v>Robusta</v>
      </c>
      <c r="O428" t="str">
        <f>IF(J428="M","Medium",IF(J428="L","Light",IF(J428="D","Dark","")))</f>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_xlfn.XLOOKUP(C429,customers!$A:$A,customers!$B:$B,,0)</f>
        <v>Kynthia Berick</v>
      </c>
      <c r="G429" s="2" t="str">
        <f>IF(_xlfn.XLOOKUP($C429,customers!$A:$A,customers!$C:$C,,0)=0,"",_xlfn.XLOOKUP($C429,customers!$A:$A,customers!$C:$C,,0))</f>
        <v/>
      </c>
      <c r="H429" s="2" t="str">
        <f>_xlfn.XLOOKUP($C429,customers!$A:$A,customers!$G:$G,,0)</f>
        <v>United States</v>
      </c>
      <c r="I429" t="str">
        <f>INDEX(products!$A$1:$G$49, MATCH(orders!$D429, products!$A$1:$A$49, 0), MATCH(orders!I$1, products!$A$1:$G$1, 0))</f>
        <v>Ara</v>
      </c>
      <c r="J429" t="str">
        <f>INDEX(products!$A$1:$G$49, MATCH(orders!$D429, products!$A$1:$A$49, 0), MATCH(orders!J$1, products!$A$1:$G$1, 0))</f>
        <v>M</v>
      </c>
      <c r="K429" s="4">
        <f>INDEX(products!$A$1:$G$49, MATCH(orders!$D429, products!$A$1:$A$49, 0), MATCH(orders!K$1, products!$A$1:$G$1, 0))</f>
        <v>2.5</v>
      </c>
      <c r="L429" s="5">
        <f>INDEX(products!$A$1:$G$49, MATCH(orders!$D429, products!$A$1:$A$49, 0), MATCH(orders!L$1, products!$A$1:$G$1, 0))</f>
        <v>25.874999999999996</v>
      </c>
      <c r="M429" s="6">
        <f>L429*E429</f>
        <v>77.624999999999986</v>
      </c>
      <c r="N429" t="str">
        <f>IF(I429="Rob","Robusta",IF(I429="Exc","Excelsa",IF(I429="Ara","Arabica",IF(I429="Lib","Liberica",""))))</f>
        <v>Arabica</v>
      </c>
      <c r="O429" t="str">
        <f>IF(J429="M","Medium",IF(J429="L","Light",IF(J429="D","Dark","")))</f>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INDEX(products!$A$1:$G$49, MATCH(orders!$D430, products!$A$1:$A$49, 0), MATCH(orders!I$1, products!$A$1:$G$1, 0))</f>
        <v>Rob</v>
      </c>
      <c r="J430" t="str">
        <f>INDEX(products!$A$1:$G$49, MATCH(orders!$D430, products!$A$1:$A$49, 0), MATCH(orders!J$1, products!$A$1:$G$1, 0))</f>
        <v>L</v>
      </c>
      <c r="K430" s="4">
        <f>INDEX(products!$A$1:$G$49, MATCH(orders!$D430, products!$A$1:$A$49, 0), MATCH(orders!K$1, products!$A$1:$G$1, 0))</f>
        <v>1</v>
      </c>
      <c r="L430" s="5">
        <f>INDEX(products!$A$1:$G$49, MATCH(orders!$D430, products!$A$1:$A$49, 0), MATCH(orders!L$1, products!$A$1:$G$1, 0))</f>
        <v>11.95</v>
      </c>
      <c r="M430" s="6">
        <f>L430*E430</f>
        <v>59.75</v>
      </c>
      <c r="N430" t="str">
        <f>IF(I430="Rob","Robusta",IF(I430="Exc","Excelsa",IF(I430="Ara","Arabica",IF(I430="Lib","Liberica",""))))</f>
        <v>Robusta</v>
      </c>
      <c r="O430" t="str">
        <f>IF(J430="M","Medium",IF(J430="L","Light",IF(J430="D","Dark","")))</f>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_xlfn.XLOOKUP(C431,customers!$A:$A,customers!$B:$B,,0)</f>
        <v>Terri Farra</v>
      </c>
      <c r="G431" s="2" t="str">
        <f>IF(_xlfn.XLOOKUP($C431,customers!$A:$A,customers!$C:$C,,0)=0,"",_xlfn.XLOOKUP($C431,customers!$A:$A,customers!$C:$C,,0))</f>
        <v>tfarraac@behance.net</v>
      </c>
      <c r="H431" s="2" t="str">
        <f>_xlfn.XLOOKUP($C431,customers!$A:$A,customers!$G:$G,,0)</f>
        <v>United States</v>
      </c>
      <c r="I431" t="str">
        <f>INDEX(products!$A$1:$G$49, MATCH(orders!$D431, products!$A$1:$A$49, 0), MATCH(orders!I$1, products!$A$1:$G$1, 0))</f>
        <v>Ara</v>
      </c>
      <c r="J431" t="str">
        <f>INDEX(products!$A$1:$G$49, MATCH(orders!$D431, products!$A$1:$A$49, 0), MATCH(orders!J$1, products!$A$1:$G$1, 0))</f>
        <v>L</v>
      </c>
      <c r="K431" s="4">
        <f>INDEX(products!$A$1:$G$49, MATCH(orders!$D431, products!$A$1:$A$49, 0), MATCH(orders!K$1, products!$A$1:$G$1, 0))</f>
        <v>1</v>
      </c>
      <c r="L431" s="5">
        <f>INDEX(products!$A$1:$G$49, MATCH(orders!$D431, products!$A$1:$A$49, 0), MATCH(orders!L$1, products!$A$1:$G$1, 0))</f>
        <v>12.95</v>
      </c>
      <c r="M431" s="6">
        <f>L431*E431</f>
        <v>77.699999999999989</v>
      </c>
      <c r="N431" t="str">
        <f>IF(I431="Rob","Robusta",IF(I431="Exc","Excelsa",IF(I431="Ara","Arabica",IF(I431="Lib","Liberica",""))))</f>
        <v>Arabica</v>
      </c>
      <c r="O431" t="str">
        <f>IF(J431="M","Medium",IF(J431="L","Light",IF(J431="D","Dark","")))</f>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_xlfn.XLOOKUP(C432,customers!$A:$A,customers!$B:$B,,0)</f>
        <v>Melosa Kippen</v>
      </c>
      <c r="G432" s="2" t="str">
        <f>IF(_xlfn.XLOOKUP($C432,customers!$A:$A,customers!$C:$C,,0)=0,"",_xlfn.XLOOKUP($C432,customers!$A:$A,customers!$C:$C,,0))</f>
        <v>mkippenby@dion.ne.jp</v>
      </c>
      <c r="H432" s="2" t="str">
        <f>_xlfn.XLOOKUP($C432,customers!$A:$A,customers!$G:$G,,0)</f>
        <v>United States</v>
      </c>
      <c r="I432" t="str">
        <f>INDEX(products!$A$1:$G$49, MATCH(orders!$D432, products!$A$1:$A$49, 0), MATCH(orders!I$1, products!$A$1:$G$1, 0))</f>
        <v>Rob</v>
      </c>
      <c r="J432" t="str">
        <f>INDEX(products!$A$1:$G$49, MATCH(orders!$D432, products!$A$1:$A$49, 0), MATCH(orders!J$1, products!$A$1:$G$1, 0))</f>
        <v>D</v>
      </c>
      <c r="K432" s="4">
        <f>INDEX(products!$A$1:$G$49, MATCH(orders!$D432, products!$A$1:$A$49, 0), MATCH(orders!K$1, products!$A$1:$G$1, 0))</f>
        <v>0.2</v>
      </c>
      <c r="L432" s="5">
        <f>INDEX(products!$A$1:$G$49, MATCH(orders!$D432, products!$A$1:$A$49, 0), MATCH(orders!L$1, products!$A$1:$G$1, 0))</f>
        <v>2.6849999999999996</v>
      </c>
      <c r="M432" s="6">
        <f>L432*E432</f>
        <v>5.3699999999999992</v>
      </c>
      <c r="N432" t="str">
        <f>IF(I432="Rob","Robusta",IF(I432="Exc","Excelsa",IF(I432="Ara","Arabica",IF(I432="Lib","Liberica",""))))</f>
        <v>Robusta</v>
      </c>
      <c r="O432" t="str">
        <f>IF(J432="M","Medium",IF(J432="L","Light",IF(J432="D","Dark","")))</f>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_xlfn.XLOOKUP(C433,customers!$A:$A,customers!$B:$B,,0)</f>
        <v>Witty Ranson</v>
      </c>
      <c r="G433" s="2" t="str">
        <f>IF(_xlfn.XLOOKUP($C433,customers!$A:$A,customers!$C:$C,,0)=0,"",_xlfn.XLOOKUP($C433,customers!$A:$A,customers!$C:$C,,0))</f>
        <v>wransonbz@ted.com</v>
      </c>
      <c r="H433" s="2" t="str">
        <f>_xlfn.XLOOKUP($C433,customers!$A:$A,customers!$G:$G,,0)</f>
        <v>Ireland</v>
      </c>
      <c r="I433" t="str">
        <f>INDEX(products!$A$1:$G$49, MATCH(orders!$D433, products!$A$1:$A$49, 0), MATCH(orders!I$1, products!$A$1:$G$1, 0))</f>
        <v>Exc</v>
      </c>
      <c r="J433" t="str">
        <f>INDEX(products!$A$1:$G$49, MATCH(orders!$D433, products!$A$1:$A$49, 0), MATCH(orders!J$1, products!$A$1:$G$1, 0))</f>
        <v>D</v>
      </c>
      <c r="K433" s="4">
        <f>INDEX(products!$A$1:$G$49, MATCH(orders!$D433, products!$A$1:$A$49, 0), MATCH(orders!K$1, products!$A$1:$G$1, 0))</f>
        <v>2.5</v>
      </c>
      <c r="L433" s="5">
        <f>INDEX(products!$A$1:$G$49, MATCH(orders!$D433, products!$A$1:$A$49, 0), MATCH(orders!L$1, products!$A$1:$G$1, 0))</f>
        <v>27.945</v>
      </c>
      <c r="M433" s="6">
        <f>L433*E433</f>
        <v>83.835000000000008</v>
      </c>
      <c r="N433" t="str">
        <f>IF(I433="Rob","Robusta",IF(I433="Exc","Excelsa",IF(I433="Ara","Arabica",IF(I433="Lib","Liberica",""))))</f>
        <v>Excelsa</v>
      </c>
      <c r="O433" t="str">
        <f>IF(J433="M","Medium",IF(J433="L","Light",IF(J433="D","Dark","")))</f>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_xlfn.XLOOKUP(C434,customers!$A:$A,customers!$B:$B,,0)</f>
        <v>Rod Gowdie</v>
      </c>
      <c r="G434" s="2" t="str">
        <f>IF(_xlfn.XLOOKUP($C434,customers!$A:$A,customers!$C:$C,,0)=0,"",_xlfn.XLOOKUP($C434,customers!$A:$A,customers!$C:$C,,0))</f>
        <v/>
      </c>
      <c r="H434" s="2" t="str">
        <f>_xlfn.XLOOKUP($C434,customers!$A:$A,customers!$G:$G,,0)</f>
        <v>United States</v>
      </c>
      <c r="I434" t="str">
        <f>INDEX(products!$A$1:$G$49, MATCH(orders!$D434, products!$A$1:$A$49, 0), MATCH(orders!I$1, products!$A$1:$G$1, 0))</f>
        <v>Ara</v>
      </c>
      <c r="J434" t="str">
        <f>INDEX(products!$A$1:$G$49, MATCH(orders!$D434, products!$A$1:$A$49, 0), MATCH(orders!J$1, products!$A$1:$G$1, 0))</f>
        <v>M</v>
      </c>
      <c r="K434" s="4">
        <f>INDEX(products!$A$1:$G$49, MATCH(orders!$D434, products!$A$1:$A$49, 0), MATCH(orders!K$1, products!$A$1:$G$1, 0))</f>
        <v>1</v>
      </c>
      <c r="L434" s="5">
        <f>INDEX(products!$A$1:$G$49, MATCH(orders!$D434, products!$A$1:$A$49, 0), MATCH(orders!L$1, products!$A$1:$G$1, 0))</f>
        <v>11.25</v>
      </c>
      <c r="M434" s="6">
        <f>L434*E434</f>
        <v>22.5</v>
      </c>
      <c r="N434" t="str">
        <f>IF(I434="Rob","Robusta",IF(I434="Exc","Excelsa",IF(I434="Ara","Arabica",IF(I434="Lib","Liberica",""))))</f>
        <v>Arabica</v>
      </c>
      <c r="O434" t="str">
        <f>IF(J434="M","Medium",IF(J434="L","Light",IF(J434="D","Dark","")))</f>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INDEX(products!$A$1:$G$49, MATCH(orders!$D435, products!$A$1:$A$49, 0), MATCH(orders!I$1, products!$A$1:$G$1, 0))</f>
        <v>Lib</v>
      </c>
      <c r="J435" t="str">
        <f>INDEX(products!$A$1:$G$49, MATCH(orders!$D435, products!$A$1:$A$49, 0), MATCH(orders!J$1, products!$A$1:$G$1, 0))</f>
        <v>M</v>
      </c>
      <c r="K435" s="4">
        <f>INDEX(products!$A$1:$G$49, MATCH(orders!$D435, products!$A$1:$A$49, 0), MATCH(orders!K$1, products!$A$1:$G$1, 0))</f>
        <v>2.5</v>
      </c>
      <c r="L435" s="5">
        <f>INDEX(products!$A$1:$G$49, MATCH(orders!$D435, products!$A$1:$A$49, 0), MATCH(orders!L$1, products!$A$1:$G$1, 0))</f>
        <v>33.464999999999996</v>
      </c>
      <c r="M435" s="6">
        <f>L435*E435</f>
        <v>200.78999999999996</v>
      </c>
      <c r="N435" t="str">
        <f>IF(I435="Rob","Robusta",IF(I435="Exc","Excelsa",IF(I435="Ara","Arabica",IF(I435="Lib","Liberica",""))))</f>
        <v>Liberica</v>
      </c>
      <c r="O435" t="str">
        <f>IF(J435="M","Medium",IF(J435="L","Light",IF(J435="D","Dark","")))</f>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_xlfn.XLOOKUP(C436,customers!$A:$A,customers!$B:$B,,0)</f>
        <v>Nevsa Fields</v>
      </c>
      <c r="G436" s="2" t="str">
        <f>IF(_xlfn.XLOOKUP($C436,customers!$A:$A,customers!$C:$C,,0)=0,"",_xlfn.XLOOKUP($C436,customers!$A:$A,customers!$C:$C,,0))</f>
        <v/>
      </c>
      <c r="H436" s="2" t="str">
        <f>_xlfn.XLOOKUP($C436,customers!$A:$A,customers!$G:$G,,0)</f>
        <v>United States</v>
      </c>
      <c r="I436" t="str">
        <f>INDEX(products!$A$1:$G$49, MATCH(orders!$D436, products!$A$1:$A$49, 0), MATCH(orders!I$1, products!$A$1:$G$1, 0))</f>
        <v>Ara</v>
      </c>
      <c r="J436" t="str">
        <f>INDEX(products!$A$1:$G$49, MATCH(orders!$D436, products!$A$1:$A$49, 0), MATCH(orders!J$1, products!$A$1:$G$1, 0))</f>
        <v>M</v>
      </c>
      <c r="K436" s="4">
        <f>INDEX(products!$A$1:$G$49, MATCH(orders!$D436, products!$A$1:$A$49, 0), MATCH(orders!K$1, products!$A$1:$G$1, 0))</f>
        <v>1</v>
      </c>
      <c r="L436" s="5">
        <f>INDEX(products!$A$1:$G$49, MATCH(orders!$D436, products!$A$1:$A$49, 0), MATCH(orders!L$1, products!$A$1:$G$1, 0))</f>
        <v>11.25</v>
      </c>
      <c r="M436" s="6">
        <f>L436*E436</f>
        <v>67.5</v>
      </c>
      <c r="N436" t="str">
        <f>IF(I436="Rob","Robusta",IF(I436="Exc","Excelsa",IF(I436="Ara","Arabica",IF(I436="Lib","Liberica",""))))</f>
        <v>Arabica</v>
      </c>
      <c r="O436" t="str">
        <f>IF(J436="M","Medium",IF(J436="L","Light",IF(J436="D","Dark","")))</f>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INDEX(products!$A$1:$G$49, MATCH(orders!$D437, products!$A$1:$A$49, 0), MATCH(orders!I$1, products!$A$1:$G$1, 0))</f>
        <v>Exc</v>
      </c>
      <c r="J437" t="str">
        <f>INDEX(products!$A$1:$G$49, MATCH(orders!$D437, products!$A$1:$A$49, 0), MATCH(orders!J$1, products!$A$1:$G$1, 0))</f>
        <v>M</v>
      </c>
      <c r="K437" s="4">
        <f>INDEX(products!$A$1:$G$49, MATCH(orders!$D437, products!$A$1:$A$49, 0), MATCH(orders!K$1, products!$A$1:$G$1, 0))</f>
        <v>0.5</v>
      </c>
      <c r="L437" s="5">
        <f>INDEX(products!$A$1:$G$49, MATCH(orders!$D437, products!$A$1:$A$49, 0), MATCH(orders!L$1, products!$A$1:$G$1, 0))</f>
        <v>8.25</v>
      </c>
      <c r="M437" s="6">
        <f>L437*E437</f>
        <v>8.25</v>
      </c>
      <c r="N437" t="str">
        <f>IF(I437="Rob","Robusta",IF(I437="Exc","Excelsa",IF(I437="Ara","Arabica",IF(I437="Lib","Liberica",""))))</f>
        <v>Excelsa</v>
      </c>
      <c r="O437" t="str">
        <f>IF(J437="M","Medium",IF(J437="L","Light",IF(J437="D","Dark","")))</f>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INDEX(products!$A$1:$G$49, MATCH(orders!$D438, products!$A$1:$A$49, 0), MATCH(orders!I$1, products!$A$1:$G$1, 0))</f>
        <v>Lib</v>
      </c>
      <c r="J438" t="str">
        <f>INDEX(products!$A$1:$G$49, MATCH(orders!$D438, products!$A$1:$A$49, 0), MATCH(orders!J$1, products!$A$1:$G$1, 0))</f>
        <v>L</v>
      </c>
      <c r="K438" s="4">
        <f>INDEX(products!$A$1:$G$49, MATCH(orders!$D438, products!$A$1:$A$49, 0), MATCH(orders!K$1, products!$A$1:$G$1, 0))</f>
        <v>0.2</v>
      </c>
      <c r="L438" s="5">
        <f>INDEX(products!$A$1:$G$49, MATCH(orders!$D438, products!$A$1:$A$49, 0), MATCH(orders!L$1, products!$A$1:$G$1, 0))</f>
        <v>4.7549999999999999</v>
      </c>
      <c r="M438" s="6">
        <f>L438*E438</f>
        <v>9.51</v>
      </c>
      <c r="N438" t="str">
        <f>IF(I438="Rob","Robusta",IF(I438="Exc","Excelsa",IF(I438="Ara","Arabica",IF(I438="Lib","Liberica",""))))</f>
        <v>Liberica</v>
      </c>
      <c r="O438" t="str">
        <f>IF(J438="M","Medium",IF(J438="L","Light",IF(J438="D","Dark","")))</f>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_xlfn.XLOOKUP(C439,customers!$A:$A,customers!$B:$B,,0)</f>
        <v>Willabella Abramski</v>
      </c>
      <c r="G439" s="2" t="str">
        <f>IF(_xlfn.XLOOKUP($C439,customers!$A:$A,customers!$C:$C,,0)=0,"",_xlfn.XLOOKUP($C439,customers!$A:$A,customers!$C:$C,,0))</f>
        <v/>
      </c>
      <c r="H439" s="2" t="str">
        <f>_xlfn.XLOOKUP($C439,customers!$A:$A,customers!$G:$G,,0)</f>
        <v>United States</v>
      </c>
      <c r="I439" t="str">
        <f>INDEX(products!$A$1:$G$49, MATCH(orders!$D439, products!$A$1:$A$49, 0), MATCH(orders!I$1, products!$A$1:$G$1, 0))</f>
        <v>Lib</v>
      </c>
      <c r="J439" t="str">
        <f>INDEX(products!$A$1:$G$49, MATCH(orders!$D439, products!$A$1:$A$49, 0), MATCH(orders!J$1, products!$A$1:$G$1, 0))</f>
        <v>D</v>
      </c>
      <c r="K439" s="4">
        <f>INDEX(products!$A$1:$G$49, MATCH(orders!$D439, products!$A$1:$A$49, 0), MATCH(orders!K$1, products!$A$1:$G$1, 0))</f>
        <v>2.5</v>
      </c>
      <c r="L439" s="5">
        <f>INDEX(products!$A$1:$G$49, MATCH(orders!$D439, products!$A$1:$A$49, 0), MATCH(orders!L$1, products!$A$1:$G$1, 0))</f>
        <v>29.784999999999997</v>
      </c>
      <c r="M439" s="6">
        <f>L439*E439</f>
        <v>29.784999999999997</v>
      </c>
      <c r="N439" t="str">
        <f>IF(I439="Rob","Robusta",IF(I439="Exc","Excelsa",IF(I439="Ara","Arabica",IF(I439="Lib","Liberica",""))))</f>
        <v>Liberica</v>
      </c>
      <c r="O439" t="str">
        <f>IF(J439="M","Medium",IF(J439="L","Light",IF(J439="D","Dark","")))</f>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_xlfn.XLOOKUP(C440,customers!$A:$A,customers!$B:$B,,0)</f>
        <v>Morgen Seson</v>
      </c>
      <c r="G440" s="2" t="str">
        <f>IF(_xlfn.XLOOKUP($C440,customers!$A:$A,customers!$C:$C,,0)=0,"",_xlfn.XLOOKUP($C440,customers!$A:$A,customers!$C:$C,,0))</f>
        <v>msesonck@census.gov</v>
      </c>
      <c r="H440" s="2" t="str">
        <f>_xlfn.XLOOKUP($C440,customers!$A:$A,customers!$G:$G,,0)</f>
        <v>United States</v>
      </c>
      <c r="I440" t="str">
        <f>INDEX(products!$A$1:$G$49, MATCH(orders!$D440, products!$A$1:$A$49, 0), MATCH(orders!I$1, products!$A$1:$G$1, 0))</f>
        <v>Lib</v>
      </c>
      <c r="J440" t="str">
        <f>INDEX(products!$A$1:$G$49, MATCH(orders!$D440, products!$A$1:$A$49, 0), MATCH(orders!J$1, products!$A$1:$G$1, 0))</f>
        <v>D</v>
      </c>
      <c r="K440" s="4">
        <f>INDEX(products!$A$1:$G$49, MATCH(orders!$D440, products!$A$1:$A$49, 0), MATCH(orders!K$1, products!$A$1:$G$1, 0))</f>
        <v>0.5</v>
      </c>
      <c r="L440" s="5">
        <f>INDEX(products!$A$1:$G$49, MATCH(orders!$D440, products!$A$1:$A$49, 0), MATCH(orders!L$1, products!$A$1:$G$1, 0))</f>
        <v>7.77</v>
      </c>
      <c r="M440" s="6">
        <f>L440*E440</f>
        <v>15.54</v>
      </c>
      <c r="N440" t="str">
        <f>IF(I440="Rob","Robusta",IF(I440="Exc","Excelsa",IF(I440="Ara","Arabica",IF(I440="Lib","Liberica",""))))</f>
        <v>Liberica</v>
      </c>
      <c r="O440" t="str">
        <f>IF(J440="M","Medium",IF(J440="L","Light",IF(J440="D","Dark","")))</f>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_xlfn.XLOOKUP(C441,customers!$A:$A,customers!$B:$B,,0)</f>
        <v>Chickie Ragless</v>
      </c>
      <c r="G441" s="2" t="str">
        <f>IF(_xlfn.XLOOKUP($C441,customers!$A:$A,customers!$C:$C,,0)=0,"",_xlfn.XLOOKUP($C441,customers!$A:$A,customers!$C:$C,,0))</f>
        <v>craglessc7@webmd.com</v>
      </c>
      <c r="H441" s="2" t="str">
        <f>_xlfn.XLOOKUP($C441,customers!$A:$A,customers!$G:$G,,0)</f>
        <v>Ireland</v>
      </c>
      <c r="I441" t="str">
        <f>INDEX(products!$A$1:$G$49, MATCH(orders!$D441, products!$A$1:$A$49, 0), MATCH(orders!I$1, products!$A$1:$G$1, 0))</f>
        <v>Exc</v>
      </c>
      <c r="J441" t="str">
        <f>INDEX(products!$A$1:$G$49, MATCH(orders!$D441, products!$A$1:$A$49, 0), MATCH(orders!J$1, products!$A$1:$G$1, 0))</f>
        <v>L</v>
      </c>
      <c r="K441" s="4">
        <f>INDEX(products!$A$1:$G$49, MATCH(orders!$D441, products!$A$1:$A$49, 0), MATCH(orders!K$1, products!$A$1:$G$1, 0))</f>
        <v>0.5</v>
      </c>
      <c r="L441" s="5">
        <f>INDEX(products!$A$1:$G$49, MATCH(orders!$D441, products!$A$1:$A$49, 0), MATCH(orders!L$1, products!$A$1:$G$1, 0))</f>
        <v>8.91</v>
      </c>
      <c r="M441" s="6">
        <f>L441*E441</f>
        <v>35.64</v>
      </c>
      <c r="N441" t="str">
        <f>IF(I441="Rob","Robusta",IF(I441="Exc","Excelsa",IF(I441="Ara","Arabica",IF(I441="Lib","Liberica",""))))</f>
        <v>Excelsa</v>
      </c>
      <c r="O441" t="str">
        <f>IF(J441="M","Medium",IF(J441="L","Light",IF(J441="D","Dark","")))</f>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INDEX(products!$A$1:$G$49, MATCH(orders!$D442, products!$A$1:$A$49, 0), MATCH(orders!I$1, products!$A$1:$G$1, 0))</f>
        <v>Ara</v>
      </c>
      <c r="J442" t="str">
        <f>INDEX(products!$A$1:$G$49, MATCH(orders!$D442, products!$A$1:$A$49, 0), MATCH(orders!J$1, products!$A$1:$G$1, 0))</f>
        <v>M</v>
      </c>
      <c r="K442" s="4">
        <f>INDEX(products!$A$1:$G$49, MATCH(orders!$D442, products!$A$1:$A$49, 0), MATCH(orders!K$1, products!$A$1:$G$1, 0))</f>
        <v>2.5</v>
      </c>
      <c r="L442" s="5">
        <f>INDEX(products!$A$1:$G$49, MATCH(orders!$D442, products!$A$1:$A$49, 0), MATCH(orders!L$1, products!$A$1:$G$1, 0))</f>
        <v>25.874999999999996</v>
      </c>
      <c r="M442" s="6">
        <f>L442*E442</f>
        <v>103.49999999999999</v>
      </c>
      <c r="N442" t="str">
        <f>IF(I442="Rob","Robusta",IF(I442="Exc","Excelsa",IF(I442="Ara","Arabica",IF(I442="Lib","Liberica",""))))</f>
        <v>Arabica</v>
      </c>
      <c r="O442" t="str">
        <f>IF(J442="M","Medium",IF(J442="L","Light",IF(J442="D","Dark","")))</f>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INDEX(products!$A$1:$G$49, MATCH(orders!$D443, products!$A$1:$A$49, 0), MATCH(orders!I$1, products!$A$1:$G$1, 0))</f>
        <v>Exc</v>
      </c>
      <c r="J443" t="str">
        <f>INDEX(products!$A$1:$G$49, MATCH(orders!$D443, products!$A$1:$A$49, 0), MATCH(orders!J$1, products!$A$1:$G$1, 0))</f>
        <v>D</v>
      </c>
      <c r="K443" s="4">
        <f>INDEX(products!$A$1:$G$49, MATCH(orders!$D443, products!$A$1:$A$49, 0), MATCH(orders!K$1, products!$A$1:$G$1, 0))</f>
        <v>1</v>
      </c>
      <c r="L443" s="5">
        <f>INDEX(products!$A$1:$G$49, MATCH(orders!$D443, products!$A$1:$A$49, 0), MATCH(orders!L$1, products!$A$1:$G$1, 0))</f>
        <v>12.15</v>
      </c>
      <c r="M443" s="6">
        <f>L443*E443</f>
        <v>36.450000000000003</v>
      </c>
      <c r="N443" t="str">
        <f>IF(I443="Rob","Robusta",IF(I443="Exc","Excelsa",IF(I443="Ara","Arabica",IF(I443="Lib","Liberica",""))))</f>
        <v>Excelsa</v>
      </c>
      <c r="O443" t="str">
        <f>IF(J443="M","Medium",IF(J443="L","Light",IF(J443="D","Dark","")))</f>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_xlfn.XLOOKUP(C444,customers!$A:$A,customers!$B:$B,,0)</f>
        <v>Koralle Heads</v>
      </c>
      <c r="G444" s="2" t="str">
        <f>IF(_xlfn.XLOOKUP($C444,customers!$A:$A,customers!$C:$C,,0)=0,"",_xlfn.XLOOKUP($C444,customers!$A:$A,customers!$C:$C,,0))</f>
        <v>kheadsca@jalbum.net</v>
      </c>
      <c r="H444" s="2" t="str">
        <f>_xlfn.XLOOKUP($C444,customers!$A:$A,customers!$G:$G,,0)</f>
        <v>United States</v>
      </c>
      <c r="I444" t="str">
        <f>INDEX(products!$A$1:$G$49, MATCH(orders!$D444, products!$A$1:$A$49, 0), MATCH(orders!I$1, products!$A$1:$G$1, 0))</f>
        <v>Rob</v>
      </c>
      <c r="J444" t="str">
        <f>INDEX(products!$A$1:$G$49, MATCH(orders!$D444, products!$A$1:$A$49, 0), MATCH(orders!J$1, products!$A$1:$G$1, 0))</f>
        <v>L</v>
      </c>
      <c r="K444" s="4">
        <f>INDEX(products!$A$1:$G$49, MATCH(orders!$D444, products!$A$1:$A$49, 0), MATCH(orders!K$1, products!$A$1:$G$1, 0))</f>
        <v>0.5</v>
      </c>
      <c r="L444" s="5">
        <f>INDEX(products!$A$1:$G$49, MATCH(orders!$D444, products!$A$1:$A$49, 0), MATCH(orders!L$1, products!$A$1:$G$1, 0))</f>
        <v>7.169999999999999</v>
      </c>
      <c r="M444" s="6">
        <f>L444*E444</f>
        <v>35.849999999999994</v>
      </c>
      <c r="N444" t="str">
        <f>IF(I444="Rob","Robusta",IF(I444="Exc","Excelsa",IF(I444="Ara","Arabica",IF(I444="Lib","Liberica",""))))</f>
        <v>Robusta</v>
      </c>
      <c r="O444" t="str">
        <f>IF(J444="M","Medium",IF(J444="L","Light",IF(J444="D","Dark","")))</f>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_xlfn.XLOOKUP(C445,customers!$A:$A,customers!$B:$B,,0)</f>
        <v>Theo Bowne</v>
      </c>
      <c r="G445" s="2" t="str">
        <f>IF(_xlfn.XLOOKUP($C445,customers!$A:$A,customers!$C:$C,,0)=0,"",_xlfn.XLOOKUP($C445,customers!$A:$A,customers!$C:$C,,0))</f>
        <v>tbownecb@unicef.org</v>
      </c>
      <c r="H445" s="2" t="str">
        <f>_xlfn.XLOOKUP($C445,customers!$A:$A,customers!$G:$G,,0)</f>
        <v>Ireland</v>
      </c>
      <c r="I445" t="str">
        <f>INDEX(products!$A$1:$G$49, MATCH(orders!$D445, products!$A$1:$A$49, 0), MATCH(orders!I$1, products!$A$1:$G$1, 0))</f>
        <v>Exc</v>
      </c>
      <c r="J445" t="str">
        <f>INDEX(products!$A$1:$G$49, MATCH(orders!$D445, products!$A$1:$A$49, 0), MATCH(orders!J$1, products!$A$1:$G$1, 0))</f>
        <v>L</v>
      </c>
      <c r="K445" s="4">
        <f>INDEX(products!$A$1:$G$49, MATCH(orders!$D445, products!$A$1:$A$49, 0), MATCH(orders!K$1, products!$A$1:$G$1, 0))</f>
        <v>0.2</v>
      </c>
      <c r="L445" s="5">
        <f>INDEX(products!$A$1:$G$49, MATCH(orders!$D445, products!$A$1:$A$49, 0), MATCH(orders!L$1, products!$A$1:$G$1, 0))</f>
        <v>4.4550000000000001</v>
      </c>
      <c r="M445" s="6">
        <f>L445*E445</f>
        <v>22.274999999999999</v>
      </c>
      <c r="N445" t="str">
        <f>IF(I445="Rob","Robusta",IF(I445="Exc","Excelsa",IF(I445="Ara","Arabica",IF(I445="Lib","Liberica",""))))</f>
        <v>Excelsa</v>
      </c>
      <c r="O445" t="str">
        <f>IF(J445="M","Medium",IF(J445="L","Light",IF(J445="D","Dark","")))</f>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INDEX(products!$A$1:$G$49, MATCH(orders!$D446, products!$A$1:$A$49, 0), MATCH(orders!I$1, products!$A$1:$G$1, 0))</f>
        <v>Exc</v>
      </c>
      <c r="J446" t="str">
        <f>INDEX(products!$A$1:$G$49, MATCH(orders!$D446, products!$A$1:$A$49, 0), MATCH(orders!J$1, products!$A$1:$G$1, 0))</f>
        <v>M</v>
      </c>
      <c r="K446" s="4">
        <f>INDEX(products!$A$1:$G$49, MATCH(orders!$D446, products!$A$1:$A$49, 0), MATCH(orders!K$1, products!$A$1:$G$1, 0))</f>
        <v>0.2</v>
      </c>
      <c r="L446" s="5">
        <f>INDEX(products!$A$1:$G$49, MATCH(orders!$D446, products!$A$1:$A$49, 0), MATCH(orders!L$1, products!$A$1:$G$1, 0))</f>
        <v>4.125</v>
      </c>
      <c r="M446" s="6">
        <f>L446*E446</f>
        <v>24.75</v>
      </c>
      <c r="N446" t="str">
        <f>IF(I446="Rob","Robusta",IF(I446="Exc","Excelsa",IF(I446="Ara","Arabica",IF(I446="Lib","Liberica",""))))</f>
        <v>Excelsa</v>
      </c>
      <c r="O446" t="str">
        <f>IF(J446="M","Medium",IF(J446="L","Light",IF(J446="D","Dark","")))</f>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INDEX(products!$A$1:$G$49, MATCH(orders!$D447, products!$A$1:$A$49, 0), MATCH(orders!I$1, products!$A$1:$G$1, 0))</f>
        <v>Lib</v>
      </c>
      <c r="J447" t="str">
        <f>INDEX(products!$A$1:$G$49, MATCH(orders!$D447, products!$A$1:$A$49, 0), MATCH(orders!J$1, products!$A$1:$G$1, 0))</f>
        <v>M</v>
      </c>
      <c r="K447" s="4">
        <f>INDEX(products!$A$1:$G$49, MATCH(orders!$D447, products!$A$1:$A$49, 0), MATCH(orders!K$1, products!$A$1:$G$1, 0))</f>
        <v>2.5</v>
      </c>
      <c r="L447" s="5">
        <f>INDEX(products!$A$1:$G$49, MATCH(orders!$D447, products!$A$1:$A$49, 0), MATCH(orders!L$1, products!$A$1:$G$1, 0))</f>
        <v>33.464999999999996</v>
      </c>
      <c r="M447" s="6">
        <f>L447*E447</f>
        <v>66.929999999999993</v>
      </c>
      <c r="N447" t="str">
        <f>IF(I447="Rob","Robusta",IF(I447="Exc","Excelsa",IF(I447="Ara","Arabica",IF(I447="Lib","Liberica",""))))</f>
        <v>Liberica</v>
      </c>
      <c r="O447" t="str">
        <f>IF(J447="M","Medium",IF(J447="L","Light",IF(J447="D","Dark","")))</f>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INDEX(products!$A$1:$G$49, MATCH(orders!$D448, products!$A$1:$A$49, 0), MATCH(orders!I$1, products!$A$1:$G$1, 0))</f>
        <v>Lib</v>
      </c>
      <c r="J448" t="str">
        <f>INDEX(products!$A$1:$G$49, MATCH(orders!$D448, products!$A$1:$A$49, 0), MATCH(orders!J$1, products!$A$1:$G$1, 0))</f>
        <v>M</v>
      </c>
      <c r="K448" s="4">
        <f>INDEX(products!$A$1:$G$49, MATCH(orders!$D448, products!$A$1:$A$49, 0), MATCH(orders!K$1, products!$A$1:$G$1, 0))</f>
        <v>0.5</v>
      </c>
      <c r="L448" s="5">
        <f>INDEX(products!$A$1:$G$49, MATCH(orders!$D448, products!$A$1:$A$49, 0), MATCH(orders!L$1, products!$A$1:$G$1, 0))</f>
        <v>8.73</v>
      </c>
      <c r="M448" s="6">
        <f>L448*E448</f>
        <v>8.73</v>
      </c>
      <c r="N448" t="str">
        <f>IF(I448="Rob","Robusta",IF(I448="Exc","Excelsa",IF(I448="Ara","Arabica",IF(I448="Lib","Liberica",""))))</f>
        <v>Liberica</v>
      </c>
      <c r="O448" t="str">
        <f>IF(J448="M","Medium",IF(J448="L","Light",IF(J448="D","Dark","")))</f>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INDEX(products!$A$1:$G$49, MATCH(orders!$D449, products!$A$1:$A$49, 0), MATCH(orders!I$1, products!$A$1:$G$1, 0))</f>
        <v>Rob</v>
      </c>
      <c r="J449" t="str">
        <f>INDEX(products!$A$1:$G$49, MATCH(orders!$D449, products!$A$1:$A$49, 0), MATCH(orders!J$1, products!$A$1:$G$1, 0))</f>
        <v>M</v>
      </c>
      <c r="K449" s="4">
        <f>INDEX(products!$A$1:$G$49, MATCH(orders!$D449, products!$A$1:$A$49, 0), MATCH(orders!K$1, products!$A$1:$G$1, 0))</f>
        <v>0.5</v>
      </c>
      <c r="L449" s="5">
        <f>INDEX(products!$A$1:$G$49, MATCH(orders!$D449, products!$A$1:$A$49, 0), MATCH(orders!L$1, products!$A$1:$G$1, 0))</f>
        <v>5.97</v>
      </c>
      <c r="M449" s="6">
        <f>L449*E449</f>
        <v>17.91</v>
      </c>
      <c r="N449" t="str">
        <f>IF(I449="Rob","Robusta",IF(I449="Exc","Excelsa",IF(I449="Ara","Arabica",IF(I449="Lib","Liberica",""))))</f>
        <v>Robusta</v>
      </c>
      <c r="O449" t="str">
        <f>IF(J449="M","Medium",IF(J449="L","Light",IF(J449="D","Dark","")))</f>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_xlfn.XLOOKUP(C450,customers!$A:$A,customers!$B:$B,,0)</f>
        <v>Pru Durban</v>
      </c>
      <c r="G450" s="2" t="str">
        <f>IF(_xlfn.XLOOKUP($C450,customers!$A:$A,customers!$C:$C,,0)=0,"",_xlfn.XLOOKUP($C450,customers!$A:$A,customers!$C:$C,,0))</f>
        <v>pdurbancg@symantec.com</v>
      </c>
      <c r="H450" s="2" t="str">
        <f>_xlfn.XLOOKUP($C450,customers!$A:$A,customers!$G:$G,,0)</f>
        <v>Ireland</v>
      </c>
      <c r="I450" t="str">
        <f>INDEX(products!$A$1:$G$49, MATCH(orders!$D450, products!$A$1:$A$49, 0), MATCH(orders!I$1, products!$A$1:$G$1, 0))</f>
        <v>Rob</v>
      </c>
      <c r="J450" t="str">
        <f>INDEX(products!$A$1:$G$49, MATCH(orders!$D450, products!$A$1:$A$49, 0), MATCH(orders!J$1, products!$A$1:$G$1, 0))</f>
        <v>L</v>
      </c>
      <c r="K450" s="4">
        <f>INDEX(products!$A$1:$G$49, MATCH(orders!$D450, products!$A$1:$A$49, 0), MATCH(orders!K$1, products!$A$1:$G$1, 0))</f>
        <v>0.5</v>
      </c>
      <c r="L450" s="5">
        <f>INDEX(products!$A$1:$G$49, MATCH(orders!$D450, products!$A$1:$A$49, 0), MATCH(orders!L$1, products!$A$1:$G$1, 0))</f>
        <v>7.169999999999999</v>
      </c>
      <c r="M450" s="6">
        <f>L450*E450</f>
        <v>7.169999999999999</v>
      </c>
      <c r="N450" t="str">
        <f>IF(I450="Rob","Robusta",IF(I450="Exc","Excelsa",IF(I450="Ara","Arabica",IF(I450="Lib","Liberica",""))))</f>
        <v>Robusta</v>
      </c>
      <c r="O450" t="str">
        <f>IF(J450="M","Medium",IF(J450="L","Light",IF(J450="D","Dark","")))</f>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INDEX(products!$A$1:$G$49, MATCH(orders!$D451, products!$A$1:$A$49, 0), MATCH(orders!I$1, products!$A$1:$G$1, 0))</f>
        <v>Rob</v>
      </c>
      <c r="J451" t="str">
        <f>INDEX(products!$A$1:$G$49, MATCH(orders!$D451, products!$A$1:$A$49, 0), MATCH(orders!J$1, products!$A$1:$G$1, 0))</f>
        <v>D</v>
      </c>
      <c r="K451" s="4">
        <f>INDEX(products!$A$1:$G$49, MATCH(orders!$D451, products!$A$1:$A$49, 0), MATCH(orders!K$1, products!$A$1:$G$1, 0))</f>
        <v>0.2</v>
      </c>
      <c r="L451" s="5">
        <f>INDEX(products!$A$1:$G$49, MATCH(orders!$D451, products!$A$1:$A$49, 0), MATCH(orders!L$1, products!$A$1:$G$1, 0))</f>
        <v>2.6849999999999996</v>
      </c>
      <c r="M451" s="6">
        <f>L451*E451</f>
        <v>5.3699999999999992</v>
      </c>
      <c r="N451" t="str">
        <f>IF(I451="Rob","Robusta",IF(I451="Exc","Excelsa",IF(I451="Ara","Arabica",IF(I451="Lib","Liberica",""))))</f>
        <v>Robusta</v>
      </c>
      <c r="O451" t="str">
        <f>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_xlfn.XLOOKUP(C452,customers!$A:$A,customers!$B:$B,,0)</f>
        <v>Sim Pamphilon</v>
      </c>
      <c r="G452" s="2" t="str">
        <f>IF(_xlfn.XLOOKUP($C452,customers!$A:$A,customers!$C:$C,,0)=0,"",_xlfn.XLOOKUP($C452,customers!$A:$A,customers!$C:$C,,0))</f>
        <v>spamphilonci@mlb.com</v>
      </c>
      <c r="H452" s="2" t="str">
        <f>_xlfn.XLOOKUP($C452,customers!$A:$A,customers!$G:$G,,0)</f>
        <v>Ireland</v>
      </c>
      <c r="I452" t="str">
        <f>INDEX(products!$A$1:$G$49, MATCH(orders!$D452, products!$A$1:$A$49, 0), MATCH(orders!I$1, products!$A$1:$G$1, 0))</f>
        <v>Lib</v>
      </c>
      <c r="J452" t="str">
        <f>INDEX(products!$A$1:$G$49, MATCH(orders!$D452, products!$A$1:$A$49, 0), MATCH(orders!J$1, products!$A$1:$G$1, 0))</f>
        <v>L</v>
      </c>
      <c r="K452" s="4">
        <f>INDEX(products!$A$1:$G$49, MATCH(orders!$D452, products!$A$1:$A$49, 0), MATCH(orders!K$1, products!$A$1:$G$1, 0))</f>
        <v>0.2</v>
      </c>
      <c r="L452" s="5">
        <f>INDEX(products!$A$1:$G$49, MATCH(orders!$D452, products!$A$1:$A$49, 0), MATCH(orders!L$1, products!$A$1:$G$1, 0))</f>
        <v>4.7549999999999999</v>
      </c>
      <c r="M452" s="6">
        <f>L452*E452</f>
        <v>23.774999999999999</v>
      </c>
      <c r="N452" t="str">
        <f>IF(I452="Rob","Robusta",IF(I452="Exc","Excelsa",IF(I452="Ara","Arabica",IF(I452="Lib","Liberica",""))))</f>
        <v>Liberica</v>
      </c>
      <c r="O452" t="str">
        <f>IF(J452="M","Medium",IF(J452="L","Light",IF(J452="D","Dark","")))</f>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INDEX(products!$A$1:$G$49, MATCH(orders!$D453, products!$A$1:$A$49, 0), MATCH(orders!I$1, products!$A$1:$G$1, 0))</f>
        <v>Rob</v>
      </c>
      <c r="J453" t="str">
        <f>INDEX(products!$A$1:$G$49, MATCH(orders!$D453, products!$A$1:$A$49, 0), MATCH(orders!J$1, products!$A$1:$G$1, 0))</f>
        <v>D</v>
      </c>
      <c r="K453" s="4">
        <f>INDEX(products!$A$1:$G$49, MATCH(orders!$D453, products!$A$1:$A$49, 0), MATCH(orders!K$1, products!$A$1:$G$1, 0))</f>
        <v>2.5</v>
      </c>
      <c r="L453" s="5">
        <f>INDEX(products!$A$1:$G$49, MATCH(orders!$D453, products!$A$1:$A$49, 0), MATCH(orders!L$1, products!$A$1:$G$1, 0))</f>
        <v>20.584999999999997</v>
      </c>
      <c r="M453" s="6">
        <f>L453*E453</f>
        <v>41.169999999999995</v>
      </c>
      <c r="N453" t="str">
        <f>IF(I453="Rob","Robusta",IF(I453="Exc","Excelsa",IF(I453="Ara","Arabica",IF(I453="Lib","Liberica",""))))</f>
        <v>Robusta</v>
      </c>
      <c r="O453" t="str">
        <f>IF(J453="M","Medium",IF(J453="L","Light",IF(J453="D","Dark","")))</f>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_xlfn.XLOOKUP(C454,customers!$A:$A,customers!$B:$B,,0)</f>
        <v>Morgen Seson</v>
      </c>
      <c r="G454" s="2" t="str">
        <f>IF(_xlfn.XLOOKUP($C454,customers!$A:$A,customers!$C:$C,,0)=0,"",_xlfn.XLOOKUP($C454,customers!$A:$A,customers!$C:$C,,0))</f>
        <v>msesonck@census.gov</v>
      </c>
      <c r="H454" s="2" t="str">
        <f>_xlfn.XLOOKUP($C454,customers!$A:$A,customers!$G:$G,,0)</f>
        <v>United States</v>
      </c>
      <c r="I454" t="str">
        <f>INDEX(products!$A$1:$G$49, MATCH(orders!$D454, products!$A$1:$A$49, 0), MATCH(orders!I$1, products!$A$1:$G$1, 0))</f>
        <v>Ara</v>
      </c>
      <c r="J454" t="str">
        <f>INDEX(products!$A$1:$G$49, MATCH(orders!$D454, products!$A$1:$A$49, 0), MATCH(orders!J$1, products!$A$1:$G$1, 0))</f>
        <v>L</v>
      </c>
      <c r="K454" s="4">
        <f>INDEX(products!$A$1:$G$49, MATCH(orders!$D454, products!$A$1:$A$49, 0), MATCH(orders!K$1, products!$A$1:$G$1, 0))</f>
        <v>0.2</v>
      </c>
      <c r="L454" s="5">
        <f>INDEX(products!$A$1:$G$49, MATCH(orders!$D454, products!$A$1:$A$49, 0), MATCH(orders!L$1, products!$A$1:$G$1, 0))</f>
        <v>3.8849999999999998</v>
      </c>
      <c r="M454" s="6">
        <f>L454*E454</f>
        <v>11.654999999999999</v>
      </c>
      <c r="N454" t="str">
        <f>IF(I454="Rob","Robusta",IF(I454="Exc","Excelsa",IF(I454="Ara","Arabica",IF(I454="Lib","Liberica",""))))</f>
        <v>Arabica</v>
      </c>
      <c r="O454" t="str">
        <f>IF(J454="M","Medium",IF(J454="L","Light",IF(J454="D","Dark","")))</f>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INDEX(products!$A$1:$G$49, MATCH(orders!$D455, products!$A$1:$A$49, 0), MATCH(orders!I$1, products!$A$1:$G$1, 0))</f>
        <v>Lib</v>
      </c>
      <c r="J455" t="str">
        <f>INDEX(products!$A$1:$G$49, MATCH(orders!$D455, products!$A$1:$A$49, 0), MATCH(orders!J$1, products!$A$1:$G$1, 0))</f>
        <v>L</v>
      </c>
      <c r="K455" s="4">
        <f>INDEX(products!$A$1:$G$49, MATCH(orders!$D455, products!$A$1:$A$49, 0), MATCH(orders!K$1, products!$A$1:$G$1, 0))</f>
        <v>0.5</v>
      </c>
      <c r="L455" s="5">
        <f>INDEX(products!$A$1:$G$49, MATCH(orders!$D455, products!$A$1:$A$49, 0), MATCH(orders!L$1, products!$A$1:$G$1, 0))</f>
        <v>9.51</v>
      </c>
      <c r="M455" s="6">
        <f>L455*E455</f>
        <v>38.04</v>
      </c>
      <c r="N455" t="str">
        <f>IF(I455="Rob","Robusta",IF(I455="Exc","Excelsa",IF(I455="Ara","Arabica",IF(I455="Lib","Liberica",""))))</f>
        <v>Liberica</v>
      </c>
      <c r="O455" t="str">
        <f>IF(J455="M","Medium",IF(J455="L","Light",IF(J455="D","Dark","")))</f>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_xlfn.XLOOKUP(C456,customers!$A:$A,customers!$B:$B,,0)</f>
        <v>Reube Cawley</v>
      </c>
      <c r="G456" s="2" t="str">
        <f>IF(_xlfn.XLOOKUP($C456,customers!$A:$A,customers!$C:$C,,0)=0,"",_xlfn.XLOOKUP($C456,customers!$A:$A,customers!$C:$C,,0))</f>
        <v>rcawleycm@yellowbook.com</v>
      </c>
      <c r="H456" s="2" t="str">
        <f>_xlfn.XLOOKUP($C456,customers!$A:$A,customers!$G:$G,,0)</f>
        <v>Ireland</v>
      </c>
      <c r="I456" t="str">
        <f>INDEX(products!$A$1:$G$49, MATCH(orders!$D456, products!$A$1:$A$49, 0), MATCH(orders!I$1, products!$A$1:$G$1, 0))</f>
        <v>Rob</v>
      </c>
      <c r="J456" t="str">
        <f>INDEX(products!$A$1:$G$49, MATCH(orders!$D456, products!$A$1:$A$49, 0), MATCH(orders!J$1, products!$A$1:$G$1, 0))</f>
        <v>D</v>
      </c>
      <c r="K456" s="4">
        <f>INDEX(products!$A$1:$G$49, MATCH(orders!$D456, products!$A$1:$A$49, 0), MATCH(orders!K$1, products!$A$1:$G$1, 0))</f>
        <v>2.5</v>
      </c>
      <c r="L456" s="5">
        <f>INDEX(products!$A$1:$G$49, MATCH(orders!$D456, products!$A$1:$A$49, 0), MATCH(orders!L$1, products!$A$1:$G$1, 0))</f>
        <v>20.584999999999997</v>
      </c>
      <c r="M456" s="6">
        <f>L456*E456</f>
        <v>82.339999999999989</v>
      </c>
      <c r="N456" t="str">
        <f>IF(I456="Rob","Robusta",IF(I456="Exc","Excelsa",IF(I456="Ara","Arabica",IF(I456="Lib","Liberica",""))))</f>
        <v>Robusta</v>
      </c>
      <c r="O456" t="str">
        <f>IF(J456="M","Medium",IF(J456="L","Light",IF(J456="D","Dark","")))</f>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_xlfn.XLOOKUP(C457,customers!$A:$A,customers!$B:$B,,0)</f>
        <v>Stan Barribal</v>
      </c>
      <c r="G457" s="2" t="str">
        <f>IF(_xlfn.XLOOKUP($C457,customers!$A:$A,customers!$C:$C,,0)=0,"",_xlfn.XLOOKUP($C457,customers!$A:$A,customers!$C:$C,,0))</f>
        <v>sbarribalcn@microsoft.com</v>
      </c>
      <c r="H457" s="2" t="str">
        <f>_xlfn.XLOOKUP($C457,customers!$A:$A,customers!$G:$G,,0)</f>
        <v>Ireland</v>
      </c>
      <c r="I457" t="str">
        <f>INDEX(products!$A$1:$G$49, MATCH(orders!$D457, products!$A$1:$A$49, 0), MATCH(orders!I$1, products!$A$1:$G$1, 0))</f>
        <v>Lib</v>
      </c>
      <c r="J457" t="str">
        <f>INDEX(products!$A$1:$G$49, MATCH(orders!$D457, products!$A$1:$A$49, 0), MATCH(orders!J$1, products!$A$1:$G$1, 0))</f>
        <v>L</v>
      </c>
      <c r="K457" s="4">
        <f>INDEX(products!$A$1:$G$49, MATCH(orders!$D457, products!$A$1:$A$49, 0), MATCH(orders!K$1, products!$A$1:$G$1, 0))</f>
        <v>0.2</v>
      </c>
      <c r="L457" s="5">
        <f>INDEX(products!$A$1:$G$49, MATCH(orders!$D457, products!$A$1:$A$49, 0), MATCH(orders!L$1, products!$A$1:$G$1, 0))</f>
        <v>4.7549999999999999</v>
      </c>
      <c r="M457" s="6">
        <f>L457*E457</f>
        <v>9.51</v>
      </c>
      <c r="N457" t="str">
        <f>IF(I457="Rob","Robusta",IF(I457="Exc","Excelsa",IF(I457="Ara","Arabica",IF(I457="Lib","Liberica",""))))</f>
        <v>Liberica</v>
      </c>
      <c r="O457" t="str">
        <f>IF(J457="M","Medium",IF(J457="L","Light",IF(J457="D","Dark","")))</f>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INDEX(products!$A$1:$G$49, MATCH(orders!$D458, products!$A$1:$A$49, 0), MATCH(orders!I$1, products!$A$1:$G$1, 0))</f>
        <v>Rob</v>
      </c>
      <c r="J458" t="str">
        <f>INDEX(products!$A$1:$G$49, MATCH(orders!$D458, products!$A$1:$A$49, 0), MATCH(orders!J$1, products!$A$1:$G$1, 0))</f>
        <v>D</v>
      </c>
      <c r="K458" s="4">
        <f>INDEX(products!$A$1:$G$49, MATCH(orders!$D458, products!$A$1:$A$49, 0), MATCH(orders!K$1, products!$A$1:$G$1, 0))</f>
        <v>2.5</v>
      </c>
      <c r="L458" s="5">
        <f>INDEX(products!$A$1:$G$49, MATCH(orders!$D458, products!$A$1:$A$49, 0), MATCH(orders!L$1, products!$A$1:$G$1, 0))</f>
        <v>20.584999999999997</v>
      </c>
      <c r="M458" s="6">
        <f>L458*E458</f>
        <v>41.169999999999995</v>
      </c>
      <c r="N458" t="str">
        <f>IF(I458="Rob","Robusta",IF(I458="Exc","Excelsa",IF(I458="Ara","Arabica",IF(I458="Lib","Liberica",""))))</f>
        <v>Robusta</v>
      </c>
      <c r="O458" t="str">
        <f>IF(J458="M","Medium",IF(J458="L","Light",IF(J458="D","Dark","")))</f>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INDEX(products!$A$1:$G$49, MATCH(orders!$D459, products!$A$1:$A$49, 0), MATCH(orders!I$1, products!$A$1:$G$1, 0))</f>
        <v>Lib</v>
      </c>
      <c r="J459" t="str">
        <f>INDEX(products!$A$1:$G$49, MATCH(orders!$D459, products!$A$1:$A$49, 0), MATCH(orders!J$1, products!$A$1:$G$1, 0))</f>
        <v>L</v>
      </c>
      <c r="K459" s="4">
        <f>INDEX(products!$A$1:$G$49, MATCH(orders!$D459, products!$A$1:$A$49, 0), MATCH(orders!K$1, products!$A$1:$G$1, 0))</f>
        <v>0.5</v>
      </c>
      <c r="L459" s="5">
        <f>INDEX(products!$A$1:$G$49, MATCH(orders!$D459, products!$A$1:$A$49, 0), MATCH(orders!L$1, products!$A$1:$G$1, 0))</f>
        <v>9.51</v>
      </c>
      <c r="M459" s="6">
        <f>L459*E459</f>
        <v>47.55</v>
      </c>
      <c r="N459" t="str">
        <f>IF(I459="Rob","Robusta",IF(I459="Exc","Excelsa",IF(I459="Ara","Arabica",IF(I459="Lib","Liberica",""))))</f>
        <v>Liberica</v>
      </c>
      <c r="O459" t="str">
        <f>IF(J459="M","Medium",IF(J459="L","Light",IF(J459="D","Dark","")))</f>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INDEX(products!$A$1:$G$49, MATCH(orders!$D460, products!$A$1:$A$49, 0), MATCH(orders!I$1, products!$A$1:$G$1, 0))</f>
        <v>Ara</v>
      </c>
      <c r="J460" t="str">
        <f>INDEX(products!$A$1:$G$49, MATCH(orders!$D460, products!$A$1:$A$49, 0), MATCH(orders!J$1, products!$A$1:$G$1, 0))</f>
        <v>M</v>
      </c>
      <c r="K460" s="4">
        <f>INDEX(products!$A$1:$G$49, MATCH(orders!$D460, products!$A$1:$A$49, 0), MATCH(orders!K$1, products!$A$1:$G$1, 0))</f>
        <v>1</v>
      </c>
      <c r="L460" s="5">
        <f>INDEX(products!$A$1:$G$49, MATCH(orders!$D460, products!$A$1:$A$49, 0), MATCH(orders!L$1, products!$A$1:$G$1, 0))</f>
        <v>11.25</v>
      </c>
      <c r="M460" s="6">
        <f>L460*E460</f>
        <v>45</v>
      </c>
      <c r="N460" t="str">
        <f>IF(I460="Rob","Robusta",IF(I460="Exc","Excelsa",IF(I460="Ara","Arabica",IF(I460="Lib","Liberica",""))))</f>
        <v>Arabica</v>
      </c>
      <c r="O460" t="str">
        <f>IF(J460="M","Medium",IF(J460="L","Light",IF(J460="D","Dark","")))</f>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_xlfn.XLOOKUP(C461,customers!$A:$A,customers!$B:$B,,0)</f>
        <v>Alvis Elwin</v>
      </c>
      <c r="G461" s="2" t="str">
        <f>IF(_xlfn.XLOOKUP($C461,customers!$A:$A,customers!$C:$C,,0)=0,"",_xlfn.XLOOKUP($C461,customers!$A:$A,customers!$C:$C,,0))</f>
        <v>aelwincr@privacy.gov.au</v>
      </c>
      <c r="H461" s="2" t="str">
        <f>_xlfn.XLOOKUP($C461,customers!$A:$A,customers!$G:$G,,0)</f>
        <v>United States</v>
      </c>
      <c r="I461" t="str">
        <f>INDEX(products!$A$1:$G$49, MATCH(orders!$D461, products!$A$1:$A$49, 0), MATCH(orders!I$1, products!$A$1:$G$1, 0))</f>
        <v>Lib</v>
      </c>
      <c r="J461" t="str">
        <f>INDEX(products!$A$1:$G$49, MATCH(orders!$D461, products!$A$1:$A$49, 0), MATCH(orders!J$1, products!$A$1:$G$1, 0))</f>
        <v>L</v>
      </c>
      <c r="K461" s="4">
        <f>INDEX(products!$A$1:$G$49, MATCH(orders!$D461, products!$A$1:$A$49, 0), MATCH(orders!K$1, products!$A$1:$G$1, 0))</f>
        <v>0.2</v>
      </c>
      <c r="L461" s="5">
        <f>INDEX(products!$A$1:$G$49, MATCH(orders!$D461, products!$A$1:$A$49, 0), MATCH(orders!L$1, products!$A$1:$G$1, 0))</f>
        <v>4.7549999999999999</v>
      </c>
      <c r="M461" s="6">
        <f>L461*E461</f>
        <v>23.774999999999999</v>
      </c>
      <c r="N461" t="str">
        <f>IF(I461="Rob","Robusta",IF(I461="Exc","Excelsa",IF(I461="Ara","Arabica",IF(I461="Lib","Liberica",""))))</f>
        <v>Liberica</v>
      </c>
      <c r="O461" t="str">
        <f>IF(J461="M","Medium",IF(J461="L","Light",IF(J461="D","Dark","")))</f>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_xlfn.XLOOKUP(C462,customers!$A:$A,customers!$B:$B,,0)</f>
        <v>Araldo Bilbrook</v>
      </c>
      <c r="G462" s="2" t="str">
        <f>IF(_xlfn.XLOOKUP($C462,customers!$A:$A,customers!$C:$C,,0)=0,"",_xlfn.XLOOKUP($C462,customers!$A:$A,customers!$C:$C,,0))</f>
        <v>abilbrookcs@booking.com</v>
      </c>
      <c r="H462" s="2" t="str">
        <f>_xlfn.XLOOKUP($C462,customers!$A:$A,customers!$G:$G,,0)</f>
        <v>Ireland</v>
      </c>
      <c r="I462" t="str">
        <f>INDEX(products!$A$1:$G$49, MATCH(orders!$D462, products!$A$1:$A$49, 0), MATCH(orders!I$1, products!$A$1:$G$1, 0))</f>
        <v>Rob</v>
      </c>
      <c r="J462" t="str">
        <f>INDEX(products!$A$1:$G$49, MATCH(orders!$D462, products!$A$1:$A$49, 0), MATCH(orders!J$1, products!$A$1:$G$1, 0))</f>
        <v>D</v>
      </c>
      <c r="K462" s="4">
        <f>INDEX(products!$A$1:$G$49, MATCH(orders!$D462, products!$A$1:$A$49, 0), MATCH(orders!K$1, products!$A$1:$G$1, 0))</f>
        <v>0.5</v>
      </c>
      <c r="L462" s="5">
        <f>INDEX(products!$A$1:$G$49, MATCH(orders!$D462, products!$A$1:$A$49, 0), MATCH(orders!L$1, products!$A$1:$G$1, 0))</f>
        <v>5.3699999999999992</v>
      </c>
      <c r="M462" s="6">
        <f>L462*E462</f>
        <v>16.11</v>
      </c>
      <c r="N462" t="str">
        <f>IF(I462="Rob","Robusta",IF(I462="Exc","Excelsa",IF(I462="Ara","Arabica",IF(I462="Lib","Liberica",""))))</f>
        <v>Robusta</v>
      </c>
      <c r="O462" t="str">
        <f>IF(J462="M","Medium",IF(J462="L","Light",IF(J462="D","Dark","")))</f>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INDEX(products!$A$1:$G$49, MATCH(orders!$D463, products!$A$1:$A$49, 0), MATCH(orders!I$1, products!$A$1:$G$1, 0))</f>
        <v>Rob</v>
      </c>
      <c r="J463" t="str">
        <f>INDEX(products!$A$1:$G$49, MATCH(orders!$D463, products!$A$1:$A$49, 0), MATCH(orders!J$1, products!$A$1:$G$1, 0))</f>
        <v>D</v>
      </c>
      <c r="K463" s="4">
        <f>INDEX(products!$A$1:$G$49, MATCH(orders!$D463, products!$A$1:$A$49, 0), MATCH(orders!K$1, products!$A$1:$G$1, 0))</f>
        <v>0.2</v>
      </c>
      <c r="L463" s="5">
        <f>INDEX(products!$A$1:$G$49, MATCH(orders!$D463, products!$A$1:$A$49, 0), MATCH(orders!L$1, products!$A$1:$G$1, 0))</f>
        <v>2.6849999999999996</v>
      </c>
      <c r="M463" s="6">
        <f>L463*E463</f>
        <v>10.739999999999998</v>
      </c>
      <c r="N463" t="str">
        <f>IF(I463="Rob","Robusta",IF(I463="Exc","Excelsa",IF(I463="Ara","Arabica",IF(I463="Lib","Liberica",""))))</f>
        <v>Robusta</v>
      </c>
      <c r="O463" t="str">
        <f>IF(J463="M","Medium",IF(J463="L","Light",IF(J463="D","Dark","")))</f>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_xlfn.XLOOKUP(C464,customers!$A:$A,customers!$B:$B,,0)</f>
        <v>Borg Daile</v>
      </c>
      <c r="G464" s="2" t="str">
        <f>IF(_xlfn.XLOOKUP($C464,customers!$A:$A,customers!$C:$C,,0)=0,"",_xlfn.XLOOKUP($C464,customers!$A:$A,customers!$C:$C,,0))</f>
        <v>bdailecu@vistaprint.com</v>
      </c>
      <c r="H464" s="2" t="str">
        <f>_xlfn.XLOOKUP($C464,customers!$A:$A,customers!$G:$G,,0)</f>
        <v>United States</v>
      </c>
      <c r="I464" t="str">
        <f>INDEX(products!$A$1:$G$49, MATCH(orders!$D464, products!$A$1:$A$49, 0), MATCH(orders!I$1, products!$A$1:$G$1, 0))</f>
        <v>Ara</v>
      </c>
      <c r="J464" t="str">
        <f>INDEX(products!$A$1:$G$49, MATCH(orders!$D464, products!$A$1:$A$49, 0), MATCH(orders!J$1, products!$A$1:$G$1, 0))</f>
        <v>D</v>
      </c>
      <c r="K464" s="4">
        <f>INDEX(products!$A$1:$G$49, MATCH(orders!$D464, products!$A$1:$A$49, 0), MATCH(orders!K$1, products!$A$1:$G$1, 0))</f>
        <v>1</v>
      </c>
      <c r="L464" s="5">
        <f>INDEX(products!$A$1:$G$49, MATCH(orders!$D464, products!$A$1:$A$49, 0), MATCH(orders!L$1, products!$A$1:$G$1, 0))</f>
        <v>9.9499999999999993</v>
      </c>
      <c r="M464" s="6">
        <f>L464*E464</f>
        <v>49.75</v>
      </c>
      <c r="N464" t="str">
        <f>IF(I464="Rob","Robusta",IF(I464="Exc","Excelsa",IF(I464="Ara","Arabica",IF(I464="Lib","Liberica",""))))</f>
        <v>Arabica</v>
      </c>
      <c r="O464" t="str">
        <f>IF(J464="M","Medium",IF(J464="L","Light",IF(J464="D","Dark","")))</f>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_xlfn.XLOOKUP(C465,customers!$A:$A,customers!$B:$B,,0)</f>
        <v>Adolphe Treherne</v>
      </c>
      <c r="G465" s="2" t="str">
        <f>IF(_xlfn.XLOOKUP($C465,customers!$A:$A,customers!$C:$C,,0)=0,"",_xlfn.XLOOKUP($C465,customers!$A:$A,customers!$C:$C,,0))</f>
        <v>atrehernecv@state.tx.us</v>
      </c>
      <c r="H465" s="2" t="str">
        <f>_xlfn.XLOOKUP($C465,customers!$A:$A,customers!$G:$G,,0)</f>
        <v>Ireland</v>
      </c>
      <c r="I465" t="str">
        <f>INDEX(products!$A$1:$G$49, MATCH(orders!$D465, products!$A$1:$A$49, 0), MATCH(orders!I$1, products!$A$1:$G$1, 0))</f>
        <v>Exc</v>
      </c>
      <c r="J465" t="str">
        <f>INDEX(products!$A$1:$G$49, MATCH(orders!$D465, products!$A$1:$A$49, 0), MATCH(orders!J$1, products!$A$1:$G$1, 0))</f>
        <v>M</v>
      </c>
      <c r="K465" s="4">
        <f>INDEX(products!$A$1:$G$49, MATCH(orders!$D465, products!$A$1:$A$49, 0), MATCH(orders!K$1, products!$A$1:$G$1, 0))</f>
        <v>1</v>
      </c>
      <c r="L465" s="5">
        <f>INDEX(products!$A$1:$G$49, MATCH(orders!$D465, products!$A$1:$A$49, 0), MATCH(orders!L$1, products!$A$1:$G$1, 0))</f>
        <v>13.75</v>
      </c>
      <c r="M465" s="6">
        <f>L465*E465</f>
        <v>27.5</v>
      </c>
      <c r="N465" t="str">
        <f>IF(I465="Rob","Robusta",IF(I465="Exc","Excelsa",IF(I465="Ara","Arabica",IF(I465="Lib","Liberica",""))))</f>
        <v>Excelsa</v>
      </c>
      <c r="O465" t="str">
        <f>IF(J465="M","Medium",IF(J465="L","Light",IF(J465="D","Dark","")))</f>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INDEX(products!$A$1:$G$49, MATCH(orders!$D466, products!$A$1:$A$49, 0), MATCH(orders!I$1, products!$A$1:$G$1, 0))</f>
        <v>Lib</v>
      </c>
      <c r="J466" t="str">
        <f>INDEX(products!$A$1:$G$49, MATCH(orders!$D466, products!$A$1:$A$49, 0), MATCH(orders!J$1, products!$A$1:$G$1, 0))</f>
        <v>D</v>
      </c>
      <c r="K466" s="4">
        <f>INDEX(products!$A$1:$G$49, MATCH(orders!$D466, products!$A$1:$A$49, 0), MATCH(orders!K$1, products!$A$1:$G$1, 0))</f>
        <v>2.5</v>
      </c>
      <c r="L466" s="5">
        <f>INDEX(products!$A$1:$G$49, MATCH(orders!$D466, products!$A$1:$A$49, 0), MATCH(orders!L$1, products!$A$1:$G$1, 0))</f>
        <v>29.784999999999997</v>
      </c>
      <c r="M466" s="6">
        <f>L466*E466</f>
        <v>119.13999999999999</v>
      </c>
      <c r="N466" t="str">
        <f>IF(I466="Rob","Robusta",IF(I466="Exc","Excelsa",IF(I466="Ara","Arabica",IF(I466="Lib","Liberica",""))))</f>
        <v>Liberica</v>
      </c>
      <c r="O466" t="str">
        <f>IF(J466="M","Medium",IF(J466="L","Light",IF(J466="D","Dark","")))</f>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_xlfn.XLOOKUP(C467,customers!$A:$A,customers!$B:$B,,0)</f>
        <v>Dick Drinkall</v>
      </c>
      <c r="G467" s="2" t="str">
        <f>IF(_xlfn.XLOOKUP($C467,customers!$A:$A,customers!$C:$C,,0)=0,"",_xlfn.XLOOKUP($C467,customers!$A:$A,customers!$C:$C,,0))</f>
        <v>ddrinkallcx@psu.edu</v>
      </c>
      <c r="H467" s="2" t="str">
        <f>_xlfn.XLOOKUP($C467,customers!$A:$A,customers!$G:$G,,0)</f>
        <v>United States</v>
      </c>
      <c r="I467" t="str">
        <f>INDEX(products!$A$1:$G$49, MATCH(orders!$D467, products!$A$1:$A$49, 0), MATCH(orders!I$1, products!$A$1:$G$1, 0))</f>
        <v>Rob</v>
      </c>
      <c r="J467" t="str">
        <f>INDEX(products!$A$1:$G$49, MATCH(orders!$D467, products!$A$1:$A$49, 0), MATCH(orders!J$1, products!$A$1:$G$1, 0))</f>
        <v>D</v>
      </c>
      <c r="K467" s="4">
        <f>INDEX(products!$A$1:$G$49, MATCH(orders!$D467, products!$A$1:$A$49, 0), MATCH(orders!K$1, products!$A$1:$G$1, 0))</f>
        <v>2.5</v>
      </c>
      <c r="L467" s="5">
        <f>INDEX(products!$A$1:$G$49, MATCH(orders!$D467, products!$A$1:$A$49, 0), MATCH(orders!L$1, products!$A$1:$G$1, 0))</f>
        <v>20.584999999999997</v>
      </c>
      <c r="M467" s="6">
        <f>L467*E467</f>
        <v>20.584999999999997</v>
      </c>
      <c r="N467" t="str">
        <f>IF(I467="Rob","Robusta",IF(I467="Exc","Excelsa",IF(I467="Ara","Arabica",IF(I467="Lib","Liberica",""))))</f>
        <v>Robusta</v>
      </c>
      <c r="O467" t="str">
        <f>IF(J467="M","Medium",IF(J467="L","Light",IF(J467="D","Dark","")))</f>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INDEX(products!$A$1:$G$49, MATCH(orders!$D468, products!$A$1:$A$49, 0), MATCH(orders!I$1, products!$A$1:$G$1, 0))</f>
        <v>Ara</v>
      </c>
      <c r="J468" t="str">
        <f>INDEX(products!$A$1:$G$49, MATCH(orders!$D468, products!$A$1:$A$49, 0), MATCH(orders!J$1, products!$A$1:$G$1, 0))</f>
        <v>D</v>
      </c>
      <c r="K468" s="4">
        <f>INDEX(products!$A$1:$G$49, MATCH(orders!$D468, products!$A$1:$A$49, 0), MATCH(orders!K$1, products!$A$1:$G$1, 0))</f>
        <v>0.2</v>
      </c>
      <c r="L468" s="5">
        <f>INDEX(products!$A$1:$G$49, MATCH(orders!$D468, products!$A$1:$A$49, 0), MATCH(orders!L$1, products!$A$1:$G$1, 0))</f>
        <v>2.9849999999999999</v>
      </c>
      <c r="M468" s="6">
        <f>L468*E468</f>
        <v>8.9550000000000001</v>
      </c>
      <c r="N468" t="str">
        <f>IF(I468="Rob","Robusta",IF(I468="Exc","Excelsa",IF(I468="Ara","Arabica",IF(I468="Lib","Liberica",""))))</f>
        <v>Arabica</v>
      </c>
      <c r="O468" t="str">
        <f>IF(J468="M","Medium",IF(J468="L","Light",IF(J468="D","Dark","")))</f>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INDEX(products!$A$1:$G$49, MATCH(orders!$D469, products!$A$1:$A$49, 0), MATCH(orders!I$1, products!$A$1:$G$1, 0))</f>
        <v>Ara</v>
      </c>
      <c r="J469" t="str">
        <f>INDEX(products!$A$1:$G$49, MATCH(orders!$D469, products!$A$1:$A$49, 0), MATCH(orders!J$1, products!$A$1:$G$1, 0))</f>
        <v>D</v>
      </c>
      <c r="K469" s="4">
        <f>INDEX(products!$A$1:$G$49, MATCH(orders!$D469, products!$A$1:$A$49, 0), MATCH(orders!K$1, products!$A$1:$G$1, 0))</f>
        <v>0.5</v>
      </c>
      <c r="L469" s="5">
        <f>INDEX(products!$A$1:$G$49, MATCH(orders!$D469, products!$A$1:$A$49, 0), MATCH(orders!L$1, products!$A$1:$G$1, 0))</f>
        <v>5.97</v>
      </c>
      <c r="M469" s="6">
        <f>L469*E469</f>
        <v>5.97</v>
      </c>
      <c r="N469" t="str">
        <f>IF(I469="Rob","Robusta",IF(I469="Exc","Excelsa",IF(I469="Ara","Arabica",IF(I469="Lib","Liberica",""))))</f>
        <v>Arabica</v>
      </c>
      <c r="O469" t="str">
        <f>IF(J469="M","Medium",IF(J469="L","Light",IF(J469="D","Dark","")))</f>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INDEX(products!$A$1:$G$49, MATCH(orders!$D470, products!$A$1:$A$49, 0), MATCH(orders!I$1, products!$A$1:$G$1, 0))</f>
        <v>Exc</v>
      </c>
      <c r="J470" t="str">
        <f>INDEX(products!$A$1:$G$49, MATCH(orders!$D470, products!$A$1:$A$49, 0), MATCH(orders!J$1, products!$A$1:$G$1, 0))</f>
        <v>M</v>
      </c>
      <c r="K470" s="4">
        <f>INDEX(products!$A$1:$G$49, MATCH(orders!$D470, products!$A$1:$A$49, 0), MATCH(orders!K$1, products!$A$1:$G$1, 0))</f>
        <v>1</v>
      </c>
      <c r="L470" s="5">
        <f>INDEX(products!$A$1:$G$49, MATCH(orders!$D470, products!$A$1:$A$49, 0), MATCH(orders!L$1, products!$A$1:$G$1, 0))</f>
        <v>13.75</v>
      </c>
      <c r="M470" s="6">
        <f>L470*E470</f>
        <v>41.25</v>
      </c>
      <c r="N470" t="str">
        <f>IF(I470="Rob","Robusta",IF(I470="Exc","Excelsa",IF(I470="Ara","Arabica",IF(I470="Lib","Liberica",""))))</f>
        <v>Excelsa</v>
      </c>
      <c r="O470" t="str">
        <f>IF(J470="M","Medium",IF(J470="L","Light",IF(J470="D","Dark","")))</f>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_xlfn.XLOOKUP(C471,customers!$A:$A,customers!$B:$B,,0)</f>
        <v>Ailey Brash</v>
      </c>
      <c r="G471" s="2" t="str">
        <f>IF(_xlfn.XLOOKUP($C471,customers!$A:$A,customers!$C:$C,,0)=0,"",_xlfn.XLOOKUP($C471,customers!$A:$A,customers!$C:$C,,0))</f>
        <v>abrashda@plala.or.jp</v>
      </c>
      <c r="H471" s="2" t="str">
        <f>_xlfn.XLOOKUP($C471,customers!$A:$A,customers!$G:$G,,0)</f>
        <v>United States</v>
      </c>
      <c r="I471" t="str">
        <f>INDEX(products!$A$1:$G$49, MATCH(orders!$D471, products!$A$1:$A$49, 0), MATCH(orders!I$1, products!$A$1:$G$1, 0))</f>
        <v>Exc</v>
      </c>
      <c r="J471" t="str">
        <f>INDEX(products!$A$1:$G$49, MATCH(orders!$D471, products!$A$1:$A$49, 0), MATCH(orders!J$1, products!$A$1:$G$1, 0))</f>
        <v>L</v>
      </c>
      <c r="K471" s="4">
        <f>INDEX(products!$A$1:$G$49, MATCH(orders!$D471, products!$A$1:$A$49, 0), MATCH(orders!K$1, products!$A$1:$G$1, 0))</f>
        <v>0.2</v>
      </c>
      <c r="L471" s="5">
        <f>INDEX(products!$A$1:$G$49, MATCH(orders!$D471, products!$A$1:$A$49, 0), MATCH(orders!L$1, products!$A$1:$G$1, 0))</f>
        <v>4.4550000000000001</v>
      </c>
      <c r="M471" s="6">
        <f>L471*E471</f>
        <v>22.274999999999999</v>
      </c>
      <c r="N471" t="str">
        <f>IF(I471="Rob","Robusta",IF(I471="Exc","Excelsa",IF(I471="Ara","Arabica",IF(I471="Lib","Liberica",""))))</f>
        <v>Excelsa</v>
      </c>
      <c r="O471" t="str">
        <f>IF(J471="M","Medium",IF(J471="L","Light",IF(J471="D","Dark","")))</f>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INDEX(products!$A$1:$G$49, MATCH(orders!$D472, products!$A$1:$A$49, 0), MATCH(orders!I$1, products!$A$1:$G$1, 0))</f>
        <v>Ara</v>
      </c>
      <c r="J472" t="str">
        <f>INDEX(products!$A$1:$G$49, MATCH(orders!$D472, products!$A$1:$A$49, 0), MATCH(orders!J$1, products!$A$1:$G$1, 0))</f>
        <v>M</v>
      </c>
      <c r="K472" s="4">
        <f>INDEX(products!$A$1:$G$49, MATCH(orders!$D472, products!$A$1:$A$49, 0), MATCH(orders!K$1, products!$A$1:$G$1, 0))</f>
        <v>0.5</v>
      </c>
      <c r="L472" s="5">
        <f>INDEX(products!$A$1:$G$49, MATCH(orders!$D472, products!$A$1:$A$49, 0), MATCH(orders!L$1, products!$A$1:$G$1, 0))</f>
        <v>6.75</v>
      </c>
      <c r="M472" s="6">
        <f>L472*E472</f>
        <v>6.75</v>
      </c>
      <c r="N472" t="str">
        <f>IF(I472="Rob","Robusta",IF(I472="Exc","Excelsa",IF(I472="Ara","Arabica",IF(I472="Lib","Liberica",""))))</f>
        <v>Arabica</v>
      </c>
      <c r="O472" t="str">
        <f>IF(J472="M","Medium",IF(J472="L","Light",IF(J472="D","Dark","")))</f>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_xlfn.XLOOKUP(C473,customers!$A:$A,customers!$B:$B,,0)</f>
        <v>Lamond Gheeraert</v>
      </c>
      <c r="G473" s="2" t="str">
        <f>IF(_xlfn.XLOOKUP($C473,customers!$A:$A,customers!$C:$C,,0)=0,"",_xlfn.XLOOKUP($C473,customers!$A:$A,customers!$C:$C,,0))</f>
        <v/>
      </c>
      <c r="H473" s="2" t="str">
        <f>_xlfn.XLOOKUP($C473,customers!$A:$A,customers!$G:$G,,0)</f>
        <v>United States</v>
      </c>
      <c r="I473" t="str">
        <f>INDEX(products!$A$1:$G$49, MATCH(orders!$D473, products!$A$1:$A$49, 0), MATCH(orders!I$1, products!$A$1:$G$1, 0))</f>
        <v>Lib</v>
      </c>
      <c r="J473" t="str">
        <f>INDEX(products!$A$1:$G$49, MATCH(orders!$D473, products!$A$1:$A$49, 0), MATCH(orders!J$1, products!$A$1:$G$1, 0))</f>
        <v>M</v>
      </c>
      <c r="K473" s="4">
        <f>INDEX(products!$A$1:$G$49, MATCH(orders!$D473, products!$A$1:$A$49, 0), MATCH(orders!K$1, products!$A$1:$G$1, 0))</f>
        <v>2.5</v>
      </c>
      <c r="L473" s="5">
        <f>INDEX(products!$A$1:$G$49, MATCH(orders!$D473, products!$A$1:$A$49, 0), MATCH(orders!L$1, products!$A$1:$G$1, 0))</f>
        <v>33.464999999999996</v>
      </c>
      <c r="M473" s="6">
        <f>L473*E473</f>
        <v>133.85999999999999</v>
      </c>
      <c r="N473" t="str">
        <f>IF(I473="Rob","Robusta",IF(I473="Exc","Excelsa",IF(I473="Ara","Arabica",IF(I473="Lib","Liberica",""))))</f>
        <v>Liberica</v>
      </c>
      <c r="O473" t="str">
        <f>IF(J473="M","Medium",IF(J473="L","Light",IF(J473="D","Dark","")))</f>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INDEX(products!$A$1:$G$49, MATCH(orders!$D474, products!$A$1:$A$49, 0), MATCH(orders!I$1, products!$A$1:$G$1, 0))</f>
        <v>Ara</v>
      </c>
      <c r="J474" t="str">
        <f>INDEX(products!$A$1:$G$49, MATCH(orders!$D474, products!$A$1:$A$49, 0), MATCH(orders!J$1, products!$A$1:$G$1, 0))</f>
        <v>D</v>
      </c>
      <c r="K474" s="4">
        <f>INDEX(products!$A$1:$G$49, MATCH(orders!$D474, products!$A$1:$A$49, 0), MATCH(orders!K$1, products!$A$1:$G$1, 0))</f>
        <v>0.2</v>
      </c>
      <c r="L474" s="5">
        <f>INDEX(products!$A$1:$G$49, MATCH(orders!$D474, products!$A$1:$A$49, 0), MATCH(orders!L$1, products!$A$1:$G$1, 0))</f>
        <v>2.9849999999999999</v>
      </c>
      <c r="M474" s="6">
        <f>L474*E474</f>
        <v>5.97</v>
      </c>
      <c r="N474" t="str">
        <f>IF(I474="Rob","Robusta",IF(I474="Exc","Excelsa",IF(I474="Ara","Arabica",IF(I474="Lib","Liberica",""))))</f>
        <v>Arabica</v>
      </c>
      <c r="O474" t="str">
        <f>IF(J474="M","Medium",IF(J474="L","Light",IF(J474="D","Dark","")))</f>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_xlfn.XLOOKUP(C475,customers!$A:$A,customers!$B:$B,,0)</f>
        <v>Heloise Zeal</v>
      </c>
      <c r="G475" s="2" t="str">
        <f>IF(_xlfn.XLOOKUP($C475,customers!$A:$A,customers!$C:$C,,0)=0,"",_xlfn.XLOOKUP($C475,customers!$A:$A,customers!$C:$C,,0))</f>
        <v>hzeald5@google.de</v>
      </c>
      <c r="H475" s="2" t="str">
        <f>_xlfn.XLOOKUP($C475,customers!$A:$A,customers!$G:$G,,0)</f>
        <v>United States</v>
      </c>
      <c r="I475" t="str">
        <f>INDEX(products!$A$1:$G$49, MATCH(orders!$D475, products!$A$1:$A$49, 0), MATCH(orders!I$1, products!$A$1:$G$1, 0))</f>
        <v>Ara</v>
      </c>
      <c r="J475" t="str">
        <f>INDEX(products!$A$1:$G$49, MATCH(orders!$D475, products!$A$1:$A$49, 0), MATCH(orders!J$1, products!$A$1:$G$1, 0))</f>
        <v>L</v>
      </c>
      <c r="K475" s="4">
        <f>INDEX(products!$A$1:$G$49, MATCH(orders!$D475, products!$A$1:$A$49, 0), MATCH(orders!K$1, products!$A$1:$G$1, 0))</f>
        <v>1</v>
      </c>
      <c r="L475" s="5">
        <f>INDEX(products!$A$1:$G$49, MATCH(orders!$D475, products!$A$1:$A$49, 0), MATCH(orders!L$1, products!$A$1:$G$1, 0))</f>
        <v>12.95</v>
      </c>
      <c r="M475" s="6">
        <f>L475*E475</f>
        <v>25.9</v>
      </c>
      <c r="N475" t="str">
        <f>IF(I475="Rob","Robusta",IF(I475="Exc","Excelsa",IF(I475="Ara","Arabica",IF(I475="Lib","Liberica",""))))</f>
        <v>Arabica</v>
      </c>
      <c r="O475" t="str">
        <f>IF(J475="M","Medium",IF(J475="L","Light",IF(J475="D","Dark","")))</f>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INDEX(products!$A$1:$G$49, MATCH(orders!$D476, products!$A$1:$A$49, 0), MATCH(orders!I$1, products!$A$1:$G$1, 0))</f>
        <v>Exc</v>
      </c>
      <c r="J476" t="str">
        <f>INDEX(products!$A$1:$G$49, MATCH(orders!$D476, products!$A$1:$A$49, 0), MATCH(orders!J$1, products!$A$1:$G$1, 0))</f>
        <v>M</v>
      </c>
      <c r="K476" s="4">
        <f>INDEX(products!$A$1:$G$49, MATCH(orders!$D476, products!$A$1:$A$49, 0), MATCH(orders!K$1, products!$A$1:$G$1, 0))</f>
        <v>2.5</v>
      </c>
      <c r="L476" s="5">
        <f>INDEX(products!$A$1:$G$49, MATCH(orders!$D476, products!$A$1:$A$49, 0), MATCH(orders!L$1, products!$A$1:$G$1, 0))</f>
        <v>31.624999999999996</v>
      </c>
      <c r="M476" s="6">
        <f>L476*E476</f>
        <v>31.624999999999996</v>
      </c>
      <c r="N476" t="str">
        <f>IF(I476="Rob","Robusta",IF(I476="Exc","Excelsa",IF(I476="Ara","Arabica",IF(I476="Lib","Liberica",""))))</f>
        <v>Excelsa</v>
      </c>
      <c r="O476" t="str">
        <f>IF(J476="M","Medium",IF(J476="L","Light",IF(J476="D","Dark","")))</f>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INDEX(products!$A$1:$G$49, MATCH(orders!$D477, products!$A$1:$A$49, 0), MATCH(orders!I$1, products!$A$1:$G$1, 0))</f>
        <v>Lib</v>
      </c>
      <c r="J477" t="str">
        <f>INDEX(products!$A$1:$G$49, MATCH(orders!$D477, products!$A$1:$A$49, 0), MATCH(orders!J$1, products!$A$1:$G$1, 0))</f>
        <v>M</v>
      </c>
      <c r="K477" s="4">
        <f>INDEX(products!$A$1:$G$49, MATCH(orders!$D477, products!$A$1:$A$49, 0), MATCH(orders!K$1, products!$A$1:$G$1, 0))</f>
        <v>0.2</v>
      </c>
      <c r="L477" s="5">
        <f>INDEX(products!$A$1:$G$49, MATCH(orders!$D477, products!$A$1:$A$49, 0), MATCH(orders!L$1, products!$A$1:$G$1, 0))</f>
        <v>4.3650000000000002</v>
      </c>
      <c r="M477" s="6">
        <f>L477*E477</f>
        <v>8.73</v>
      </c>
      <c r="N477" t="str">
        <f>IF(I477="Rob","Robusta",IF(I477="Exc","Excelsa",IF(I477="Ara","Arabica",IF(I477="Lib","Liberica",""))))</f>
        <v>Liberica</v>
      </c>
      <c r="O477" t="str">
        <f>IF(J477="M","Medium",IF(J477="L","Light",IF(J477="D","Dark","")))</f>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INDEX(products!$A$1:$G$49, MATCH(orders!$D478, products!$A$1:$A$49, 0), MATCH(orders!I$1, products!$A$1:$G$1, 0))</f>
        <v>Exc</v>
      </c>
      <c r="J478" t="str">
        <f>INDEX(products!$A$1:$G$49, MATCH(orders!$D478, products!$A$1:$A$49, 0), MATCH(orders!J$1, products!$A$1:$G$1, 0))</f>
        <v>L</v>
      </c>
      <c r="K478" s="4">
        <f>INDEX(products!$A$1:$G$49, MATCH(orders!$D478, products!$A$1:$A$49, 0), MATCH(orders!K$1, products!$A$1:$G$1, 0))</f>
        <v>0.2</v>
      </c>
      <c r="L478" s="5">
        <f>INDEX(products!$A$1:$G$49, MATCH(orders!$D478, products!$A$1:$A$49, 0), MATCH(orders!L$1, products!$A$1:$G$1, 0))</f>
        <v>4.4550000000000001</v>
      </c>
      <c r="M478" s="6">
        <f>L478*E478</f>
        <v>26.73</v>
      </c>
      <c r="N478" t="str">
        <f>IF(I478="Rob","Robusta",IF(I478="Exc","Excelsa",IF(I478="Ara","Arabica",IF(I478="Lib","Liberica",""))))</f>
        <v>Excelsa</v>
      </c>
      <c r="O478" t="str">
        <f>IF(J478="M","Medium",IF(J478="L","Light",IF(J478="D","Dark","")))</f>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INDEX(products!$A$1:$G$49, MATCH(orders!$D479, products!$A$1:$A$49, 0), MATCH(orders!I$1, products!$A$1:$G$1, 0))</f>
        <v>Lib</v>
      </c>
      <c r="J479" t="str">
        <f>INDEX(products!$A$1:$G$49, MATCH(orders!$D479, products!$A$1:$A$49, 0), MATCH(orders!J$1, products!$A$1:$G$1, 0))</f>
        <v>M</v>
      </c>
      <c r="K479" s="4">
        <f>INDEX(products!$A$1:$G$49, MATCH(orders!$D479, products!$A$1:$A$49, 0), MATCH(orders!K$1, products!$A$1:$G$1, 0))</f>
        <v>0.2</v>
      </c>
      <c r="L479" s="5">
        <f>INDEX(products!$A$1:$G$49, MATCH(orders!$D479, products!$A$1:$A$49, 0), MATCH(orders!L$1, products!$A$1:$G$1, 0))</f>
        <v>4.3650000000000002</v>
      </c>
      <c r="M479" s="6">
        <f>L479*E479</f>
        <v>26.19</v>
      </c>
      <c r="N479" t="str">
        <f>IF(I479="Rob","Robusta",IF(I479="Exc","Excelsa",IF(I479="Ara","Arabica",IF(I479="Lib","Liberica",""))))</f>
        <v>Liberica</v>
      </c>
      <c r="O479" t="str">
        <f>IF(J479="M","Medium",IF(J479="L","Light",IF(J479="D","Dark","")))</f>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_xlfn.XLOOKUP(C480,customers!$A:$A,customers!$B:$B,,0)</f>
        <v>Ailey Brash</v>
      </c>
      <c r="G480" s="2" t="str">
        <f>IF(_xlfn.XLOOKUP($C480,customers!$A:$A,customers!$C:$C,,0)=0,"",_xlfn.XLOOKUP($C480,customers!$A:$A,customers!$C:$C,,0))</f>
        <v>abrashda@plala.or.jp</v>
      </c>
      <c r="H480" s="2" t="str">
        <f>_xlfn.XLOOKUP($C480,customers!$A:$A,customers!$G:$G,,0)</f>
        <v>United States</v>
      </c>
      <c r="I480" t="str">
        <f>INDEX(products!$A$1:$G$49, MATCH(orders!$D480, products!$A$1:$A$49, 0), MATCH(orders!I$1, products!$A$1:$G$1, 0))</f>
        <v>Rob</v>
      </c>
      <c r="J480" t="str">
        <f>INDEX(products!$A$1:$G$49, MATCH(orders!$D480, products!$A$1:$A$49, 0), MATCH(orders!J$1, products!$A$1:$G$1, 0))</f>
        <v>D</v>
      </c>
      <c r="K480" s="4">
        <f>INDEX(products!$A$1:$G$49, MATCH(orders!$D480, products!$A$1:$A$49, 0), MATCH(orders!K$1, products!$A$1:$G$1, 0))</f>
        <v>1</v>
      </c>
      <c r="L480" s="5">
        <f>INDEX(products!$A$1:$G$49, MATCH(orders!$D480, products!$A$1:$A$49, 0), MATCH(orders!L$1, products!$A$1:$G$1, 0))</f>
        <v>8.9499999999999993</v>
      </c>
      <c r="M480" s="6">
        <f>L480*E480</f>
        <v>53.699999999999996</v>
      </c>
      <c r="N480" t="str">
        <f>IF(I480="Rob","Robusta",IF(I480="Exc","Excelsa",IF(I480="Ara","Arabica",IF(I480="Lib","Liberica",""))))</f>
        <v>Robusta</v>
      </c>
      <c r="O480" t="str">
        <f>IF(J480="M","Medium",IF(J480="L","Light",IF(J480="D","Dark","")))</f>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_xlfn.XLOOKUP(C481,customers!$A:$A,customers!$B:$B,,0)</f>
        <v>Ailey Brash</v>
      </c>
      <c r="G481" s="2" t="str">
        <f>IF(_xlfn.XLOOKUP($C481,customers!$A:$A,customers!$C:$C,,0)=0,"",_xlfn.XLOOKUP($C481,customers!$A:$A,customers!$C:$C,,0))</f>
        <v>abrashda@plala.or.jp</v>
      </c>
      <c r="H481" s="2" t="str">
        <f>_xlfn.XLOOKUP($C481,customers!$A:$A,customers!$G:$G,,0)</f>
        <v>United States</v>
      </c>
      <c r="I481" t="str">
        <f>INDEX(products!$A$1:$G$49, MATCH(orders!$D481, products!$A$1:$A$49, 0), MATCH(orders!I$1, products!$A$1:$G$1, 0))</f>
        <v>Exc</v>
      </c>
      <c r="J481" t="str">
        <f>INDEX(products!$A$1:$G$49, MATCH(orders!$D481, products!$A$1:$A$49, 0), MATCH(orders!J$1, products!$A$1:$G$1, 0))</f>
        <v>M</v>
      </c>
      <c r="K481" s="4">
        <f>INDEX(products!$A$1:$G$49, MATCH(orders!$D481, products!$A$1:$A$49, 0), MATCH(orders!K$1, products!$A$1:$G$1, 0))</f>
        <v>2.5</v>
      </c>
      <c r="L481" s="5">
        <f>INDEX(products!$A$1:$G$49, MATCH(orders!$D481, products!$A$1:$A$49, 0), MATCH(orders!L$1, products!$A$1:$G$1, 0))</f>
        <v>31.624999999999996</v>
      </c>
      <c r="M481" s="6">
        <f>L481*E481</f>
        <v>126.49999999999999</v>
      </c>
      <c r="N481" t="str">
        <f>IF(I481="Rob","Robusta",IF(I481="Exc","Excelsa",IF(I481="Ara","Arabica",IF(I481="Lib","Liberica",""))))</f>
        <v>Excelsa</v>
      </c>
      <c r="O481" t="str">
        <f>IF(J481="M","Medium",IF(J481="L","Light",IF(J481="D","Dark","")))</f>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_xlfn.XLOOKUP(C482,customers!$A:$A,customers!$B:$B,,0)</f>
        <v>Ailey Brash</v>
      </c>
      <c r="G482" s="2" t="str">
        <f>IF(_xlfn.XLOOKUP($C482,customers!$A:$A,customers!$C:$C,,0)=0,"",_xlfn.XLOOKUP($C482,customers!$A:$A,customers!$C:$C,,0))</f>
        <v>abrashda@plala.or.jp</v>
      </c>
      <c r="H482" s="2" t="str">
        <f>_xlfn.XLOOKUP($C482,customers!$A:$A,customers!$G:$G,,0)</f>
        <v>United States</v>
      </c>
      <c r="I482" t="str">
        <f>INDEX(products!$A$1:$G$49, MATCH(orders!$D482, products!$A$1:$A$49, 0), MATCH(orders!I$1, products!$A$1:$G$1, 0))</f>
        <v>Exc</v>
      </c>
      <c r="J482" t="str">
        <f>INDEX(products!$A$1:$G$49, MATCH(orders!$D482, products!$A$1:$A$49, 0), MATCH(orders!J$1, products!$A$1:$G$1, 0))</f>
        <v>M</v>
      </c>
      <c r="K482" s="4">
        <f>INDEX(products!$A$1:$G$49, MATCH(orders!$D482, products!$A$1:$A$49, 0), MATCH(orders!K$1, products!$A$1:$G$1, 0))</f>
        <v>0.2</v>
      </c>
      <c r="L482" s="5">
        <f>INDEX(products!$A$1:$G$49, MATCH(orders!$D482, products!$A$1:$A$49, 0), MATCH(orders!L$1, products!$A$1:$G$1, 0))</f>
        <v>4.125</v>
      </c>
      <c r="M482" s="6">
        <f>L482*E482</f>
        <v>4.125</v>
      </c>
      <c r="N482" t="str">
        <f>IF(I482="Rob","Robusta",IF(I482="Exc","Excelsa",IF(I482="Ara","Arabica",IF(I482="Lib","Liberica",""))))</f>
        <v>Excelsa</v>
      </c>
      <c r="O482" t="str">
        <f>IF(J482="M","Medium",IF(J482="L","Light",IF(J482="D","Dark","")))</f>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_xlfn.XLOOKUP(C483,customers!$A:$A,customers!$B:$B,,0)</f>
        <v>Nanny Izhakov</v>
      </c>
      <c r="G483" s="2" t="str">
        <f>IF(_xlfn.XLOOKUP($C483,customers!$A:$A,customers!$C:$C,,0)=0,"",_xlfn.XLOOKUP($C483,customers!$A:$A,customers!$C:$C,,0))</f>
        <v>nizhakovdd@aol.com</v>
      </c>
      <c r="H483" s="2" t="str">
        <f>_xlfn.XLOOKUP($C483,customers!$A:$A,customers!$G:$G,,0)</f>
        <v>United Kingdom</v>
      </c>
      <c r="I483" t="str">
        <f>INDEX(products!$A$1:$G$49, MATCH(orders!$D483, products!$A$1:$A$49, 0), MATCH(orders!I$1, products!$A$1:$G$1, 0))</f>
        <v>Rob</v>
      </c>
      <c r="J483" t="str">
        <f>INDEX(products!$A$1:$G$49, MATCH(orders!$D483, products!$A$1:$A$49, 0), MATCH(orders!J$1, products!$A$1:$G$1, 0))</f>
        <v>L</v>
      </c>
      <c r="K483" s="4">
        <f>INDEX(products!$A$1:$G$49, MATCH(orders!$D483, products!$A$1:$A$49, 0), MATCH(orders!K$1, products!$A$1:$G$1, 0))</f>
        <v>1</v>
      </c>
      <c r="L483" s="5">
        <f>INDEX(products!$A$1:$G$49, MATCH(orders!$D483, products!$A$1:$A$49, 0), MATCH(orders!L$1, products!$A$1:$G$1, 0))</f>
        <v>11.95</v>
      </c>
      <c r="M483" s="6">
        <f>L483*E483</f>
        <v>23.9</v>
      </c>
      <c r="N483" t="str">
        <f>IF(I483="Rob","Robusta",IF(I483="Exc","Excelsa",IF(I483="Ara","Arabica",IF(I483="Lib","Liberica",""))))</f>
        <v>Robusta</v>
      </c>
      <c r="O483" t="str">
        <f>IF(J483="M","Medium",IF(J483="L","Light",IF(J483="D","Dark","")))</f>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_xlfn.XLOOKUP(C484,customers!$A:$A,customers!$B:$B,,0)</f>
        <v>Stanly Keets</v>
      </c>
      <c r="G484" s="2" t="str">
        <f>IF(_xlfn.XLOOKUP($C484,customers!$A:$A,customers!$C:$C,,0)=0,"",_xlfn.XLOOKUP($C484,customers!$A:$A,customers!$C:$C,,0))</f>
        <v>skeetsde@answers.com</v>
      </c>
      <c r="H484" s="2" t="str">
        <f>_xlfn.XLOOKUP($C484,customers!$A:$A,customers!$G:$G,,0)</f>
        <v>United States</v>
      </c>
      <c r="I484" t="str">
        <f>INDEX(products!$A$1:$G$49, MATCH(orders!$D484, products!$A$1:$A$49, 0), MATCH(orders!I$1, products!$A$1:$G$1, 0))</f>
        <v>Exc</v>
      </c>
      <c r="J484" t="str">
        <f>INDEX(products!$A$1:$G$49, MATCH(orders!$D484, products!$A$1:$A$49, 0), MATCH(orders!J$1, products!$A$1:$G$1, 0))</f>
        <v>D</v>
      </c>
      <c r="K484" s="4">
        <f>INDEX(products!$A$1:$G$49, MATCH(orders!$D484, products!$A$1:$A$49, 0), MATCH(orders!K$1, products!$A$1:$G$1, 0))</f>
        <v>2.5</v>
      </c>
      <c r="L484" s="5">
        <f>INDEX(products!$A$1:$G$49, MATCH(orders!$D484, products!$A$1:$A$49, 0), MATCH(orders!L$1, products!$A$1:$G$1, 0))</f>
        <v>27.945</v>
      </c>
      <c r="M484" s="6">
        <f>L484*E484</f>
        <v>139.72499999999999</v>
      </c>
      <c r="N484" t="str">
        <f>IF(I484="Rob","Robusta",IF(I484="Exc","Excelsa",IF(I484="Ara","Arabica",IF(I484="Lib","Liberica",""))))</f>
        <v>Excelsa</v>
      </c>
      <c r="O484" t="str">
        <f>IF(J484="M","Medium",IF(J484="L","Light",IF(J484="D","Dark","")))</f>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_xlfn.XLOOKUP(C485,customers!$A:$A,customers!$B:$B,,0)</f>
        <v>Orion Dyott</v>
      </c>
      <c r="G485" s="2" t="str">
        <f>IF(_xlfn.XLOOKUP($C485,customers!$A:$A,customers!$C:$C,,0)=0,"",_xlfn.XLOOKUP($C485,customers!$A:$A,customers!$C:$C,,0))</f>
        <v/>
      </c>
      <c r="H485" s="2" t="str">
        <f>_xlfn.XLOOKUP($C485,customers!$A:$A,customers!$G:$G,,0)</f>
        <v>United States</v>
      </c>
      <c r="I485" t="str">
        <f>INDEX(products!$A$1:$G$49, MATCH(orders!$D485, products!$A$1:$A$49, 0), MATCH(orders!I$1, products!$A$1:$G$1, 0))</f>
        <v>Lib</v>
      </c>
      <c r="J485" t="str">
        <f>INDEX(products!$A$1:$G$49, MATCH(orders!$D485, products!$A$1:$A$49, 0), MATCH(orders!J$1, products!$A$1:$G$1, 0))</f>
        <v>D</v>
      </c>
      <c r="K485" s="4">
        <f>INDEX(products!$A$1:$G$49, MATCH(orders!$D485, products!$A$1:$A$49, 0), MATCH(orders!K$1, products!$A$1:$G$1, 0))</f>
        <v>2.5</v>
      </c>
      <c r="L485" s="5">
        <f>INDEX(products!$A$1:$G$49, MATCH(orders!$D485, products!$A$1:$A$49, 0), MATCH(orders!L$1, products!$A$1:$G$1, 0))</f>
        <v>29.784999999999997</v>
      </c>
      <c r="M485" s="6">
        <f>L485*E485</f>
        <v>59.569999999999993</v>
      </c>
      <c r="N485" t="str">
        <f>IF(I485="Rob","Robusta",IF(I485="Exc","Excelsa",IF(I485="Ara","Arabica",IF(I485="Lib","Liberica",""))))</f>
        <v>Liberica</v>
      </c>
      <c r="O485" t="str">
        <f>IF(J485="M","Medium",IF(J485="L","Light",IF(J485="D","Dark","")))</f>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INDEX(products!$A$1:$G$49, MATCH(orders!$D486, products!$A$1:$A$49, 0), MATCH(orders!I$1, products!$A$1:$G$1, 0))</f>
        <v>Lib</v>
      </c>
      <c r="J486" t="str">
        <f>INDEX(products!$A$1:$G$49, MATCH(orders!$D486, products!$A$1:$A$49, 0), MATCH(orders!J$1, products!$A$1:$G$1, 0))</f>
        <v>L</v>
      </c>
      <c r="K486" s="4">
        <f>INDEX(products!$A$1:$G$49, MATCH(orders!$D486, products!$A$1:$A$49, 0), MATCH(orders!K$1, products!$A$1:$G$1, 0))</f>
        <v>0.5</v>
      </c>
      <c r="L486" s="5">
        <f>INDEX(products!$A$1:$G$49, MATCH(orders!$D486, products!$A$1:$A$49, 0), MATCH(orders!L$1, products!$A$1:$G$1, 0))</f>
        <v>9.51</v>
      </c>
      <c r="M486" s="6">
        <f>L486*E486</f>
        <v>57.06</v>
      </c>
      <c r="N486" t="str">
        <f>IF(I486="Rob","Robusta",IF(I486="Exc","Excelsa",IF(I486="Ara","Arabica",IF(I486="Lib","Liberica",""))))</f>
        <v>Liberica</v>
      </c>
      <c r="O486" t="str">
        <f>IF(J486="M","Medium",IF(J486="L","Light",IF(J486="D","Dark","")))</f>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_xlfn.XLOOKUP(C487,customers!$A:$A,customers!$B:$B,,0)</f>
        <v>Morna Hansed</v>
      </c>
      <c r="G487" s="2" t="str">
        <f>IF(_xlfn.XLOOKUP($C487,customers!$A:$A,customers!$C:$C,,0)=0,"",_xlfn.XLOOKUP($C487,customers!$A:$A,customers!$C:$C,,0))</f>
        <v>mhanseddh@instagram.com</v>
      </c>
      <c r="H487" s="2" t="str">
        <f>_xlfn.XLOOKUP($C487,customers!$A:$A,customers!$G:$G,,0)</f>
        <v>Ireland</v>
      </c>
      <c r="I487" t="str">
        <f>INDEX(products!$A$1:$G$49, MATCH(orders!$D487, products!$A$1:$A$49, 0), MATCH(orders!I$1, products!$A$1:$G$1, 0))</f>
        <v>Rob</v>
      </c>
      <c r="J487" t="str">
        <f>INDEX(products!$A$1:$G$49, MATCH(orders!$D487, products!$A$1:$A$49, 0), MATCH(orders!J$1, products!$A$1:$G$1, 0))</f>
        <v>L</v>
      </c>
      <c r="K487" s="4">
        <f>INDEX(products!$A$1:$G$49, MATCH(orders!$D487, products!$A$1:$A$49, 0), MATCH(orders!K$1, products!$A$1:$G$1, 0))</f>
        <v>0.2</v>
      </c>
      <c r="L487" s="5">
        <f>INDEX(products!$A$1:$G$49, MATCH(orders!$D487, products!$A$1:$A$49, 0), MATCH(orders!L$1, products!$A$1:$G$1, 0))</f>
        <v>3.5849999999999995</v>
      </c>
      <c r="M487" s="6">
        <f>L487*E487</f>
        <v>21.509999999999998</v>
      </c>
      <c r="N487" t="str">
        <f>IF(I487="Rob","Robusta",IF(I487="Exc","Excelsa",IF(I487="Ara","Arabica",IF(I487="Lib","Liberica",""))))</f>
        <v>Robusta</v>
      </c>
      <c r="O487" t="str">
        <f>IF(J487="M","Medium",IF(J487="L","Light",IF(J487="D","Dark","")))</f>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_xlfn.XLOOKUP(C488,customers!$A:$A,customers!$B:$B,,0)</f>
        <v>Franny Kienlein</v>
      </c>
      <c r="G488" s="2" t="str">
        <f>IF(_xlfn.XLOOKUP($C488,customers!$A:$A,customers!$C:$C,,0)=0,"",_xlfn.XLOOKUP($C488,customers!$A:$A,customers!$C:$C,,0))</f>
        <v>fkienleindi@trellian.com</v>
      </c>
      <c r="H488" s="2" t="str">
        <f>_xlfn.XLOOKUP($C488,customers!$A:$A,customers!$G:$G,,0)</f>
        <v>Ireland</v>
      </c>
      <c r="I488" t="str">
        <f>INDEX(products!$A$1:$G$49, MATCH(orders!$D488, products!$A$1:$A$49, 0), MATCH(orders!I$1, products!$A$1:$G$1, 0))</f>
        <v>Lib</v>
      </c>
      <c r="J488" t="str">
        <f>INDEX(products!$A$1:$G$49, MATCH(orders!$D488, products!$A$1:$A$49, 0), MATCH(orders!J$1, products!$A$1:$G$1, 0))</f>
        <v>M</v>
      </c>
      <c r="K488" s="4">
        <f>INDEX(products!$A$1:$G$49, MATCH(orders!$D488, products!$A$1:$A$49, 0), MATCH(orders!K$1, products!$A$1:$G$1, 0))</f>
        <v>0.5</v>
      </c>
      <c r="L488" s="5">
        <f>INDEX(products!$A$1:$G$49, MATCH(orders!$D488, products!$A$1:$A$49, 0), MATCH(orders!L$1, products!$A$1:$G$1, 0))</f>
        <v>8.73</v>
      </c>
      <c r="M488" s="6">
        <f>L488*E488</f>
        <v>52.38</v>
      </c>
      <c r="N488" t="str">
        <f>IF(I488="Rob","Robusta",IF(I488="Exc","Excelsa",IF(I488="Ara","Arabica",IF(I488="Lib","Liberica",""))))</f>
        <v>Liberica</v>
      </c>
      <c r="O488" t="str">
        <f>IF(J488="M","Medium",IF(J488="L","Light",IF(J488="D","Dark","")))</f>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INDEX(products!$A$1:$G$49, MATCH(orders!$D489, products!$A$1:$A$49, 0), MATCH(orders!I$1, products!$A$1:$G$1, 0))</f>
        <v>Exc</v>
      </c>
      <c r="J489" t="str">
        <f>INDEX(products!$A$1:$G$49, MATCH(orders!$D489, products!$A$1:$A$49, 0), MATCH(orders!J$1, products!$A$1:$G$1, 0))</f>
        <v>D</v>
      </c>
      <c r="K489" s="4">
        <f>INDEX(products!$A$1:$G$49, MATCH(orders!$D489, products!$A$1:$A$49, 0), MATCH(orders!K$1, products!$A$1:$G$1, 0))</f>
        <v>1</v>
      </c>
      <c r="L489" s="5">
        <f>INDEX(products!$A$1:$G$49, MATCH(orders!$D489, products!$A$1:$A$49, 0), MATCH(orders!L$1, products!$A$1:$G$1, 0))</f>
        <v>12.15</v>
      </c>
      <c r="M489" s="6">
        <f>L489*E489</f>
        <v>72.900000000000006</v>
      </c>
      <c r="N489" t="str">
        <f>IF(I489="Rob","Robusta",IF(I489="Exc","Excelsa",IF(I489="Ara","Arabica",IF(I489="Lib","Liberica",""))))</f>
        <v>Excelsa</v>
      </c>
      <c r="O489" t="str">
        <f>IF(J489="M","Medium",IF(J489="L","Light",IF(J489="D","Dark","")))</f>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_xlfn.XLOOKUP(C490,customers!$A:$A,customers!$B:$B,,0)</f>
        <v>Becky Semkins</v>
      </c>
      <c r="G490" s="2" t="str">
        <f>IF(_xlfn.XLOOKUP($C490,customers!$A:$A,customers!$C:$C,,0)=0,"",_xlfn.XLOOKUP($C490,customers!$A:$A,customers!$C:$C,,0))</f>
        <v>bsemkinsdk@unc.edu</v>
      </c>
      <c r="H490" s="2" t="str">
        <f>_xlfn.XLOOKUP($C490,customers!$A:$A,customers!$G:$G,,0)</f>
        <v>Ireland</v>
      </c>
      <c r="I490" t="str">
        <f>INDEX(products!$A$1:$G$49, MATCH(orders!$D490, products!$A$1:$A$49, 0), MATCH(orders!I$1, products!$A$1:$G$1, 0))</f>
        <v>Rob</v>
      </c>
      <c r="J490" t="str">
        <f>INDEX(products!$A$1:$G$49, MATCH(orders!$D490, products!$A$1:$A$49, 0), MATCH(orders!J$1, products!$A$1:$G$1, 0))</f>
        <v>M</v>
      </c>
      <c r="K490" s="4">
        <f>INDEX(products!$A$1:$G$49, MATCH(orders!$D490, products!$A$1:$A$49, 0), MATCH(orders!K$1, products!$A$1:$G$1, 0))</f>
        <v>0.2</v>
      </c>
      <c r="L490" s="5">
        <f>INDEX(products!$A$1:$G$49, MATCH(orders!$D490, products!$A$1:$A$49, 0), MATCH(orders!L$1, products!$A$1:$G$1, 0))</f>
        <v>2.9849999999999999</v>
      </c>
      <c r="M490" s="6">
        <f>L490*E490</f>
        <v>14.924999999999999</v>
      </c>
      <c r="N490" t="str">
        <f>IF(I490="Rob","Robusta",IF(I490="Exc","Excelsa",IF(I490="Ara","Arabica",IF(I490="Lib","Liberica",""))))</f>
        <v>Robusta</v>
      </c>
      <c r="O490" t="str">
        <f>IF(J490="M","Medium",IF(J490="L","Light",IF(J490="D","Dark","")))</f>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INDEX(products!$A$1:$G$49, MATCH(orders!$D491, products!$A$1:$A$49, 0), MATCH(orders!I$1, products!$A$1:$G$1, 0))</f>
        <v>Lib</v>
      </c>
      <c r="J491" t="str">
        <f>INDEX(products!$A$1:$G$49, MATCH(orders!$D491, products!$A$1:$A$49, 0), MATCH(orders!J$1, products!$A$1:$G$1, 0))</f>
        <v>L</v>
      </c>
      <c r="K491" s="4">
        <f>INDEX(products!$A$1:$G$49, MATCH(orders!$D491, products!$A$1:$A$49, 0), MATCH(orders!K$1, products!$A$1:$G$1, 0))</f>
        <v>1</v>
      </c>
      <c r="L491" s="5">
        <f>INDEX(products!$A$1:$G$49, MATCH(orders!$D491, products!$A$1:$A$49, 0), MATCH(orders!L$1, products!$A$1:$G$1, 0))</f>
        <v>15.85</v>
      </c>
      <c r="M491" s="6">
        <f>L491*E491</f>
        <v>95.1</v>
      </c>
      <c r="N491" t="str">
        <f>IF(I491="Rob","Robusta",IF(I491="Exc","Excelsa",IF(I491="Ara","Arabica",IF(I491="Lib","Liberica",""))))</f>
        <v>Liberica</v>
      </c>
      <c r="O491" t="str">
        <f>IF(J491="M","Medium",IF(J491="L","Light",IF(J491="D","Dark","")))</f>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INDEX(products!$A$1:$G$49, MATCH(orders!$D492, products!$A$1:$A$49, 0), MATCH(orders!I$1, products!$A$1:$G$1, 0))</f>
        <v>Lib</v>
      </c>
      <c r="J492" t="str">
        <f>INDEX(products!$A$1:$G$49, MATCH(orders!$D492, products!$A$1:$A$49, 0), MATCH(orders!J$1, products!$A$1:$G$1, 0))</f>
        <v>D</v>
      </c>
      <c r="K492" s="4">
        <f>INDEX(products!$A$1:$G$49, MATCH(orders!$D492, products!$A$1:$A$49, 0), MATCH(orders!K$1, products!$A$1:$G$1, 0))</f>
        <v>0.5</v>
      </c>
      <c r="L492" s="5">
        <f>INDEX(products!$A$1:$G$49, MATCH(orders!$D492, products!$A$1:$A$49, 0), MATCH(orders!L$1, products!$A$1:$G$1, 0))</f>
        <v>7.77</v>
      </c>
      <c r="M492" s="6">
        <f>L492*E492</f>
        <v>15.54</v>
      </c>
      <c r="N492" t="str">
        <f>IF(I492="Rob","Robusta",IF(I492="Exc","Excelsa",IF(I492="Ara","Arabica",IF(I492="Lib","Liberica",""))))</f>
        <v>Liberica</v>
      </c>
      <c r="O492" t="str">
        <f>IF(J492="M","Medium",IF(J492="L","Light",IF(J492="D","Dark","")))</f>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_xlfn.XLOOKUP(C493,customers!$A:$A,customers!$B:$B,,0)</f>
        <v>Kendra Backshell</v>
      </c>
      <c r="G493" s="2" t="str">
        <f>IF(_xlfn.XLOOKUP($C493,customers!$A:$A,customers!$C:$C,,0)=0,"",_xlfn.XLOOKUP($C493,customers!$A:$A,customers!$C:$C,,0))</f>
        <v/>
      </c>
      <c r="H493" s="2" t="str">
        <f>_xlfn.XLOOKUP($C493,customers!$A:$A,customers!$G:$G,,0)</f>
        <v>United States</v>
      </c>
      <c r="I493" t="str">
        <f>INDEX(products!$A$1:$G$49, MATCH(orders!$D493, products!$A$1:$A$49, 0), MATCH(orders!I$1, products!$A$1:$G$1, 0))</f>
        <v>Lib</v>
      </c>
      <c r="J493" t="str">
        <f>INDEX(products!$A$1:$G$49, MATCH(orders!$D493, products!$A$1:$A$49, 0), MATCH(orders!J$1, products!$A$1:$G$1, 0))</f>
        <v>D</v>
      </c>
      <c r="K493" s="4">
        <f>INDEX(products!$A$1:$G$49, MATCH(orders!$D493, products!$A$1:$A$49, 0), MATCH(orders!K$1, products!$A$1:$G$1, 0))</f>
        <v>0.2</v>
      </c>
      <c r="L493" s="5">
        <f>INDEX(products!$A$1:$G$49, MATCH(orders!$D493, products!$A$1:$A$49, 0), MATCH(orders!L$1, products!$A$1:$G$1, 0))</f>
        <v>3.8849999999999998</v>
      </c>
      <c r="M493" s="6">
        <f>L493*E493</f>
        <v>23.31</v>
      </c>
      <c r="N493" t="str">
        <f>IF(I493="Rob","Robusta",IF(I493="Exc","Excelsa",IF(I493="Ara","Arabica",IF(I493="Lib","Liberica",""))))</f>
        <v>Liberica</v>
      </c>
      <c r="O493" t="str">
        <f>IF(J493="M","Medium",IF(J493="L","Light",IF(J493="D","Dark","")))</f>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INDEX(products!$A$1:$G$49, MATCH(orders!$D494, products!$A$1:$A$49, 0), MATCH(orders!I$1, products!$A$1:$G$1, 0))</f>
        <v>Exc</v>
      </c>
      <c r="J494" t="str">
        <f>INDEX(products!$A$1:$G$49, MATCH(orders!$D494, products!$A$1:$A$49, 0), MATCH(orders!J$1, products!$A$1:$G$1, 0))</f>
        <v>M</v>
      </c>
      <c r="K494" s="4">
        <f>INDEX(products!$A$1:$G$49, MATCH(orders!$D494, products!$A$1:$A$49, 0), MATCH(orders!K$1, products!$A$1:$G$1, 0))</f>
        <v>0.2</v>
      </c>
      <c r="L494" s="5">
        <f>INDEX(products!$A$1:$G$49, MATCH(orders!$D494, products!$A$1:$A$49, 0), MATCH(orders!L$1, products!$A$1:$G$1, 0))</f>
        <v>4.125</v>
      </c>
      <c r="M494" s="6">
        <f>L494*E494</f>
        <v>4.125</v>
      </c>
      <c r="N494" t="str">
        <f>IF(I494="Rob","Robusta",IF(I494="Exc","Excelsa",IF(I494="Ara","Arabica",IF(I494="Lib","Liberica",""))))</f>
        <v>Excelsa</v>
      </c>
      <c r="O494" t="str">
        <f>IF(J494="M","Medium",IF(J494="L","Light",IF(J494="D","Dark","")))</f>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_xlfn.XLOOKUP(C495,customers!$A:$A,customers!$B:$B,,0)</f>
        <v>Sky Farnish</v>
      </c>
      <c r="G495" s="2" t="str">
        <f>IF(_xlfn.XLOOKUP($C495,customers!$A:$A,customers!$C:$C,,0)=0,"",_xlfn.XLOOKUP($C495,customers!$A:$A,customers!$C:$C,,0))</f>
        <v>sfarnishdp@dmoz.org</v>
      </c>
      <c r="H495" s="2" t="str">
        <f>_xlfn.XLOOKUP($C495,customers!$A:$A,customers!$G:$G,,0)</f>
        <v>United Kingdom</v>
      </c>
      <c r="I495" t="str">
        <f>INDEX(products!$A$1:$G$49, MATCH(orders!$D495, products!$A$1:$A$49, 0), MATCH(orders!I$1, products!$A$1:$G$1, 0))</f>
        <v>Rob</v>
      </c>
      <c r="J495" t="str">
        <f>INDEX(products!$A$1:$G$49, MATCH(orders!$D495, products!$A$1:$A$49, 0), MATCH(orders!J$1, products!$A$1:$G$1, 0))</f>
        <v>M</v>
      </c>
      <c r="K495" s="4">
        <f>INDEX(products!$A$1:$G$49, MATCH(orders!$D495, products!$A$1:$A$49, 0), MATCH(orders!K$1, products!$A$1:$G$1, 0))</f>
        <v>0.5</v>
      </c>
      <c r="L495" s="5">
        <f>INDEX(products!$A$1:$G$49, MATCH(orders!$D495, products!$A$1:$A$49, 0), MATCH(orders!L$1, products!$A$1:$G$1, 0))</f>
        <v>5.97</v>
      </c>
      <c r="M495" s="6">
        <f>L495*E495</f>
        <v>35.82</v>
      </c>
      <c r="N495" t="str">
        <f>IF(I495="Rob","Robusta",IF(I495="Exc","Excelsa",IF(I495="Ara","Arabica",IF(I495="Lib","Liberica",""))))</f>
        <v>Robusta</v>
      </c>
      <c r="O495" t="str">
        <f>IF(J495="M","Medium",IF(J495="L","Light",IF(J495="D","Dark","")))</f>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INDEX(products!$A$1:$G$49, MATCH(orders!$D496, products!$A$1:$A$49, 0), MATCH(orders!I$1, products!$A$1:$G$1, 0))</f>
        <v>Lib</v>
      </c>
      <c r="J496" t="str">
        <f>INDEX(products!$A$1:$G$49, MATCH(orders!$D496, products!$A$1:$A$49, 0), MATCH(orders!J$1, products!$A$1:$G$1, 0))</f>
        <v>L</v>
      </c>
      <c r="K496" s="4">
        <f>INDEX(products!$A$1:$G$49, MATCH(orders!$D496, products!$A$1:$A$49, 0), MATCH(orders!K$1, products!$A$1:$G$1, 0))</f>
        <v>1</v>
      </c>
      <c r="L496" s="5">
        <f>INDEX(products!$A$1:$G$49, MATCH(orders!$D496, products!$A$1:$A$49, 0), MATCH(orders!L$1, products!$A$1:$G$1, 0))</f>
        <v>15.85</v>
      </c>
      <c r="M496" s="6">
        <f>L496*E496</f>
        <v>31.7</v>
      </c>
      <c r="N496" t="str">
        <f>IF(I496="Rob","Robusta",IF(I496="Exc","Excelsa",IF(I496="Ara","Arabica",IF(I496="Lib","Liberica",""))))</f>
        <v>Liberica</v>
      </c>
      <c r="O496" t="str">
        <f>IF(J496="M","Medium",IF(J496="L","Light",IF(J496="D","Dark","")))</f>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_xlfn.XLOOKUP(C497,customers!$A:$A,customers!$B:$B,,0)</f>
        <v>Currey MacAllister</v>
      </c>
      <c r="G497" s="2" t="str">
        <f>IF(_xlfn.XLOOKUP($C497,customers!$A:$A,customers!$C:$C,,0)=0,"",_xlfn.XLOOKUP($C497,customers!$A:$A,customers!$C:$C,,0))</f>
        <v/>
      </c>
      <c r="H497" s="2" t="str">
        <f>_xlfn.XLOOKUP($C497,customers!$A:$A,customers!$G:$G,,0)</f>
        <v>United States</v>
      </c>
      <c r="I497" t="str">
        <f>INDEX(products!$A$1:$G$49, MATCH(orders!$D497, products!$A$1:$A$49, 0), MATCH(orders!I$1, products!$A$1:$G$1, 0))</f>
        <v>Lib</v>
      </c>
      <c r="J497" t="str">
        <f>INDEX(products!$A$1:$G$49, MATCH(orders!$D497, products!$A$1:$A$49, 0), MATCH(orders!J$1, products!$A$1:$G$1, 0))</f>
        <v>L</v>
      </c>
      <c r="K497" s="4">
        <f>INDEX(products!$A$1:$G$49, MATCH(orders!$D497, products!$A$1:$A$49, 0), MATCH(orders!K$1, products!$A$1:$G$1, 0))</f>
        <v>1</v>
      </c>
      <c r="L497" s="5">
        <f>INDEX(products!$A$1:$G$49, MATCH(orders!$D497, products!$A$1:$A$49, 0), MATCH(orders!L$1, products!$A$1:$G$1, 0))</f>
        <v>15.85</v>
      </c>
      <c r="M497" s="6">
        <f>L497*E497</f>
        <v>79.25</v>
      </c>
      <c r="N497" t="str">
        <f>IF(I497="Rob","Robusta",IF(I497="Exc","Excelsa",IF(I497="Ara","Arabica",IF(I497="Lib","Liberica",""))))</f>
        <v>Liberica</v>
      </c>
      <c r="O497" t="str">
        <f>IF(J497="M","Medium",IF(J497="L","Light",IF(J497="D","Dark","")))</f>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INDEX(products!$A$1:$G$49, MATCH(orders!$D498, products!$A$1:$A$49, 0), MATCH(orders!I$1, products!$A$1:$G$1, 0))</f>
        <v>Exc</v>
      </c>
      <c r="J498" t="str">
        <f>INDEX(products!$A$1:$G$49, MATCH(orders!$D498, products!$A$1:$A$49, 0), MATCH(orders!J$1, products!$A$1:$G$1, 0))</f>
        <v>D</v>
      </c>
      <c r="K498" s="4">
        <f>INDEX(products!$A$1:$G$49, MATCH(orders!$D498, products!$A$1:$A$49, 0), MATCH(orders!K$1, products!$A$1:$G$1, 0))</f>
        <v>0.2</v>
      </c>
      <c r="L498" s="5">
        <f>INDEX(products!$A$1:$G$49, MATCH(orders!$D498, products!$A$1:$A$49, 0), MATCH(orders!L$1, products!$A$1:$G$1, 0))</f>
        <v>3.645</v>
      </c>
      <c r="M498" s="6">
        <f>L498*E498</f>
        <v>10.935</v>
      </c>
      <c r="N498" t="str">
        <f>IF(I498="Rob","Robusta",IF(I498="Exc","Excelsa",IF(I498="Ara","Arabica",IF(I498="Lib","Liberica",""))))</f>
        <v>Excelsa</v>
      </c>
      <c r="O498" t="str">
        <f>IF(J498="M","Medium",IF(J498="L","Light",IF(J498="D","Dark","")))</f>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_xlfn.XLOOKUP(C499,customers!$A:$A,customers!$B:$B,,0)</f>
        <v>Chantal Mersh</v>
      </c>
      <c r="G499" s="2" t="str">
        <f>IF(_xlfn.XLOOKUP($C499,customers!$A:$A,customers!$C:$C,,0)=0,"",_xlfn.XLOOKUP($C499,customers!$A:$A,customers!$C:$C,,0))</f>
        <v>cmershdt@drupal.org</v>
      </c>
      <c r="H499" s="2" t="str">
        <f>_xlfn.XLOOKUP($C499,customers!$A:$A,customers!$G:$G,,0)</f>
        <v>Ireland</v>
      </c>
      <c r="I499" t="str">
        <f>INDEX(products!$A$1:$G$49, MATCH(orders!$D499, products!$A$1:$A$49, 0), MATCH(orders!I$1, products!$A$1:$G$1, 0))</f>
        <v>Ara</v>
      </c>
      <c r="J499" t="str">
        <f>INDEX(products!$A$1:$G$49, MATCH(orders!$D499, products!$A$1:$A$49, 0), MATCH(orders!J$1, products!$A$1:$G$1, 0))</f>
        <v>D</v>
      </c>
      <c r="K499" s="4">
        <f>INDEX(products!$A$1:$G$49, MATCH(orders!$D499, products!$A$1:$A$49, 0), MATCH(orders!K$1, products!$A$1:$G$1, 0))</f>
        <v>1</v>
      </c>
      <c r="L499" s="5">
        <f>INDEX(products!$A$1:$G$49, MATCH(orders!$D499, products!$A$1:$A$49, 0), MATCH(orders!L$1, products!$A$1:$G$1, 0))</f>
        <v>9.9499999999999993</v>
      </c>
      <c r="M499" s="6">
        <f>L499*E499</f>
        <v>39.799999999999997</v>
      </c>
      <c r="N499" t="str">
        <f>IF(I499="Rob","Robusta",IF(I499="Exc","Excelsa",IF(I499="Ara","Arabica",IF(I499="Lib","Liberica",""))))</f>
        <v>Arabica</v>
      </c>
      <c r="O499" t="str">
        <f>IF(J499="M","Medium",IF(J499="L","Light",IF(J499="D","Dark","")))</f>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_xlfn.XLOOKUP(C500,customers!$A:$A,customers!$B:$B,,0)</f>
        <v>Marja Urion</v>
      </c>
      <c r="G500" s="2" t="str">
        <f>IF(_xlfn.XLOOKUP($C500,customers!$A:$A,customers!$C:$C,,0)=0,"",_xlfn.XLOOKUP($C500,customers!$A:$A,customers!$C:$C,,0))</f>
        <v>murione5@alexa.com</v>
      </c>
      <c r="H500" s="2" t="str">
        <f>_xlfn.XLOOKUP($C500,customers!$A:$A,customers!$G:$G,,0)</f>
        <v>Ireland</v>
      </c>
      <c r="I500" t="str">
        <f>INDEX(products!$A$1:$G$49, MATCH(orders!$D500, products!$A$1:$A$49, 0), MATCH(orders!I$1, products!$A$1:$G$1, 0))</f>
        <v>Rob</v>
      </c>
      <c r="J500" t="str">
        <f>INDEX(products!$A$1:$G$49, MATCH(orders!$D500, products!$A$1:$A$49, 0), MATCH(orders!J$1, products!$A$1:$G$1, 0))</f>
        <v>M</v>
      </c>
      <c r="K500" s="4">
        <f>INDEX(products!$A$1:$G$49, MATCH(orders!$D500, products!$A$1:$A$49, 0), MATCH(orders!K$1, products!$A$1:$G$1, 0))</f>
        <v>1</v>
      </c>
      <c r="L500" s="5">
        <f>INDEX(products!$A$1:$G$49, MATCH(orders!$D500, products!$A$1:$A$49, 0), MATCH(orders!L$1, products!$A$1:$G$1, 0))</f>
        <v>9.9499999999999993</v>
      </c>
      <c r="M500" s="6">
        <f>L500*E500</f>
        <v>49.75</v>
      </c>
      <c r="N500" t="str">
        <f>IF(I500="Rob","Robusta",IF(I500="Exc","Excelsa",IF(I500="Ara","Arabica",IF(I500="Lib","Liberica",""))))</f>
        <v>Robusta</v>
      </c>
      <c r="O500" t="str">
        <f>IF(J500="M","Medium",IF(J500="L","Light",IF(J500="D","Dark","")))</f>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_xlfn.XLOOKUP(C501,customers!$A:$A,customers!$B:$B,,0)</f>
        <v>Malynda Purbrick</v>
      </c>
      <c r="G501" s="2" t="str">
        <f>IF(_xlfn.XLOOKUP($C501,customers!$A:$A,customers!$C:$C,,0)=0,"",_xlfn.XLOOKUP($C501,customers!$A:$A,customers!$C:$C,,0))</f>
        <v/>
      </c>
      <c r="H501" s="2" t="str">
        <f>_xlfn.XLOOKUP($C501,customers!$A:$A,customers!$G:$G,,0)</f>
        <v>Ireland</v>
      </c>
      <c r="I501" t="str">
        <f>INDEX(products!$A$1:$G$49, MATCH(orders!$D501, products!$A$1:$A$49, 0), MATCH(orders!I$1, products!$A$1:$G$1, 0))</f>
        <v>Rob</v>
      </c>
      <c r="J501" t="str">
        <f>INDEX(products!$A$1:$G$49, MATCH(orders!$D501, products!$A$1:$A$49, 0), MATCH(orders!J$1, products!$A$1:$G$1, 0))</f>
        <v>D</v>
      </c>
      <c r="K501" s="4">
        <f>INDEX(products!$A$1:$G$49, MATCH(orders!$D501, products!$A$1:$A$49, 0), MATCH(orders!K$1, products!$A$1:$G$1, 0))</f>
        <v>0.2</v>
      </c>
      <c r="L501" s="5">
        <f>INDEX(products!$A$1:$G$49, MATCH(orders!$D501, products!$A$1:$A$49, 0), MATCH(orders!L$1, products!$A$1:$G$1, 0))</f>
        <v>2.6849999999999996</v>
      </c>
      <c r="M501" s="6">
        <f>L501*E501</f>
        <v>8.0549999999999997</v>
      </c>
      <c r="N501" t="str">
        <f>IF(I501="Rob","Robusta",IF(I501="Exc","Excelsa",IF(I501="Ara","Arabica",IF(I501="Lib","Liberica",""))))</f>
        <v>Robusta</v>
      </c>
      <c r="O501" t="str">
        <f>IF(J501="M","Medium",IF(J501="L","Light",IF(J501="D","Dark","")))</f>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_xlfn.XLOOKUP(C502,customers!$A:$A,customers!$B:$B,,0)</f>
        <v>Alf Housaman</v>
      </c>
      <c r="G502" s="2" t="str">
        <f>IF(_xlfn.XLOOKUP($C502,customers!$A:$A,customers!$C:$C,,0)=0,"",_xlfn.XLOOKUP($C502,customers!$A:$A,customers!$C:$C,,0))</f>
        <v/>
      </c>
      <c r="H502" s="2" t="str">
        <f>_xlfn.XLOOKUP($C502,customers!$A:$A,customers!$G:$G,,0)</f>
        <v>United States</v>
      </c>
      <c r="I502" t="str">
        <f>INDEX(products!$A$1:$G$49, MATCH(orders!$D502, products!$A$1:$A$49, 0), MATCH(orders!I$1, products!$A$1:$G$1, 0))</f>
        <v>Rob</v>
      </c>
      <c r="J502" t="str">
        <f>INDEX(products!$A$1:$G$49, MATCH(orders!$D502, products!$A$1:$A$49, 0), MATCH(orders!J$1, products!$A$1:$G$1, 0))</f>
        <v>L</v>
      </c>
      <c r="K502" s="4">
        <f>INDEX(products!$A$1:$G$49, MATCH(orders!$D502, products!$A$1:$A$49, 0), MATCH(orders!K$1, products!$A$1:$G$1, 0))</f>
        <v>1</v>
      </c>
      <c r="L502" s="5">
        <f>INDEX(products!$A$1:$G$49, MATCH(orders!$D502, products!$A$1:$A$49, 0), MATCH(orders!L$1, products!$A$1:$G$1, 0))</f>
        <v>11.95</v>
      </c>
      <c r="M502" s="6">
        <f>L502*E502</f>
        <v>47.8</v>
      </c>
      <c r="N502" t="str">
        <f>IF(I502="Rob","Robusta",IF(I502="Exc","Excelsa",IF(I502="Ara","Arabica",IF(I502="Lib","Liberica",""))))</f>
        <v>Robusta</v>
      </c>
      <c r="O502" t="str">
        <f>IF(J502="M","Medium",IF(J502="L","Light",IF(J502="D","Dark","")))</f>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_xlfn.XLOOKUP(C503,customers!$A:$A,customers!$B:$B,,0)</f>
        <v>Gladi Ducker</v>
      </c>
      <c r="G503" s="2" t="str">
        <f>IF(_xlfn.XLOOKUP($C503,customers!$A:$A,customers!$C:$C,,0)=0,"",_xlfn.XLOOKUP($C503,customers!$A:$A,customers!$C:$C,,0))</f>
        <v>gduckerdx@patch.com</v>
      </c>
      <c r="H503" s="2" t="str">
        <f>_xlfn.XLOOKUP($C503,customers!$A:$A,customers!$G:$G,,0)</f>
        <v>United Kingdom</v>
      </c>
      <c r="I503" t="str">
        <f>INDEX(products!$A$1:$G$49, MATCH(orders!$D503, products!$A$1:$A$49, 0), MATCH(orders!I$1, products!$A$1:$G$1, 0))</f>
        <v>Rob</v>
      </c>
      <c r="J503" t="str">
        <f>INDEX(products!$A$1:$G$49, MATCH(orders!$D503, products!$A$1:$A$49, 0), MATCH(orders!J$1, products!$A$1:$G$1, 0))</f>
        <v>M</v>
      </c>
      <c r="K503" s="4">
        <f>INDEX(products!$A$1:$G$49, MATCH(orders!$D503, products!$A$1:$A$49, 0), MATCH(orders!K$1, products!$A$1:$G$1, 0))</f>
        <v>0.2</v>
      </c>
      <c r="L503" s="5">
        <f>INDEX(products!$A$1:$G$49, MATCH(orders!$D503, products!$A$1:$A$49, 0), MATCH(orders!L$1, products!$A$1:$G$1, 0))</f>
        <v>2.9849999999999999</v>
      </c>
      <c r="M503" s="6">
        <f>L503*E503</f>
        <v>11.94</v>
      </c>
      <c r="N503" t="str">
        <f>IF(I503="Rob","Robusta",IF(I503="Exc","Excelsa",IF(I503="Ara","Arabica",IF(I503="Lib","Liberica",""))))</f>
        <v>Robusta</v>
      </c>
      <c r="O503" t="str">
        <f>IF(J503="M","Medium",IF(J503="L","Light",IF(J503="D","Dark","")))</f>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_xlfn.XLOOKUP(C504,customers!$A:$A,customers!$B:$B,,0)</f>
        <v>Gladi Ducker</v>
      </c>
      <c r="G504" s="2" t="str">
        <f>IF(_xlfn.XLOOKUP($C504,customers!$A:$A,customers!$C:$C,,0)=0,"",_xlfn.XLOOKUP($C504,customers!$A:$A,customers!$C:$C,,0))</f>
        <v>gduckerdx@patch.com</v>
      </c>
      <c r="H504" s="2" t="str">
        <f>_xlfn.XLOOKUP($C504,customers!$A:$A,customers!$G:$G,,0)</f>
        <v>United Kingdom</v>
      </c>
      <c r="I504" t="str">
        <f>INDEX(products!$A$1:$G$49, MATCH(orders!$D504, products!$A$1:$A$49, 0), MATCH(orders!I$1, products!$A$1:$G$1, 0))</f>
        <v>Exc</v>
      </c>
      <c r="J504" t="str">
        <f>INDEX(products!$A$1:$G$49, MATCH(orders!$D504, products!$A$1:$A$49, 0), MATCH(orders!J$1, products!$A$1:$G$1, 0))</f>
        <v>M</v>
      </c>
      <c r="K504" s="4">
        <f>INDEX(products!$A$1:$G$49, MATCH(orders!$D504, products!$A$1:$A$49, 0), MATCH(orders!K$1, products!$A$1:$G$1, 0))</f>
        <v>0.2</v>
      </c>
      <c r="L504" s="5">
        <f>INDEX(products!$A$1:$G$49, MATCH(orders!$D504, products!$A$1:$A$49, 0), MATCH(orders!L$1, products!$A$1:$G$1, 0))</f>
        <v>4.125</v>
      </c>
      <c r="M504" s="6">
        <f>L504*E504</f>
        <v>16.5</v>
      </c>
      <c r="N504" t="str">
        <f>IF(I504="Rob","Robusta",IF(I504="Exc","Excelsa",IF(I504="Ara","Arabica",IF(I504="Lib","Liberica",""))))</f>
        <v>Excelsa</v>
      </c>
      <c r="O504" t="str">
        <f>IF(J504="M","Medium",IF(J504="L","Light",IF(J504="D","Dark","")))</f>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_xlfn.XLOOKUP(C505,customers!$A:$A,customers!$B:$B,,0)</f>
        <v>Gladi Ducker</v>
      </c>
      <c r="G505" s="2" t="str">
        <f>IF(_xlfn.XLOOKUP($C505,customers!$A:$A,customers!$C:$C,,0)=0,"",_xlfn.XLOOKUP($C505,customers!$A:$A,customers!$C:$C,,0))</f>
        <v>gduckerdx@patch.com</v>
      </c>
      <c r="H505" s="2" t="str">
        <f>_xlfn.XLOOKUP($C505,customers!$A:$A,customers!$G:$G,,0)</f>
        <v>United Kingdom</v>
      </c>
      <c r="I505" t="str">
        <f>INDEX(products!$A$1:$G$49, MATCH(orders!$D505, products!$A$1:$A$49, 0), MATCH(orders!I$1, products!$A$1:$G$1, 0))</f>
        <v>Lib</v>
      </c>
      <c r="J505" t="str">
        <f>INDEX(products!$A$1:$G$49, MATCH(orders!$D505, products!$A$1:$A$49, 0), MATCH(orders!J$1, products!$A$1:$G$1, 0))</f>
        <v>D</v>
      </c>
      <c r="K505" s="4">
        <f>INDEX(products!$A$1:$G$49, MATCH(orders!$D505, products!$A$1:$A$49, 0), MATCH(orders!K$1, products!$A$1:$G$1, 0))</f>
        <v>1</v>
      </c>
      <c r="L505" s="5">
        <f>INDEX(products!$A$1:$G$49, MATCH(orders!$D505, products!$A$1:$A$49, 0), MATCH(orders!L$1, products!$A$1:$G$1, 0))</f>
        <v>12.95</v>
      </c>
      <c r="M505" s="6">
        <f>L505*E505</f>
        <v>51.8</v>
      </c>
      <c r="N505" t="str">
        <f>IF(I505="Rob","Robusta",IF(I505="Exc","Excelsa",IF(I505="Ara","Arabica",IF(I505="Lib","Liberica",""))))</f>
        <v>Liberica</v>
      </c>
      <c r="O505" t="str">
        <f>IF(J505="M","Medium",IF(J505="L","Light",IF(J505="D","Dark","")))</f>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_xlfn.XLOOKUP(C506,customers!$A:$A,customers!$B:$B,,0)</f>
        <v>Gladi Ducker</v>
      </c>
      <c r="G506" s="2" t="str">
        <f>IF(_xlfn.XLOOKUP($C506,customers!$A:$A,customers!$C:$C,,0)=0,"",_xlfn.XLOOKUP($C506,customers!$A:$A,customers!$C:$C,,0))</f>
        <v>gduckerdx@patch.com</v>
      </c>
      <c r="H506" s="2" t="str">
        <f>_xlfn.XLOOKUP($C506,customers!$A:$A,customers!$G:$G,,0)</f>
        <v>United Kingdom</v>
      </c>
      <c r="I506" t="str">
        <f>INDEX(products!$A$1:$G$49, MATCH(orders!$D506, products!$A$1:$A$49, 0), MATCH(orders!I$1, products!$A$1:$G$1, 0))</f>
        <v>Lib</v>
      </c>
      <c r="J506" t="str">
        <f>INDEX(products!$A$1:$G$49, MATCH(orders!$D506, products!$A$1:$A$49, 0), MATCH(orders!J$1, products!$A$1:$G$1, 0))</f>
        <v>L</v>
      </c>
      <c r="K506" s="4">
        <f>INDEX(products!$A$1:$G$49, MATCH(orders!$D506, products!$A$1:$A$49, 0), MATCH(orders!K$1, products!$A$1:$G$1, 0))</f>
        <v>0.2</v>
      </c>
      <c r="L506" s="5">
        <f>INDEX(products!$A$1:$G$49, MATCH(orders!$D506, products!$A$1:$A$49, 0), MATCH(orders!L$1, products!$A$1:$G$1, 0))</f>
        <v>4.7549999999999999</v>
      </c>
      <c r="M506" s="6">
        <f>L506*E506</f>
        <v>14.265000000000001</v>
      </c>
      <c r="N506" t="str">
        <f>IF(I506="Rob","Robusta",IF(I506="Exc","Excelsa",IF(I506="Ara","Arabica",IF(I506="Lib","Liberica",""))))</f>
        <v>Liberica</v>
      </c>
      <c r="O506" t="str">
        <f>IF(J506="M","Medium",IF(J506="L","Light",IF(J506="D","Dark","")))</f>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INDEX(products!$A$1:$G$49, MATCH(orders!$D507, products!$A$1:$A$49, 0), MATCH(orders!I$1, products!$A$1:$G$1, 0))</f>
        <v>Lib</v>
      </c>
      <c r="J507" t="str">
        <f>INDEX(products!$A$1:$G$49, MATCH(orders!$D507, products!$A$1:$A$49, 0), MATCH(orders!J$1, products!$A$1:$G$1, 0))</f>
        <v>M</v>
      </c>
      <c r="K507" s="4">
        <f>INDEX(products!$A$1:$G$49, MATCH(orders!$D507, products!$A$1:$A$49, 0), MATCH(orders!K$1, products!$A$1:$G$1, 0))</f>
        <v>0.2</v>
      </c>
      <c r="L507" s="5">
        <f>INDEX(products!$A$1:$G$49, MATCH(orders!$D507, products!$A$1:$A$49, 0), MATCH(orders!L$1, products!$A$1:$G$1, 0))</f>
        <v>4.3650000000000002</v>
      </c>
      <c r="M507" s="6">
        <f>L507*E507</f>
        <v>26.19</v>
      </c>
      <c r="N507" t="str">
        <f>IF(I507="Rob","Robusta",IF(I507="Exc","Excelsa",IF(I507="Ara","Arabica",IF(I507="Lib","Liberica",""))))</f>
        <v>Liberica</v>
      </c>
      <c r="O507" t="str">
        <f>IF(J507="M","Medium",IF(J507="L","Light",IF(J507="D","Dark","")))</f>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INDEX(products!$A$1:$G$49, MATCH(orders!$D508, products!$A$1:$A$49, 0), MATCH(orders!I$1, products!$A$1:$G$1, 0))</f>
        <v>Ara</v>
      </c>
      <c r="J508" t="str">
        <f>INDEX(products!$A$1:$G$49, MATCH(orders!$D508, products!$A$1:$A$49, 0), MATCH(orders!J$1, products!$A$1:$G$1, 0))</f>
        <v>L</v>
      </c>
      <c r="K508" s="4">
        <f>INDEX(products!$A$1:$G$49, MATCH(orders!$D508, products!$A$1:$A$49, 0), MATCH(orders!K$1, products!$A$1:$G$1, 0))</f>
        <v>1</v>
      </c>
      <c r="L508" s="5">
        <f>INDEX(products!$A$1:$G$49, MATCH(orders!$D508, products!$A$1:$A$49, 0), MATCH(orders!L$1, products!$A$1:$G$1, 0))</f>
        <v>12.95</v>
      </c>
      <c r="M508" s="6">
        <f>L508*E508</f>
        <v>25.9</v>
      </c>
      <c r="N508" t="str">
        <f>IF(I508="Rob","Robusta",IF(I508="Exc","Excelsa",IF(I508="Ara","Arabica",IF(I508="Lib","Liberica",""))))</f>
        <v>Arabica</v>
      </c>
      <c r="O508" t="str">
        <f>IF(J508="M","Medium",IF(J508="L","Light",IF(J508="D","Dark","")))</f>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_xlfn.XLOOKUP(C509,customers!$A:$A,customers!$B:$B,,0)</f>
        <v>Perry Lyfield</v>
      </c>
      <c r="G509" s="2" t="str">
        <f>IF(_xlfn.XLOOKUP($C509,customers!$A:$A,customers!$C:$C,,0)=0,"",_xlfn.XLOOKUP($C509,customers!$A:$A,customers!$C:$C,,0))</f>
        <v>plyfielde3@baidu.com</v>
      </c>
      <c r="H509" s="2" t="str">
        <f>_xlfn.XLOOKUP($C509,customers!$A:$A,customers!$G:$G,,0)</f>
        <v>United States</v>
      </c>
      <c r="I509" t="str">
        <f>INDEX(products!$A$1:$G$49, MATCH(orders!$D509, products!$A$1:$A$49, 0), MATCH(orders!I$1, products!$A$1:$G$1, 0))</f>
        <v>Ara</v>
      </c>
      <c r="J509" t="str">
        <f>INDEX(products!$A$1:$G$49, MATCH(orders!$D509, products!$A$1:$A$49, 0), MATCH(orders!J$1, products!$A$1:$G$1, 0))</f>
        <v>L</v>
      </c>
      <c r="K509" s="4">
        <f>INDEX(products!$A$1:$G$49, MATCH(orders!$D509, products!$A$1:$A$49, 0), MATCH(orders!K$1, products!$A$1:$G$1, 0))</f>
        <v>2.5</v>
      </c>
      <c r="L509" s="5">
        <f>INDEX(products!$A$1:$G$49, MATCH(orders!$D509, products!$A$1:$A$49, 0), MATCH(orders!L$1, products!$A$1:$G$1, 0))</f>
        <v>29.784999999999997</v>
      </c>
      <c r="M509" s="6">
        <f>L509*E509</f>
        <v>89.35499999999999</v>
      </c>
      <c r="N509" t="str">
        <f>IF(I509="Rob","Robusta",IF(I509="Exc","Excelsa",IF(I509="Ara","Arabica",IF(I509="Lib","Liberica",""))))</f>
        <v>Arabica</v>
      </c>
      <c r="O509" t="str">
        <f>IF(J509="M","Medium",IF(J509="L","Light",IF(J509="D","Dark","")))</f>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_xlfn.XLOOKUP(C510,customers!$A:$A,customers!$B:$B,,0)</f>
        <v>Heall Perris</v>
      </c>
      <c r="G510" s="2" t="str">
        <f>IF(_xlfn.XLOOKUP($C510,customers!$A:$A,customers!$C:$C,,0)=0,"",_xlfn.XLOOKUP($C510,customers!$A:$A,customers!$C:$C,,0))</f>
        <v>hperrise4@studiopress.com</v>
      </c>
      <c r="H510" s="2" t="str">
        <f>_xlfn.XLOOKUP($C510,customers!$A:$A,customers!$G:$G,,0)</f>
        <v>Ireland</v>
      </c>
      <c r="I510" t="str">
        <f>INDEX(products!$A$1:$G$49, MATCH(orders!$D510, products!$A$1:$A$49, 0), MATCH(orders!I$1, products!$A$1:$G$1, 0))</f>
        <v>Lib</v>
      </c>
      <c r="J510" t="str">
        <f>INDEX(products!$A$1:$G$49, MATCH(orders!$D510, products!$A$1:$A$49, 0), MATCH(orders!J$1, products!$A$1:$G$1, 0))</f>
        <v>D</v>
      </c>
      <c r="K510" s="4">
        <f>INDEX(products!$A$1:$G$49, MATCH(orders!$D510, products!$A$1:$A$49, 0), MATCH(orders!K$1, products!$A$1:$G$1, 0))</f>
        <v>0.5</v>
      </c>
      <c r="L510" s="5">
        <f>INDEX(products!$A$1:$G$49, MATCH(orders!$D510, products!$A$1:$A$49, 0), MATCH(orders!L$1, products!$A$1:$G$1, 0))</f>
        <v>7.77</v>
      </c>
      <c r="M510" s="6">
        <f>L510*E510</f>
        <v>46.62</v>
      </c>
      <c r="N510" t="str">
        <f>IF(I510="Rob","Robusta",IF(I510="Exc","Excelsa",IF(I510="Ara","Arabica",IF(I510="Lib","Liberica",""))))</f>
        <v>Liberica</v>
      </c>
      <c r="O510" t="str">
        <f>IF(J510="M","Medium",IF(J510="L","Light",IF(J510="D","Dark","")))</f>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_xlfn.XLOOKUP(C511,customers!$A:$A,customers!$B:$B,,0)</f>
        <v>Marja Urion</v>
      </c>
      <c r="G511" s="2" t="str">
        <f>IF(_xlfn.XLOOKUP($C511,customers!$A:$A,customers!$C:$C,,0)=0,"",_xlfn.XLOOKUP($C511,customers!$A:$A,customers!$C:$C,,0))</f>
        <v>murione5@alexa.com</v>
      </c>
      <c r="H511" s="2" t="str">
        <f>_xlfn.XLOOKUP($C511,customers!$A:$A,customers!$G:$G,,0)</f>
        <v>Ireland</v>
      </c>
      <c r="I511" t="str">
        <f>INDEX(products!$A$1:$G$49, MATCH(orders!$D511, products!$A$1:$A$49, 0), MATCH(orders!I$1, products!$A$1:$G$1, 0))</f>
        <v>Ara</v>
      </c>
      <c r="J511" t="str">
        <f>INDEX(products!$A$1:$G$49, MATCH(orders!$D511, products!$A$1:$A$49, 0), MATCH(orders!J$1, products!$A$1:$G$1, 0))</f>
        <v>D</v>
      </c>
      <c r="K511" s="4">
        <f>INDEX(products!$A$1:$G$49, MATCH(orders!$D511, products!$A$1:$A$49, 0), MATCH(orders!K$1, products!$A$1:$G$1, 0))</f>
        <v>1</v>
      </c>
      <c r="L511" s="5">
        <f>INDEX(products!$A$1:$G$49, MATCH(orders!$D511, products!$A$1:$A$49, 0), MATCH(orders!L$1, products!$A$1:$G$1, 0))</f>
        <v>9.9499999999999993</v>
      </c>
      <c r="M511" s="6">
        <f>L511*E511</f>
        <v>29.849999999999998</v>
      </c>
      <c r="N511" t="str">
        <f>IF(I511="Rob","Robusta",IF(I511="Exc","Excelsa",IF(I511="Ara","Arabica",IF(I511="Lib","Liberica",""))))</f>
        <v>Arabica</v>
      </c>
      <c r="O511" t="str">
        <f>IF(J511="M","Medium",IF(J511="L","Light",IF(J511="D","Dark","")))</f>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_xlfn.XLOOKUP(C512,customers!$A:$A,customers!$B:$B,,0)</f>
        <v>Camellia Kid</v>
      </c>
      <c r="G512" s="2" t="str">
        <f>IF(_xlfn.XLOOKUP($C512,customers!$A:$A,customers!$C:$C,,0)=0,"",_xlfn.XLOOKUP($C512,customers!$A:$A,customers!$C:$C,,0))</f>
        <v>ckide6@narod.ru</v>
      </c>
      <c r="H512" s="2" t="str">
        <f>_xlfn.XLOOKUP($C512,customers!$A:$A,customers!$G:$G,,0)</f>
        <v>Ireland</v>
      </c>
      <c r="I512" t="str">
        <f>INDEX(products!$A$1:$G$49, MATCH(orders!$D512, products!$A$1:$A$49, 0), MATCH(orders!I$1, products!$A$1:$G$1, 0))</f>
        <v>Rob</v>
      </c>
      <c r="J512" t="str">
        <f>INDEX(products!$A$1:$G$49, MATCH(orders!$D512, products!$A$1:$A$49, 0), MATCH(orders!J$1, products!$A$1:$G$1, 0))</f>
        <v>L</v>
      </c>
      <c r="K512" s="4">
        <f>INDEX(products!$A$1:$G$49, MATCH(orders!$D512, products!$A$1:$A$49, 0), MATCH(orders!K$1, products!$A$1:$G$1, 0))</f>
        <v>0.2</v>
      </c>
      <c r="L512" s="5">
        <f>INDEX(products!$A$1:$G$49, MATCH(orders!$D512, products!$A$1:$A$49, 0), MATCH(orders!L$1, products!$A$1:$G$1, 0))</f>
        <v>3.5849999999999995</v>
      </c>
      <c r="M512" s="6">
        <f>L512*E512</f>
        <v>10.754999999999999</v>
      </c>
      <c r="N512" t="str">
        <f>IF(I512="Rob","Robusta",IF(I512="Exc","Excelsa",IF(I512="Ara","Arabica",IF(I512="Lib","Liberica",""))))</f>
        <v>Robusta</v>
      </c>
      <c r="O512" t="str">
        <f>IF(J512="M","Medium",IF(J512="L","Light",IF(J512="D","Dark","")))</f>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INDEX(products!$A$1:$G$49, MATCH(orders!$D513, products!$A$1:$A$49, 0), MATCH(orders!I$1, products!$A$1:$G$1, 0))</f>
        <v>Ara</v>
      </c>
      <c r="J513" t="str">
        <f>INDEX(products!$A$1:$G$49, MATCH(orders!$D513, products!$A$1:$A$49, 0), MATCH(orders!J$1, products!$A$1:$G$1, 0))</f>
        <v>M</v>
      </c>
      <c r="K513" s="4">
        <f>INDEX(products!$A$1:$G$49, MATCH(orders!$D513, products!$A$1:$A$49, 0), MATCH(orders!K$1, products!$A$1:$G$1, 0))</f>
        <v>0.2</v>
      </c>
      <c r="L513" s="5">
        <f>INDEX(products!$A$1:$G$49, MATCH(orders!$D513, products!$A$1:$A$49, 0), MATCH(orders!L$1, products!$A$1:$G$1, 0))</f>
        <v>3.375</v>
      </c>
      <c r="M513" s="6">
        <f>L513*E513</f>
        <v>13.5</v>
      </c>
      <c r="N513" t="str">
        <f>IF(I513="Rob","Robusta",IF(I513="Exc","Excelsa",IF(I513="Ara","Arabica",IF(I513="Lib","Liberica",""))))</f>
        <v>Arabica</v>
      </c>
      <c r="O513" t="str">
        <f>IF(J513="M","Medium",IF(J513="L","Light",IF(J513="D","Dark","")))</f>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_xlfn.XLOOKUP(C514,customers!$A:$A,customers!$B:$B,,0)</f>
        <v>Celia Bakeup</v>
      </c>
      <c r="G514" s="2" t="str">
        <f>IF(_xlfn.XLOOKUP($C514,customers!$A:$A,customers!$C:$C,,0)=0,"",_xlfn.XLOOKUP($C514,customers!$A:$A,customers!$C:$C,,0))</f>
        <v>cbakeupe8@globo.com</v>
      </c>
      <c r="H514" s="2" t="str">
        <f>_xlfn.XLOOKUP($C514,customers!$A:$A,customers!$G:$G,,0)</f>
        <v>United States</v>
      </c>
      <c r="I514" t="str">
        <f>INDEX(products!$A$1:$G$49, MATCH(orders!$D514, products!$A$1:$A$49, 0), MATCH(orders!I$1, products!$A$1:$G$1, 0))</f>
        <v>Lib</v>
      </c>
      <c r="J514" t="str">
        <f>INDEX(products!$A$1:$G$49, MATCH(orders!$D514, products!$A$1:$A$49, 0), MATCH(orders!J$1, products!$A$1:$G$1, 0))</f>
        <v>L</v>
      </c>
      <c r="K514" s="4">
        <f>INDEX(products!$A$1:$G$49, MATCH(orders!$D514, products!$A$1:$A$49, 0), MATCH(orders!K$1, products!$A$1:$G$1, 0))</f>
        <v>1</v>
      </c>
      <c r="L514" s="5">
        <f>INDEX(products!$A$1:$G$49, MATCH(orders!$D514, products!$A$1:$A$49, 0), MATCH(orders!L$1, products!$A$1:$G$1, 0))</f>
        <v>15.85</v>
      </c>
      <c r="M514" s="6">
        <f>L514*E514</f>
        <v>47.55</v>
      </c>
      <c r="N514" t="str">
        <f>IF(I514="Rob","Robusta",IF(I514="Exc","Excelsa",IF(I514="Ara","Arabica",IF(I514="Lib","Liberica",""))))</f>
        <v>Liberica</v>
      </c>
      <c r="O514" t="str">
        <f>IF(J514="M","Medium",IF(J514="L","Light",IF(J514="D","Dark","")))</f>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INDEX(products!$A$1:$G$49, MATCH(orders!$D515, products!$A$1:$A$49, 0), MATCH(orders!I$1, products!$A$1:$G$1, 0))</f>
        <v>Lib</v>
      </c>
      <c r="J515" t="str">
        <f>INDEX(products!$A$1:$G$49, MATCH(orders!$D515, products!$A$1:$A$49, 0), MATCH(orders!J$1, products!$A$1:$G$1, 0))</f>
        <v>L</v>
      </c>
      <c r="K515" s="4">
        <f>INDEX(products!$A$1:$G$49, MATCH(orders!$D515, products!$A$1:$A$49, 0), MATCH(orders!K$1, products!$A$1:$G$1, 0))</f>
        <v>1</v>
      </c>
      <c r="L515" s="5">
        <f>INDEX(products!$A$1:$G$49, MATCH(orders!$D515, products!$A$1:$A$49, 0), MATCH(orders!L$1, products!$A$1:$G$1, 0))</f>
        <v>15.85</v>
      </c>
      <c r="M515" s="6">
        <f>L515*E515</f>
        <v>79.25</v>
      </c>
      <c r="N515" t="str">
        <f>IF(I515="Rob","Robusta",IF(I515="Exc","Excelsa",IF(I515="Ara","Arabica",IF(I515="Lib","Liberica",""))))</f>
        <v>Liberica</v>
      </c>
      <c r="O515" t="str">
        <f>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INDEX(products!$A$1:$G$49, MATCH(orders!$D516, products!$A$1:$A$49, 0), MATCH(orders!I$1, products!$A$1:$G$1, 0))</f>
        <v>Lib</v>
      </c>
      <c r="J516" t="str">
        <f>INDEX(products!$A$1:$G$49, MATCH(orders!$D516, products!$A$1:$A$49, 0), MATCH(orders!J$1, products!$A$1:$G$1, 0))</f>
        <v>M</v>
      </c>
      <c r="K516" s="4">
        <f>INDEX(products!$A$1:$G$49, MATCH(orders!$D516, products!$A$1:$A$49, 0), MATCH(orders!K$1, products!$A$1:$G$1, 0))</f>
        <v>0.2</v>
      </c>
      <c r="L516" s="5">
        <f>INDEX(products!$A$1:$G$49, MATCH(orders!$D516, products!$A$1:$A$49, 0), MATCH(orders!L$1, products!$A$1:$G$1, 0))</f>
        <v>4.3650000000000002</v>
      </c>
      <c r="M516" s="6">
        <f>L516*E516</f>
        <v>26.19</v>
      </c>
      <c r="N516" t="str">
        <f>IF(I516="Rob","Robusta",IF(I516="Exc","Excelsa",IF(I516="Ara","Arabica",IF(I516="Lib","Liberica",""))))</f>
        <v>Liberica</v>
      </c>
      <c r="O516" t="str">
        <f>IF(J516="M","Medium",IF(J516="L","Light",IF(J516="D","Dark","")))</f>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INDEX(products!$A$1:$G$49, MATCH(orders!$D517, products!$A$1:$A$49, 0), MATCH(orders!I$1, products!$A$1:$G$1, 0))</f>
        <v>Rob</v>
      </c>
      <c r="J517" t="str">
        <f>INDEX(products!$A$1:$G$49, MATCH(orders!$D517, products!$A$1:$A$49, 0), MATCH(orders!J$1, products!$A$1:$G$1, 0))</f>
        <v>L</v>
      </c>
      <c r="K517" s="4">
        <f>INDEX(products!$A$1:$G$49, MATCH(orders!$D517, products!$A$1:$A$49, 0), MATCH(orders!K$1, products!$A$1:$G$1, 0))</f>
        <v>0.5</v>
      </c>
      <c r="L517" s="5">
        <f>INDEX(products!$A$1:$G$49, MATCH(orders!$D517, products!$A$1:$A$49, 0), MATCH(orders!L$1, products!$A$1:$G$1, 0))</f>
        <v>7.169999999999999</v>
      </c>
      <c r="M517" s="6">
        <f>L517*E517</f>
        <v>21.509999999999998</v>
      </c>
      <c r="N517" t="str">
        <f>IF(I517="Rob","Robusta",IF(I517="Exc","Excelsa",IF(I517="Ara","Arabica",IF(I517="Lib","Liberica",""))))</f>
        <v>Robusta</v>
      </c>
      <c r="O517" t="str">
        <f>IF(J517="M","Medium",IF(J517="L","Light",IF(J517="D","Dark","")))</f>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_xlfn.XLOOKUP(C518,customers!$A:$A,customers!$B:$B,,0)</f>
        <v>Cindra Burling</v>
      </c>
      <c r="G518" s="2" t="str">
        <f>IF(_xlfn.XLOOKUP($C518,customers!$A:$A,customers!$C:$C,,0)=0,"",_xlfn.XLOOKUP($C518,customers!$A:$A,customers!$C:$C,,0))</f>
        <v/>
      </c>
      <c r="H518" s="2" t="str">
        <f>_xlfn.XLOOKUP($C518,customers!$A:$A,customers!$G:$G,,0)</f>
        <v>United States</v>
      </c>
      <c r="I518" t="str">
        <f>INDEX(products!$A$1:$G$49, MATCH(orders!$D518, products!$A$1:$A$49, 0), MATCH(orders!I$1, products!$A$1:$G$1, 0))</f>
        <v>Rob</v>
      </c>
      <c r="J518" t="str">
        <f>INDEX(products!$A$1:$G$49, MATCH(orders!$D518, products!$A$1:$A$49, 0), MATCH(orders!J$1, products!$A$1:$G$1, 0))</f>
        <v>D</v>
      </c>
      <c r="K518" s="4">
        <f>INDEX(products!$A$1:$G$49, MATCH(orders!$D518, products!$A$1:$A$49, 0), MATCH(orders!K$1, products!$A$1:$G$1, 0))</f>
        <v>2.5</v>
      </c>
      <c r="L518" s="5">
        <f>INDEX(products!$A$1:$G$49, MATCH(orders!$D518, products!$A$1:$A$49, 0), MATCH(orders!L$1, products!$A$1:$G$1, 0))</f>
        <v>20.584999999999997</v>
      </c>
      <c r="M518" s="6">
        <f>L518*E518</f>
        <v>102.92499999999998</v>
      </c>
      <c r="N518" t="str">
        <f>IF(I518="Rob","Robusta",IF(I518="Exc","Excelsa",IF(I518="Ara","Arabica",IF(I518="Lib","Liberica",""))))</f>
        <v>Robusta</v>
      </c>
      <c r="O518" t="str">
        <f>IF(J518="M","Medium",IF(J518="L","Light",IF(J518="D","Dark","")))</f>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_xlfn.XLOOKUP(C519,customers!$A:$A,customers!$B:$B,,0)</f>
        <v>Channa Belamy</v>
      </c>
      <c r="G519" s="2" t="str">
        <f>IF(_xlfn.XLOOKUP($C519,customers!$A:$A,customers!$C:$C,,0)=0,"",_xlfn.XLOOKUP($C519,customers!$A:$A,customers!$C:$C,,0))</f>
        <v/>
      </c>
      <c r="H519" s="2" t="str">
        <f>_xlfn.XLOOKUP($C519,customers!$A:$A,customers!$G:$G,,0)</f>
        <v>United States</v>
      </c>
      <c r="I519" t="str">
        <f>INDEX(products!$A$1:$G$49, MATCH(orders!$D519, products!$A$1:$A$49, 0), MATCH(orders!I$1, products!$A$1:$G$1, 0))</f>
        <v>Lib</v>
      </c>
      <c r="J519" t="str">
        <f>INDEX(products!$A$1:$G$49, MATCH(orders!$D519, products!$A$1:$A$49, 0), MATCH(orders!J$1, products!$A$1:$G$1, 0))</f>
        <v>D</v>
      </c>
      <c r="K519" s="4">
        <f>INDEX(products!$A$1:$G$49, MATCH(orders!$D519, products!$A$1:$A$49, 0), MATCH(orders!K$1, products!$A$1:$G$1, 0))</f>
        <v>0.2</v>
      </c>
      <c r="L519" s="5">
        <f>INDEX(products!$A$1:$G$49, MATCH(orders!$D519, products!$A$1:$A$49, 0), MATCH(orders!L$1, products!$A$1:$G$1, 0))</f>
        <v>3.8849999999999998</v>
      </c>
      <c r="M519" s="6">
        <f>L519*E519</f>
        <v>7.77</v>
      </c>
      <c r="N519" t="str">
        <f>IF(I519="Rob","Robusta",IF(I519="Exc","Excelsa",IF(I519="Ara","Arabica",IF(I519="Lib","Liberica",""))))</f>
        <v>Liberica</v>
      </c>
      <c r="O519" t="str">
        <f>IF(J519="M","Medium",IF(J519="L","Light",IF(J519="D","Dark","")))</f>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_xlfn.XLOOKUP(C520,customers!$A:$A,customers!$B:$B,,0)</f>
        <v>Karl Imorts</v>
      </c>
      <c r="G520" s="2" t="str">
        <f>IF(_xlfn.XLOOKUP($C520,customers!$A:$A,customers!$C:$C,,0)=0,"",_xlfn.XLOOKUP($C520,customers!$A:$A,customers!$C:$C,,0))</f>
        <v>kimortsee@alexa.com</v>
      </c>
      <c r="H520" s="2" t="str">
        <f>_xlfn.XLOOKUP($C520,customers!$A:$A,customers!$G:$G,,0)</f>
        <v>United States</v>
      </c>
      <c r="I520" t="str">
        <f>INDEX(products!$A$1:$G$49, MATCH(orders!$D520, products!$A$1:$A$49, 0), MATCH(orders!I$1, products!$A$1:$G$1, 0))</f>
        <v>Exc</v>
      </c>
      <c r="J520" t="str">
        <f>INDEX(products!$A$1:$G$49, MATCH(orders!$D520, products!$A$1:$A$49, 0), MATCH(orders!J$1, products!$A$1:$G$1, 0))</f>
        <v>D</v>
      </c>
      <c r="K520" s="4">
        <f>INDEX(products!$A$1:$G$49, MATCH(orders!$D520, products!$A$1:$A$49, 0), MATCH(orders!K$1, products!$A$1:$G$1, 0))</f>
        <v>2.5</v>
      </c>
      <c r="L520" s="5">
        <f>INDEX(products!$A$1:$G$49, MATCH(orders!$D520, products!$A$1:$A$49, 0), MATCH(orders!L$1, products!$A$1:$G$1, 0))</f>
        <v>27.945</v>
      </c>
      <c r="M520" s="6">
        <f>L520*E520</f>
        <v>139.72499999999999</v>
      </c>
      <c r="N520" t="str">
        <f>IF(I520="Rob","Robusta",IF(I520="Exc","Excelsa",IF(I520="Ara","Arabica",IF(I520="Lib","Liberica",""))))</f>
        <v>Excelsa</v>
      </c>
      <c r="O520" t="str">
        <f>IF(J520="M","Medium",IF(J520="L","Light",IF(J520="D","Dark","")))</f>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_xlfn.XLOOKUP(C521,customers!$A:$A,customers!$B:$B,,0)</f>
        <v>Marja Urion</v>
      </c>
      <c r="G521" s="2" t="str">
        <f>IF(_xlfn.XLOOKUP($C521,customers!$A:$A,customers!$C:$C,,0)=0,"",_xlfn.XLOOKUP($C521,customers!$A:$A,customers!$C:$C,,0))</f>
        <v>murione5@alexa.com</v>
      </c>
      <c r="H521" s="2" t="str">
        <f>_xlfn.XLOOKUP($C521,customers!$A:$A,customers!$G:$G,,0)</f>
        <v>Ireland</v>
      </c>
      <c r="I521" t="str">
        <f>INDEX(products!$A$1:$G$49, MATCH(orders!$D521, products!$A$1:$A$49, 0), MATCH(orders!I$1, products!$A$1:$G$1, 0))</f>
        <v>Ara</v>
      </c>
      <c r="J521" t="str">
        <f>INDEX(products!$A$1:$G$49, MATCH(orders!$D521, products!$A$1:$A$49, 0), MATCH(orders!J$1, products!$A$1:$G$1, 0))</f>
        <v>D</v>
      </c>
      <c r="K521" s="4">
        <f>INDEX(products!$A$1:$G$49, MATCH(orders!$D521, products!$A$1:$A$49, 0), MATCH(orders!K$1, products!$A$1:$G$1, 0))</f>
        <v>0.5</v>
      </c>
      <c r="L521" s="5">
        <f>INDEX(products!$A$1:$G$49, MATCH(orders!$D521, products!$A$1:$A$49, 0), MATCH(orders!L$1, products!$A$1:$G$1, 0))</f>
        <v>5.97</v>
      </c>
      <c r="M521" s="6">
        <f>L521*E521</f>
        <v>11.94</v>
      </c>
      <c r="N521" t="str">
        <f>IF(I521="Rob","Robusta",IF(I521="Exc","Excelsa",IF(I521="Ara","Arabica",IF(I521="Lib","Liberica",""))))</f>
        <v>Arabica</v>
      </c>
      <c r="O521" t="str">
        <f>IF(J521="M","Medium",IF(J521="L","Light",IF(J521="D","Dark","")))</f>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INDEX(products!$A$1:$G$49, MATCH(orders!$D522, products!$A$1:$A$49, 0), MATCH(orders!I$1, products!$A$1:$G$1, 0))</f>
        <v>Lib</v>
      </c>
      <c r="J522" t="str">
        <f>INDEX(products!$A$1:$G$49, MATCH(orders!$D522, products!$A$1:$A$49, 0), MATCH(orders!J$1, products!$A$1:$G$1, 0))</f>
        <v>D</v>
      </c>
      <c r="K522" s="4">
        <f>INDEX(products!$A$1:$G$49, MATCH(orders!$D522, products!$A$1:$A$49, 0), MATCH(orders!K$1, products!$A$1:$G$1, 0))</f>
        <v>0.2</v>
      </c>
      <c r="L522" s="5">
        <f>INDEX(products!$A$1:$G$49, MATCH(orders!$D522, products!$A$1:$A$49, 0), MATCH(orders!L$1, products!$A$1:$G$1, 0))</f>
        <v>3.8849999999999998</v>
      </c>
      <c r="M522" s="6">
        <f>L522*E522</f>
        <v>3.8849999999999998</v>
      </c>
      <c r="N522" t="str">
        <f>IF(I522="Rob","Robusta",IF(I522="Exc","Excelsa",IF(I522="Ara","Arabica",IF(I522="Lib","Liberica",""))))</f>
        <v>Liberica</v>
      </c>
      <c r="O522" t="str">
        <f>IF(J522="M","Medium",IF(J522="L","Light",IF(J522="D","Dark","")))</f>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INDEX(products!$A$1:$G$49, MATCH(orders!$D523, products!$A$1:$A$49, 0), MATCH(orders!I$1, products!$A$1:$G$1, 0))</f>
        <v>Rob</v>
      </c>
      <c r="J523" t="str">
        <f>INDEX(products!$A$1:$G$49, MATCH(orders!$D523, products!$A$1:$A$49, 0), MATCH(orders!J$1, products!$A$1:$G$1, 0))</f>
        <v>M</v>
      </c>
      <c r="K523" s="4">
        <f>INDEX(products!$A$1:$G$49, MATCH(orders!$D523, products!$A$1:$A$49, 0), MATCH(orders!K$1, products!$A$1:$G$1, 0))</f>
        <v>1</v>
      </c>
      <c r="L523" s="5">
        <f>INDEX(products!$A$1:$G$49, MATCH(orders!$D523, products!$A$1:$A$49, 0), MATCH(orders!L$1, products!$A$1:$G$1, 0))</f>
        <v>9.9499999999999993</v>
      </c>
      <c r="M523" s="6">
        <f>L523*E523</f>
        <v>39.799999999999997</v>
      </c>
      <c r="N523" t="str">
        <f>IF(I523="Rob","Robusta",IF(I523="Exc","Excelsa",IF(I523="Ara","Arabica",IF(I523="Lib","Liberica",""))))</f>
        <v>Robusta</v>
      </c>
      <c r="O523" t="str">
        <f>IF(J523="M","Medium",IF(J523="L","Light",IF(J523="D","Dark","")))</f>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INDEX(products!$A$1:$G$49, MATCH(orders!$D524, products!$A$1:$A$49, 0), MATCH(orders!I$1, products!$A$1:$G$1, 0))</f>
        <v>Rob</v>
      </c>
      <c r="J524" t="str">
        <f>INDEX(products!$A$1:$G$49, MATCH(orders!$D524, products!$A$1:$A$49, 0), MATCH(orders!J$1, products!$A$1:$G$1, 0))</f>
        <v>M</v>
      </c>
      <c r="K524" s="4">
        <f>INDEX(products!$A$1:$G$49, MATCH(orders!$D524, products!$A$1:$A$49, 0), MATCH(orders!K$1, products!$A$1:$G$1, 0))</f>
        <v>0.5</v>
      </c>
      <c r="L524" s="5">
        <f>INDEX(products!$A$1:$G$49, MATCH(orders!$D524, products!$A$1:$A$49, 0), MATCH(orders!L$1, products!$A$1:$G$1, 0))</f>
        <v>5.97</v>
      </c>
      <c r="M524" s="6">
        <f>L524*E524</f>
        <v>29.849999999999998</v>
      </c>
      <c r="N524" t="str">
        <f>IF(I524="Rob","Robusta",IF(I524="Exc","Excelsa",IF(I524="Ara","Arabica",IF(I524="Lib","Liberica",""))))</f>
        <v>Robusta</v>
      </c>
      <c r="O524" t="str">
        <f>IF(J524="M","Medium",IF(J524="L","Light",IF(J524="D","Dark","")))</f>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_xlfn.XLOOKUP(C525,customers!$A:$A,customers!$B:$B,,0)</f>
        <v>Berty Beelby</v>
      </c>
      <c r="G525" s="2" t="str">
        <f>IF(_xlfn.XLOOKUP($C525,customers!$A:$A,customers!$C:$C,,0)=0,"",_xlfn.XLOOKUP($C525,customers!$A:$A,customers!$C:$C,,0))</f>
        <v>bbeelbyej@rediff.com</v>
      </c>
      <c r="H525" s="2" t="str">
        <f>_xlfn.XLOOKUP($C525,customers!$A:$A,customers!$G:$G,,0)</f>
        <v>Ireland</v>
      </c>
      <c r="I525" t="str">
        <f>INDEX(products!$A$1:$G$49, MATCH(orders!$D525, products!$A$1:$A$49, 0), MATCH(orders!I$1, products!$A$1:$G$1, 0))</f>
        <v>Lib</v>
      </c>
      <c r="J525" t="str">
        <f>INDEX(products!$A$1:$G$49, MATCH(orders!$D525, products!$A$1:$A$49, 0), MATCH(orders!J$1, products!$A$1:$G$1, 0))</f>
        <v>D</v>
      </c>
      <c r="K525" s="4">
        <f>INDEX(products!$A$1:$G$49, MATCH(orders!$D525, products!$A$1:$A$49, 0), MATCH(orders!K$1, products!$A$1:$G$1, 0))</f>
        <v>2.5</v>
      </c>
      <c r="L525" s="5">
        <f>INDEX(products!$A$1:$G$49, MATCH(orders!$D525, products!$A$1:$A$49, 0), MATCH(orders!L$1, products!$A$1:$G$1, 0))</f>
        <v>29.784999999999997</v>
      </c>
      <c r="M525" s="6">
        <f>L525*E525</f>
        <v>29.784999999999997</v>
      </c>
      <c r="N525" t="str">
        <f>IF(I525="Rob","Robusta",IF(I525="Exc","Excelsa",IF(I525="Ara","Arabica",IF(I525="Lib","Liberica",""))))</f>
        <v>Liberica</v>
      </c>
      <c r="O525" t="str">
        <f>IF(J525="M","Medium",IF(J525="L","Light",IF(J525="D","Dark","")))</f>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_xlfn.XLOOKUP(C526,customers!$A:$A,customers!$B:$B,,0)</f>
        <v>Erny Stenyng</v>
      </c>
      <c r="G526" s="2" t="str">
        <f>IF(_xlfn.XLOOKUP($C526,customers!$A:$A,customers!$C:$C,,0)=0,"",_xlfn.XLOOKUP($C526,customers!$A:$A,customers!$C:$C,,0))</f>
        <v/>
      </c>
      <c r="H526" s="2" t="str">
        <f>_xlfn.XLOOKUP($C526,customers!$A:$A,customers!$G:$G,,0)</f>
        <v>United States</v>
      </c>
      <c r="I526" t="str">
        <f>INDEX(products!$A$1:$G$49, MATCH(orders!$D526, products!$A$1:$A$49, 0), MATCH(orders!I$1, products!$A$1:$G$1, 0))</f>
        <v>Lib</v>
      </c>
      <c r="J526" t="str">
        <f>INDEX(products!$A$1:$G$49, MATCH(orders!$D526, products!$A$1:$A$49, 0), MATCH(orders!J$1, products!$A$1:$G$1, 0))</f>
        <v>L</v>
      </c>
      <c r="K526" s="4">
        <f>INDEX(products!$A$1:$G$49, MATCH(orders!$D526, products!$A$1:$A$49, 0), MATCH(orders!K$1, products!$A$1:$G$1, 0))</f>
        <v>2.5</v>
      </c>
      <c r="L526" s="5">
        <f>INDEX(products!$A$1:$G$49, MATCH(orders!$D526, products!$A$1:$A$49, 0), MATCH(orders!L$1, products!$A$1:$G$1, 0))</f>
        <v>36.454999999999998</v>
      </c>
      <c r="M526" s="6">
        <f>L526*E526</f>
        <v>72.91</v>
      </c>
      <c r="N526" t="str">
        <f>IF(I526="Rob","Robusta",IF(I526="Exc","Excelsa",IF(I526="Ara","Arabica",IF(I526="Lib","Liberica",""))))</f>
        <v>Liberica</v>
      </c>
      <c r="O526" t="str">
        <f>IF(J526="M","Medium",IF(J526="L","Light",IF(J526="D","Dark","")))</f>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_xlfn.XLOOKUP(C527,customers!$A:$A,customers!$B:$B,,0)</f>
        <v>Edin Yantsurev</v>
      </c>
      <c r="G527" s="2" t="str">
        <f>IF(_xlfn.XLOOKUP($C527,customers!$A:$A,customers!$C:$C,,0)=0,"",_xlfn.XLOOKUP($C527,customers!$A:$A,customers!$C:$C,,0))</f>
        <v/>
      </c>
      <c r="H527" s="2" t="str">
        <f>_xlfn.XLOOKUP($C527,customers!$A:$A,customers!$G:$G,,0)</f>
        <v>United States</v>
      </c>
      <c r="I527" t="str">
        <f>INDEX(products!$A$1:$G$49, MATCH(orders!$D527, products!$A$1:$A$49, 0), MATCH(orders!I$1, products!$A$1:$G$1, 0))</f>
        <v>Rob</v>
      </c>
      <c r="J527" t="str">
        <f>INDEX(products!$A$1:$G$49, MATCH(orders!$D527, products!$A$1:$A$49, 0), MATCH(orders!J$1, products!$A$1:$G$1, 0))</f>
        <v>D</v>
      </c>
      <c r="K527" s="4">
        <f>INDEX(products!$A$1:$G$49, MATCH(orders!$D527, products!$A$1:$A$49, 0), MATCH(orders!K$1, products!$A$1:$G$1, 0))</f>
        <v>0.2</v>
      </c>
      <c r="L527" s="5">
        <f>INDEX(products!$A$1:$G$49, MATCH(orders!$D527, products!$A$1:$A$49, 0), MATCH(orders!L$1, products!$A$1:$G$1, 0))</f>
        <v>2.6849999999999996</v>
      </c>
      <c r="M527" s="6">
        <f>L527*E527</f>
        <v>13.424999999999997</v>
      </c>
      <c r="N527" t="str">
        <f>IF(I527="Rob","Robusta",IF(I527="Exc","Excelsa",IF(I527="Ara","Arabica",IF(I527="Lib","Liberica",""))))</f>
        <v>Robusta</v>
      </c>
      <c r="O527" t="str">
        <f>IF(J527="M","Medium",IF(J527="L","Light",IF(J527="D","Dark","")))</f>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INDEX(products!$A$1:$G$49, MATCH(orders!$D528, products!$A$1:$A$49, 0), MATCH(orders!I$1, products!$A$1:$G$1, 0))</f>
        <v>Exc</v>
      </c>
      <c r="J528" t="str">
        <f>INDEX(products!$A$1:$G$49, MATCH(orders!$D528, products!$A$1:$A$49, 0), MATCH(orders!J$1, products!$A$1:$G$1, 0))</f>
        <v>M</v>
      </c>
      <c r="K528" s="4">
        <f>INDEX(products!$A$1:$G$49, MATCH(orders!$D528, products!$A$1:$A$49, 0), MATCH(orders!K$1, products!$A$1:$G$1, 0))</f>
        <v>2.5</v>
      </c>
      <c r="L528" s="5">
        <f>INDEX(products!$A$1:$G$49, MATCH(orders!$D528, products!$A$1:$A$49, 0), MATCH(orders!L$1, products!$A$1:$G$1, 0))</f>
        <v>31.624999999999996</v>
      </c>
      <c r="M528" s="6">
        <f>L528*E528</f>
        <v>126.49999999999999</v>
      </c>
      <c r="N528" t="str">
        <f>IF(I528="Rob","Robusta",IF(I528="Exc","Excelsa",IF(I528="Ara","Arabica",IF(I528="Lib","Liberica",""))))</f>
        <v>Excelsa</v>
      </c>
      <c r="O528" t="str">
        <f>IF(J528="M","Medium",IF(J528="L","Light",IF(J528="D","Dark","")))</f>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INDEX(products!$A$1:$G$49, MATCH(orders!$D529, products!$A$1:$A$49, 0), MATCH(orders!I$1, products!$A$1:$G$1, 0))</f>
        <v>Exc</v>
      </c>
      <c r="J529" t="str">
        <f>INDEX(products!$A$1:$G$49, MATCH(orders!$D529, products!$A$1:$A$49, 0), MATCH(orders!J$1, products!$A$1:$G$1, 0))</f>
        <v>M</v>
      </c>
      <c r="K529" s="4">
        <f>INDEX(products!$A$1:$G$49, MATCH(orders!$D529, products!$A$1:$A$49, 0), MATCH(orders!K$1, products!$A$1:$G$1, 0))</f>
        <v>0.5</v>
      </c>
      <c r="L529" s="5">
        <f>INDEX(products!$A$1:$G$49, MATCH(orders!$D529, products!$A$1:$A$49, 0), MATCH(orders!L$1, products!$A$1:$G$1, 0))</f>
        <v>8.25</v>
      </c>
      <c r="M529" s="6">
        <f>L529*E529</f>
        <v>41.25</v>
      </c>
      <c r="N529" t="str">
        <f>IF(I529="Rob","Robusta",IF(I529="Exc","Excelsa",IF(I529="Ara","Arabica",IF(I529="Lib","Liberica",""))))</f>
        <v>Excelsa</v>
      </c>
      <c r="O529" t="str">
        <f>IF(J529="M","Medium",IF(J529="L","Light",IF(J529="D","Dark","")))</f>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INDEX(products!$A$1:$G$49, MATCH(orders!$D530, products!$A$1:$A$49, 0), MATCH(orders!I$1, products!$A$1:$G$1, 0))</f>
        <v>Exc</v>
      </c>
      <c r="J530" t="str">
        <f>INDEX(products!$A$1:$G$49, MATCH(orders!$D530, products!$A$1:$A$49, 0), MATCH(orders!J$1, products!$A$1:$G$1, 0))</f>
        <v>L</v>
      </c>
      <c r="K530" s="4">
        <f>INDEX(products!$A$1:$G$49, MATCH(orders!$D530, products!$A$1:$A$49, 0), MATCH(orders!K$1, products!$A$1:$G$1, 0))</f>
        <v>0.5</v>
      </c>
      <c r="L530" s="5">
        <f>INDEX(products!$A$1:$G$49, MATCH(orders!$D530, products!$A$1:$A$49, 0), MATCH(orders!L$1, products!$A$1:$G$1, 0))</f>
        <v>8.91</v>
      </c>
      <c r="M530" s="6">
        <f>L530*E530</f>
        <v>53.46</v>
      </c>
      <c r="N530" t="str">
        <f>IF(I530="Rob","Robusta",IF(I530="Exc","Excelsa",IF(I530="Ara","Arabica",IF(I530="Lib","Liberica",""))))</f>
        <v>Excelsa</v>
      </c>
      <c r="O530" t="str">
        <f>IF(J530="M","Medium",IF(J530="L","Light",IF(J530="D","Dark","")))</f>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_xlfn.XLOOKUP(C531,customers!$A:$A,customers!$B:$B,,0)</f>
        <v>Starr Arpin</v>
      </c>
      <c r="G531" s="2" t="str">
        <f>IF(_xlfn.XLOOKUP($C531,customers!$A:$A,customers!$C:$C,,0)=0,"",_xlfn.XLOOKUP($C531,customers!$A:$A,customers!$C:$C,,0))</f>
        <v>sarpinep@moonfruit.com</v>
      </c>
      <c r="H531" s="2" t="str">
        <f>_xlfn.XLOOKUP($C531,customers!$A:$A,customers!$G:$G,,0)</f>
        <v>United States</v>
      </c>
      <c r="I531" t="str">
        <f>INDEX(products!$A$1:$G$49, MATCH(orders!$D531, products!$A$1:$A$49, 0), MATCH(orders!I$1, products!$A$1:$G$1, 0))</f>
        <v>Rob</v>
      </c>
      <c r="J531" t="str">
        <f>INDEX(products!$A$1:$G$49, MATCH(orders!$D531, products!$A$1:$A$49, 0), MATCH(orders!J$1, products!$A$1:$G$1, 0))</f>
        <v>M</v>
      </c>
      <c r="K531" s="4">
        <f>INDEX(products!$A$1:$G$49, MATCH(orders!$D531, products!$A$1:$A$49, 0), MATCH(orders!K$1, products!$A$1:$G$1, 0))</f>
        <v>1</v>
      </c>
      <c r="L531" s="5">
        <f>INDEX(products!$A$1:$G$49, MATCH(orders!$D531, products!$A$1:$A$49, 0), MATCH(orders!L$1, products!$A$1:$G$1, 0))</f>
        <v>9.9499999999999993</v>
      </c>
      <c r="M531" s="6">
        <f>L531*E531</f>
        <v>59.699999999999996</v>
      </c>
      <c r="N531" t="str">
        <f>IF(I531="Rob","Robusta",IF(I531="Exc","Excelsa",IF(I531="Ara","Arabica",IF(I531="Lib","Liberica",""))))</f>
        <v>Robusta</v>
      </c>
      <c r="O531" t="str">
        <f>IF(J531="M","Medium",IF(J531="L","Light",IF(J531="D","Dark","")))</f>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INDEX(products!$A$1:$G$49, MATCH(orders!$D532, products!$A$1:$A$49, 0), MATCH(orders!I$1, products!$A$1:$G$1, 0))</f>
        <v>Rob</v>
      </c>
      <c r="J532" t="str">
        <f>INDEX(products!$A$1:$G$49, MATCH(orders!$D532, products!$A$1:$A$49, 0), MATCH(orders!J$1, products!$A$1:$G$1, 0))</f>
        <v>M</v>
      </c>
      <c r="K532" s="4">
        <f>INDEX(products!$A$1:$G$49, MATCH(orders!$D532, products!$A$1:$A$49, 0), MATCH(orders!K$1, products!$A$1:$G$1, 0))</f>
        <v>1</v>
      </c>
      <c r="L532" s="5">
        <f>INDEX(products!$A$1:$G$49, MATCH(orders!$D532, products!$A$1:$A$49, 0), MATCH(orders!L$1, products!$A$1:$G$1, 0))</f>
        <v>9.9499999999999993</v>
      </c>
      <c r="M532" s="6">
        <f>L532*E532</f>
        <v>59.699999999999996</v>
      </c>
      <c r="N532" t="str">
        <f>IF(I532="Rob","Robusta",IF(I532="Exc","Excelsa",IF(I532="Ara","Arabica",IF(I532="Lib","Liberica",""))))</f>
        <v>Robusta</v>
      </c>
      <c r="O532" t="str">
        <f>IF(J532="M","Medium",IF(J532="L","Light",IF(J532="D","Dark","")))</f>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_xlfn.XLOOKUP(C533,customers!$A:$A,customers!$B:$B,,0)</f>
        <v>Rana Sharer</v>
      </c>
      <c r="G533" s="2" t="str">
        <f>IF(_xlfn.XLOOKUP($C533,customers!$A:$A,customers!$C:$C,,0)=0,"",_xlfn.XLOOKUP($C533,customers!$A:$A,customers!$C:$C,,0))</f>
        <v>rsharerer@flavors.me</v>
      </c>
      <c r="H533" s="2" t="str">
        <f>_xlfn.XLOOKUP($C533,customers!$A:$A,customers!$G:$G,,0)</f>
        <v>United States</v>
      </c>
      <c r="I533" t="str">
        <f>INDEX(products!$A$1:$G$49, MATCH(orders!$D533, products!$A$1:$A$49, 0), MATCH(orders!I$1, products!$A$1:$G$1, 0))</f>
        <v>Rob</v>
      </c>
      <c r="J533" t="str">
        <f>INDEX(products!$A$1:$G$49, MATCH(orders!$D533, products!$A$1:$A$49, 0), MATCH(orders!J$1, products!$A$1:$G$1, 0))</f>
        <v>D</v>
      </c>
      <c r="K533" s="4">
        <f>INDEX(products!$A$1:$G$49, MATCH(orders!$D533, products!$A$1:$A$49, 0), MATCH(orders!K$1, products!$A$1:$G$1, 0))</f>
        <v>1</v>
      </c>
      <c r="L533" s="5">
        <f>INDEX(products!$A$1:$G$49, MATCH(orders!$D533, products!$A$1:$A$49, 0), MATCH(orders!L$1, products!$A$1:$G$1, 0))</f>
        <v>8.9499999999999993</v>
      </c>
      <c r="M533" s="6">
        <f>L533*E533</f>
        <v>44.75</v>
      </c>
      <c r="N533" t="str">
        <f>IF(I533="Rob","Robusta",IF(I533="Exc","Excelsa",IF(I533="Ara","Arabica",IF(I533="Lib","Liberica",""))))</f>
        <v>Robusta</v>
      </c>
      <c r="O533" t="str">
        <f>IF(J533="M","Medium",IF(J533="L","Light",IF(J533="D","Dark","")))</f>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_xlfn.XLOOKUP(C534,customers!$A:$A,customers!$B:$B,,0)</f>
        <v>Nannie Naseby</v>
      </c>
      <c r="G534" s="2" t="str">
        <f>IF(_xlfn.XLOOKUP($C534,customers!$A:$A,customers!$C:$C,,0)=0,"",_xlfn.XLOOKUP($C534,customers!$A:$A,customers!$C:$C,,0))</f>
        <v>nnasebyes@umich.edu</v>
      </c>
      <c r="H534" s="2" t="str">
        <f>_xlfn.XLOOKUP($C534,customers!$A:$A,customers!$G:$G,,0)</f>
        <v>United States</v>
      </c>
      <c r="I534" t="str">
        <f>INDEX(products!$A$1:$G$49, MATCH(orders!$D534, products!$A$1:$A$49, 0), MATCH(orders!I$1, products!$A$1:$G$1, 0))</f>
        <v>Exc</v>
      </c>
      <c r="J534" t="str">
        <f>INDEX(products!$A$1:$G$49, MATCH(orders!$D534, products!$A$1:$A$49, 0), MATCH(orders!J$1, products!$A$1:$G$1, 0))</f>
        <v>M</v>
      </c>
      <c r="K534" s="4">
        <f>INDEX(products!$A$1:$G$49, MATCH(orders!$D534, products!$A$1:$A$49, 0), MATCH(orders!K$1, products!$A$1:$G$1, 0))</f>
        <v>0.5</v>
      </c>
      <c r="L534" s="5">
        <f>INDEX(products!$A$1:$G$49, MATCH(orders!$D534, products!$A$1:$A$49, 0), MATCH(orders!L$1, products!$A$1:$G$1, 0))</f>
        <v>8.25</v>
      </c>
      <c r="M534" s="6">
        <f>L534*E534</f>
        <v>16.5</v>
      </c>
      <c r="N534" t="str">
        <f>IF(I534="Rob","Robusta",IF(I534="Exc","Excelsa",IF(I534="Ara","Arabica",IF(I534="Lib","Liberica",""))))</f>
        <v>Excelsa</v>
      </c>
      <c r="O534" t="str">
        <f>IF(J534="M","Medium",IF(J534="L","Light",IF(J534="D","Dark","")))</f>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_xlfn.XLOOKUP(C535,customers!$A:$A,customers!$B:$B,,0)</f>
        <v>Rea Offell</v>
      </c>
      <c r="G535" s="2" t="str">
        <f>IF(_xlfn.XLOOKUP($C535,customers!$A:$A,customers!$C:$C,,0)=0,"",_xlfn.XLOOKUP($C535,customers!$A:$A,customers!$C:$C,,0))</f>
        <v/>
      </c>
      <c r="H535" s="2" t="str">
        <f>_xlfn.XLOOKUP($C535,customers!$A:$A,customers!$G:$G,,0)</f>
        <v>United States</v>
      </c>
      <c r="I535" t="str">
        <f>INDEX(products!$A$1:$G$49, MATCH(orders!$D535, products!$A$1:$A$49, 0), MATCH(orders!I$1, products!$A$1:$G$1, 0))</f>
        <v>Rob</v>
      </c>
      <c r="J535" t="str">
        <f>INDEX(products!$A$1:$G$49, MATCH(orders!$D535, products!$A$1:$A$49, 0), MATCH(orders!J$1, products!$A$1:$G$1, 0))</f>
        <v>D</v>
      </c>
      <c r="K535" s="4">
        <f>INDEX(products!$A$1:$G$49, MATCH(orders!$D535, products!$A$1:$A$49, 0), MATCH(orders!K$1, products!$A$1:$G$1, 0))</f>
        <v>0.5</v>
      </c>
      <c r="L535" s="5">
        <f>INDEX(products!$A$1:$G$49, MATCH(orders!$D535, products!$A$1:$A$49, 0), MATCH(orders!L$1, products!$A$1:$G$1, 0))</f>
        <v>5.3699999999999992</v>
      </c>
      <c r="M535" s="6">
        <f>L535*E535</f>
        <v>21.479999999999997</v>
      </c>
      <c r="N535" t="str">
        <f>IF(I535="Rob","Robusta",IF(I535="Exc","Excelsa",IF(I535="Ara","Arabica",IF(I535="Lib","Liberica",""))))</f>
        <v>Robusta</v>
      </c>
      <c r="O535" t="str">
        <f>IF(J535="M","Medium",IF(J535="L","Light",IF(J535="D","Dark","")))</f>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_xlfn.XLOOKUP(C536,customers!$A:$A,customers!$B:$B,,0)</f>
        <v>Kris O'Cullen</v>
      </c>
      <c r="G536" s="2" t="str">
        <f>IF(_xlfn.XLOOKUP($C536,customers!$A:$A,customers!$C:$C,,0)=0,"",_xlfn.XLOOKUP($C536,customers!$A:$A,customers!$C:$C,,0))</f>
        <v>koculleneu@ca.gov</v>
      </c>
      <c r="H536" s="2" t="str">
        <f>_xlfn.XLOOKUP($C536,customers!$A:$A,customers!$G:$G,,0)</f>
        <v>Ireland</v>
      </c>
      <c r="I536" t="str">
        <f>INDEX(products!$A$1:$G$49, MATCH(orders!$D536, products!$A$1:$A$49, 0), MATCH(orders!I$1, products!$A$1:$G$1, 0))</f>
        <v>Rob</v>
      </c>
      <c r="J536" t="str">
        <f>INDEX(products!$A$1:$G$49, MATCH(orders!$D536, products!$A$1:$A$49, 0), MATCH(orders!J$1, products!$A$1:$G$1, 0))</f>
        <v>M</v>
      </c>
      <c r="K536" s="4">
        <f>INDEX(products!$A$1:$G$49, MATCH(orders!$D536, products!$A$1:$A$49, 0), MATCH(orders!K$1, products!$A$1:$G$1, 0))</f>
        <v>2.5</v>
      </c>
      <c r="L536" s="5">
        <f>INDEX(products!$A$1:$G$49, MATCH(orders!$D536, products!$A$1:$A$49, 0), MATCH(orders!L$1, products!$A$1:$G$1, 0))</f>
        <v>22.884999999999998</v>
      </c>
      <c r="M536" s="6">
        <f>L536*E536</f>
        <v>45.769999999999996</v>
      </c>
      <c r="N536" t="str">
        <f>IF(I536="Rob","Robusta",IF(I536="Exc","Excelsa",IF(I536="Ara","Arabica",IF(I536="Lib","Liberica",""))))</f>
        <v>Robusta</v>
      </c>
      <c r="O536" t="str">
        <f>IF(J536="M","Medium",IF(J536="L","Light",IF(J536="D","Dark","")))</f>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_xlfn.XLOOKUP(C537,customers!$A:$A,customers!$B:$B,,0)</f>
        <v>Timoteo Glisane</v>
      </c>
      <c r="G537" s="2" t="str">
        <f>IF(_xlfn.XLOOKUP($C537,customers!$A:$A,customers!$C:$C,,0)=0,"",_xlfn.XLOOKUP($C537,customers!$A:$A,customers!$C:$C,,0))</f>
        <v/>
      </c>
      <c r="H537" s="2" t="str">
        <f>_xlfn.XLOOKUP($C537,customers!$A:$A,customers!$G:$G,,0)</f>
        <v>Ireland</v>
      </c>
      <c r="I537" t="str">
        <f>INDEX(products!$A$1:$G$49, MATCH(orders!$D537, products!$A$1:$A$49, 0), MATCH(orders!I$1, products!$A$1:$G$1, 0))</f>
        <v>Lib</v>
      </c>
      <c r="J537" t="str">
        <f>INDEX(products!$A$1:$G$49, MATCH(orders!$D537, products!$A$1:$A$49, 0), MATCH(orders!J$1, products!$A$1:$G$1, 0))</f>
        <v>L</v>
      </c>
      <c r="K537" s="4">
        <f>INDEX(products!$A$1:$G$49, MATCH(orders!$D537, products!$A$1:$A$49, 0), MATCH(orders!K$1, products!$A$1:$G$1, 0))</f>
        <v>0.2</v>
      </c>
      <c r="L537" s="5">
        <f>INDEX(products!$A$1:$G$49, MATCH(orders!$D537, products!$A$1:$A$49, 0), MATCH(orders!L$1, products!$A$1:$G$1, 0))</f>
        <v>4.7549999999999999</v>
      </c>
      <c r="M537" s="6">
        <f>L537*E537</f>
        <v>9.51</v>
      </c>
      <c r="N537" t="str">
        <f>IF(I537="Rob","Robusta",IF(I537="Exc","Excelsa",IF(I537="Ara","Arabica",IF(I537="Lib","Liberica",""))))</f>
        <v>Liberica</v>
      </c>
      <c r="O537" t="str">
        <f>IF(J537="M","Medium",IF(J537="L","Light",IF(J537="D","Dark","")))</f>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_xlfn.XLOOKUP(C538,customers!$A:$A,customers!$B:$B,,0)</f>
        <v>Marja Urion</v>
      </c>
      <c r="G538" s="2" t="str">
        <f>IF(_xlfn.XLOOKUP($C538,customers!$A:$A,customers!$C:$C,,0)=0,"",_xlfn.XLOOKUP($C538,customers!$A:$A,customers!$C:$C,,0))</f>
        <v>murione5@alexa.com</v>
      </c>
      <c r="H538" s="2" t="str">
        <f>_xlfn.XLOOKUP($C538,customers!$A:$A,customers!$G:$G,,0)</f>
        <v>Ireland</v>
      </c>
      <c r="I538" t="str">
        <f>INDEX(products!$A$1:$G$49, MATCH(orders!$D538, products!$A$1:$A$49, 0), MATCH(orders!I$1, products!$A$1:$G$1, 0))</f>
        <v>Rob</v>
      </c>
      <c r="J538" t="str">
        <f>INDEX(products!$A$1:$G$49, MATCH(orders!$D538, products!$A$1:$A$49, 0), MATCH(orders!J$1, products!$A$1:$G$1, 0))</f>
        <v>D</v>
      </c>
      <c r="K538" s="4">
        <f>INDEX(products!$A$1:$G$49, MATCH(orders!$D538, products!$A$1:$A$49, 0), MATCH(orders!K$1, products!$A$1:$G$1, 0))</f>
        <v>0.2</v>
      </c>
      <c r="L538" s="5">
        <f>INDEX(products!$A$1:$G$49, MATCH(orders!$D538, products!$A$1:$A$49, 0), MATCH(orders!L$1, products!$A$1:$G$1, 0))</f>
        <v>2.6849999999999996</v>
      </c>
      <c r="M538" s="6">
        <f>L538*E538</f>
        <v>8.0549999999999997</v>
      </c>
      <c r="N538" t="str">
        <f>IF(I538="Rob","Robusta",IF(I538="Exc","Excelsa",IF(I538="Ara","Arabica",IF(I538="Lib","Liberica",""))))</f>
        <v>Robusta</v>
      </c>
      <c r="O538" t="str">
        <f>IF(J538="M","Medium",IF(J538="L","Light",IF(J538="D","Dark","")))</f>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INDEX(products!$A$1:$G$49, MATCH(orders!$D539, products!$A$1:$A$49, 0), MATCH(orders!I$1, products!$A$1:$G$1, 0))</f>
        <v>Exc</v>
      </c>
      <c r="J539" t="str">
        <f>INDEX(products!$A$1:$G$49, MATCH(orders!$D539, products!$A$1:$A$49, 0), MATCH(orders!J$1, products!$A$1:$G$1, 0))</f>
        <v>D</v>
      </c>
      <c r="K539" s="4">
        <f>INDEX(products!$A$1:$G$49, MATCH(orders!$D539, products!$A$1:$A$49, 0), MATCH(orders!K$1, products!$A$1:$G$1, 0))</f>
        <v>2.5</v>
      </c>
      <c r="L539" s="5">
        <f>INDEX(products!$A$1:$G$49, MATCH(orders!$D539, products!$A$1:$A$49, 0), MATCH(orders!L$1, products!$A$1:$G$1, 0))</f>
        <v>27.945</v>
      </c>
      <c r="M539" s="6">
        <f>L539*E539</f>
        <v>111.78</v>
      </c>
      <c r="N539" t="str">
        <f>IF(I539="Rob","Robusta",IF(I539="Exc","Excelsa",IF(I539="Ara","Arabica",IF(I539="Lib","Liberica",""))))</f>
        <v>Excelsa</v>
      </c>
      <c r="O539" t="str">
        <f>IF(J539="M","Medium",IF(J539="L","Light",IF(J539="D","Dark","")))</f>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INDEX(products!$A$1:$G$49, MATCH(orders!$D540, products!$A$1:$A$49, 0), MATCH(orders!I$1, products!$A$1:$G$1, 0))</f>
        <v>Rob</v>
      </c>
      <c r="J540" t="str">
        <f>INDEX(products!$A$1:$G$49, MATCH(orders!$D540, products!$A$1:$A$49, 0), MATCH(orders!J$1, products!$A$1:$G$1, 0))</f>
        <v>D</v>
      </c>
      <c r="K540" s="4">
        <f>INDEX(products!$A$1:$G$49, MATCH(orders!$D540, products!$A$1:$A$49, 0), MATCH(orders!K$1, products!$A$1:$G$1, 0))</f>
        <v>0.2</v>
      </c>
      <c r="L540" s="5">
        <f>INDEX(products!$A$1:$G$49, MATCH(orders!$D540, products!$A$1:$A$49, 0), MATCH(orders!L$1, products!$A$1:$G$1, 0))</f>
        <v>2.6849999999999996</v>
      </c>
      <c r="M540" s="6">
        <f>L540*E540</f>
        <v>10.739999999999998</v>
      </c>
      <c r="N540" t="str">
        <f>IF(I540="Rob","Robusta",IF(I540="Exc","Excelsa",IF(I540="Ara","Arabica",IF(I540="Lib","Liberica",""))))</f>
        <v>Robusta</v>
      </c>
      <c r="O540" t="str">
        <f>IF(J540="M","Medium",IF(J540="L","Light",IF(J540="D","Dark","")))</f>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INDEX(products!$A$1:$G$49, MATCH(orders!$D541, products!$A$1:$A$49, 0), MATCH(orders!I$1, products!$A$1:$G$1, 0))</f>
        <v>Rob</v>
      </c>
      <c r="J541" t="str">
        <f>INDEX(products!$A$1:$G$49, MATCH(orders!$D541, products!$A$1:$A$49, 0), MATCH(orders!J$1, products!$A$1:$G$1, 0))</f>
        <v>D</v>
      </c>
      <c r="K541" s="4">
        <f>INDEX(products!$A$1:$G$49, MATCH(orders!$D541, products!$A$1:$A$49, 0), MATCH(orders!K$1, products!$A$1:$G$1, 0))</f>
        <v>0.5</v>
      </c>
      <c r="L541" s="5">
        <f>INDEX(products!$A$1:$G$49, MATCH(orders!$D541, products!$A$1:$A$49, 0), MATCH(orders!L$1, products!$A$1:$G$1, 0))</f>
        <v>5.3699999999999992</v>
      </c>
      <c r="M541" s="6">
        <f>L541*E541</f>
        <v>26.849999999999994</v>
      </c>
      <c r="N541" t="str">
        <f>IF(I541="Rob","Robusta",IF(I541="Exc","Excelsa",IF(I541="Ara","Arabica",IF(I541="Lib","Liberica",""))))</f>
        <v>Robusta</v>
      </c>
      <c r="O541" t="str">
        <f>IF(J541="M","Medium",IF(J541="L","Light",IF(J541="D","Dark","")))</f>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_xlfn.XLOOKUP(C542,customers!$A:$A,customers!$B:$B,,0)</f>
        <v>Killian Osler</v>
      </c>
      <c r="G542" s="2" t="str">
        <f>IF(_xlfn.XLOOKUP($C542,customers!$A:$A,customers!$C:$C,,0)=0,"",_xlfn.XLOOKUP($C542,customers!$A:$A,customers!$C:$C,,0))</f>
        <v>koslerf0@gmpg.org</v>
      </c>
      <c r="H542" s="2" t="str">
        <f>_xlfn.XLOOKUP($C542,customers!$A:$A,customers!$G:$G,,0)</f>
        <v>United States</v>
      </c>
      <c r="I542" t="str">
        <f>INDEX(products!$A$1:$G$49, MATCH(orders!$D542, products!$A$1:$A$49, 0), MATCH(orders!I$1, products!$A$1:$G$1, 0))</f>
        <v>Lib</v>
      </c>
      <c r="J542" t="str">
        <f>INDEX(products!$A$1:$G$49, MATCH(orders!$D542, products!$A$1:$A$49, 0), MATCH(orders!J$1, products!$A$1:$G$1, 0))</f>
        <v>L</v>
      </c>
      <c r="K542" s="4">
        <f>INDEX(products!$A$1:$G$49, MATCH(orders!$D542, products!$A$1:$A$49, 0), MATCH(orders!K$1, products!$A$1:$G$1, 0))</f>
        <v>1</v>
      </c>
      <c r="L542" s="5">
        <f>INDEX(products!$A$1:$G$49, MATCH(orders!$D542, products!$A$1:$A$49, 0), MATCH(orders!L$1, products!$A$1:$G$1, 0))</f>
        <v>15.85</v>
      </c>
      <c r="M542" s="6">
        <f>L542*E542</f>
        <v>63.4</v>
      </c>
      <c r="N542" t="str">
        <f>IF(I542="Rob","Robusta",IF(I542="Exc","Excelsa",IF(I542="Ara","Arabica",IF(I542="Lib","Liberica",""))))</f>
        <v>Liberica</v>
      </c>
      <c r="O542" t="str">
        <f>IF(J542="M","Medium",IF(J542="L","Light",IF(J542="D","Dark","")))</f>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_xlfn.XLOOKUP(C543,customers!$A:$A,customers!$B:$B,,0)</f>
        <v>Lora Dukes</v>
      </c>
      <c r="G543" s="2" t="str">
        <f>IF(_xlfn.XLOOKUP($C543,customers!$A:$A,customers!$C:$C,,0)=0,"",_xlfn.XLOOKUP($C543,customers!$A:$A,customers!$C:$C,,0))</f>
        <v/>
      </c>
      <c r="H543" s="2" t="str">
        <f>_xlfn.XLOOKUP($C543,customers!$A:$A,customers!$G:$G,,0)</f>
        <v>Ireland</v>
      </c>
      <c r="I543" t="str">
        <f>INDEX(products!$A$1:$G$49, MATCH(orders!$D543, products!$A$1:$A$49, 0), MATCH(orders!I$1, products!$A$1:$G$1, 0))</f>
        <v>Ara</v>
      </c>
      <c r="J543" t="str">
        <f>INDEX(products!$A$1:$G$49, MATCH(orders!$D543, products!$A$1:$A$49, 0), MATCH(orders!J$1, products!$A$1:$G$1, 0))</f>
        <v>D</v>
      </c>
      <c r="K543" s="4">
        <f>INDEX(products!$A$1:$G$49, MATCH(orders!$D543, products!$A$1:$A$49, 0), MATCH(orders!K$1, products!$A$1:$G$1, 0))</f>
        <v>2.5</v>
      </c>
      <c r="L543" s="5">
        <f>INDEX(products!$A$1:$G$49, MATCH(orders!$D543, products!$A$1:$A$49, 0), MATCH(orders!L$1, products!$A$1:$G$1, 0))</f>
        <v>22.884999999999998</v>
      </c>
      <c r="M543" s="6">
        <f>L543*E543</f>
        <v>22.884999999999998</v>
      </c>
      <c r="N543" t="str">
        <f>IF(I543="Rob","Robusta",IF(I543="Exc","Excelsa",IF(I543="Ara","Arabica",IF(I543="Lib","Liberica",""))))</f>
        <v>Arabica</v>
      </c>
      <c r="O543" t="str">
        <f>IF(J543="M","Medium",IF(J543="L","Light",IF(J543="D","Dark","")))</f>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INDEX(products!$A$1:$G$49, MATCH(orders!$D544, products!$A$1:$A$49, 0), MATCH(orders!I$1, products!$A$1:$G$1, 0))</f>
        <v>Ara</v>
      </c>
      <c r="J544" t="str">
        <f>INDEX(products!$A$1:$G$49, MATCH(orders!$D544, products!$A$1:$A$49, 0), MATCH(orders!J$1, products!$A$1:$G$1, 0))</f>
        <v>M</v>
      </c>
      <c r="K544" s="4">
        <f>INDEX(products!$A$1:$G$49, MATCH(orders!$D544, products!$A$1:$A$49, 0), MATCH(orders!K$1, products!$A$1:$G$1, 0))</f>
        <v>2.5</v>
      </c>
      <c r="L544" s="5">
        <f>INDEX(products!$A$1:$G$49, MATCH(orders!$D544, products!$A$1:$A$49, 0), MATCH(orders!L$1, products!$A$1:$G$1, 0))</f>
        <v>25.874999999999996</v>
      </c>
      <c r="M544" s="6">
        <f>L544*E544</f>
        <v>103.49999999999999</v>
      </c>
      <c r="N544" t="str">
        <f>IF(I544="Rob","Robusta",IF(I544="Exc","Excelsa",IF(I544="Ara","Arabica",IF(I544="Lib","Liberica",""))))</f>
        <v>Arabica</v>
      </c>
      <c r="O544" t="str">
        <f>IF(J544="M","Medium",IF(J544="L","Light",IF(J544="D","Dark","")))</f>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INDEX(products!$A$1:$G$49, MATCH(orders!$D545, products!$A$1:$A$49, 0), MATCH(orders!I$1, products!$A$1:$G$1, 0))</f>
        <v>Rob</v>
      </c>
      <c r="J545" t="str">
        <f>INDEX(products!$A$1:$G$49, MATCH(orders!$D545, products!$A$1:$A$49, 0), MATCH(orders!J$1, products!$A$1:$G$1, 0))</f>
        <v>L</v>
      </c>
      <c r="K545" s="4">
        <f>INDEX(products!$A$1:$G$49, MATCH(orders!$D545, products!$A$1:$A$49, 0), MATCH(orders!K$1, products!$A$1:$G$1, 0))</f>
        <v>2.5</v>
      </c>
      <c r="L545" s="5">
        <f>INDEX(products!$A$1:$G$49, MATCH(orders!$D545, products!$A$1:$A$49, 0), MATCH(orders!L$1, products!$A$1:$G$1, 0))</f>
        <v>27.484999999999996</v>
      </c>
      <c r="M545" s="6">
        <f>L545*E545</f>
        <v>54.969999999999992</v>
      </c>
      <c r="N545" t="str">
        <f>IF(I545="Rob","Robusta",IF(I545="Exc","Excelsa",IF(I545="Ara","Arabica",IF(I545="Lib","Liberica",""))))</f>
        <v>Robusta</v>
      </c>
      <c r="O545" t="str">
        <f>IF(J545="M","Medium",IF(J545="L","Light",IF(J545="D","Dark","")))</f>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_xlfn.XLOOKUP(C546,customers!$A:$A,customers!$B:$B,,0)</f>
        <v>Heda Fromant</v>
      </c>
      <c r="G546" s="2" t="str">
        <f>IF(_xlfn.XLOOKUP($C546,customers!$A:$A,customers!$C:$C,,0)=0,"",_xlfn.XLOOKUP($C546,customers!$A:$A,customers!$C:$C,,0))</f>
        <v>hfromantf4@ucsd.edu</v>
      </c>
      <c r="H546" s="2" t="str">
        <f>_xlfn.XLOOKUP($C546,customers!$A:$A,customers!$G:$G,,0)</f>
        <v>United States</v>
      </c>
      <c r="I546" t="str">
        <f>INDEX(products!$A$1:$G$49, MATCH(orders!$D546, products!$A$1:$A$49, 0), MATCH(orders!I$1, products!$A$1:$G$1, 0))</f>
        <v>Ara</v>
      </c>
      <c r="J546" t="str">
        <f>INDEX(products!$A$1:$G$49, MATCH(orders!$D546, products!$A$1:$A$49, 0), MATCH(orders!J$1, products!$A$1:$G$1, 0))</f>
        <v>L</v>
      </c>
      <c r="K546" s="4">
        <f>INDEX(products!$A$1:$G$49, MATCH(orders!$D546, products!$A$1:$A$49, 0), MATCH(orders!K$1, products!$A$1:$G$1, 0))</f>
        <v>0.5</v>
      </c>
      <c r="L546" s="5">
        <f>INDEX(products!$A$1:$G$49, MATCH(orders!$D546, products!$A$1:$A$49, 0), MATCH(orders!L$1, products!$A$1:$G$1, 0))</f>
        <v>7.77</v>
      </c>
      <c r="M546" s="6">
        <f>L546*E546</f>
        <v>15.54</v>
      </c>
      <c r="N546" t="str">
        <f>IF(I546="Rob","Robusta",IF(I546="Exc","Excelsa",IF(I546="Ara","Arabica",IF(I546="Lib","Liberica",""))))</f>
        <v>Arabica</v>
      </c>
      <c r="O546" t="str">
        <f>IF(J546="M","Medium",IF(J546="L","Light",IF(J546="D","Dark","")))</f>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INDEX(products!$A$1:$G$49, MATCH(orders!$D547, products!$A$1:$A$49, 0), MATCH(orders!I$1, products!$A$1:$G$1, 0))</f>
        <v>Lib</v>
      </c>
      <c r="J547" t="str">
        <f>INDEX(products!$A$1:$G$49, MATCH(orders!$D547, products!$A$1:$A$49, 0), MATCH(orders!J$1, products!$A$1:$G$1, 0))</f>
        <v>D</v>
      </c>
      <c r="K547" s="4">
        <f>INDEX(products!$A$1:$G$49, MATCH(orders!$D547, products!$A$1:$A$49, 0), MATCH(orders!K$1, products!$A$1:$G$1, 0))</f>
        <v>0.2</v>
      </c>
      <c r="L547" s="5">
        <f>INDEX(products!$A$1:$G$49, MATCH(orders!$D547, products!$A$1:$A$49, 0), MATCH(orders!L$1, products!$A$1:$G$1, 0))</f>
        <v>3.8849999999999998</v>
      </c>
      <c r="M547" s="6">
        <f>L547*E547</f>
        <v>15.54</v>
      </c>
      <c r="N547" t="str">
        <f>IF(I547="Rob","Robusta",IF(I547="Exc","Excelsa",IF(I547="Ara","Arabica",IF(I547="Lib","Liberica",""))))</f>
        <v>Liberica</v>
      </c>
      <c r="O547" t="str">
        <f>IF(J547="M","Medium",IF(J547="L","Light",IF(J547="D","Dark","")))</f>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_xlfn.XLOOKUP(C548,customers!$A:$A,customers!$B:$B,,0)</f>
        <v>Dom Milella</v>
      </c>
      <c r="G548" s="2" t="str">
        <f>IF(_xlfn.XLOOKUP($C548,customers!$A:$A,customers!$C:$C,,0)=0,"",_xlfn.XLOOKUP($C548,customers!$A:$A,customers!$C:$C,,0))</f>
        <v/>
      </c>
      <c r="H548" s="2" t="str">
        <f>_xlfn.XLOOKUP($C548,customers!$A:$A,customers!$G:$G,,0)</f>
        <v>Ireland</v>
      </c>
      <c r="I548" t="str">
        <f>INDEX(products!$A$1:$G$49, MATCH(orders!$D548, products!$A$1:$A$49, 0), MATCH(orders!I$1, products!$A$1:$G$1, 0))</f>
        <v>Exc</v>
      </c>
      <c r="J548" t="str">
        <f>INDEX(products!$A$1:$G$49, MATCH(orders!$D548, products!$A$1:$A$49, 0), MATCH(orders!J$1, products!$A$1:$G$1, 0))</f>
        <v>D</v>
      </c>
      <c r="K548" s="4">
        <f>INDEX(products!$A$1:$G$49, MATCH(orders!$D548, products!$A$1:$A$49, 0), MATCH(orders!K$1, products!$A$1:$G$1, 0))</f>
        <v>2.5</v>
      </c>
      <c r="L548" s="5">
        <f>INDEX(products!$A$1:$G$49, MATCH(orders!$D548, products!$A$1:$A$49, 0), MATCH(orders!L$1, products!$A$1:$G$1, 0))</f>
        <v>27.945</v>
      </c>
      <c r="M548" s="6">
        <f>L548*E548</f>
        <v>83.835000000000008</v>
      </c>
      <c r="N548" t="str">
        <f>IF(I548="Rob","Robusta",IF(I548="Exc","Excelsa",IF(I548="Ara","Arabica",IF(I548="Lib","Liberica",""))))</f>
        <v>Excelsa</v>
      </c>
      <c r="O548" t="str">
        <f>IF(J548="M","Medium",IF(J548="L","Light",IF(J548="D","Dark","")))</f>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INDEX(products!$A$1:$G$49, MATCH(orders!$D549, products!$A$1:$A$49, 0), MATCH(orders!I$1, products!$A$1:$G$1, 0))</f>
        <v>Rob</v>
      </c>
      <c r="J549" t="str">
        <f>INDEX(products!$A$1:$G$49, MATCH(orders!$D549, products!$A$1:$A$49, 0), MATCH(orders!J$1, products!$A$1:$G$1, 0))</f>
        <v>L</v>
      </c>
      <c r="K549" s="4">
        <f>INDEX(products!$A$1:$G$49, MATCH(orders!$D549, products!$A$1:$A$49, 0), MATCH(orders!K$1, products!$A$1:$G$1, 0))</f>
        <v>0.2</v>
      </c>
      <c r="L549" s="5">
        <f>INDEX(products!$A$1:$G$49, MATCH(orders!$D549, products!$A$1:$A$49, 0), MATCH(orders!L$1, products!$A$1:$G$1, 0))</f>
        <v>3.5849999999999995</v>
      </c>
      <c r="M549" s="6">
        <f>L549*E549</f>
        <v>10.754999999999999</v>
      </c>
      <c r="N549" t="str">
        <f>IF(I549="Rob","Robusta",IF(I549="Exc","Excelsa",IF(I549="Ara","Arabica",IF(I549="Lib","Liberica",""))))</f>
        <v>Robusta</v>
      </c>
      <c r="O549" t="str">
        <f>IF(J549="M","Medium",IF(J549="L","Light",IF(J549="D","Dark","")))</f>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INDEX(products!$A$1:$G$49, MATCH(orders!$D550, products!$A$1:$A$49, 0), MATCH(orders!I$1, products!$A$1:$G$1, 0))</f>
        <v>Exc</v>
      </c>
      <c r="J550" t="str">
        <f>INDEX(products!$A$1:$G$49, MATCH(orders!$D550, products!$A$1:$A$49, 0), MATCH(orders!J$1, products!$A$1:$G$1, 0))</f>
        <v>L</v>
      </c>
      <c r="K550" s="4">
        <f>INDEX(products!$A$1:$G$49, MATCH(orders!$D550, products!$A$1:$A$49, 0), MATCH(orders!K$1, products!$A$1:$G$1, 0))</f>
        <v>0.2</v>
      </c>
      <c r="L550" s="5">
        <f>INDEX(products!$A$1:$G$49, MATCH(orders!$D550, products!$A$1:$A$49, 0), MATCH(orders!L$1, products!$A$1:$G$1, 0))</f>
        <v>4.4550000000000001</v>
      </c>
      <c r="M550" s="6">
        <f>L550*E550</f>
        <v>13.365</v>
      </c>
      <c r="N550" t="str">
        <f>IF(I550="Rob","Robusta",IF(I550="Exc","Excelsa",IF(I550="Ara","Arabica",IF(I550="Lib","Liberica",""))))</f>
        <v>Excelsa</v>
      </c>
      <c r="O550" t="str">
        <f>IF(J550="M","Medium",IF(J550="L","Light",IF(J550="D","Dark","")))</f>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INDEX(products!$A$1:$G$49, MATCH(orders!$D551, products!$A$1:$A$49, 0), MATCH(orders!I$1, products!$A$1:$G$1, 0))</f>
        <v>Exc</v>
      </c>
      <c r="J551" t="str">
        <f>INDEX(products!$A$1:$G$49, MATCH(orders!$D551, products!$A$1:$A$49, 0), MATCH(orders!J$1, products!$A$1:$G$1, 0))</f>
        <v>L</v>
      </c>
      <c r="K551" s="4">
        <f>INDEX(products!$A$1:$G$49, MATCH(orders!$D551, products!$A$1:$A$49, 0), MATCH(orders!K$1, products!$A$1:$G$1, 0))</f>
        <v>0.2</v>
      </c>
      <c r="L551" s="5">
        <f>INDEX(products!$A$1:$G$49, MATCH(orders!$D551, products!$A$1:$A$49, 0), MATCH(orders!L$1, products!$A$1:$G$1, 0))</f>
        <v>4.4550000000000001</v>
      </c>
      <c r="M551" s="6">
        <f>L551*E551</f>
        <v>17.82</v>
      </c>
      <c r="N551" t="str">
        <f>IF(I551="Rob","Robusta",IF(I551="Exc","Excelsa",IF(I551="Ara","Arabica",IF(I551="Lib","Liberica",""))))</f>
        <v>Excelsa</v>
      </c>
      <c r="O551" t="str">
        <f>IF(J551="M","Medium",IF(J551="L","Light",IF(J551="D","Dark","")))</f>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INDEX(products!$A$1:$G$49, MATCH(orders!$D552, products!$A$1:$A$49, 0), MATCH(orders!I$1, products!$A$1:$G$1, 0))</f>
        <v>Lib</v>
      </c>
      <c r="J552" t="str">
        <f>INDEX(products!$A$1:$G$49, MATCH(orders!$D552, products!$A$1:$A$49, 0), MATCH(orders!J$1, products!$A$1:$G$1, 0))</f>
        <v>D</v>
      </c>
      <c r="K552" s="4">
        <f>INDEX(products!$A$1:$G$49, MATCH(orders!$D552, products!$A$1:$A$49, 0), MATCH(orders!K$1, products!$A$1:$G$1, 0))</f>
        <v>0.2</v>
      </c>
      <c r="L552" s="5">
        <f>INDEX(products!$A$1:$G$49, MATCH(orders!$D552, products!$A$1:$A$49, 0), MATCH(orders!L$1, products!$A$1:$G$1, 0))</f>
        <v>3.8849999999999998</v>
      </c>
      <c r="M552" s="6">
        <f>L552*E552</f>
        <v>23.31</v>
      </c>
      <c r="N552" t="str">
        <f>IF(I552="Rob","Robusta",IF(I552="Exc","Excelsa",IF(I552="Ara","Arabica",IF(I552="Lib","Liberica",""))))</f>
        <v>Liberica</v>
      </c>
      <c r="O552" t="str">
        <f>IF(J552="M","Medium",IF(J552="L","Light",IF(J552="D","Dark","")))</f>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INDEX(products!$A$1:$G$49, MATCH(orders!$D553, products!$A$1:$A$49, 0), MATCH(orders!I$1, products!$A$1:$G$1, 0))</f>
        <v>Exc</v>
      </c>
      <c r="J553" t="str">
        <f>INDEX(products!$A$1:$G$49, MATCH(orders!$D553, products!$A$1:$A$49, 0), MATCH(orders!J$1, products!$A$1:$G$1, 0))</f>
        <v>D</v>
      </c>
      <c r="K553" s="4">
        <f>INDEX(products!$A$1:$G$49, MATCH(orders!$D553, products!$A$1:$A$49, 0), MATCH(orders!K$1, products!$A$1:$G$1, 0))</f>
        <v>0.2</v>
      </c>
      <c r="L553" s="5">
        <f>INDEX(products!$A$1:$G$49, MATCH(orders!$D553, products!$A$1:$A$49, 0), MATCH(orders!L$1, products!$A$1:$G$1, 0))</f>
        <v>3.645</v>
      </c>
      <c r="M553" s="6">
        <f>L553*E553</f>
        <v>7.29</v>
      </c>
      <c r="N553" t="str">
        <f>IF(I553="Rob","Robusta",IF(I553="Exc","Excelsa",IF(I553="Ara","Arabica",IF(I553="Lib","Liberica",""))))</f>
        <v>Excelsa</v>
      </c>
      <c r="O553" t="str">
        <f>IF(J553="M","Medium",IF(J553="L","Light",IF(J553="D","Dark","")))</f>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INDEX(products!$A$1:$G$49, MATCH(orders!$D554, products!$A$1:$A$49, 0), MATCH(orders!I$1, products!$A$1:$G$1, 0))</f>
        <v>Exc</v>
      </c>
      <c r="J554" t="str">
        <f>INDEX(products!$A$1:$G$49, MATCH(orders!$D554, products!$A$1:$A$49, 0), MATCH(orders!J$1, products!$A$1:$G$1, 0))</f>
        <v>L</v>
      </c>
      <c r="K554" s="4">
        <f>INDEX(products!$A$1:$G$49, MATCH(orders!$D554, products!$A$1:$A$49, 0), MATCH(orders!K$1, products!$A$1:$G$1, 0))</f>
        <v>0.2</v>
      </c>
      <c r="L554" s="5">
        <f>INDEX(products!$A$1:$G$49, MATCH(orders!$D554, products!$A$1:$A$49, 0), MATCH(orders!L$1, products!$A$1:$G$1, 0))</f>
        <v>4.4550000000000001</v>
      </c>
      <c r="M554" s="6">
        <f>L554*E554</f>
        <v>17.82</v>
      </c>
      <c r="N554" t="str">
        <f>IF(I554="Rob","Robusta",IF(I554="Exc","Excelsa",IF(I554="Ara","Arabica",IF(I554="Lib","Liberica",""))))</f>
        <v>Excelsa</v>
      </c>
      <c r="O554" t="str">
        <f>IF(J554="M","Medium",IF(J554="L","Light",IF(J554="D","Dark","")))</f>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INDEX(products!$A$1:$G$49, MATCH(orders!$D555, products!$A$1:$A$49, 0), MATCH(orders!I$1, products!$A$1:$G$1, 0))</f>
        <v>Exc</v>
      </c>
      <c r="J555" t="str">
        <f>INDEX(products!$A$1:$G$49, MATCH(orders!$D555, products!$A$1:$A$49, 0), MATCH(orders!J$1, products!$A$1:$G$1, 0))</f>
        <v>M</v>
      </c>
      <c r="K555" s="4">
        <f>INDEX(products!$A$1:$G$49, MATCH(orders!$D555, products!$A$1:$A$49, 0), MATCH(orders!K$1, products!$A$1:$G$1, 0))</f>
        <v>1</v>
      </c>
      <c r="L555" s="5">
        <f>INDEX(products!$A$1:$G$49, MATCH(orders!$D555, products!$A$1:$A$49, 0), MATCH(orders!L$1, products!$A$1:$G$1, 0))</f>
        <v>13.75</v>
      </c>
      <c r="M555" s="6">
        <f>L555*E555</f>
        <v>68.75</v>
      </c>
      <c r="N555" t="str">
        <f>IF(I555="Rob","Robusta",IF(I555="Exc","Excelsa",IF(I555="Ara","Arabica",IF(I555="Lib","Liberica",""))))</f>
        <v>Excelsa</v>
      </c>
      <c r="O555" t="str">
        <f>IF(J555="M","Medium",IF(J555="L","Light",IF(J555="D","Dark","")))</f>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_xlfn.XLOOKUP(C556,customers!$A:$A,customers!$B:$B,,0)</f>
        <v>Madelaine Sharples</v>
      </c>
      <c r="G556" s="2" t="str">
        <f>IF(_xlfn.XLOOKUP($C556,customers!$A:$A,customers!$C:$C,,0)=0,"",_xlfn.XLOOKUP($C556,customers!$A:$A,customers!$C:$C,,0))</f>
        <v/>
      </c>
      <c r="H556" s="2" t="str">
        <f>_xlfn.XLOOKUP($C556,customers!$A:$A,customers!$G:$G,,0)</f>
        <v>United Kingdom</v>
      </c>
      <c r="I556" t="str">
        <f>INDEX(products!$A$1:$G$49, MATCH(orders!$D556, products!$A$1:$A$49, 0), MATCH(orders!I$1, products!$A$1:$G$1, 0))</f>
        <v>Rob</v>
      </c>
      <c r="J556" t="str">
        <f>INDEX(products!$A$1:$G$49, MATCH(orders!$D556, products!$A$1:$A$49, 0), MATCH(orders!J$1, products!$A$1:$G$1, 0))</f>
        <v>L</v>
      </c>
      <c r="K556" s="4">
        <f>INDEX(products!$A$1:$G$49, MATCH(orders!$D556, products!$A$1:$A$49, 0), MATCH(orders!K$1, products!$A$1:$G$1, 0))</f>
        <v>2.5</v>
      </c>
      <c r="L556" s="5">
        <f>INDEX(products!$A$1:$G$49, MATCH(orders!$D556, products!$A$1:$A$49, 0), MATCH(orders!L$1, products!$A$1:$G$1, 0))</f>
        <v>27.484999999999996</v>
      </c>
      <c r="M556" s="6">
        <f>L556*E556</f>
        <v>54.969999999999992</v>
      </c>
      <c r="N556" t="str">
        <f>IF(I556="Rob","Robusta",IF(I556="Exc","Excelsa",IF(I556="Ara","Arabica",IF(I556="Lib","Liberica",""))))</f>
        <v>Robusta</v>
      </c>
      <c r="O556" t="str">
        <f>IF(J556="M","Medium",IF(J556="L","Light",IF(J556="D","Dark","")))</f>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_xlfn.XLOOKUP(C557,customers!$A:$A,customers!$B:$B,,0)</f>
        <v>Sigfrid Busch</v>
      </c>
      <c r="G557" s="2" t="str">
        <f>IF(_xlfn.XLOOKUP($C557,customers!$A:$A,customers!$C:$C,,0)=0,"",_xlfn.XLOOKUP($C557,customers!$A:$A,customers!$C:$C,,0))</f>
        <v>sbuschff@so-net.ne.jp</v>
      </c>
      <c r="H557" s="2" t="str">
        <f>_xlfn.XLOOKUP($C557,customers!$A:$A,customers!$G:$G,,0)</f>
        <v>Ireland</v>
      </c>
      <c r="I557" t="str">
        <f>INDEX(products!$A$1:$G$49, MATCH(orders!$D557, products!$A$1:$A$49, 0), MATCH(orders!I$1, products!$A$1:$G$1, 0))</f>
        <v>Exc</v>
      </c>
      <c r="J557" t="str">
        <f>INDEX(products!$A$1:$G$49, MATCH(orders!$D557, products!$A$1:$A$49, 0), MATCH(orders!J$1, products!$A$1:$G$1, 0))</f>
        <v>M</v>
      </c>
      <c r="K557" s="4">
        <f>INDEX(products!$A$1:$G$49, MATCH(orders!$D557, products!$A$1:$A$49, 0), MATCH(orders!K$1, products!$A$1:$G$1, 0))</f>
        <v>1</v>
      </c>
      <c r="L557" s="5">
        <f>INDEX(products!$A$1:$G$49, MATCH(orders!$D557, products!$A$1:$A$49, 0), MATCH(orders!L$1, products!$A$1:$G$1, 0))</f>
        <v>13.75</v>
      </c>
      <c r="M557" s="6">
        <f>L557*E557</f>
        <v>82.5</v>
      </c>
      <c r="N557" t="str">
        <f>IF(I557="Rob","Robusta",IF(I557="Exc","Excelsa",IF(I557="Ara","Arabica",IF(I557="Lib","Liberica",""))))</f>
        <v>Excelsa</v>
      </c>
      <c r="O557" t="str">
        <f>IF(J557="M","Medium",IF(J557="L","Light",IF(J557="D","Dark","")))</f>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INDEX(products!$A$1:$G$49, MATCH(orders!$D558, products!$A$1:$A$49, 0), MATCH(orders!I$1, products!$A$1:$G$1, 0))</f>
        <v>Lib</v>
      </c>
      <c r="J558" t="str">
        <f>INDEX(products!$A$1:$G$49, MATCH(orders!$D558, products!$A$1:$A$49, 0), MATCH(orders!J$1, products!$A$1:$G$1, 0))</f>
        <v>M</v>
      </c>
      <c r="K558" s="4">
        <f>INDEX(products!$A$1:$G$49, MATCH(orders!$D558, products!$A$1:$A$49, 0), MATCH(orders!K$1, products!$A$1:$G$1, 0))</f>
        <v>0.2</v>
      </c>
      <c r="L558" s="5">
        <f>INDEX(products!$A$1:$G$49, MATCH(orders!$D558, products!$A$1:$A$49, 0), MATCH(orders!L$1, products!$A$1:$G$1, 0))</f>
        <v>4.3650000000000002</v>
      </c>
      <c r="M558" s="6">
        <f>L558*E558</f>
        <v>8.73</v>
      </c>
      <c r="N558" t="str">
        <f>IF(I558="Rob","Robusta",IF(I558="Exc","Excelsa",IF(I558="Ara","Arabica",IF(I558="Lib","Liberica",""))))</f>
        <v>Liberica</v>
      </c>
      <c r="O558" t="str">
        <f>IF(J558="M","Medium",IF(J558="L","Light",IF(J558="D","Dark","")))</f>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_xlfn.XLOOKUP(C559,customers!$A:$A,customers!$B:$B,,0)</f>
        <v>Marja Urion</v>
      </c>
      <c r="G559" s="2" t="str">
        <f>IF(_xlfn.XLOOKUP($C559,customers!$A:$A,customers!$C:$C,,0)=0,"",_xlfn.XLOOKUP($C559,customers!$A:$A,customers!$C:$C,,0))</f>
        <v>murione5@alexa.com</v>
      </c>
      <c r="H559" s="2" t="str">
        <f>_xlfn.XLOOKUP($C559,customers!$A:$A,customers!$G:$G,,0)</f>
        <v>Ireland</v>
      </c>
      <c r="I559" t="str">
        <f>INDEX(products!$A$1:$G$49, MATCH(orders!$D559, products!$A$1:$A$49, 0), MATCH(orders!I$1, products!$A$1:$G$1, 0))</f>
        <v>Exc</v>
      </c>
      <c r="J559" t="str">
        <f>INDEX(products!$A$1:$G$49, MATCH(orders!$D559, products!$A$1:$A$49, 0), MATCH(orders!J$1, products!$A$1:$G$1, 0))</f>
        <v>L</v>
      </c>
      <c r="K559" s="4">
        <f>INDEX(products!$A$1:$G$49, MATCH(orders!$D559, products!$A$1:$A$49, 0), MATCH(orders!K$1, products!$A$1:$G$1, 0))</f>
        <v>1</v>
      </c>
      <c r="L559" s="5">
        <f>INDEX(products!$A$1:$G$49, MATCH(orders!$D559, products!$A$1:$A$49, 0), MATCH(orders!L$1, products!$A$1:$G$1, 0))</f>
        <v>14.85</v>
      </c>
      <c r="M559" s="6">
        <f>L559*E559</f>
        <v>59.4</v>
      </c>
      <c r="N559" t="str">
        <f>IF(I559="Rob","Robusta",IF(I559="Exc","Excelsa",IF(I559="Ara","Arabica",IF(I559="Lib","Liberica",""))))</f>
        <v>Excelsa</v>
      </c>
      <c r="O559" t="str">
        <f>IF(J559="M","Medium",IF(J559="L","Light",IF(J559="D","Dark","")))</f>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_xlfn.XLOOKUP(C560,customers!$A:$A,customers!$B:$B,,0)</f>
        <v>Kenton Wetherick</v>
      </c>
      <c r="G560" s="2" t="str">
        <f>IF(_xlfn.XLOOKUP($C560,customers!$A:$A,customers!$C:$C,,0)=0,"",_xlfn.XLOOKUP($C560,customers!$A:$A,customers!$C:$C,,0))</f>
        <v/>
      </c>
      <c r="H560" s="2" t="str">
        <f>_xlfn.XLOOKUP($C560,customers!$A:$A,customers!$G:$G,,0)</f>
        <v>United States</v>
      </c>
      <c r="I560" t="str">
        <f>INDEX(products!$A$1:$G$49, MATCH(orders!$D560, products!$A$1:$A$49, 0), MATCH(orders!I$1, products!$A$1:$G$1, 0))</f>
        <v>Lib</v>
      </c>
      <c r="J560" t="str">
        <f>INDEX(products!$A$1:$G$49, MATCH(orders!$D560, products!$A$1:$A$49, 0), MATCH(orders!J$1, products!$A$1:$G$1, 0))</f>
        <v>D</v>
      </c>
      <c r="K560" s="4">
        <f>INDEX(products!$A$1:$G$49, MATCH(orders!$D560, products!$A$1:$A$49, 0), MATCH(orders!K$1, products!$A$1:$G$1, 0))</f>
        <v>0.2</v>
      </c>
      <c r="L560" s="5">
        <f>INDEX(products!$A$1:$G$49, MATCH(orders!$D560, products!$A$1:$A$49, 0), MATCH(orders!L$1, products!$A$1:$G$1, 0))</f>
        <v>3.8849999999999998</v>
      </c>
      <c r="M560" s="6">
        <f>L560*E560</f>
        <v>15.54</v>
      </c>
      <c r="N560" t="str">
        <f>IF(I560="Rob","Robusta",IF(I560="Exc","Excelsa",IF(I560="Ara","Arabica",IF(I560="Lib","Liberica",""))))</f>
        <v>Liberica</v>
      </c>
      <c r="O560" t="str">
        <f>IF(J560="M","Medium",IF(J560="L","Light",IF(J560="D","Dark","")))</f>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INDEX(products!$A$1:$G$49, MATCH(orders!$D561, products!$A$1:$A$49, 0), MATCH(orders!I$1, products!$A$1:$G$1, 0))</f>
        <v>Ara</v>
      </c>
      <c r="J561" t="str">
        <f>INDEX(products!$A$1:$G$49, MATCH(orders!$D561, products!$A$1:$A$49, 0), MATCH(orders!J$1, products!$A$1:$G$1, 0))</f>
        <v>L</v>
      </c>
      <c r="K561" s="4">
        <f>INDEX(products!$A$1:$G$49, MATCH(orders!$D561, products!$A$1:$A$49, 0), MATCH(orders!K$1, products!$A$1:$G$1, 0))</f>
        <v>1</v>
      </c>
      <c r="L561" s="5">
        <f>INDEX(products!$A$1:$G$49, MATCH(orders!$D561, products!$A$1:$A$49, 0), MATCH(orders!L$1, products!$A$1:$G$1, 0))</f>
        <v>12.95</v>
      </c>
      <c r="M561" s="6">
        <f>L561*E561</f>
        <v>38.849999999999994</v>
      </c>
      <c r="N561" t="str">
        <f>IF(I561="Rob","Robusta",IF(I561="Exc","Excelsa",IF(I561="Ara","Arabica",IF(I561="Lib","Liberica",""))))</f>
        <v>Arabica</v>
      </c>
      <c r="O561" t="str">
        <f>IF(J561="M","Medium",IF(J561="L","Light",IF(J561="D","Dark","")))</f>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_xlfn.XLOOKUP(C562,customers!$A:$A,customers!$B:$B,,0)</f>
        <v>Hatty Dovydenas</v>
      </c>
      <c r="G562" s="2" t="str">
        <f>IF(_xlfn.XLOOKUP($C562,customers!$A:$A,customers!$C:$C,,0)=0,"",_xlfn.XLOOKUP($C562,customers!$A:$A,customers!$C:$C,,0))</f>
        <v/>
      </c>
      <c r="H562" s="2" t="str">
        <f>_xlfn.XLOOKUP($C562,customers!$A:$A,customers!$G:$G,,0)</f>
        <v>United States</v>
      </c>
      <c r="I562" t="str">
        <f>INDEX(products!$A$1:$G$49, MATCH(orders!$D562, products!$A$1:$A$49, 0), MATCH(orders!I$1, products!$A$1:$G$1, 0))</f>
        <v>Exc</v>
      </c>
      <c r="J562" t="str">
        <f>INDEX(products!$A$1:$G$49, MATCH(orders!$D562, products!$A$1:$A$49, 0), MATCH(orders!J$1, products!$A$1:$G$1, 0))</f>
        <v>M</v>
      </c>
      <c r="K562" s="4">
        <f>INDEX(products!$A$1:$G$49, MATCH(orders!$D562, products!$A$1:$A$49, 0), MATCH(orders!K$1, products!$A$1:$G$1, 0))</f>
        <v>2.5</v>
      </c>
      <c r="L562" s="5">
        <f>INDEX(products!$A$1:$G$49, MATCH(orders!$D562, products!$A$1:$A$49, 0), MATCH(orders!L$1, products!$A$1:$G$1, 0))</f>
        <v>31.624999999999996</v>
      </c>
      <c r="M562" s="6">
        <f>L562*E562</f>
        <v>189.74999999999997</v>
      </c>
      <c r="N562" t="str">
        <f>IF(I562="Rob","Robusta",IF(I562="Exc","Excelsa",IF(I562="Ara","Arabica",IF(I562="Lib","Liberica",""))))</f>
        <v>Excelsa</v>
      </c>
      <c r="O562" t="str">
        <f>IF(J562="M","Medium",IF(J562="L","Light",IF(J562="D","Dark","")))</f>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_xlfn.XLOOKUP(C563,customers!$A:$A,customers!$B:$B,,0)</f>
        <v>Nathaniel Bloxland</v>
      </c>
      <c r="G563" s="2" t="str">
        <f>IF(_xlfn.XLOOKUP($C563,customers!$A:$A,customers!$C:$C,,0)=0,"",_xlfn.XLOOKUP($C563,customers!$A:$A,customers!$C:$C,,0))</f>
        <v/>
      </c>
      <c r="H563" s="2" t="str">
        <f>_xlfn.XLOOKUP($C563,customers!$A:$A,customers!$G:$G,,0)</f>
        <v>Ireland</v>
      </c>
      <c r="I563" t="str">
        <f>INDEX(products!$A$1:$G$49, MATCH(orders!$D563, products!$A$1:$A$49, 0), MATCH(orders!I$1, products!$A$1:$G$1, 0))</f>
        <v>Ara</v>
      </c>
      <c r="J563" t="str">
        <f>INDEX(products!$A$1:$G$49, MATCH(orders!$D563, products!$A$1:$A$49, 0), MATCH(orders!J$1, products!$A$1:$G$1, 0))</f>
        <v>D</v>
      </c>
      <c r="K563" s="4">
        <f>INDEX(products!$A$1:$G$49, MATCH(orders!$D563, products!$A$1:$A$49, 0), MATCH(orders!K$1, products!$A$1:$G$1, 0))</f>
        <v>0.2</v>
      </c>
      <c r="L563" s="5">
        <f>INDEX(products!$A$1:$G$49, MATCH(orders!$D563, products!$A$1:$A$49, 0), MATCH(orders!L$1, products!$A$1:$G$1, 0))</f>
        <v>2.9849999999999999</v>
      </c>
      <c r="M563" s="6">
        <f>L563*E563</f>
        <v>17.91</v>
      </c>
      <c r="N563" t="str">
        <f>IF(I563="Rob","Robusta",IF(I563="Exc","Excelsa",IF(I563="Ara","Arabica",IF(I563="Lib","Liberica",""))))</f>
        <v>Arabica</v>
      </c>
      <c r="O563" t="str">
        <f>IF(J563="M","Medium",IF(J563="L","Light",IF(J563="D","Dark","")))</f>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_xlfn.XLOOKUP(C564,customers!$A:$A,customers!$B:$B,,0)</f>
        <v>Brendan Grece</v>
      </c>
      <c r="G564" s="2" t="str">
        <f>IF(_xlfn.XLOOKUP($C564,customers!$A:$A,customers!$C:$C,,0)=0,"",_xlfn.XLOOKUP($C564,customers!$A:$A,customers!$C:$C,,0))</f>
        <v>bgrecefm@naver.com</v>
      </c>
      <c r="H564" s="2" t="str">
        <f>_xlfn.XLOOKUP($C564,customers!$A:$A,customers!$G:$G,,0)</f>
        <v>United Kingdom</v>
      </c>
      <c r="I564" t="str">
        <f>INDEX(products!$A$1:$G$49, MATCH(orders!$D564, products!$A$1:$A$49, 0), MATCH(orders!I$1, products!$A$1:$G$1, 0))</f>
        <v>Lib</v>
      </c>
      <c r="J564" t="str">
        <f>INDEX(products!$A$1:$G$49, MATCH(orders!$D564, products!$A$1:$A$49, 0), MATCH(orders!J$1, products!$A$1:$G$1, 0))</f>
        <v>L</v>
      </c>
      <c r="K564" s="4">
        <f>INDEX(products!$A$1:$G$49, MATCH(orders!$D564, products!$A$1:$A$49, 0), MATCH(orders!K$1, products!$A$1:$G$1, 0))</f>
        <v>0.2</v>
      </c>
      <c r="L564" s="5">
        <f>INDEX(products!$A$1:$G$49, MATCH(orders!$D564, products!$A$1:$A$49, 0), MATCH(orders!L$1, products!$A$1:$G$1, 0))</f>
        <v>4.7549999999999999</v>
      </c>
      <c r="M564" s="6">
        <f>L564*E564</f>
        <v>28.53</v>
      </c>
      <c r="N564" t="str">
        <f>IF(I564="Rob","Robusta",IF(I564="Exc","Excelsa",IF(I564="Ara","Arabica",IF(I564="Lib","Liberica",""))))</f>
        <v>Liberica</v>
      </c>
      <c r="O564" t="str">
        <f>IF(J564="M","Medium",IF(J564="L","Light",IF(J564="D","Dark","")))</f>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INDEX(products!$A$1:$G$49, MATCH(orders!$D565, products!$A$1:$A$49, 0), MATCH(orders!I$1, products!$A$1:$G$1, 0))</f>
        <v>Exc</v>
      </c>
      <c r="J565" t="str">
        <f>INDEX(products!$A$1:$G$49, MATCH(orders!$D565, products!$A$1:$A$49, 0), MATCH(orders!J$1, products!$A$1:$G$1, 0))</f>
        <v>M</v>
      </c>
      <c r="K565" s="4">
        <f>INDEX(products!$A$1:$G$49, MATCH(orders!$D565, products!$A$1:$A$49, 0), MATCH(orders!K$1, products!$A$1:$G$1, 0))</f>
        <v>1</v>
      </c>
      <c r="L565" s="5">
        <f>INDEX(products!$A$1:$G$49, MATCH(orders!$D565, products!$A$1:$A$49, 0), MATCH(orders!L$1, products!$A$1:$G$1, 0))</f>
        <v>13.75</v>
      </c>
      <c r="M565" s="6">
        <f>L565*E565</f>
        <v>82.5</v>
      </c>
      <c r="N565" t="str">
        <f>IF(I565="Rob","Robusta",IF(I565="Exc","Excelsa",IF(I565="Ara","Arabica",IF(I565="Lib","Liberica",""))))</f>
        <v>Excelsa</v>
      </c>
      <c r="O565" t="str">
        <f>IF(J565="M","Medium",IF(J565="L","Light",IF(J565="D","Dark","")))</f>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_xlfn.XLOOKUP(C566,customers!$A:$A,customers!$B:$B,,0)</f>
        <v>Abbe Thys</v>
      </c>
      <c r="G566" s="2" t="str">
        <f>IF(_xlfn.XLOOKUP($C566,customers!$A:$A,customers!$C:$C,,0)=0,"",_xlfn.XLOOKUP($C566,customers!$A:$A,customers!$C:$C,,0))</f>
        <v>athysfo@cdc.gov</v>
      </c>
      <c r="H566" s="2" t="str">
        <f>_xlfn.XLOOKUP($C566,customers!$A:$A,customers!$G:$G,,0)</f>
        <v>United States</v>
      </c>
      <c r="I566" t="str">
        <f>INDEX(products!$A$1:$G$49, MATCH(orders!$D566, products!$A$1:$A$49, 0), MATCH(orders!I$1, products!$A$1:$G$1, 0))</f>
        <v>Rob</v>
      </c>
      <c r="J566" t="str">
        <f>INDEX(products!$A$1:$G$49, MATCH(orders!$D566, products!$A$1:$A$49, 0), MATCH(orders!J$1, products!$A$1:$G$1, 0))</f>
        <v>L</v>
      </c>
      <c r="K566" s="4">
        <f>INDEX(products!$A$1:$G$49, MATCH(orders!$D566, products!$A$1:$A$49, 0), MATCH(orders!K$1, products!$A$1:$G$1, 0))</f>
        <v>0.5</v>
      </c>
      <c r="L566" s="5">
        <f>INDEX(products!$A$1:$G$49, MATCH(orders!$D566, products!$A$1:$A$49, 0), MATCH(orders!L$1, products!$A$1:$G$1, 0))</f>
        <v>7.169999999999999</v>
      </c>
      <c r="M566" s="6">
        <f>L566*E566</f>
        <v>14.339999999999998</v>
      </c>
      <c r="N566" t="str">
        <f>IF(I566="Rob","Robusta",IF(I566="Exc","Excelsa",IF(I566="Ara","Arabica",IF(I566="Lib","Liberica",""))))</f>
        <v>Robusta</v>
      </c>
      <c r="O566" t="str">
        <f>IF(J566="M","Medium",IF(J566="L","Light",IF(J566="D","Dark","")))</f>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_xlfn.XLOOKUP(C567,customers!$A:$A,customers!$B:$B,,0)</f>
        <v>Jackquelin Chugg</v>
      </c>
      <c r="G567" s="2" t="str">
        <f>IF(_xlfn.XLOOKUP($C567,customers!$A:$A,customers!$C:$C,,0)=0,"",_xlfn.XLOOKUP($C567,customers!$A:$A,customers!$C:$C,,0))</f>
        <v>jchuggfp@about.me</v>
      </c>
      <c r="H567" s="2" t="str">
        <f>_xlfn.XLOOKUP($C567,customers!$A:$A,customers!$G:$G,,0)</f>
        <v>United States</v>
      </c>
      <c r="I567" t="str">
        <f>INDEX(products!$A$1:$G$49, MATCH(orders!$D567, products!$A$1:$A$49, 0), MATCH(orders!I$1, products!$A$1:$G$1, 0))</f>
        <v>Rob</v>
      </c>
      <c r="J567" t="str">
        <f>INDEX(products!$A$1:$G$49, MATCH(orders!$D567, products!$A$1:$A$49, 0), MATCH(orders!J$1, products!$A$1:$G$1, 0))</f>
        <v>D</v>
      </c>
      <c r="K567" s="4">
        <f>INDEX(products!$A$1:$G$49, MATCH(orders!$D567, products!$A$1:$A$49, 0), MATCH(orders!K$1, products!$A$1:$G$1, 0))</f>
        <v>2.5</v>
      </c>
      <c r="L567" s="5">
        <f>INDEX(products!$A$1:$G$49, MATCH(orders!$D567, products!$A$1:$A$49, 0), MATCH(orders!L$1, products!$A$1:$G$1, 0))</f>
        <v>20.584999999999997</v>
      </c>
      <c r="M567" s="6">
        <f>L567*E567</f>
        <v>82.339999999999989</v>
      </c>
      <c r="N567" t="str">
        <f>IF(I567="Rob","Robusta",IF(I567="Exc","Excelsa",IF(I567="Ara","Arabica",IF(I567="Lib","Liberica",""))))</f>
        <v>Robusta</v>
      </c>
      <c r="O567" t="str">
        <f>IF(J567="M","Medium",IF(J567="L","Light",IF(J567="D","Dark","")))</f>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INDEX(products!$A$1:$G$49, MATCH(orders!$D568, products!$A$1:$A$49, 0), MATCH(orders!I$1, products!$A$1:$G$1, 0))</f>
        <v>Ara</v>
      </c>
      <c r="J568" t="str">
        <f>INDEX(products!$A$1:$G$49, MATCH(orders!$D568, products!$A$1:$A$49, 0), MATCH(orders!J$1, products!$A$1:$G$1, 0))</f>
        <v>M</v>
      </c>
      <c r="K568" s="4">
        <f>INDEX(products!$A$1:$G$49, MATCH(orders!$D568, products!$A$1:$A$49, 0), MATCH(orders!K$1, products!$A$1:$G$1, 0))</f>
        <v>0.2</v>
      </c>
      <c r="L568" s="5">
        <f>INDEX(products!$A$1:$G$49, MATCH(orders!$D568, products!$A$1:$A$49, 0), MATCH(orders!L$1, products!$A$1:$G$1, 0))</f>
        <v>3.375</v>
      </c>
      <c r="M568" s="6">
        <f>L568*E568</f>
        <v>20.25</v>
      </c>
      <c r="N568" t="str">
        <f>IF(I568="Rob","Robusta",IF(I568="Exc","Excelsa",IF(I568="Ara","Arabica",IF(I568="Lib","Liberica",""))))</f>
        <v>Arabica</v>
      </c>
      <c r="O568" t="str">
        <f>IF(J568="M","Medium",IF(J568="L","Light",IF(J568="D","Dark","")))</f>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_xlfn.XLOOKUP(C569,customers!$A:$A,customers!$B:$B,,0)</f>
        <v>Elvina Angel</v>
      </c>
      <c r="G569" s="2" t="str">
        <f>IF(_xlfn.XLOOKUP($C569,customers!$A:$A,customers!$C:$C,,0)=0,"",_xlfn.XLOOKUP($C569,customers!$A:$A,customers!$C:$C,,0))</f>
        <v/>
      </c>
      <c r="H569" s="2" t="str">
        <f>_xlfn.XLOOKUP($C569,customers!$A:$A,customers!$G:$G,,0)</f>
        <v>Ireland</v>
      </c>
      <c r="I569" t="str">
        <f>INDEX(products!$A$1:$G$49, MATCH(orders!$D569, products!$A$1:$A$49, 0), MATCH(orders!I$1, products!$A$1:$G$1, 0))</f>
        <v>Rob</v>
      </c>
      <c r="J569" t="str">
        <f>INDEX(products!$A$1:$G$49, MATCH(orders!$D569, products!$A$1:$A$49, 0), MATCH(orders!J$1, products!$A$1:$G$1, 0))</f>
        <v>L</v>
      </c>
      <c r="K569" s="4">
        <f>INDEX(products!$A$1:$G$49, MATCH(orders!$D569, products!$A$1:$A$49, 0), MATCH(orders!K$1, products!$A$1:$G$1, 0))</f>
        <v>2.5</v>
      </c>
      <c r="L569" s="5">
        <f>INDEX(products!$A$1:$G$49, MATCH(orders!$D569, products!$A$1:$A$49, 0), MATCH(orders!L$1, products!$A$1:$G$1, 0))</f>
        <v>27.484999999999996</v>
      </c>
      <c r="M569" s="6">
        <f>L569*E569</f>
        <v>164.90999999999997</v>
      </c>
      <c r="N569" t="str">
        <f>IF(I569="Rob","Robusta",IF(I569="Exc","Excelsa",IF(I569="Ara","Arabica",IF(I569="Lib","Liberica",""))))</f>
        <v>Robusta</v>
      </c>
      <c r="O569" t="str">
        <f>IF(J569="M","Medium",IF(J569="L","Light",IF(J569="D","Dark","")))</f>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INDEX(products!$A$1:$G$49, MATCH(orders!$D570, products!$A$1:$A$49, 0), MATCH(orders!I$1, products!$A$1:$G$1, 0))</f>
        <v>Lib</v>
      </c>
      <c r="J570" t="str">
        <f>INDEX(products!$A$1:$G$49, MATCH(orders!$D570, products!$A$1:$A$49, 0), MATCH(orders!J$1, products!$A$1:$G$1, 0))</f>
        <v>L</v>
      </c>
      <c r="K570" s="4">
        <f>INDEX(products!$A$1:$G$49, MATCH(orders!$D570, products!$A$1:$A$49, 0), MATCH(orders!K$1, products!$A$1:$G$1, 0))</f>
        <v>0.2</v>
      </c>
      <c r="L570" s="5">
        <f>INDEX(products!$A$1:$G$49, MATCH(orders!$D570, products!$A$1:$A$49, 0), MATCH(orders!L$1, products!$A$1:$G$1, 0))</f>
        <v>4.7549999999999999</v>
      </c>
      <c r="M570" s="6">
        <f>L570*E570</f>
        <v>19.02</v>
      </c>
      <c r="N570" t="str">
        <f>IF(I570="Rob","Robusta",IF(I570="Exc","Excelsa",IF(I570="Ara","Arabica",IF(I570="Lib","Liberica",""))))</f>
        <v>Liberica</v>
      </c>
      <c r="O570" t="str">
        <f>IF(J570="M","Medium",IF(J570="L","Light",IF(J570="D","Dark","")))</f>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INDEX(products!$A$1:$G$49, MATCH(orders!$D571, products!$A$1:$A$49, 0), MATCH(orders!I$1, products!$A$1:$G$1, 0))</f>
        <v>Ara</v>
      </c>
      <c r="J571" t="str">
        <f>INDEX(products!$A$1:$G$49, MATCH(orders!$D571, products!$A$1:$A$49, 0), MATCH(orders!J$1, products!$A$1:$G$1, 0))</f>
        <v>D</v>
      </c>
      <c r="K571" s="4">
        <f>INDEX(products!$A$1:$G$49, MATCH(orders!$D571, products!$A$1:$A$49, 0), MATCH(orders!K$1, products!$A$1:$G$1, 0))</f>
        <v>2.5</v>
      </c>
      <c r="L571" s="5">
        <f>INDEX(products!$A$1:$G$49, MATCH(orders!$D571, products!$A$1:$A$49, 0), MATCH(orders!L$1, products!$A$1:$G$1, 0))</f>
        <v>22.884999999999998</v>
      </c>
      <c r="M571" s="6">
        <f>L571*E571</f>
        <v>137.31</v>
      </c>
      <c r="N571" t="str">
        <f>IF(I571="Rob","Robusta",IF(I571="Exc","Excelsa",IF(I571="Ara","Arabica",IF(I571="Lib","Liberica",""))))</f>
        <v>Arabica</v>
      </c>
      <c r="O571" t="str">
        <f>IF(J571="M","Medium",IF(J571="L","Light",IF(J571="D","Dark","")))</f>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INDEX(products!$A$1:$G$49, MATCH(orders!$D572, products!$A$1:$A$49, 0), MATCH(orders!I$1, products!$A$1:$G$1, 0))</f>
        <v>Ara</v>
      </c>
      <c r="J572" t="str">
        <f>INDEX(products!$A$1:$G$49, MATCH(orders!$D572, products!$A$1:$A$49, 0), MATCH(orders!J$1, products!$A$1:$G$1, 0))</f>
        <v>M</v>
      </c>
      <c r="K572" s="4">
        <f>INDEX(products!$A$1:$G$49, MATCH(orders!$D572, products!$A$1:$A$49, 0), MATCH(orders!K$1, products!$A$1:$G$1, 0))</f>
        <v>0.5</v>
      </c>
      <c r="L572" s="5">
        <f>INDEX(products!$A$1:$G$49, MATCH(orders!$D572, products!$A$1:$A$49, 0), MATCH(orders!L$1, products!$A$1:$G$1, 0))</f>
        <v>6.75</v>
      </c>
      <c r="M572" s="6">
        <f>L572*E572</f>
        <v>27</v>
      </c>
      <c r="N572" t="str">
        <f>IF(I572="Rob","Robusta",IF(I572="Exc","Excelsa",IF(I572="Ara","Arabica",IF(I572="Lib","Liberica",""))))</f>
        <v>Arabica</v>
      </c>
      <c r="O572" t="str">
        <f>IF(J572="M","Medium",IF(J572="L","Light",IF(J572="D","Dark","")))</f>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INDEX(products!$A$1:$G$49, MATCH(orders!$D573, products!$A$1:$A$49, 0), MATCH(orders!I$1, products!$A$1:$G$1, 0))</f>
        <v>Exc</v>
      </c>
      <c r="J573" t="str">
        <f>INDEX(products!$A$1:$G$49, MATCH(orders!$D573, products!$A$1:$A$49, 0), MATCH(orders!J$1, products!$A$1:$G$1, 0))</f>
        <v>L</v>
      </c>
      <c r="K573" s="4">
        <f>INDEX(products!$A$1:$G$49, MATCH(orders!$D573, products!$A$1:$A$49, 0), MATCH(orders!K$1, products!$A$1:$G$1, 0))</f>
        <v>0.5</v>
      </c>
      <c r="L573" s="5">
        <f>INDEX(products!$A$1:$G$49, MATCH(orders!$D573, products!$A$1:$A$49, 0), MATCH(orders!L$1, products!$A$1:$G$1, 0))</f>
        <v>8.91</v>
      </c>
      <c r="M573" s="6">
        <f>L573*E573</f>
        <v>35.64</v>
      </c>
      <c r="N573" t="str">
        <f>IF(I573="Rob","Robusta",IF(I573="Exc","Excelsa",IF(I573="Ara","Arabica",IF(I573="Lib","Liberica",""))))</f>
        <v>Excelsa</v>
      </c>
      <c r="O573" t="str">
        <f>IF(J573="M","Medium",IF(J573="L","Light",IF(J573="D","Dark","")))</f>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_xlfn.XLOOKUP(C574,customers!$A:$A,customers!$B:$B,,0)</f>
        <v>Herbie Peppard</v>
      </c>
      <c r="G574" s="2" t="str">
        <f>IF(_xlfn.XLOOKUP($C574,customers!$A:$A,customers!$C:$C,,0)=0,"",_xlfn.XLOOKUP($C574,customers!$A:$A,customers!$C:$C,,0))</f>
        <v/>
      </c>
      <c r="H574" s="2" t="str">
        <f>_xlfn.XLOOKUP($C574,customers!$A:$A,customers!$G:$G,,0)</f>
        <v>United States</v>
      </c>
      <c r="I574" t="str">
        <f>INDEX(products!$A$1:$G$49, MATCH(orders!$D574, products!$A$1:$A$49, 0), MATCH(orders!I$1, products!$A$1:$G$1, 0))</f>
        <v>Ara</v>
      </c>
      <c r="J574" t="str">
        <f>INDEX(products!$A$1:$G$49, MATCH(orders!$D574, products!$A$1:$A$49, 0), MATCH(orders!J$1, products!$A$1:$G$1, 0))</f>
        <v>D</v>
      </c>
      <c r="K574" s="4">
        <f>INDEX(products!$A$1:$G$49, MATCH(orders!$D574, products!$A$1:$A$49, 0), MATCH(orders!K$1, products!$A$1:$G$1, 0))</f>
        <v>0.2</v>
      </c>
      <c r="L574" s="5">
        <f>INDEX(products!$A$1:$G$49, MATCH(orders!$D574, products!$A$1:$A$49, 0), MATCH(orders!L$1, products!$A$1:$G$1, 0))</f>
        <v>2.9849999999999999</v>
      </c>
      <c r="M574" s="6">
        <f>L574*E574</f>
        <v>5.97</v>
      </c>
      <c r="N574" t="str">
        <f>IF(I574="Rob","Robusta",IF(I574="Exc","Excelsa",IF(I574="Ara","Arabica",IF(I574="Lib","Liberica",""))))</f>
        <v>Arabica</v>
      </c>
      <c r="O574" t="str">
        <f>IF(J574="M","Medium",IF(J574="L","Light",IF(J574="D","Dark","")))</f>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_xlfn.XLOOKUP(C575,customers!$A:$A,customers!$B:$B,,0)</f>
        <v>Cornie Venour</v>
      </c>
      <c r="G575" s="2" t="str">
        <f>IF(_xlfn.XLOOKUP($C575,customers!$A:$A,customers!$C:$C,,0)=0,"",_xlfn.XLOOKUP($C575,customers!$A:$A,customers!$C:$C,,0))</f>
        <v>cvenourfx@ask.com</v>
      </c>
      <c r="H575" s="2" t="str">
        <f>_xlfn.XLOOKUP($C575,customers!$A:$A,customers!$G:$G,,0)</f>
        <v>United States</v>
      </c>
      <c r="I575" t="str">
        <f>INDEX(products!$A$1:$G$49, MATCH(orders!$D575, products!$A$1:$A$49, 0), MATCH(orders!I$1, products!$A$1:$G$1, 0))</f>
        <v>Ara</v>
      </c>
      <c r="J575" t="str">
        <f>INDEX(products!$A$1:$G$49, MATCH(orders!$D575, products!$A$1:$A$49, 0), MATCH(orders!J$1, products!$A$1:$G$1, 0))</f>
        <v>M</v>
      </c>
      <c r="K575" s="4">
        <f>INDEX(products!$A$1:$G$49, MATCH(orders!$D575, products!$A$1:$A$49, 0), MATCH(orders!K$1, products!$A$1:$G$1, 0))</f>
        <v>1</v>
      </c>
      <c r="L575" s="5">
        <f>INDEX(products!$A$1:$G$49, MATCH(orders!$D575, products!$A$1:$A$49, 0), MATCH(orders!L$1, products!$A$1:$G$1, 0))</f>
        <v>11.25</v>
      </c>
      <c r="M575" s="6">
        <f>L575*E575</f>
        <v>67.5</v>
      </c>
      <c r="N575" t="str">
        <f>IF(I575="Rob","Robusta",IF(I575="Exc","Excelsa",IF(I575="Ara","Arabica",IF(I575="Lib","Liberica",""))))</f>
        <v>Arabica</v>
      </c>
      <c r="O575" t="str">
        <f>IF(J575="M","Medium",IF(J575="L","Light",IF(J575="D","Dark","")))</f>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_xlfn.XLOOKUP(C576,customers!$A:$A,customers!$B:$B,,0)</f>
        <v>Maggy Harby</v>
      </c>
      <c r="G576" s="2" t="str">
        <f>IF(_xlfn.XLOOKUP($C576,customers!$A:$A,customers!$C:$C,,0)=0,"",_xlfn.XLOOKUP($C576,customers!$A:$A,customers!$C:$C,,0))</f>
        <v>mharbyfy@163.com</v>
      </c>
      <c r="H576" s="2" t="str">
        <f>_xlfn.XLOOKUP($C576,customers!$A:$A,customers!$G:$G,,0)</f>
        <v>United States</v>
      </c>
      <c r="I576" t="str">
        <f>INDEX(products!$A$1:$G$49, MATCH(orders!$D576, products!$A$1:$A$49, 0), MATCH(orders!I$1, products!$A$1:$G$1, 0))</f>
        <v>Rob</v>
      </c>
      <c r="J576" t="str">
        <f>INDEX(products!$A$1:$G$49, MATCH(orders!$D576, products!$A$1:$A$49, 0), MATCH(orders!J$1, products!$A$1:$G$1, 0))</f>
        <v>L</v>
      </c>
      <c r="K576" s="4">
        <f>INDEX(products!$A$1:$G$49, MATCH(orders!$D576, products!$A$1:$A$49, 0), MATCH(orders!K$1, products!$A$1:$G$1, 0))</f>
        <v>0.2</v>
      </c>
      <c r="L576" s="5">
        <f>INDEX(products!$A$1:$G$49, MATCH(orders!$D576, products!$A$1:$A$49, 0), MATCH(orders!L$1, products!$A$1:$G$1, 0))</f>
        <v>3.5849999999999995</v>
      </c>
      <c r="M576" s="6">
        <f>L576*E576</f>
        <v>21.509999999999998</v>
      </c>
      <c r="N576" t="str">
        <f>IF(I576="Rob","Robusta",IF(I576="Exc","Excelsa",IF(I576="Ara","Arabica",IF(I576="Lib","Liberica",""))))</f>
        <v>Robusta</v>
      </c>
      <c r="O576" t="str">
        <f>IF(J576="M","Medium",IF(J576="L","Light",IF(J576="D","Dark","")))</f>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INDEX(products!$A$1:$G$49, MATCH(orders!$D577, products!$A$1:$A$49, 0), MATCH(orders!I$1, products!$A$1:$G$1, 0))</f>
        <v>Lib</v>
      </c>
      <c r="J577" t="str">
        <f>INDEX(products!$A$1:$G$49, MATCH(orders!$D577, products!$A$1:$A$49, 0), MATCH(orders!J$1, products!$A$1:$G$1, 0))</f>
        <v>M</v>
      </c>
      <c r="K577" s="4">
        <f>INDEX(products!$A$1:$G$49, MATCH(orders!$D577, products!$A$1:$A$49, 0), MATCH(orders!K$1, products!$A$1:$G$1, 0))</f>
        <v>2.5</v>
      </c>
      <c r="L577" s="5">
        <f>INDEX(products!$A$1:$G$49, MATCH(orders!$D577, products!$A$1:$A$49, 0), MATCH(orders!L$1, products!$A$1:$G$1, 0))</f>
        <v>33.464999999999996</v>
      </c>
      <c r="M577" s="6">
        <f>L577*E577</f>
        <v>66.929999999999993</v>
      </c>
      <c r="N577" t="str">
        <f>IF(I577="Rob","Robusta",IF(I577="Exc","Excelsa",IF(I577="Ara","Arabica",IF(I577="Lib","Liberica",""))))</f>
        <v>Liberica</v>
      </c>
      <c r="O577" t="str">
        <f>IF(J577="M","Medium",IF(J577="L","Light",IF(J577="D","Dark","")))</f>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INDEX(products!$A$1:$G$49, MATCH(orders!$D578, products!$A$1:$A$49, 0), MATCH(orders!I$1, products!$A$1:$G$1, 0))</f>
        <v>Ara</v>
      </c>
      <c r="J578" t="str">
        <f>INDEX(products!$A$1:$G$49, MATCH(orders!$D578, products!$A$1:$A$49, 0), MATCH(orders!J$1, products!$A$1:$G$1, 0))</f>
        <v>D</v>
      </c>
      <c r="K578" s="4">
        <f>INDEX(products!$A$1:$G$49, MATCH(orders!$D578, products!$A$1:$A$49, 0), MATCH(orders!K$1, products!$A$1:$G$1, 0))</f>
        <v>0.2</v>
      </c>
      <c r="L578" s="5">
        <f>INDEX(products!$A$1:$G$49, MATCH(orders!$D578, products!$A$1:$A$49, 0), MATCH(orders!L$1, products!$A$1:$G$1, 0))</f>
        <v>2.9849999999999999</v>
      </c>
      <c r="M578" s="6">
        <f>L578*E578</f>
        <v>17.91</v>
      </c>
      <c r="N578" t="str">
        <f>IF(I578="Rob","Robusta",IF(I578="Exc","Excelsa",IF(I578="Ara","Arabica",IF(I578="Lib","Liberica",""))))</f>
        <v>Arabica</v>
      </c>
      <c r="O578" t="str">
        <f>IF(J578="M","Medium",IF(J578="L","Light",IF(J578="D","Dark","")))</f>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INDEX(products!$A$1:$G$49, MATCH(orders!$D579, products!$A$1:$A$49, 0), MATCH(orders!I$1, products!$A$1:$G$1, 0))</f>
        <v>Lib</v>
      </c>
      <c r="J579" t="str">
        <f>INDEX(products!$A$1:$G$49, MATCH(orders!$D579, products!$A$1:$A$49, 0), MATCH(orders!J$1, products!$A$1:$G$1, 0))</f>
        <v>M</v>
      </c>
      <c r="K579" s="4">
        <f>INDEX(products!$A$1:$G$49, MATCH(orders!$D579, products!$A$1:$A$49, 0), MATCH(orders!K$1, products!$A$1:$G$1, 0))</f>
        <v>1</v>
      </c>
      <c r="L579" s="5">
        <f>INDEX(products!$A$1:$G$49, MATCH(orders!$D579, products!$A$1:$A$49, 0), MATCH(orders!L$1, products!$A$1:$G$1, 0))</f>
        <v>14.55</v>
      </c>
      <c r="M579" s="6">
        <f>L579*E579</f>
        <v>58.2</v>
      </c>
      <c r="N579" t="str">
        <f>IF(I579="Rob","Robusta",IF(I579="Exc","Excelsa",IF(I579="Ara","Arabica",IF(I579="Lib","Liberica",""))))</f>
        <v>Liberica</v>
      </c>
      <c r="O579" t="str">
        <f>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_xlfn.XLOOKUP(C580,customers!$A:$A,customers!$B:$B,,0)</f>
        <v>Tymon Zanetti</v>
      </c>
      <c r="G580" s="2" t="str">
        <f>IF(_xlfn.XLOOKUP($C580,customers!$A:$A,customers!$C:$C,,0)=0,"",_xlfn.XLOOKUP($C580,customers!$A:$A,customers!$C:$C,,0))</f>
        <v>tzanettig2@gravatar.com</v>
      </c>
      <c r="H580" s="2" t="str">
        <f>_xlfn.XLOOKUP($C580,customers!$A:$A,customers!$G:$G,,0)</f>
        <v>Ireland</v>
      </c>
      <c r="I580" t="str">
        <f>INDEX(products!$A$1:$G$49, MATCH(orders!$D580, products!$A$1:$A$49, 0), MATCH(orders!I$1, products!$A$1:$G$1, 0))</f>
        <v>Exc</v>
      </c>
      <c r="J580" t="str">
        <f>INDEX(products!$A$1:$G$49, MATCH(orders!$D580, products!$A$1:$A$49, 0), MATCH(orders!J$1, products!$A$1:$G$1, 0))</f>
        <v>L</v>
      </c>
      <c r="K580" s="4">
        <f>INDEX(products!$A$1:$G$49, MATCH(orders!$D580, products!$A$1:$A$49, 0), MATCH(orders!K$1, products!$A$1:$G$1, 0))</f>
        <v>0.2</v>
      </c>
      <c r="L580" s="5">
        <f>INDEX(products!$A$1:$G$49, MATCH(orders!$D580, products!$A$1:$A$49, 0), MATCH(orders!L$1, products!$A$1:$G$1, 0))</f>
        <v>4.4550000000000001</v>
      </c>
      <c r="M580" s="6">
        <f>L580*E580</f>
        <v>13.365</v>
      </c>
      <c r="N580" t="str">
        <f>IF(I580="Rob","Robusta",IF(I580="Exc","Excelsa",IF(I580="Ara","Arabica",IF(I580="Lib","Liberica",""))))</f>
        <v>Excelsa</v>
      </c>
      <c r="O580" t="str">
        <f>IF(J580="M","Medium",IF(J580="L","Light",IF(J580="D","Dark","")))</f>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_xlfn.XLOOKUP(C581,customers!$A:$A,customers!$B:$B,,0)</f>
        <v>Tymon Zanetti</v>
      </c>
      <c r="G581" s="2" t="str">
        <f>IF(_xlfn.XLOOKUP($C581,customers!$A:$A,customers!$C:$C,,0)=0,"",_xlfn.XLOOKUP($C581,customers!$A:$A,customers!$C:$C,,0))</f>
        <v>tzanettig2@gravatar.com</v>
      </c>
      <c r="H581" s="2" t="str">
        <f>_xlfn.XLOOKUP($C581,customers!$A:$A,customers!$G:$G,,0)</f>
        <v>Ireland</v>
      </c>
      <c r="I581" t="str">
        <f>INDEX(products!$A$1:$G$49, MATCH(orders!$D581, products!$A$1:$A$49, 0), MATCH(orders!I$1, products!$A$1:$G$1, 0))</f>
        <v>Ara</v>
      </c>
      <c r="J581" t="str">
        <f>INDEX(products!$A$1:$G$49, MATCH(orders!$D581, products!$A$1:$A$49, 0), MATCH(orders!J$1, products!$A$1:$G$1, 0))</f>
        <v>M</v>
      </c>
      <c r="K581" s="4">
        <f>INDEX(products!$A$1:$G$49, MATCH(orders!$D581, products!$A$1:$A$49, 0), MATCH(orders!K$1, products!$A$1:$G$1, 0))</f>
        <v>0.5</v>
      </c>
      <c r="L581" s="5">
        <f>INDEX(products!$A$1:$G$49, MATCH(orders!$D581, products!$A$1:$A$49, 0), MATCH(orders!L$1, products!$A$1:$G$1, 0))</f>
        <v>6.75</v>
      </c>
      <c r="M581" s="6">
        <f>L581*E581</f>
        <v>33.75</v>
      </c>
      <c r="N581" t="str">
        <f>IF(I581="Rob","Robusta",IF(I581="Exc","Excelsa",IF(I581="Ara","Arabica",IF(I581="Lib","Liberica",""))))</f>
        <v>Arabica</v>
      </c>
      <c r="O581" t="str">
        <f>IF(J581="M","Medium",IF(J581="L","Light",IF(J581="D","Dark","")))</f>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INDEX(products!$A$1:$G$49, MATCH(orders!$D582, products!$A$1:$A$49, 0), MATCH(orders!I$1, products!$A$1:$G$1, 0))</f>
        <v>Exc</v>
      </c>
      <c r="J582" t="str">
        <f>INDEX(products!$A$1:$G$49, MATCH(orders!$D582, products!$A$1:$A$49, 0), MATCH(orders!J$1, products!$A$1:$G$1, 0))</f>
        <v>L</v>
      </c>
      <c r="K582" s="4">
        <f>INDEX(products!$A$1:$G$49, MATCH(orders!$D582, products!$A$1:$A$49, 0), MATCH(orders!K$1, products!$A$1:$G$1, 0))</f>
        <v>1</v>
      </c>
      <c r="L582" s="5">
        <f>INDEX(products!$A$1:$G$49, MATCH(orders!$D582, products!$A$1:$A$49, 0), MATCH(orders!L$1, products!$A$1:$G$1, 0))</f>
        <v>14.85</v>
      </c>
      <c r="M582" s="6">
        <f>L582*E582</f>
        <v>44.55</v>
      </c>
      <c r="N582" t="str">
        <f>IF(I582="Rob","Robusta",IF(I582="Exc","Excelsa",IF(I582="Ara","Arabica",IF(I582="Lib","Liberica",""))))</f>
        <v>Excelsa</v>
      </c>
      <c r="O582" t="str">
        <f>IF(J582="M","Medium",IF(J582="L","Light",IF(J582="D","Dark","")))</f>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INDEX(products!$A$1:$G$49, MATCH(orders!$D583, products!$A$1:$A$49, 0), MATCH(orders!I$1, products!$A$1:$G$1, 0))</f>
        <v>Exc</v>
      </c>
      <c r="J583" t="str">
        <f>INDEX(products!$A$1:$G$49, MATCH(orders!$D583, products!$A$1:$A$49, 0), MATCH(orders!J$1, products!$A$1:$G$1, 0))</f>
        <v>L</v>
      </c>
      <c r="K583" s="4">
        <f>INDEX(products!$A$1:$G$49, MATCH(orders!$D583, products!$A$1:$A$49, 0), MATCH(orders!K$1, products!$A$1:$G$1, 0))</f>
        <v>0.5</v>
      </c>
      <c r="L583" s="5">
        <f>INDEX(products!$A$1:$G$49, MATCH(orders!$D583, products!$A$1:$A$49, 0), MATCH(orders!L$1, products!$A$1:$G$1, 0))</f>
        <v>8.91</v>
      </c>
      <c r="M583" s="6">
        <f>L583*E583</f>
        <v>44.55</v>
      </c>
      <c r="N583" t="str">
        <f>IF(I583="Rob","Robusta",IF(I583="Exc","Excelsa",IF(I583="Ara","Arabica",IF(I583="Lib","Liberica",""))))</f>
        <v>Excelsa</v>
      </c>
      <c r="O583" t="str">
        <f>IF(J583="M","Medium",IF(J583="L","Light",IF(J583="D","Dark","")))</f>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_xlfn.XLOOKUP(C584,customers!$A:$A,customers!$B:$B,,0)</f>
        <v>Russell Donet</v>
      </c>
      <c r="G584" s="2" t="str">
        <f>IF(_xlfn.XLOOKUP($C584,customers!$A:$A,customers!$C:$C,,0)=0,"",_xlfn.XLOOKUP($C584,customers!$A:$A,customers!$C:$C,,0))</f>
        <v>rdonetg6@oakley.com</v>
      </c>
      <c r="H584" s="2" t="str">
        <f>_xlfn.XLOOKUP($C584,customers!$A:$A,customers!$G:$G,,0)</f>
        <v>United States</v>
      </c>
      <c r="I584" t="str">
        <f>INDEX(products!$A$1:$G$49, MATCH(orders!$D584, products!$A$1:$A$49, 0), MATCH(orders!I$1, products!$A$1:$G$1, 0))</f>
        <v>Exc</v>
      </c>
      <c r="J584" t="str">
        <f>INDEX(products!$A$1:$G$49, MATCH(orders!$D584, products!$A$1:$A$49, 0), MATCH(orders!J$1, products!$A$1:$G$1, 0))</f>
        <v>D</v>
      </c>
      <c r="K584" s="4">
        <f>INDEX(products!$A$1:$G$49, MATCH(orders!$D584, products!$A$1:$A$49, 0), MATCH(orders!K$1, products!$A$1:$G$1, 0))</f>
        <v>1</v>
      </c>
      <c r="L584" s="5">
        <f>INDEX(products!$A$1:$G$49, MATCH(orders!$D584, products!$A$1:$A$49, 0), MATCH(orders!L$1, products!$A$1:$G$1, 0))</f>
        <v>12.15</v>
      </c>
      <c r="M584" s="6">
        <f>L584*E584</f>
        <v>60.75</v>
      </c>
      <c r="N584" t="str">
        <f>IF(I584="Rob","Robusta",IF(I584="Exc","Excelsa",IF(I584="Ara","Arabica",IF(I584="Lib","Liberica",""))))</f>
        <v>Excelsa</v>
      </c>
      <c r="O584" t="str">
        <f>IF(J584="M","Medium",IF(J584="L","Light",IF(J584="D","Dark","")))</f>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INDEX(products!$A$1:$G$49, MATCH(orders!$D585, products!$A$1:$A$49, 0), MATCH(orders!I$1, products!$A$1:$G$1, 0))</f>
        <v>Rob</v>
      </c>
      <c r="J585" t="str">
        <f>INDEX(products!$A$1:$G$49, MATCH(orders!$D585, products!$A$1:$A$49, 0), MATCH(orders!J$1, products!$A$1:$G$1, 0))</f>
        <v>L</v>
      </c>
      <c r="K585" s="4">
        <f>INDEX(products!$A$1:$G$49, MATCH(orders!$D585, products!$A$1:$A$49, 0), MATCH(orders!K$1, products!$A$1:$G$1, 0))</f>
        <v>0.2</v>
      </c>
      <c r="L585" s="5">
        <f>INDEX(products!$A$1:$G$49, MATCH(orders!$D585, products!$A$1:$A$49, 0), MATCH(orders!L$1, products!$A$1:$G$1, 0))</f>
        <v>3.5849999999999995</v>
      </c>
      <c r="M585" s="6">
        <f>L585*E585</f>
        <v>3.5849999999999995</v>
      </c>
      <c r="N585" t="str">
        <f>IF(I585="Rob","Robusta",IF(I585="Exc","Excelsa",IF(I585="Ara","Arabica",IF(I585="Lib","Liberica",""))))</f>
        <v>Robusta</v>
      </c>
      <c r="O585" t="str">
        <f>IF(J585="M","Medium",IF(J585="L","Light",IF(J585="D","Dark","")))</f>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INDEX(products!$A$1:$G$49, MATCH(orders!$D586, products!$A$1:$A$49, 0), MATCH(orders!I$1, products!$A$1:$G$1, 0))</f>
        <v>Rob</v>
      </c>
      <c r="J586" t="str">
        <f>INDEX(products!$A$1:$G$49, MATCH(orders!$D586, products!$A$1:$A$49, 0), MATCH(orders!J$1, products!$A$1:$G$1, 0))</f>
        <v>L</v>
      </c>
      <c r="K586" s="4">
        <f>INDEX(products!$A$1:$G$49, MATCH(orders!$D586, products!$A$1:$A$49, 0), MATCH(orders!K$1, products!$A$1:$G$1, 0))</f>
        <v>0.2</v>
      </c>
      <c r="L586" s="5">
        <f>INDEX(products!$A$1:$G$49, MATCH(orders!$D586, products!$A$1:$A$49, 0), MATCH(orders!L$1, products!$A$1:$G$1, 0))</f>
        <v>3.5849999999999995</v>
      </c>
      <c r="M586" s="6">
        <f>L586*E586</f>
        <v>21.509999999999998</v>
      </c>
      <c r="N586" t="str">
        <f>IF(I586="Rob","Robusta",IF(I586="Exc","Excelsa",IF(I586="Ara","Arabica",IF(I586="Lib","Liberica",""))))</f>
        <v>Robusta</v>
      </c>
      <c r="O586" t="str">
        <f>IF(J586="M","Medium",IF(J586="L","Light",IF(J586="D","Dark","")))</f>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INDEX(products!$A$1:$G$49, MATCH(orders!$D587, products!$A$1:$A$49, 0), MATCH(orders!I$1, products!$A$1:$G$1, 0))</f>
        <v>Exc</v>
      </c>
      <c r="J587" t="str">
        <f>INDEX(products!$A$1:$G$49, MATCH(orders!$D587, products!$A$1:$A$49, 0), MATCH(orders!J$1, products!$A$1:$G$1, 0))</f>
        <v>M</v>
      </c>
      <c r="K587" s="4">
        <f>INDEX(products!$A$1:$G$49, MATCH(orders!$D587, products!$A$1:$A$49, 0), MATCH(orders!K$1, products!$A$1:$G$1, 0))</f>
        <v>0.5</v>
      </c>
      <c r="L587" s="5">
        <f>INDEX(products!$A$1:$G$49, MATCH(orders!$D587, products!$A$1:$A$49, 0), MATCH(orders!L$1, products!$A$1:$G$1, 0))</f>
        <v>8.25</v>
      </c>
      <c r="M587" s="6">
        <f>L587*E587</f>
        <v>16.5</v>
      </c>
      <c r="N587" t="str">
        <f>IF(I587="Rob","Robusta",IF(I587="Exc","Excelsa",IF(I587="Ara","Arabica",IF(I587="Lib","Liberica",""))))</f>
        <v>Excelsa</v>
      </c>
      <c r="O587" t="str">
        <f>IF(J587="M","Medium",IF(J587="L","Light",IF(J587="D","Dark","")))</f>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_xlfn.XLOOKUP(C588,customers!$A:$A,customers!$B:$B,,0)</f>
        <v>Zilvia Claisse</v>
      </c>
      <c r="G588" s="2" t="str">
        <f>IF(_xlfn.XLOOKUP($C588,customers!$A:$A,customers!$C:$C,,0)=0,"",_xlfn.XLOOKUP($C588,customers!$A:$A,customers!$C:$C,,0))</f>
        <v/>
      </c>
      <c r="H588" s="2" t="str">
        <f>_xlfn.XLOOKUP($C588,customers!$A:$A,customers!$G:$G,,0)</f>
        <v>United States</v>
      </c>
      <c r="I588" t="str">
        <f>INDEX(products!$A$1:$G$49, MATCH(orders!$D588, products!$A$1:$A$49, 0), MATCH(orders!I$1, products!$A$1:$G$1, 0))</f>
        <v>Rob</v>
      </c>
      <c r="J588" t="str">
        <f>INDEX(products!$A$1:$G$49, MATCH(orders!$D588, products!$A$1:$A$49, 0), MATCH(orders!J$1, products!$A$1:$G$1, 0))</f>
        <v>L</v>
      </c>
      <c r="K588" s="4">
        <f>INDEX(products!$A$1:$G$49, MATCH(orders!$D588, products!$A$1:$A$49, 0), MATCH(orders!K$1, products!$A$1:$G$1, 0))</f>
        <v>2.5</v>
      </c>
      <c r="L588" s="5">
        <f>INDEX(products!$A$1:$G$49, MATCH(orders!$D588, products!$A$1:$A$49, 0), MATCH(orders!L$1, products!$A$1:$G$1, 0))</f>
        <v>27.484999999999996</v>
      </c>
      <c r="M588" s="6">
        <f>L588*E588</f>
        <v>82.454999999999984</v>
      </c>
      <c r="N588" t="str">
        <f>IF(I588="Rob","Robusta",IF(I588="Exc","Excelsa",IF(I588="Ara","Arabica",IF(I588="Lib","Liberica",""))))</f>
        <v>Robusta</v>
      </c>
      <c r="O588" t="str">
        <f>IF(J588="M","Medium",IF(J588="L","Light",IF(J588="D","Dark","")))</f>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_xlfn.XLOOKUP(C589,customers!$A:$A,customers!$B:$B,,0)</f>
        <v>Bar O' Mahony</v>
      </c>
      <c r="G589" s="2" t="str">
        <f>IF(_xlfn.XLOOKUP($C589,customers!$A:$A,customers!$C:$C,,0)=0,"",_xlfn.XLOOKUP($C589,customers!$A:$A,customers!$C:$C,,0))</f>
        <v>bogb@elpais.com</v>
      </c>
      <c r="H589" s="2" t="str">
        <f>_xlfn.XLOOKUP($C589,customers!$A:$A,customers!$G:$G,,0)</f>
        <v>United States</v>
      </c>
      <c r="I589" t="str">
        <f>INDEX(products!$A$1:$G$49, MATCH(orders!$D589, products!$A$1:$A$49, 0), MATCH(orders!I$1, products!$A$1:$G$1, 0))</f>
        <v>Lib</v>
      </c>
      <c r="J589" t="str">
        <f>INDEX(products!$A$1:$G$49, MATCH(orders!$D589, products!$A$1:$A$49, 0), MATCH(orders!J$1, products!$A$1:$G$1, 0))</f>
        <v>D</v>
      </c>
      <c r="K589" s="4">
        <f>INDEX(products!$A$1:$G$49, MATCH(orders!$D589, products!$A$1:$A$49, 0), MATCH(orders!K$1, products!$A$1:$G$1, 0))</f>
        <v>0.5</v>
      </c>
      <c r="L589" s="5">
        <f>INDEX(products!$A$1:$G$49, MATCH(orders!$D589, products!$A$1:$A$49, 0), MATCH(orders!L$1, products!$A$1:$G$1, 0))</f>
        <v>7.77</v>
      </c>
      <c r="M589" s="6">
        <f>L589*E589</f>
        <v>7.77</v>
      </c>
      <c r="N589" t="str">
        <f>IF(I589="Rob","Robusta",IF(I589="Exc","Excelsa",IF(I589="Ara","Arabica",IF(I589="Lib","Liberica",""))))</f>
        <v>Liberica</v>
      </c>
      <c r="O589" t="str">
        <f>IF(J589="M","Medium",IF(J589="L","Light",IF(J589="D","Dark","")))</f>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INDEX(products!$A$1:$G$49, MATCH(orders!$D590, products!$A$1:$A$49, 0), MATCH(orders!I$1, products!$A$1:$G$1, 0))</f>
        <v>Rob</v>
      </c>
      <c r="J590" t="str">
        <f>INDEX(products!$A$1:$G$49, MATCH(orders!$D590, products!$A$1:$A$49, 0), MATCH(orders!J$1, products!$A$1:$G$1, 0))</f>
        <v>M</v>
      </c>
      <c r="K590" s="4">
        <f>INDEX(products!$A$1:$G$49, MATCH(orders!$D590, products!$A$1:$A$49, 0), MATCH(orders!K$1, products!$A$1:$G$1, 0))</f>
        <v>0.5</v>
      </c>
      <c r="L590" s="5">
        <f>INDEX(products!$A$1:$G$49, MATCH(orders!$D590, products!$A$1:$A$49, 0), MATCH(orders!L$1, products!$A$1:$G$1, 0))</f>
        <v>5.97</v>
      </c>
      <c r="M590" s="6">
        <f>L590*E590</f>
        <v>11.94</v>
      </c>
      <c r="N590" t="str">
        <f>IF(I590="Rob","Robusta",IF(I590="Exc","Excelsa",IF(I590="Ara","Arabica",IF(I590="Lib","Liberica",""))))</f>
        <v>Robusta</v>
      </c>
      <c r="O590" t="str">
        <f>IF(J590="M","Medium",IF(J590="L","Light",IF(J590="D","Dark","")))</f>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INDEX(products!$A$1:$G$49, MATCH(orders!$D591, products!$A$1:$A$49, 0), MATCH(orders!I$1, products!$A$1:$G$1, 0))</f>
        <v>Exc</v>
      </c>
      <c r="J591" t="str">
        <f>INDEX(products!$A$1:$G$49, MATCH(orders!$D591, products!$A$1:$A$49, 0), MATCH(orders!J$1, products!$A$1:$G$1, 0))</f>
        <v>L</v>
      </c>
      <c r="K591" s="4">
        <f>INDEX(products!$A$1:$G$49, MATCH(orders!$D591, products!$A$1:$A$49, 0), MATCH(orders!K$1, products!$A$1:$G$1, 0))</f>
        <v>2.5</v>
      </c>
      <c r="L591" s="5">
        <f>INDEX(products!$A$1:$G$49, MATCH(orders!$D591, products!$A$1:$A$49, 0), MATCH(orders!L$1, products!$A$1:$G$1, 0))</f>
        <v>34.154999999999994</v>
      </c>
      <c r="M591" s="6">
        <f>L591*E591</f>
        <v>204.92999999999995</v>
      </c>
      <c r="N591" t="str">
        <f>IF(I591="Rob","Robusta",IF(I591="Exc","Excelsa",IF(I591="Ara","Arabica",IF(I591="Lib","Liberica",""))))</f>
        <v>Excelsa</v>
      </c>
      <c r="O591" t="str">
        <f>IF(J591="M","Medium",IF(J591="L","Light",IF(J591="D","Dark","")))</f>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INDEX(products!$A$1:$G$49, MATCH(orders!$D592, products!$A$1:$A$49, 0), MATCH(orders!I$1, products!$A$1:$G$1, 0))</f>
        <v>Exc</v>
      </c>
      <c r="J592" t="str">
        <f>INDEX(products!$A$1:$G$49, MATCH(orders!$D592, products!$A$1:$A$49, 0), MATCH(orders!J$1, products!$A$1:$G$1, 0))</f>
        <v>M</v>
      </c>
      <c r="K592" s="4">
        <f>INDEX(products!$A$1:$G$49, MATCH(orders!$D592, products!$A$1:$A$49, 0), MATCH(orders!K$1, products!$A$1:$G$1, 0))</f>
        <v>2.5</v>
      </c>
      <c r="L592" s="5">
        <f>INDEX(products!$A$1:$G$49, MATCH(orders!$D592, products!$A$1:$A$49, 0), MATCH(orders!L$1, products!$A$1:$G$1, 0))</f>
        <v>31.624999999999996</v>
      </c>
      <c r="M592" s="6">
        <f>L592*E592</f>
        <v>63.249999999999993</v>
      </c>
      <c r="N592" t="str">
        <f>IF(I592="Rob","Robusta",IF(I592="Exc","Excelsa",IF(I592="Ara","Arabica",IF(I592="Lib","Liberica",""))))</f>
        <v>Excelsa</v>
      </c>
      <c r="O592" t="str">
        <f>IF(J592="M","Medium",IF(J592="L","Light",IF(J592="D","Dark","")))</f>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INDEX(products!$A$1:$G$49, MATCH(orders!$D593, products!$A$1:$A$49, 0), MATCH(orders!I$1, products!$A$1:$G$1, 0))</f>
        <v>Rob</v>
      </c>
      <c r="J593" t="str">
        <f>INDEX(products!$A$1:$G$49, MATCH(orders!$D593, products!$A$1:$A$49, 0), MATCH(orders!J$1, products!$A$1:$G$1, 0))</f>
        <v>D</v>
      </c>
      <c r="K593" s="4">
        <f>INDEX(products!$A$1:$G$49, MATCH(orders!$D593, products!$A$1:$A$49, 0), MATCH(orders!K$1, products!$A$1:$G$1, 0))</f>
        <v>0.2</v>
      </c>
      <c r="L593" s="5">
        <f>INDEX(products!$A$1:$G$49, MATCH(orders!$D593, products!$A$1:$A$49, 0), MATCH(orders!L$1, products!$A$1:$G$1, 0))</f>
        <v>2.6849999999999996</v>
      </c>
      <c r="M593" s="6">
        <f>L593*E593</f>
        <v>8.0549999999999997</v>
      </c>
      <c r="N593" t="str">
        <f>IF(I593="Rob","Robusta",IF(I593="Exc","Excelsa",IF(I593="Ara","Arabica",IF(I593="Lib","Liberica",""))))</f>
        <v>Robusta</v>
      </c>
      <c r="O593" t="str">
        <f>IF(J593="M","Medium",IF(J593="L","Light",IF(J593="D","Dark","")))</f>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_xlfn.XLOOKUP(C594,customers!$A:$A,customers!$B:$B,,0)</f>
        <v>Kylie Mowat</v>
      </c>
      <c r="G594" s="2" t="str">
        <f>IF(_xlfn.XLOOKUP($C594,customers!$A:$A,customers!$C:$C,,0)=0,"",_xlfn.XLOOKUP($C594,customers!$A:$A,customers!$C:$C,,0))</f>
        <v/>
      </c>
      <c r="H594" s="2" t="str">
        <f>_xlfn.XLOOKUP($C594,customers!$A:$A,customers!$G:$G,,0)</f>
        <v>United States</v>
      </c>
      <c r="I594" t="str">
        <f>INDEX(products!$A$1:$G$49, MATCH(orders!$D594, products!$A$1:$A$49, 0), MATCH(orders!I$1, products!$A$1:$G$1, 0))</f>
        <v>Ara</v>
      </c>
      <c r="J594" t="str">
        <f>INDEX(products!$A$1:$G$49, MATCH(orders!$D594, products!$A$1:$A$49, 0), MATCH(orders!J$1, products!$A$1:$G$1, 0))</f>
        <v>M</v>
      </c>
      <c r="K594" s="4">
        <f>INDEX(products!$A$1:$G$49, MATCH(orders!$D594, products!$A$1:$A$49, 0), MATCH(orders!K$1, products!$A$1:$G$1, 0))</f>
        <v>2.5</v>
      </c>
      <c r="L594" s="5">
        <f>INDEX(products!$A$1:$G$49, MATCH(orders!$D594, products!$A$1:$A$49, 0), MATCH(orders!L$1, products!$A$1:$G$1, 0))</f>
        <v>25.874999999999996</v>
      </c>
      <c r="M594" s="6">
        <f>L594*E594</f>
        <v>51.749999999999993</v>
      </c>
      <c r="N594" t="str">
        <f>IF(I594="Rob","Robusta",IF(I594="Exc","Excelsa",IF(I594="Ara","Arabica",IF(I594="Lib","Liberica",""))))</f>
        <v>Arabica</v>
      </c>
      <c r="O594" t="str">
        <f>IF(J594="M","Medium",IF(J594="L","Light",IF(J594="D","Dark","")))</f>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INDEX(products!$A$1:$G$49, MATCH(orders!$D595, products!$A$1:$A$49, 0), MATCH(orders!I$1, products!$A$1:$G$1, 0))</f>
        <v>Exc</v>
      </c>
      <c r="J595" t="str">
        <f>INDEX(products!$A$1:$G$49, MATCH(orders!$D595, products!$A$1:$A$49, 0), MATCH(orders!J$1, products!$A$1:$G$1, 0))</f>
        <v>D</v>
      </c>
      <c r="K595" s="4">
        <f>INDEX(products!$A$1:$G$49, MATCH(orders!$D595, products!$A$1:$A$49, 0), MATCH(orders!K$1, products!$A$1:$G$1, 0))</f>
        <v>2.5</v>
      </c>
      <c r="L595" s="5">
        <f>INDEX(products!$A$1:$G$49, MATCH(orders!$D595, products!$A$1:$A$49, 0), MATCH(orders!L$1, products!$A$1:$G$1, 0))</f>
        <v>27.945</v>
      </c>
      <c r="M595" s="6">
        <f>L595*E595</f>
        <v>27.945</v>
      </c>
      <c r="N595" t="str">
        <f>IF(I595="Rob","Robusta",IF(I595="Exc","Excelsa",IF(I595="Ara","Arabica",IF(I595="Lib","Liberica",""))))</f>
        <v>Excelsa</v>
      </c>
      <c r="O595" t="str">
        <f>IF(J595="M","Medium",IF(J595="L","Light",IF(J595="D","Dark","")))</f>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INDEX(products!$A$1:$G$49, MATCH(orders!$D596, products!$A$1:$A$49, 0), MATCH(orders!I$1, products!$A$1:$G$1, 0))</f>
        <v>Ara</v>
      </c>
      <c r="J596" t="str">
        <f>INDEX(products!$A$1:$G$49, MATCH(orders!$D596, products!$A$1:$A$49, 0), MATCH(orders!J$1, products!$A$1:$G$1, 0))</f>
        <v>L</v>
      </c>
      <c r="K596" s="4">
        <f>INDEX(products!$A$1:$G$49, MATCH(orders!$D596, products!$A$1:$A$49, 0), MATCH(orders!K$1, products!$A$1:$G$1, 0))</f>
        <v>2.5</v>
      </c>
      <c r="L596" s="5">
        <f>INDEX(products!$A$1:$G$49, MATCH(orders!$D596, products!$A$1:$A$49, 0), MATCH(orders!L$1, products!$A$1:$G$1, 0))</f>
        <v>29.784999999999997</v>
      </c>
      <c r="M596" s="6">
        <f>L596*E596</f>
        <v>59.569999999999993</v>
      </c>
      <c r="N596" t="str">
        <f>IF(I596="Rob","Robusta",IF(I596="Exc","Excelsa",IF(I596="Ara","Arabica",IF(I596="Lib","Liberica",""))))</f>
        <v>Arabica</v>
      </c>
      <c r="O596" t="str">
        <f>IF(J596="M","Medium",IF(J596="L","Light",IF(J596="D","Dark","")))</f>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_xlfn.XLOOKUP(C597,customers!$A:$A,customers!$B:$B,,0)</f>
        <v>Darby Dummer</v>
      </c>
      <c r="G597" s="2" t="str">
        <f>IF(_xlfn.XLOOKUP($C597,customers!$A:$A,customers!$C:$C,,0)=0,"",_xlfn.XLOOKUP($C597,customers!$A:$A,customers!$C:$C,,0))</f>
        <v/>
      </c>
      <c r="H597" s="2" t="str">
        <f>_xlfn.XLOOKUP($C597,customers!$A:$A,customers!$G:$G,,0)</f>
        <v>United Kingdom</v>
      </c>
      <c r="I597" t="str">
        <f>INDEX(products!$A$1:$G$49, MATCH(orders!$D597, products!$A$1:$A$49, 0), MATCH(orders!I$1, products!$A$1:$G$1, 0))</f>
        <v>Exc</v>
      </c>
      <c r="J597" t="str">
        <f>INDEX(products!$A$1:$G$49, MATCH(orders!$D597, products!$A$1:$A$49, 0), MATCH(orders!J$1, products!$A$1:$G$1, 0))</f>
        <v>L</v>
      </c>
      <c r="K597" s="4">
        <f>INDEX(products!$A$1:$G$49, MATCH(orders!$D597, products!$A$1:$A$49, 0), MATCH(orders!K$1, products!$A$1:$G$1, 0))</f>
        <v>1</v>
      </c>
      <c r="L597" s="5">
        <f>INDEX(products!$A$1:$G$49, MATCH(orders!$D597, products!$A$1:$A$49, 0), MATCH(orders!L$1, products!$A$1:$G$1, 0))</f>
        <v>14.85</v>
      </c>
      <c r="M597" s="6">
        <f>L597*E597</f>
        <v>14.85</v>
      </c>
      <c r="N597" t="str">
        <f>IF(I597="Rob","Robusta",IF(I597="Exc","Excelsa",IF(I597="Ara","Arabica",IF(I597="Lib","Liberica",""))))</f>
        <v>Excelsa</v>
      </c>
      <c r="O597" t="str">
        <f>IF(J597="M","Medium",IF(J597="L","Light",IF(J597="D","Dark","")))</f>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INDEX(products!$A$1:$G$49, MATCH(orders!$D598, products!$A$1:$A$49, 0), MATCH(orders!I$1, products!$A$1:$G$1, 0))</f>
        <v>Ara</v>
      </c>
      <c r="J598" t="str">
        <f>INDEX(products!$A$1:$G$49, MATCH(orders!$D598, products!$A$1:$A$49, 0), MATCH(orders!J$1, products!$A$1:$G$1, 0))</f>
        <v>M</v>
      </c>
      <c r="K598" s="4">
        <f>INDEX(products!$A$1:$G$49, MATCH(orders!$D598, products!$A$1:$A$49, 0), MATCH(orders!K$1, products!$A$1:$G$1, 0))</f>
        <v>0.5</v>
      </c>
      <c r="L598" s="5">
        <f>INDEX(products!$A$1:$G$49, MATCH(orders!$D598, products!$A$1:$A$49, 0), MATCH(orders!L$1, products!$A$1:$G$1, 0))</f>
        <v>6.75</v>
      </c>
      <c r="M598" s="6">
        <f>L598*E598</f>
        <v>33.75</v>
      </c>
      <c r="N598" t="str">
        <f>IF(I598="Rob","Robusta",IF(I598="Exc","Excelsa",IF(I598="Ara","Arabica",IF(I598="Lib","Liberica",""))))</f>
        <v>Arabica</v>
      </c>
      <c r="O598" t="str">
        <f>IF(J598="M","Medium",IF(J598="L","Light",IF(J598="D","Dark","")))</f>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INDEX(products!$A$1:$G$49, MATCH(orders!$D599, products!$A$1:$A$49, 0), MATCH(orders!I$1, products!$A$1:$G$1, 0))</f>
        <v>Lib</v>
      </c>
      <c r="J599" t="str">
        <f>INDEX(products!$A$1:$G$49, MATCH(orders!$D599, products!$A$1:$A$49, 0), MATCH(orders!J$1, products!$A$1:$G$1, 0))</f>
        <v>L</v>
      </c>
      <c r="K599" s="4">
        <f>INDEX(products!$A$1:$G$49, MATCH(orders!$D599, products!$A$1:$A$49, 0), MATCH(orders!K$1, products!$A$1:$G$1, 0))</f>
        <v>2.5</v>
      </c>
      <c r="L599" s="5">
        <f>INDEX(products!$A$1:$G$49, MATCH(orders!$D599, products!$A$1:$A$49, 0), MATCH(orders!L$1, products!$A$1:$G$1, 0))</f>
        <v>36.454999999999998</v>
      </c>
      <c r="M599" s="6">
        <f>L599*E599</f>
        <v>145.82</v>
      </c>
      <c r="N599" t="str">
        <f>IF(I599="Rob","Robusta",IF(I599="Exc","Excelsa",IF(I599="Ara","Arabica",IF(I599="Lib","Liberica",""))))</f>
        <v>Liberica</v>
      </c>
      <c r="O599" t="str">
        <f>IF(J599="M","Medium",IF(J599="L","Light",IF(J599="D","Dark","")))</f>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INDEX(products!$A$1:$G$49, MATCH(orders!$D600, products!$A$1:$A$49, 0), MATCH(orders!I$1, products!$A$1:$G$1, 0))</f>
        <v>Rob</v>
      </c>
      <c r="J600" t="str">
        <f>INDEX(products!$A$1:$G$49, MATCH(orders!$D600, products!$A$1:$A$49, 0), MATCH(orders!J$1, products!$A$1:$G$1, 0))</f>
        <v>M</v>
      </c>
      <c r="K600" s="4">
        <f>INDEX(products!$A$1:$G$49, MATCH(orders!$D600, products!$A$1:$A$49, 0), MATCH(orders!K$1, products!$A$1:$G$1, 0))</f>
        <v>0.2</v>
      </c>
      <c r="L600" s="5">
        <f>INDEX(products!$A$1:$G$49, MATCH(orders!$D600, products!$A$1:$A$49, 0), MATCH(orders!L$1, products!$A$1:$G$1, 0))</f>
        <v>2.9849999999999999</v>
      </c>
      <c r="M600" s="6">
        <f>L600*E600</f>
        <v>11.94</v>
      </c>
      <c r="N600" t="str">
        <f>IF(I600="Rob","Robusta",IF(I600="Exc","Excelsa",IF(I600="Ara","Arabica",IF(I600="Lib","Liberica",""))))</f>
        <v>Robusta</v>
      </c>
      <c r="O600" t="str">
        <f>IF(J600="M","Medium",IF(J600="L","Light",IF(J600="D","Dark","")))</f>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_xlfn.XLOOKUP(C601,customers!$A:$A,customers!$B:$B,,0)</f>
        <v>Alisha Hulburt</v>
      </c>
      <c r="G601" s="2" t="str">
        <f>IF(_xlfn.XLOOKUP($C601,customers!$A:$A,customers!$C:$C,,0)=0,"",_xlfn.XLOOKUP($C601,customers!$A:$A,customers!$C:$C,,0))</f>
        <v>ahulburtgn@fda.gov</v>
      </c>
      <c r="H601" s="2" t="str">
        <f>_xlfn.XLOOKUP($C601,customers!$A:$A,customers!$G:$G,,0)</f>
        <v>United States</v>
      </c>
      <c r="I601" t="str">
        <f>INDEX(products!$A$1:$G$49, MATCH(orders!$D601, products!$A$1:$A$49, 0), MATCH(orders!I$1, products!$A$1:$G$1, 0))</f>
        <v>Ara</v>
      </c>
      <c r="J601" t="str">
        <f>INDEX(products!$A$1:$G$49, MATCH(orders!$D601, products!$A$1:$A$49, 0), MATCH(orders!J$1, products!$A$1:$G$1, 0))</f>
        <v>D</v>
      </c>
      <c r="K601" s="4">
        <f>INDEX(products!$A$1:$G$49, MATCH(orders!$D601, products!$A$1:$A$49, 0), MATCH(orders!K$1, products!$A$1:$G$1, 0))</f>
        <v>0.2</v>
      </c>
      <c r="L601" s="5">
        <f>INDEX(products!$A$1:$G$49, MATCH(orders!$D601, products!$A$1:$A$49, 0), MATCH(orders!L$1, products!$A$1:$G$1, 0))</f>
        <v>2.9849999999999999</v>
      </c>
      <c r="M601" s="6">
        <f>L601*E601</f>
        <v>11.94</v>
      </c>
      <c r="N601" t="str">
        <f>IF(I601="Rob","Robusta",IF(I601="Exc","Excelsa",IF(I601="Ara","Arabica",IF(I601="Lib","Liberica",""))))</f>
        <v>Arabica</v>
      </c>
      <c r="O601" t="str">
        <f>IF(J601="M","Medium",IF(J601="L","Light",IF(J601="D","Dark","")))</f>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INDEX(products!$A$1:$G$49, MATCH(orders!$D602, products!$A$1:$A$49, 0), MATCH(orders!I$1, products!$A$1:$G$1, 0))</f>
        <v>Lib</v>
      </c>
      <c r="J602" t="str">
        <f>INDEX(products!$A$1:$G$49, MATCH(orders!$D602, products!$A$1:$A$49, 0), MATCH(orders!J$1, products!$A$1:$G$1, 0))</f>
        <v>D</v>
      </c>
      <c r="K602" s="4">
        <f>INDEX(products!$A$1:$G$49, MATCH(orders!$D602, products!$A$1:$A$49, 0), MATCH(orders!K$1, products!$A$1:$G$1, 0))</f>
        <v>0.5</v>
      </c>
      <c r="L602" s="5">
        <f>INDEX(products!$A$1:$G$49, MATCH(orders!$D602, products!$A$1:$A$49, 0), MATCH(orders!L$1, products!$A$1:$G$1, 0))</f>
        <v>7.77</v>
      </c>
      <c r="M602" s="6">
        <f>L602*E602</f>
        <v>7.77</v>
      </c>
      <c r="N602" t="str">
        <f>IF(I602="Rob","Robusta",IF(I602="Exc","Excelsa",IF(I602="Ara","Arabica",IF(I602="Lib","Liberica",""))))</f>
        <v>Liberica</v>
      </c>
      <c r="O602" t="str">
        <f>IF(J602="M","Medium",IF(J602="L","Light",IF(J602="D","Dark","")))</f>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INDEX(products!$A$1:$G$49, MATCH(orders!$D603, products!$A$1:$A$49, 0), MATCH(orders!I$1, products!$A$1:$G$1, 0))</f>
        <v>Rob</v>
      </c>
      <c r="J603" t="str">
        <f>INDEX(products!$A$1:$G$49, MATCH(orders!$D603, products!$A$1:$A$49, 0), MATCH(orders!J$1, products!$A$1:$G$1, 0))</f>
        <v>L</v>
      </c>
      <c r="K603" s="4">
        <f>INDEX(products!$A$1:$G$49, MATCH(orders!$D603, products!$A$1:$A$49, 0), MATCH(orders!K$1, products!$A$1:$G$1, 0))</f>
        <v>2.5</v>
      </c>
      <c r="L603" s="5">
        <f>INDEX(products!$A$1:$G$49, MATCH(orders!$D603, products!$A$1:$A$49, 0), MATCH(orders!L$1, products!$A$1:$G$1, 0))</f>
        <v>27.484999999999996</v>
      </c>
      <c r="M603" s="6">
        <f>L603*E603</f>
        <v>109.93999999999998</v>
      </c>
      <c r="N603" t="str">
        <f>IF(I603="Rob","Robusta",IF(I603="Exc","Excelsa",IF(I603="Ara","Arabica",IF(I603="Lib","Liberica",""))))</f>
        <v>Robusta</v>
      </c>
      <c r="O603" t="str">
        <f>IF(J603="M","Medium",IF(J603="L","Light",IF(J603="D","Dark","")))</f>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_xlfn.XLOOKUP(C604,customers!$A:$A,customers!$B:$B,,0)</f>
        <v>Emalee Rolin</v>
      </c>
      <c r="G604" s="2" t="str">
        <f>IF(_xlfn.XLOOKUP($C604,customers!$A:$A,customers!$C:$C,,0)=0,"",_xlfn.XLOOKUP($C604,customers!$A:$A,customers!$C:$C,,0))</f>
        <v>erolingq@google.fr</v>
      </c>
      <c r="H604" s="2" t="str">
        <f>_xlfn.XLOOKUP($C604,customers!$A:$A,customers!$G:$G,,0)</f>
        <v>United States</v>
      </c>
      <c r="I604" t="str">
        <f>INDEX(products!$A$1:$G$49, MATCH(orders!$D604, products!$A$1:$A$49, 0), MATCH(orders!I$1, products!$A$1:$G$1, 0))</f>
        <v>Exc</v>
      </c>
      <c r="J604" t="str">
        <f>INDEX(products!$A$1:$G$49, MATCH(orders!$D604, products!$A$1:$A$49, 0), MATCH(orders!J$1, products!$A$1:$G$1, 0))</f>
        <v>L</v>
      </c>
      <c r="K604" s="4">
        <f>INDEX(products!$A$1:$G$49, MATCH(orders!$D604, products!$A$1:$A$49, 0), MATCH(orders!K$1, products!$A$1:$G$1, 0))</f>
        <v>0.2</v>
      </c>
      <c r="L604" s="5">
        <f>INDEX(products!$A$1:$G$49, MATCH(orders!$D604, products!$A$1:$A$49, 0), MATCH(orders!L$1, products!$A$1:$G$1, 0))</f>
        <v>4.4550000000000001</v>
      </c>
      <c r="M604" s="6">
        <f>L604*E604</f>
        <v>22.274999999999999</v>
      </c>
      <c r="N604" t="str">
        <f>IF(I604="Rob","Robusta",IF(I604="Exc","Excelsa",IF(I604="Ara","Arabica",IF(I604="Lib","Liberica",""))))</f>
        <v>Excelsa</v>
      </c>
      <c r="O604" t="str">
        <f>IF(J604="M","Medium",IF(J604="L","Light",IF(J604="D","Dark","")))</f>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_xlfn.XLOOKUP(C605,customers!$A:$A,customers!$B:$B,,0)</f>
        <v>Donavon Fowle</v>
      </c>
      <c r="G605" s="2" t="str">
        <f>IF(_xlfn.XLOOKUP($C605,customers!$A:$A,customers!$C:$C,,0)=0,"",_xlfn.XLOOKUP($C605,customers!$A:$A,customers!$C:$C,,0))</f>
        <v>dfowlegr@epa.gov</v>
      </c>
      <c r="H605" s="2" t="str">
        <f>_xlfn.XLOOKUP($C605,customers!$A:$A,customers!$G:$G,,0)</f>
        <v>United States</v>
      </c>
      <c r="I605" t="str">
        <f>INDEX(products!$A$1:$G$49, MATCH(orders!$D605, products!$A$1:$A$49, 0), MATCH(orders!I$1, products!$A$1:$G$1, 0))</f>
        <v>Rob</v>
      </c>
      <c r="J605" t="str">
        <f>INDEX(products!$A$1:$G$49, MATCH(orders!$D605, products!$A$1:$A$49, 0), MATCH(orders!J$1, products!$A$1:$G$1, 0))</f>
        <v>M</v>
      </c>
      <c r="K605" s="4">
        <f>INDEX(products!$A$1:$G$49, MATCH(orders!$D605, products!$A$1:$A$49, 0), MATCH(orders!K$1, products!$A$1:$G$1, 0))</f>
        <v>0.2</v>
      </c>
      <c r="L605" s="5">
        <f>INDEX(products!$A$1:$G$49, MATCH(orders!$D605, products!$A$1:$A$49, 0), MATCH(orders!L$1, products!$A$1:$G$1, 0))</f>
        <v>2.9849999999999999</v>
      </c>
      <c r="M605" s="6">
        <f>L605*E605</f>
        <v>8.9550000000000001</v>
      </c>
      <c r="N605" t="str">
        <f>IF(I605="Rob","Robusta",IF(I605="Exc","Excelsa",IF(I605="Ara","Arabica",IF(I605="Lib","Liberica",""))))</f>
        <v>Robusta</v>
      </c>
      <c r="O605" t="str">
        <f>IF(J605="M","Medium",IF(J605="L","Light",IF(J605="D","Dark","")))</f>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_xlfn.XLOOKUP(C606,customers!$A:$A,customers!$B:$B,,0)</f>
        <v>Jorge Bettison</v>
      </c>
      <c r="G606" s="2" t="str">
        <f>IF(_xlfn.XLOOKUP($C606,customers!$A:$A,customers!$C:$C,,0)=0,"",_xlfn.XLOOKUP($C606,customers!$A:$A,customers!$C:$C,,0))</f>
        <v/>
      </c>
      <c r="H606" s="2" t="str">
        <f>_xlfn.XLOOKUP($C606,customers!$A:$A,customers!$G:$G,,0)</f>
        <v>Ireland</v>
      </c>
      <c r="I606" t="str">
        <f>INDEX(products!$A$1:$G$49, MATCH(orders!$D606, products!$A$1:$A$49, 0), MATCH(orders!I$1, products!$A$1:$G$1, 0))</f>
        <v>Lib</v>
      </c>
      <c r="J606" t="str">
        <f>INDEX(products!$A$1:$G$49, MATCH(orders!$D606, products!$A$1:$A$49, 0), MATCH(orders!J$1, products!$A$1:$G$1, 0))</f>
        <v>D</v>
      </c>
      <c r="K606" s="4">
        <f>INDEX(products!$A$1:$G$49, MATCH(orders!$D606, products!$A$1:$A$49, 0), MATCH(orders!K$1, products!$A$1:$G$1, 0))</f>
        <v>2.5</v>
      </c>
      <c r="L606" s="5">
        <f>INDEX(products!$A$1:$G$49, MATCH(orders!$D606, products!$A$1:$A$49, 0), MATCH(orders!L$1, products!$A$1:$G$1, 0))</f>
        <v>29.784999999999997</v>
      </c>
      <c r="M606" s="6">
        <f>L606*E606</f>
        <v>119.13999999999999</v>
      </c>
      <c r="N606" t="str">
        <f>IF(I606="Rob","Robusta",IF(I606="Exc","Excelsa",IF(I606="Ara","Arabica",IF(I606="Lib","Liberica",""))))</f>
        <v>Liberica</v>
      </c>
      <c r="O606" t="str">
        <f>IF(J606="M","Medium",IF(J606="L","Light",IF(J606="D","Dark","")))</f>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INDEX(products!$A$1:$G$49, MATCH(orders!$D607, products!$A$1:$A$49, 0), MATCH(orders!I$1, products!$A$1:$G$1, 0))</f>
        <v>Ara</v>
      </c>
      <c r="J607" t="str">
        <f>INDEX(products!$A$1:$G$49, MATCH(orders!$D607, products!$A$1:$A$49, 0), MATCH(orders!J$1, products!$A$1:$G$1, 0))</f>
        <v>L</v>
      </c>
      <c r="K607" s="4">
        <f>INDEX(products!$A$1:$G$49, MATCH(orders!$D607, products!$A$1:$A$49, 0), MATCH(orders!K$1, products!$A$1:$G$1, 0))</f>
        <v>2.5</v>
      </c>
      <c r="L607" s="5">
        <f>INDEX(products!$A$1:$G$49, MATCH(orders!$D607, products!$A$1:$A$49, 0), MATCH(orders!L$1, products!$A$1:$G$1, 0))</f>
        <v>29.784999999999997</v>
      </c>
      <c r="M607" s="6">
        <f>L607*E607</f>
        <v>148.92499999999998</v>
      </c>
      <c r="N607" t="str">
        <f>IF(I607="Rob","Robusta",IF(I607="Exc","Excelsa",IF(I607="Ara","Arabica",IF(I607="Lib","Liberica",""))))</f>
        <v>Arabica</v>
      </c>
      <c r="O607" t="str">
        <f>IF(J607="M","Medium",IF(J607="L","Light",IF(J607="D","Dark","")))</f>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INDEX(products!$A$1:$G$49, MATCH(orders!$D608, products!$A$1:$A$49, 0), MATCH(orders!I$1, products!$A$1:$G$1, 0))</f>
        <v>Lib</v>
      </c>
      <c r="J608" t="str">
        <f>INDEX(products!$A$1:$G$49, MATCH(orders!$D608, products!$A$1:$A$49, 0), MATCH(orders!J$1, products!$A$1:$G$1, 0))</f>
        <v>L</v>
      </c>
      <c r="K608" s="4">
        <f>INDEX(products!$A$1:$G$49, MATCH(orders!$D608, products!$A$1:$A$49, 0), MATCH(orders!K$1, products!$A$1:$G$1, 0))</f>
        <v>2.5</v>
      </c>
      <c r="L608" s="5">
        <f>INDEX(products!$A$1:$G$49, MATCH(orders!$D608, products!$A$1:$A$49, 0), MATCH(orders!L$1, products!$A$1:$G$1, 0))</f>
        <v>36.454999999999998</v>
      </c>
      <c r="M608" s="6">
        <f>L608*E608</f>
        <v>109.36499999999999</v>
      </c>
      <c r="N608" t="str">
        <f>IF(I608="Rob","Robusta",IF(I608="Exc","Excelsa",IF(I608="Ara","Arabica",IF(I608="Lib","Liberica",""))))</f>
        <v>Liberica</v>
      </c>
      <c r="O608" t="str">
        <f>IF(J608="M","Medium",IF(J608="L","Light",IF(J608="D","Dark","")))</f>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INDEX(products!$A$1:$G$49, MATCH(orders!$D609, products!$A$1:$A$49, 0), MATCH(orders!I$1, products!$A$1:$G$1, 0))</f>
        <v>Exc</v>
      </c>
      <c r="J609" t="str">
        <f>INDEX(products!$A$1:$G$49, MATCH(orders!$D609, products!$A$1:$A$49, 0), MATCH(orders!J$1, products!$A$1:$G$1, 0))</f>
        <v>D</v>
      </c>
      <c r="K609" s="4">
        <f>INDEX(products!$A$1:$G$49, MATCH(orders!$D609, products!$A$1:$A$49, 0), MATCH(orders!K$1, products!$A$1:$G$1, 0))</f>
        <v>0.2</v>
      </c>
      <c r="L609" s="5">
        <f>INDEX(products!$A$1:$G$49, MATCH(orders!$D609, products!$A$1:$A$49, 0), MATCH(orders!L$1, products!$A$1:$G$1, 0))</f>
        <v>3.645</v>
      </c>
      <c r="M609" s="6">
        <f>L609*E609</f>
        <v>3.645</v>
      </c>
      <c r="N609" t="str">
        <f>IF(I609="Rob","Robusta",IF(I609="Exc","Excelsa",IF(I609="Ara","Arabica",IF(I609="Lib","Liberica",""))))</f>
        <v>Excelsa</v>
      </c>
      <c r="O609" t="str">
        <f>IF(J609="M","Medium",IF(J609="L","Light",IF(J609="D","Dark","")))</f>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_xlfn.XLOOKUP(C610,customers!$A:$A,customers!$B:$B,,0)</f>
        <v>Billy Neiland</v>
      </c>
      <c r="G610" s="2" t="str">
        <f>IF(_xlfn.XLOOKUP($C610,customers!$A:$A,customers!$C:$C,,0)=0,"",_xlfn.XLOOKUP($C610,customers!$A:$A,customers!$C:$C,,0))</f>
        <v/>
      </c>
      <c r="H610" s="2" t="str">
        <f>_xlfn.XLOOKUP($C610,customers!$A:$A,customers!$G:$G,,0)</f>
        <v>United States</v>
      </c>
      <c r="I610" t="str">
        <f>INDEX(products!$A$1:$G$49, MATCH(orders!$D610, products!$A$1:$A$49, 0), MATCH(orders!I$1, products!$A$1:$G$1, 0))</f>
        <v>Exc</v>
      </c>
      <c r="J610" t="str">
        <f>INDEX(products!$A$1:$G$49, MATCH(orders!$D610, products!$A$1:$A$49, 0), MATCH(orders!J$1, products!$A$1:$G$1, 0))</f>
        <v>D</v>
      </c>
      <c r="K610" s="4">
        <f>INDEX(products!$A$1:$G$49, MATCH(orders!$D610, products!$A$1:$A$49, 0), MATCH(orders!K$1, products!$A$1:$G$1, 0))</f>
        <v>2.5</v>
      </c>
      <c r="L610" s="5">
        <f>INDEX(products!$A$1:$G$49, MATCH(orders!$D610, products!$A$1:$A$49, 0), MATCH(orders!L$1, products!$A$1:$G$1, 0))</f>
        <v>27.945</v>
      </c>
      <c r="M610" s="6">
        <f>L610*E610</f>
        <v>55.89</v>
      </c>
      <c r="N610" t="str">
        <f>IF(I610="Rob","Robusta",IF(I610="Exc","Excelsa",IF(I610="Ara","Arabica",IF(I610="Lib","Liberica",""))))</f>
        <v>Excelsa</v>
      </c>
      <c r="O610" t="str">
        <f>IF(J610="M","Medium",IF(J610="L","Light",IF(J610="D","Dark","")))</f>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_xlfn.XLOOKUP(C611,customers!$A:$A,customers!$B:$B,,0)</f>
        <v>Ancell Fendt</v>
      </c>
      <c r="G611" s="2" t="str">
        <f>IF(_xlfn.XLOOKUP($C611,customers!$A:$A,customers!$C:$C,,0)=0,"",_xlfn.XLOOKUP($C611,customers!$A:$A,customers!$C:$C,,0))</f>
        <v>afendtgx@forbes.com</v>
      </c>
      <c r="H611" s="2" t="str">
        <f>_xlfn.XLOOKUP($C611,customers!$A:$A,customers!$G:$G,,0)</f>
        <v>United States</v>
      </c>
      <c r="I611" t="str">
        <f>INDEX(products!$A$1:$G$49, MATCH(orders!$D611, products!$A$1:$A$49, 0), MATCH(orders!I$1, products!$A$1:$G$1, 0))</f>
        <v>Lib</v>
      </c>
      <c r="J611" t="str">
        <f>INDEX(products!$A$1:$G$49, MATCH(orders!$D611, products!$A$1:$A$49, 0), MATCH(orders!J$1, products!$A$1:$G$1, 0))</f>
        <v>M</v>
      </c>
      <c r="K611" s="4">
        <f>INDEX(products!$A$1:$G$49, MATCH(orders!$D611, products!$A$1:$A$49, 0), MATCH(orders!K$1, products!$A$1:$G$1, 0))</f>
        <v>0.2</v>
      </c>
      <c r="L611" s="5">
        <f>INDEX(products!$A$1:$G$49, MATCH(orders!$D611, products!$A$1:$A$49, 0), MATCH(orders!L$1, products!$A$1:$G$1, 0))</f>
        <v>4.3650000000000002</v>
      </c>
      <c r="M611" s="6">
        <f>L611*E611</f>
        <v>26.19</v>
      </c>
      <c r="N611" t="str">
        <f>IF(I611="Rob","Robusta",IF(I611="Exc","Excelsa",IF(I611="Ara","Arabica",IF(I611="Lib","Liberica",""))))</f>
        <v>Liberica</v>
      </c>
      <c r="O611" t="str">
        <f>IF(J611="M","Medium",IF(J611="L","Light",IF(J611="D","Dark","")))</f>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INDEX(products!$A$1:$G$49, MATCH(orders!$D612, products!$A$1:$A$49, 0), MATCH(orders!I$1, products!$A$1:$G$1, 0))</f>
        <v>Rob</v>
      </c>
      <c r="J612" t="str">
        <f>INDEX(products!$A$1:$G$49, MATCH(orders!$D612, products!$A$1:$A$49, 0), MATCH(orders!J$1, products!$A$1:$G$1, 0))</f>
        <v>M</v>
      </c>
      <c r="K612" s="4">
        <f>INDEX(products!$A$1:$G$49, MATCH(orders!$D612, products!$A$1:$A$49, 0), MATCH(orders!K$1, products!$A$1:$G$1, 0))</f>
        <v>1</v>
      </c>
      <c r="L612" s="5">
        <f>INDEX(products!$A$1:$G$49, MATCH(orders!$D612, products!$A$1:$A$49, 0), MATCH(orders!L$1, products!$A$1:$G$1, 0))</f>
        <v>9.9499999999999993</v>
      </c>
      <c r="M612" s="6">
        <f>L612*E612</f>
        <v>39.799999999999997</v>
      </c>
      <c r="N612" t="str">
        <f>IF(I612="Rob","Robusta",IF(I612="Exc","Excelsa",IF(I612="Ara","Arabica",IF(I612="Lib","Liberica",""))))</f>
        <v>Robusta</v>
      </c>
      <c r="O612" t="str">
        <f>IF(J612="M","Medium",IF(J612="L","Light",IF(J612="D","Dark","")))</f>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INDEX(products!$A$1:$G$49, MATCH(orders!$D613, products!$A$1:$A$49, 0), MATCH(orders!I$1, products!$A$1:$G$1, 0))</f>
        <v>Exc</v>
      </c>
      <c r="J613" t="str">
        <f>INDEX(products!$A$1:$G$49, MATCH(orders!$D613, products!$A$1:$A$49, 0), MATCH(orders!J$1, products!$A$1:$G$1, 0))</f>
        <v>L</v>
      </c>
      <c r="K613" s="4">
        <f>INDEX(products!$A$1:$G$49, MATCH(orders!$D613, products!$A$1:$A$49, 0), MATCH(orders!K$1, products!$A$1:$G$1, 0))</f>
        <v>2.5</v>
      </c>
      <c r="L613" s="5">
        <f>INDEX(products!$A$1:$G$49, MATCH(orders!$D613, products!$A$1:$A$49, 0), MATCH(orders!L$1, products!$A$1:$G$1, 0))</f>
        <v>34.154999999999994</v>
      </c>
      <c r="M613" s="6">
        <f>L613*E613</f>
        <v>68.309999999999988</v>
      </c>
      <c r="N613" t="str">
        <f>IF(I613="Rob","Robusta",IF(I613="Exc","Excelsa",IF(I613="Ara","Arabica",IF(I613="Lib","Liberica",""))))</f>
        <v>Excelsa</v>
      </c>
      <c r="O613" t="str">
        <f>IF(J613="M","Medium",IF(J613="L","Light",IF(J613="D","Dark","")))</f>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_xlfn.XLOOKUP(C614,customers!$A:$A,customers!$B:$B,,0)</f>
        <v>Betti Lacasa</v>
      </c>
      <c r="G614" s="2" t="str">
        <f>IF(_xlfn.XLOOKUP($C614,customers!$A:$A,customers!$C:$C,,0)=0,"",_xlfn.XLOOKUP($C614,customers!$A:$A,customers!$C:$C,,0))</f>
        <v/>
      </c>
      <c r="H614" s="2" t="str">
        <f>_xlfn.XLOOKUP($C614,customers!$A:$A,customers!$G:$G,,0)</f>
        <v>Ireland</v>
      </c>
      <c r="I614" t="str">
        <f>INDEX(products!$A$1:$G$49, MATCH(orders!$D614, products!$A$1:$A$49, 0), MATCH(orders!I$1, products!$A$1:$G$1, 0))</f>
        <v>Ara</v>
      </c>
      <c r="J614" t="str">
        <f>INDEX(products!$A$1:$G$49, MATCH(orders!$D614, products!$A$1:$A$49, 0), MATCH(orders!J$1, products!$A$1:$G$1, 0))</f>
        <v>M</v>
      </c>
      <c r="K614" s="4">
        <f>INDEX(products!$A$1:$G$49, MATCH(orders!$D614, products!$A$1:$A$49, 0), MATCH(orders!K$1, products!$A$1:$G$1, 0))</f>
        <v>0.2</v>
      </c>
      <c r="L614" s="5">
        <f>INDEX(products!$A$1:$G$49, MATCH(orders!$D614, products!$A$1:$A$49, 0), MATCH(orders!L$1, products!$A$1:$G$1, 0))</f>
        <v>3.375</v>
      </c>
      <c r="M614" s="6">
        <f>L614*E614</f>
        <v>13.5</v>
      </c>
      <c r="N614" t="str">
        <f>IF(I614="Rob","Robusta",IF(I614="Exc","Excelsa",IF(I614="Ara","Arabica",IF(I614="Lib","Liberica",""))))</f>
        <v>Arabica</v>
      </c>
      <c r="O614" t="str">
        <f>IF(J614="M","Medium",IF(J614="L","Light",IF(J614="D","Dark","")))</f>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_xlfn.XLOOKUP(C615,customers!$A:$A,customers!$B:$B,,0)</f>
        <v>Gunilla Lynch</v>
      </c>
      <c r="G615" s="2" t="str">
        <f>IF(_xlfn.XLOOKUP($C615,customers!$A:$A,customers!$C:$C,,0)=0,"",_xlfn.XLOOKUP($C615,customers!$A:$A,customers!$C:$C,,0))</f>
        <v/>
      </c>
      <c r="H615" s="2" t="str">
        <f>_xlfn.XLOOKUP($C615,customers!$A:$A,customers!$G:$G,,0)</f>
        <v>United States</v>
      </c>
      <c r="I615" t="str">
        <f>INDEX(products!$A$1:$G$49, MATCH(orders!$D615, products!$A$1:$A$49, 0), MATCH(orders!I$1, products!$A$1:$G$1, 0))</f>
        <v>Rob</v>
      </c>
      <c r="J615" t="str">
        <f>INDEX(products!$A$1:$G$49, MATCH(orders!$D615, products!$A$1:$A$49, 0), MATCH(orders!J$1, products!$A$1:$G$1, 0))</f>
        <v>M</v>
      </c>
      <c r="K615" s="4">
        <f>INDEX(products!$A$1:$G$49, MATCH(orders!$D615, products!$A$1:$A$49, 0), MATCH(orders!K$1, products!$A$1:$G$1, 0))</f>
        <v>0.5</v>
      </c>
      <c r="L615" s="5">
        <f>INDEX(products!$A$1:$G$49, MATCH(orders!$D615, products!$A$1:$A$49, 0), MATCH(orders!L$1, products!$A$1:$G$1, 0))</f>
        <v>5.97</v>
      </c>
      <c r="M615" s="6">
        <f>L615*E615</f>
        <v>5.97</v>
      </c>
      <c r="N615" t="str">
        <f>IF(I615="Rob","Robusta",IF(I615="Exc","Excelsa",IF(I615="Ara","Arabica",IF(I615="Lib","Liberica",""))))</f>
        <v>Robusta</v>
      </c>
      <c r="O615" t="str">
        <f>IF(J615="M","Medium",IF(J615="L","Light",IF(J615="D","Dark","")))</f>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INDEX(products!$A$1:$G$49, MATCH(orders!$D616, products!$A$1:$A$49, 0), MATCH(orders!I$1, products!$A$1:$G$1, 0))</f>
        <v>Rob</v>
      </c>
      <c r="J616" t="str">
        <f>INDEX(products!$A$1:$G$49, MATCH(orders!$D616, products!$A$1:$A$49, 0), MATCH(orders!J$1, products!$A$1:$G$1, 0))</f>
        <v>M</v>
      </c>
      <c r="K616" s="4">
        <f>INDEX(products!$A$1:$G$49, MATCH(orders!$D616, products!$A$1:$A$49, 0), MATCH(orders!K$1, products!$A$1:$G$1, 0))</f>
        <v>0.5</v>
      </c>
      <c r="L616" s="5">
        <f>INDEX(products!$A$1:$G$49, MATCH(orders!$D616, products!$A$1:$A$49, 0), MATCH(orders!L$1, products!$A$1:$G$1, 0))</f>
        <v>5.97</v>
      </c>
      <c r="M616" s="6">
        <f>L616*E616</f>
        <v>29.849999999999998</v>
      </c>
      <c r="N616" t="str">
        <f>IF(I616="Rob","Robusta",IF(I616="Exc","Excelsa",IF(I616="Ara","Arabica",IF(I616="Lib","Liberica",""))))</f>
        <v>Robusta</v>
      </c>
      <c r="O616" t="str">
        <f>IF(J616="M","Medium",IF(J616="L","Light",IF(J616="D","Dark","")))</f>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INDEX(products!$A$1:$G$49, MATCH(orders!$D617, products!$A$1:$A$49, 0), MATCH(orders!I$1, products!$A$1:$G$1, 0))</f>
        <v>Lib</v>
      </c>
      <c r="J617" t="str">
        <f>INDEX(products!$A$1:$G$49, MATCH(orders!$D617, products!$A$1:$A$49, 0), MATCH(orders!J$1, products!$A$1:$G$1, 0))</f>
        <v>L</v>
      </c>
      <c r="K617" s="4">
        <f>INDEX(products!$A$1:$G$49, MATCH(orders!$D617, products!$A$1:$A$49, 0), MATCH(orders!K$1, products!$A$1:$G$1, 0))</f>
        <v>2.5</v>
      </c>
      <c r="L617" s="5">
        <f>INDEX(products!$A$1:$G$49, MATCH(orders!$D617, products!$A$1:$A$49, 0), MATCH(orders!L$1, products!$A$1:$G$1, 0))</f>
        <v>36.454999999999998</v>
      </c>
      <c r="M617" s="6">
        <f>L617*E617</f>
        <v>72.91</v>
      </c>
      <c r="N617" t="str">
        <f>IF(I617="Rob","Robusta",IF(I617="Exc","Excelsa",IF(I617="Ara","Arabica",IF(I617="Lib","Liberica",""))))</f>
        <v>Liberica</v>
      </c>
      <c r="O617" t="str">
        <f>IF(J617="M","Medium",IF(J617="L","Light",IF(J617="D","Dark","")))</f>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INDEX(products!$A$1:$G$49, MATCH(orders!$D618, products!$A$1:$A$49, 0), MATCH(orders!I$1, products!$A$1:$G$1, 0))</f>
        <v>Exc</v>
      </c>
      <c r="J618" t="str">
        <f>INDEX(products!$A$1:$G$49, MATCH(orders!$D618, products!$A$1:$A$49, 0), MATCH(orders!J$1, products!$A$1:$G$1, 0))</f>
        <v>M</v>
      </c>
      <c r="K618" s="4">
        <f>INDEX(products!$A$1:$G$49, MATCH(orders!$D618, products!$A$1:$A$49, 0), MATCH(orders!K$1, products!$A$1:$G$1, 0))</f>
        <v>2.5</v>
      </c>
      <c r="L618" s="5">
        <f>INDEX(products!$A$1:$G$49, MATCH(orders!$D618, products!$A$1:$A$49, 0), MATCH(orders!L$1, products!$A$1:$G$1, 0))</f>
        <v>31.624999999999996</v>
      </c>
      <c r="M618" s="6">
        <f>L618*E618</f>
        <v>126.49999999999999</v>
      </c>
      <c r="N618" t="str">
        <f>IF(I618="Rob","Robusta",IF(I618="Exc","Excelsa",IF(I618="Ara","Arabica",IF(I618="Lib","Liberica",""))))</f>
        <v>Excelsa</v>
      </c>
      <c r="O618" t="str">
        <f>IF(J618="M","Medium",IF(J618="L","Light",IF(J618="D","Dark","")))</f>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INDEX(products!$A$1:$G$49, MATCH(orders!$D619, products!$A$1:$A$49, 0), MATCH(orders!I$1, products!$A$1:$G$1, 0))</f>
        <v>Lib</v>
      </c>
      <c r="J619" t="str">
        <f>INDEX(products!$A$1:$G$49, MATCH(orders!$D619, products!$A$1:$A$49, 0), MATCH(orders!J$1, products!$A$1:$G$1, 0))</f>
        <v>M</v>
      </c>
      <c r="K619" s="4">
        <f>INDEX(products!$A$1:$G$49, MATCH(orders!$D619, products!$A$1:$A$49, 0), MATCH(orders!K$1, products!$A$1:$G$1, 0))</f>
        <v>2.5</v>
      </c>
      <c r="L619" s="5">
        <f>INDEX(products!$A$1:$G$49, MATCH(orders!$D619, products!$A$1:$A$49, 0), MATCH(orders!L$1, products!$A$1:$G$1, 0))</f>
        <v>33.464999999999996</v>
      </c>
      <c r="M619" s="6">
        <f>L619*E619</f>
        <v>33.464999999999996</v>
      </c>
      <c r="N619" t="str">
        <f>IF(I619="Rob","Robusta",IF(I619="Exc","Excelsa",IF(I619="Ara","Arabica",IF(I619="Lib","Liberica",""))))</f>
        <v>Liberica</v>
      </c>
      <c r="O619" t="str">
        <f>IF(J619="M","Medium",IF(J619="L","Light",IF(J619="D","Dark","")))</f>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_xlfn.XLOOKUP(C620,customers!$A:$A,customers!$B:$B,,0)</f>
        <v>Innis Renhard</v>
      </c>
      <c r="G620" s="2" t="str">
        <f>IF(_xlfn.XLOOKUP($C620,customers!$A:$A,customers!$C:$C,,0)=0,"",_xlfn.XLOOKUP($C620,customers!$A:$A,customers!$C:$C,,0))</f>
        <v>irenhardh6@i2i.jp</v>
      </c>
      <c r="H620" s="2" t="str">
        <f>_xlfn.XLOOKUP($C620,customers!$A:$A,customers!$G:$G,,0)</f>
        <v>United States</v>
      </c>
      <c r="I620" t="str">
        <f>INDEX(products!$A$1:$G$49, MATCH(orders!$D620, products!$A$1:$A$49, 0), MATCH(orders!I$1, products!$A$1:$G$1, 0))</f>
        <v>Exc</v>
      </c>
      <c r="J620" t="str">
        <f>INDEX(products!$A$1:$G$49, MATCH(orders!$D620, products!$A$1:$A$49, 0), MATCH(orders!J$1, products!$A$1:$G$1, 0))</f>
        <v>D</v>
      </c>
      <c r="K620" s="4">
        <f>INDEX(products!$A$1:$G$49, MATCH(orders!$D620, products!$A$1:$A$49, 0), MATCH(orders!K$1, products!$A$1:$G$1, 0))</f>
        <v>1</v>
      </c>
      <c r="L620" s="5">
        <f>INDEX(products!$A$1:$G$49, MATCH(orders!$D620, products!$A$1:$A$49, 0), MATCH(orders!L$1, products!$A$1:$G$1, 0))</f>
        <v>12.15</v>
      </c>
      <c r="M620" s="6">
        <f>L620*E620</f>
        <v>72.900000000000006</v>
      </c>
      <c r="N620" t="str">
        <f>IF(I620="Rob","Robusta",IF(I620="Exc","Excelsa",IF(I620="Ara","Arabica",IF(I620="Lib","Liberica",""))))</f>
        <v>Excelsa</v>
      </c>
      <c r="O620" t="str">
        <f>IF(J620="M","Medium",IF(J620="L","Light",IF(J620="D","Dark","")))</f>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_xlfn.XLOOKUP(C621,customers!$A:$A,customers!$B:$B,,0)</f>
        <v>Winne Roche</v>
      </c>
      <c r="G621" s="2" t="str">
        <f>IF(_xlfn.XLOOKUP($C621,customers!$A:$A,customers!$C:$C,,0)=0,"",_xlfn.XLOOKUP($C621,customers!$A:$A,customers!$C:$C,,0))</f>
        <v>wrocheh7@xinhuanet.com</v>
      </c>
      <c r="H621" s="2" t="str">
        <f>_xlfn.XLOOKUP($C621,customers!$A:$A,customers!$G:$G,,0)</f>
        <v>United States</v>
      </c>
      <c r="I621" t="str">
        <f>INDEX(products!$A$1:$G$49, MATCH(orders!$D621, products!$A$1:$A$49, 0), MATCH(orders!I$1, products!$A$1:$G$1, 0))</f>
        <v>Lib</v>
      </c>
      <c r="J621" t="str">
        <f>INDEX(products!$A$1:$G$49, MATCH(orders!$D621, products!$A$1:$A$49, 0), MATCH(orders!J$1, products!$A$1:$G$1, 0))</f>
        <v>D</v>
      </c>
      <c r="K621" s="4">
        <f>INDEX(products!$A$1:$G$49, MATCH(orders!$D621, products!$A$1:$A$49, 0), MATCH(orders!K$1, products!$A$1:$G$1, 0))</f>
        <v>0.5</v>
      </c>
      <c r="L621" s="5">
        <f>INDEX(products!$A$1:$G$49, MATCH(orders!$D621, products!$A$1:$A$49, 0), MATCH(orders!L$1, products!$A$1:$G$1, 0))</f>
        <v>7.77</v>
      </c>
      <c r="M621" s="6">
        <f>L621*E621</f>
        <v>15.54</v>
      </c>
      <c r="N621" t="str">
        <f>IF(I621="Rob","Robusta",IF(I621="Exc","Excelsa",IF(I621="Ara","Arabica",IF(I621="Lib","Liberica",""))))</f>
        <v>Liberica</v>
      </c>
      <c r="O621" t="str">
        <f>IF(J621="M","Medium",IF(J621="L","Light",IF(J621="D","Dark","")))</f>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_xlfn.XLOOKUP(C622,customers!$A:$A,customers!$B:$B,,0)</f>
        <v>Linn Alaway</v>
      </c>
      <c r="G622" s="2" t="str">
        <f>IF(_xlfn.XLOOKUP($C622,customers!$A:$A,customers!$C:$C,,0)=0,"",_xlfn.XLOOKUP($C622,customers!$A:$A,customers!$C:$C,,0))</f>
        <v>lalawayhh@weather.com</v>
      </c>
      <c r="H622" s="2" t="str">
        <f>_xlfn.XLOOKUP($C622,customers!$A:$A,customers!$G:$G,,0)</f>
        <v>United States</v>
      </c>
      <c r="I622" t="str">
        <f>INDEX(products!$A$1:$G$49, MATCH(orders!$D622, products!$A$1:$A$49, 0), MATCH(orders!I$1, products!$A$1:$G$1, 0))</f>
        <v>Ara</v>
      </c>
      <c r="J622" t="str">
        <f>INDEX(products!$A$1:$G$49, MATCH(orders!$D622, products!$A$1:$A$49, 0), MATCH(orders!J$1, products!$A$1:$G$1, 0))</f>
        <v>M</v>
      </c>
      <c r="K622" s="4">
        <f>INDEX(products!$A$1:$G$49, MATCH(orders!$D622, products!$A$1:$A$49, 0), MATCH(orders!K$1, products!$A$1:$G$1, 0))</f>
        <v>0.2</v>
      </c>
      <c r="L622" s="5">
        <f>INDEX(products!$A$1:$G$49, MATCH(orders!$D622, products!$A$1:$A$49, 0), MATCH(orders!L$1, products!$A$1:$G$1, 0))</f>
        <v>3.375</v>
      </c>
      <c r="M622" s="6">
        <f>L622*E622</f>
        <v>20.25</v>
      </c>
      <c r="N622" t="str">
        <f>IF(I622="Rob","Robusta",IF(I622="Exc","Excelsa",IF(I622="Ara","Arabica",IF(I622="Lib","Liberica",""))))</f>
        <v>Arabica</v>
      </c>
      <c r="O622" t="str">
        <f>IF(J622="M","Medium",IF(J622="L","Light",IF(J622="D","Dark","")))</f>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_xlfn.XLOOKUP(C623,customers!$A:$A,customers!$B:$B,,0)</f>
        <v>Cordy Odgaard</v>
      </c>
      <c r="G623" s="2" t="str">
        <f>IF(_xlfn.XLOOKUP($C623,customers!$A:$A,customers!$C:$C,,0)=0,"",_xlfn.XLOOKUP($C623,customers!$A:$A,customers!$C:$C,,0))</f>
        <v>codgaardh9@nsw.gov.au</v>
      </c>
      <c r="H623" s="2" t="str">
        <f>_xlfn.XLOOKUP($C623,customers!$A:$A,customers!$G:$G,,0)</f>
        <v>United States</v>
      </c>
      <c r="I623" t="str">
        <f>INDEX(products!$A$1:$G$49, MATCH(orders!$D623, products!$A$1:$A$49, 0), MATCH(orders!I$1, products!$A$1:$G$1, 0))</f>
        <v>Ara</v>
      </c>
      <c r="J623" t="str">
        <f>INDEX(products!$A$1:$G$49, MATCH(orders!$D623, products!$A$1:$A$49, 0), MATCH(orders!J$1, products!$A$1:$G$1, 0))</f>
        <v>L</v>
      </c>
      <c r="K623" s="4">
        <f>INDEX(products!$A$1:$G$49, MATCH(orders!$D623, products!$A$1:$A$49, 0), MATCH(orders!K$1, products!$A$1:$G$1, 0))</f>
        <v>1</v>
      </c>
      <c r="L623" s="5">
        <f>INDEX(products!$A$1:$G$49, MATCH(orders!$D623, products!$A$1:$A$49, 0), MATCH(orders!L$1, products!$A$1:$G$1, 0))</f>
        <v>12.95</v>
      </c>
      <c r="M623" s="6">
        <f>L623*E623</f>
        <v>77.699999999999989</v>
      </c>
      <c r="N623" t="str">
        <f>IF(I623="Rob","Robusta",IF(I623="Exc","Excelsa",IF(I623="Ara","Arabica",IF(I623="Lib","Liberica",""))))</f>
        <v>Arabica</v>
      </c>
      <c r="O623" t="str">
        <f>IF(J623="M","Medium",IF(J623="L","Light",IF(J623="D","Dark","")))</f>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_xlfn.XLOOKUP(C624,customers!$A:$A,customers!$B:$B,,0)</f>
        <v>Bertine Byrd</v>
      </c>
      <c r="G624" s="2" t="str">
        <f>IF(_xlfn.XLOOKUP($C624,customers!$A:$A,customers!$C:$C,,0)=0,"",_xlfn.XLOOKUP($C624,customers!$A:$A,customers!$C:$C,,0))</f>
        <v>bbyrdha@4shared.com</v>
      </c>
      <c r="H624" s="2" t="str">
        <f>_xlfn.XLOOKUP($C624,customers!$A:$A,customers!$G:$G,,0)</f>
        <v>United States</v>
      </c>
      <c r="I624" t="str">
        <f>INDEX(products!$A$1:$G$49, MATCH(orders!$D624, products!$A$1:$A$49, 0), MATCH(orders!I$1, products!$A$1:$G$1, 0))</f>
        <v>Lib</v>
      </c>
      <c r="J624" t="str">
        <f>INDEX(products!$A$1:$G$49, MATCH(orders!$D624, products!$A$1:$A$49, 0), MATCH(orders!J$1, products!$A$1:$G$1, 0))</f>
        <v>M</v>
      </c>
      <c r="K624" s="4">
        <f>INDEX(products!$A$1:$G$49, MATCH(orders!$D624, products!$A$1:$A$49, 0), MATCH(orders!K$1, products!$A$1:$G$1, 0))</f>
        <v>2.5</v>
      </c>
      <c r="L624" s="5">
        <f>INDEX(products!$A$1:$G$49, MATCH(orders!$D624, products!$A$1:$A$49, 0), MATCH(orders!L$1, products!$A$1:$G$1, 0))</f>
        <v>33.464999999999996</v>
      </c>
      <c r="M624" s="6">
        <f>L624*E624</f>
        <v>133.85999999999999</v>
      </c>
      <c r="N624" t="str">
        <f>IF(I624="Rob","Robusta",IF(I624="Exc","Excelsa",IF(I624="Ara","Arabica",IF(I624="Lib","Liberica",""))))</f>
        <v>Liberica</v>
      </c>
      <c r="O624" t="str">
        <f>IF(J624="M","Medium",IF(J624="L","Light",IF(J624="D","Dark","")))</f>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_xlfn.XLOOKUP(C625,customers!$A:$A,customers!$B:$B,,0)</f>
        <v>Nelie Garnson</v>
      </c>
      <c r="G625" s="2" t="str">
        <f>IF(_xlfn.XLOOKUP($C625,customers!$A:$A,customers!$C:$C,,0)=0,"",_xlfn.XLOOKUP($C625,customers!$A:$A,customers!$C:$C,,0))</f>
        <v/>
      </c>
      <c r="H625" s="2" t="str">
        <f>_xlfn.XLOOKUP($C625,customers!$A:$A,customers!$G:$G,,0)</f>
        <v>United Kingdom</v>
      </c>
      <c r="I625" t="str">
        <f>INDEX(products!$A$1:$G$49, MATCH(orders!$D625, products!$A$1:$A$49, 0), MATCH(orders!I$1, products!$A$1:$G$1, 0))</f>
        <v>Exc</v>
      </c>
      <c r="J625" t="str">
        <f>INDEX(products!$A$1:$G$49, MATCH(orders!$D625, products!$A$1:$A$49, 0), MATCH(orders!J$1, products!$A$1:$G$1, 0))</f>
        <v>D</v>
      </c>
      <c r="K625" s="4">
        <f>INDEX(products!$A$1:$G$49, MATCH(orders!$D625, products!$A$1:$A$49, 0), MATCH(orders!K$1, products!$A$1:$G$1, 0))</f>
        <v>1</v>
      </c>
      <c r="L625" s="5">
        <f>INDEX(products!$A$1:$G$49, MATCH(orders!$D625, products!$A$1:$A$49, 0), MATCH(orders!L$1, products!$A$1:$G$1, 0))</f>
        <v>12.15</v>
      </c>
      <c r="M625" s="6">
        <f>L625*E625</f>
        <v>12.15</v>
      </c>
      <c r="N625" t="str">
        <f>IF(I625="Rob","Robusta",IF(I625="Exc","Excelsa",IF(I625="Ara","Arabica",IF(I625="Lib","Liberica",""))))</f>
        <v>Excelsa</v>
      </c>
      <c r="O625" t="str">
        <f>IF(J625="M","Medium",IF(J625="L","Light",IF(J625="D","Dark","")))</f>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_xlfn.XLOOKUP(C626,customers!$A:$A,customers!$B:$B,,0)</f>
        <v>Dianne Chardin</v>
      </c>
      <c r="G626" s="2" t="str">
        <f>IF(_xlfn.XLOOKUP($C626,customers!$A:$A,customers!$C:$C,,0)=0,"",_xlfn.XLOOKUP($C626,customers!$A:$A,customers!$C:$C,,0))</f>
        <v>dchardinhc@nhs.uk</v>
      </c>
      <c r="H626" s="2" t="str">
        <f>_xlfn.XLOOKUP($C626,customers!$A:$A,customers!$G:$G,,0)</f>
        <v>Ireland</v>
      </c>
      <c r="I626" t="str">
        <f>INDEX(products!$A$1:$G$49, MATCH(orders!$D626, products!$A$1:$A$49, 0), MATCH(orders!I$1, products!$A$1:$G$1, 0))</f>
        <v>Exc</v>
      </c>
      <c r="J626" t="str">
        <f>INDEX(products!$A$1:$G$49, MATCH(orders!$D626, products!$A$1:$A$49, 0), MATCH(orders!J$1, products!$A$1:$G$1, 0))</f>
        <v>M</v>
      </c>
      <c r="K626" s="4">
        <f>INDEX(products!$A$1:$G$49, MATCH(orders!$D626, products!$A$1:$A$49, 0), MATCH(orders!K$1, products!$A$1:$G$1, 0))</f>
        <v>2.5</v>
      </c>
      <c r="L626" s="5">
        <f>INDEX(products!$A$1:$G$49, MATCH(orders!$D626, products!$A$1:$A$49, 0), MATCH(orders!L$1, products!$A$1:$G$1, 0))</f>
        <v>31.624999999999996</v>
      </c>
      <c r="M626" s="6">
        <f>L626*E626</f>
        <v>63.249999999999993</v>
      </c>
      <c r="N626" t="str">
        <f>IF(I626="Rob","Robusta",IF(I626="Exc","Excelsa",IF(I626="Ara","Arabica",IF(I626="Lib","Liberica",""))))</f>
        <v>Excelsa</v>
      </c>
      <c r="O626" t="str">
        <f>IF(J626="M","Medium",IF(J626="L","Light",IF(J626="D","Dark","")))</f>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INDEX(products!$A$1:$G$49, MATCH(orders!$D627, products!$A$1:$A$49, 0), MATCH(orders!I$1, products!$A$1:$G$1, 0))</f>
        <v>Rob</v>
      </c>
      <c r="J627" t="str">
        <f>INDEX(products!$A$1:$G$49, MATCH(orders!$D627, products!$A$1:$A$49, 0), MATCH(orders!J$1, products!$A$1:$G$1, 0))</f>
        <v>L</v>
      </c>
      <c r="K627" s="4">
        <f>INDEX(products!$A$1:$G$49, MATCH(orders!$D627, products!$A$1:$A$49, 0), MATCH(orders!K$1, products!$A$1:$G$1, 0))</f>
        <v>0.5</v>
      </c>
      <c r="L627" s="5">
        <f>INDEX(products!$A$1:$G$49, MATCH(orders!$D627, products!$A$1:$A$49, 0), MATCH(orders!L$1, products!$A$1:$G$1, 0))</f>
        <v>7.169999999999999</v>
      </c>
      <c r="M627" s="6">
        <f>L627*E627</f>
        <v>35.849999999999994</v>
      </c>
      <c r="N627" t="str">
        <f>IF(I627="Rob","Robusta",IF(I627="Exc","Excelsa",IF(I627="Ara","Arabica",IF(I627="Lib","Liberica",""))))</f>
        <v>Robusta</v>
      </c>
      <c r="O627" t="str">
        <f>IF(J627="M","Medium",IF(J627="L","Light",IF(J627="D","Dark","")))</f>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INDEX(products!$A$1:$G$49, MATCH(orders!$D628, products!$A$1:$A$49, 0), MATCH(orders!I$1, products!$A$1:$G$1, 0))</f>
        <v>Ara</v>
      </c>
      <c r="J628" t="str">
        <f>INDEX(products!$A$1:$G$49, MATCH(orders!$D628, products!$A$1:$A$49, 0), MATCH(orders!J$1, products!$A$1:$G$1, 0))</f>
        <v>M</v>
      </c>
      <c r="K628" s="4">
        <f>INDEX(products!$A$1:$G$49, MATCH(orders!$D628, products!$A$1:$A$49, 0), MATCH(orders!K$1, products!$A$1:$G$1, 0))</f>
        <v>2.5</v>
      </c>
      <c r="L628" s="5">
        <f>INDEX(products!$A$1:$G$49, MATCH(orders!$D628, products!$A$1:$A$49, 0), MATCH(orders!L$1, products!$A$1:$G$1, 0))</f>
        <v>25.874999999999996</v>
      </c>
      <c r="M628" s="6">
        <f>L628*E628</f>
        <v>77.624999999999986</v>
      </c>
      <c r="N628" t="str">
        <f>IF(I628="Rob","Robusta",IF(I628="Exc","Excelsa",IF(I628="Ara","Arabica",IF(I628="Lib","Liberica",""))))</f>
        <v>Arabica</v>
      </c>
      <c r="O628" t="str">
        <f>IF(J628="M","Medium",IF(J628="L","Light",IF(J628="D","Dark","")))</f>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_xlfn.XLOOKUP(C629,customers!$A:$A,customers!$B:$B,,0)</f>
        <v>Byron Acarson</v>
      </c>
      <c r="G629" s="2" t="str">
        <f>IF(_xlfn.XLOOKUP($C629,customers!$A:$A,customers!$C:$C,,0)=0,"",_xlfn.XLOOKUP($C629,customers!$A:$A,customers!$C:$C,,0))</f>
        <v>bacarsonhf@cnn.com</v>
      </c>
      <c r="H629" s="2" t="str">
        <f>_xlfn.XLOOKUP($C629,customers!$A:$A,customers!$G:$G,,0)</f>
        <v>United States</v>
      </c>
      <c r="I629" t="str">
        <f>INDEX(products!$A$1:$G$49, MATCH(orders!$D629, products!$A$1:$A$49, 0), MATCH(orders!I$1, products!$A$1:$G$1, 0))</f>
        <v>Exc</v>
      </c>
      <c r="J629" t="str">
        <f>INDEX(products!$A$1:$G$49, MATCH(orders!$D629, products!$A$1:$A$49, 0), MATCH(orders!J$1, products!$A$1:$G$1, 0))</f>
        <v>M</v>
      </c>
      <c r="K629" s="4">
        <f>INDEX(products!$A$1:$G$49, MATCH(orders!$D629, products!$A$1:$A$49, 0), MATCH(orders!K$1, products!$A$1:$G$1, 0))</f>
        <v>2.5</v>
      </c>
      <c r="L629" s="5">
        <f>INDEX(products!$A$1:$G$49, MATCH(orders!$D629, products!$A$1:$A$49, 0), MATCH(orders!L$1, products!$A$1:$G$1, 0))</f>
        <v>31.624999999999996</v>
      </c>
      <c r="M629" s="6">
        <f>L629*E629</f>
        <v>63.249999999999993</v>
      </c>
      <c r="N629" t="str">
        <f>IF(I629="Rob","Robusta",IF(I629="Exc","Excelsa",IF(I629="Ara","Arabica",IF(I629="Lib","Liberica",""))))</f>
        <v>Excelsa</v>
      </c>
      <c r="O629" t="str">
        <f>IF(J629="M","Medium",IF(J629="L","Light",IF(J629="D","Dark","")))</f>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_xlfn.XLOOKUP(C630,customers!$A:$A,customers!$B:$B,,0)</f>
        <v>Faunie Brigham</v>
      </c>
      <c r="G630" s="2" t="str">
        <f>IF(_xlfn.XLOOKUP($C630,customers!$A:$A,customers!$C:$C,,0)=0,"",_xlfn.XLOOKUP($C630,customers!$A:$A,customers!$C:$C,,0))</f>
        <v>fbrighamhg@blog.com</v>
      </c>
      <c r="H630" s="2" t="str">
        <f>_xlfn.XLOOKUP($C630,customers!$A:$A,customers!$G:$G,,0)</f>
        <v>Ireland</v>
      </c>
      <c r="I630" t="str">
        <f>INDEX(products!$A$1:$G$49, MATCH(orders!$D630, products!$A$1:$A$49, 0), MATCH(orders!I$1, products!$A$1:$G$1, 0))</f>
        <v>Exc</v>
      </c>
      <c r="J630" t="str">
        <f>INDEX(products!$A$1:$G$49, MATCH(orders!$D630, products!$A$1:$A$49, 0), MATCH(orders!J$1, products!$A$1:$G$1, 0))</f>
        <v>L</v>
      </c>
      <c r="K630" s="4">
        <f>INDEX(products!$A$1:$G$49, MATCH(orders!$D630, products!$A$1:$A$49, 0), MATCH(orders!K$1, products!$A$1:$G$1, 0))</f>
        <v>0.2</v>
      </c>
      <c r="L630" s="5">
        <f>INDEX(products!$A$1:$G$49, MATCH(orders!$D630, products!$A$1:$A$49, 0), MATCH(orders!L$1, products!$A$1:$G$1, 0))</f>
        <v>4.4550000000000001</v>
      </c>
      <c r="M630" s="6">
        <f>L630*E630</f>
        <v>26.73</v>
      </c>
      <c r="N630" t="str">
        <f>IF(I630="Rob","Robusta",IF(I630="Exc","Excelsa",IF(I630="Ara","Arabica",IF(I630="Lib","Liberica",""))))</f>
        <v>Excelsa</v>
      </c>
      <c r="O630" t="str">
        <f>IF(J630="M","Medium",IF(J630="L","Light",IF(J630="D","Dark","")))</f>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_xlfn.XLOOKUP(C631,customers!$A:$A,customers!$B:$B,,0)</f>
        <v>Faunie Brigham</v>
      </c>
      <c r="G631" s="2" t="str">
        <f>IF(_xlfn.XLOOKUP($C631,customers!$A:$A,customers!$C:$C,,0)=0,"",_xlfn.XLOOKUP($C631,customers!$A:$A,customers!$C:$C,,0))</f>
        <v>fbrighamhg@blog.com</v>
      </c>
      <c r="H631" s="2" t="str">
        <f>_xlfn.XLOOKUP($C631,customers!$A:$A,customers!$G:$G,,0)</f>
        <v>Ireland</v>
      </c>
      <c r="I631" t="str">
        <f>INDEX(products!$A$1:$G$49, MATCH(orders!$D631, products!$A$1:$A$49, 0), MATCH(orders!I$1, products!$A$1:$G$1, 0))</f>
        <v>Lib</v>
      </c>
      <c r="J631" t="str">
        <f>INDEX(products!$A$1:$G$49, MATCH(orders!$D631, products!$A$1:$A$49, 0), MATCH(orders!J$1, products!$A$1:$G$1, 0))</f>
        <v>D</v>
      </c>
      <c r="K631" s="4">
        <f>INDEX(products!$A$1:$G$49, MATCH(orders!$D631, products!$A$1:$A$49, 0), MATCH(orders!K$1, products!$A$1:$G$1, 0))</f>
        <v>0.5</v>
      </c>
      <c r="L631" s="5">
        <f>INDEX(products!$A$1:$G$49, MATCH(orders!$D631, products!$A$1:$A$49, 0), MATCH(orders!L$1, products!$A$1:$G$1, 0))</f>
        <v>7.77</v>
      </c>
      <c r="M631" s="6">
        <f>L631*E631</f>
        <v>31.08</v>
      </c>
      <c r="N631" t="str">
        <f>IF(I631="Rob","Robusta",IF(I631="Exc","Excelsa",IF(I631="Ara","Arabica",IF(I631="Lib","Liberica",""))))</f>
        <v>Liberica</v>
      </c>
      <c r="O631" t="str">
        <f>IF(J631="M","Medium",IF(J631="L","Light",IF(J631="D","Dark","")))</f>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_xlfn.XLOOKUP(C632,customers!$A:$A,customers!$B:$B,,0)</f>
        <v>Faunie Brigham</v>
      </c>
      <c r="G632" s="2" t="str">
        <f>IF(_xlfn.XLOOKUP($C632,customers!$A:$A,customers!$C:$C,,0)=0,"",_xlfn.XLOOKUP($C632,customers!$A:$A,customers!$C:$C,,0))</f>
        <v>fbrighamhg@blog.com</v>
      </c>
      <c r="H632" s="2" t="str">
        <f>_xlfn.XLOOKUP($C632,customers!$A:$A,customers!$G:$G,,0)</f>
        <v>Ireland</v>
      </c>
      <c r="I632" t="str">
        <f>INDEX(products!$A$1:$G$49, MATCH(orders!$D632, products!$A$1:$A$49, 0), MATCH(orders!I$1, products!$A$1:$G$1, 0))</f>
        <v>Ara</v>
      </c>
      <c r="J632" t="str">
        <f>INDEX(products!$A$1:$G$49, MATCH(orders!$D632, products!$A$1:$A$49, 0), MATCH(orders!J$1, products!$A$1:$G$1, 0))</f>
        <v>D</v>
      </c>
      <c r="K632" s="4">
        <f>INDEX(products!$A$1:$G$49, MATCH(orders!$D632, products!$A$1:$A$49, 0), MATCH(orders!K$1, products!$A$1:$G$1, 0))</f>
        <v>0.2</v>
      </c>
      <c r="L632" s="5">
        <f>INDEX(products!$A$1:$G$49, MATCH(orders!$D632, products!$A$1:$A$49, 0), MATCH(orders!L$1, products!$A$1:$G$1, 0))</f>
        <v>2.9849999999999999</v>
      </c>
      <c r="M632" s="6">
        <f>L632*E632</f>
        <v>2.9849999999999999</v>
      </c>
      <c r="N632" t="str">
        <f>IF(I632="Rob","Robusta",IF(I632="Exc","Excelsa",IF(I632="Ara","Arabica",IF(I632="Lib","Liberica",""))))</f>
        <v>Arabica</v>
      </c>
      <c r="O632" t="str">
        <f>IF(J632="M","Medium",IF(J632="L","Light",IF(J632="D","Dark","")))</f>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_xlfn.XLOOKUP(C633,customers!$A:$A,customers!$B:$B,,0)</f>
        <v>Faunie Brigham</v>
      </c>
      <c r="G633" s="2" t="str">
        <f>IF(_xlfn.XLOOKUP($C633,customers!$A:$A,customers!$C:$C,,0)=0,"",_xlfn.XLOOKUP($C633,customers!$A:$A,customers!$C:$C,,0))</f>
        <v>fbrighamhg@blog.com</v>
      </c>
      <c r="H633" s="2" t="str">
        <f>_xlfn.XLOOKUP($C633,customers!$A:$A,customers!$G:$G,,0)</f>
        <v>Ireland</v>
      </c>
      <c r="I633" t="str">
        <f>INDEX(products!$A$1:$G$49, MATCH(orders!$D633, products!$A$1:$A$49, 0), MATCH(orders!I$1, products!$A$1:$G$1, 0))</f>
        <v>Rob</v>
      </c>
      <c r="J633" t="str">
        <f>INDEX(products!$A$1:$G$49, MATCH(orders!$D633, products!$A$1:$A$49, 0), MATCH(orders!J$1, products!$A$1:$G$1, 0))</f>
        <v>D</v>
      </c>
      <c r="K633" s="4">
        <f>INDEX(products!$A$1:$G$49, MATCH(orders!$D633, products!$A$1:$A$49, 0), MATCH(orders!K$1, products!$A$1:$G$1, 0))</f>
        <v>2.5</v>
      </c>
      <c r="L633" s="5">
        <f>INDEX(products!$A$1:$G$49, MATCH(orders!$D633, products!$A$1:$A$49, 0), MATCH(orders!L$1, products!$A$1:$G$1, 0))</f>
        <v>20.584999999999997</v>
      </c>
      <c r="M633" s="6">
        <f>L633*E633</f>
        <v>102.92499999999998</v>
      </c>
      <c r="N633" t="str">
        <f>IF(I633="Rob","Robusta",IF(I633="Exc","Excelsa",IF(I633="Ara","Arabica",IF(I633="Lib","Liberica",""))))</f>
        <v>Robusta</v>
      </c>
      <c r="O633" t="str">
        <f>IF(J633="M","Medium",IF(J633="L","Light",IF(J633="D","Dark","")))</f>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_xlfn.XLOOKUP(C634,customers!$A:$A,customers!$B:$B,,0)</f>
        <v>Marjorie Yoxen</v>
      </c>
      <c r="G634" s="2" t="str">
        <f>IF(_xlfn.XLOOKUP($C634,customers!$A:$A,customers!$C:$C,,0)=0,"",_xlfn.XLOOKUP($C634,customers!$A:$A,customers!$C:$C,,0))</f>
        <v>myoxenhk@google.com</v>
      </c>
      <c r="H634" s="2" t="str">
        <f>_xlfn.XLOOKUP($C634,customers!$A:$A,customers!$G:$G,,0)</f>
        <v>United States</v>
      </c>
      <c r="I634" t="str">
        <f>INDEX(products!$A$1:$G$49, MATCH(orders!$D634, products!$A$1:$A$49, 0), MATCH(orders!I$1, products!$A$1:$G$1, 0))</f>
        <v>Exc</v>
      </c>
      <c r="J634" t="str">
        <f>INDEX(products!$A$1:$G$49, MATCH(orders!$D634, products!$A$1:$A$49, 0), MATCH(orders!J$1, products!$A$1:$G$1, 0))</f>
        <v>L</v>
      </c>
      <c r="K634" s="4">
        <f>INDEX(products!$A$1:$G$49, MATCH(orders!$D634, products!$A$1:$A$49, 0), MATCH(orders!K$1, products!$A$1:$G$1, 0))</f>
        <v>0.5</v>
      </c>
      <c r="L634" s="5">
        <f>INDEX(products!$A$1:$G$49, MATCH(orders!$D634, products!$A$1:$A$49, 0), MATCH(orders!L$1, products!$A$1:$G$1, 0))</f>
        <v>8.91</v>
      </c>
      <c r="M634" s="6">
        <f>L634*E634</f>
        <v>35.64</v>
      </c>
      <c r="N634" t="str">
        <f>IF(I634="Rob","Robusta",IF(I634="Exc","Excelsa",IF(I634="Ara","Arabica",IF(I634="Lib","Liberica",""))))</f>
        <v>Excelsa</v>
      </c>
      <c r="O634" t="str">
        <f>IF(J634="M","Medium",IF(J634="L","Light",IF(J634="D","Dark","")))</f>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INDEX(products!$A$1:$G$49, MATCH(orders!$D635, products!$A$1:$A$49, 0), MATCH(orders!I$1, products!$A$1:$G$1, 0))</f>
        <v>Rob</v>
      </c>
      <c r="J635" t="str">
        <f>INDEX(products!$A$1:$G$49, MATCH(orders!$D635, products!$A$1:$A$49, 0), MATCH(orders!J$1, products!$A$1:$G$1, 0))</f>
        <v>L</v>
      </c>
      <c r="K635" s="4">
        <f>INDEX(products!$A$1:$G$49, MATCH(orders!$D635, products!$A$1:$A$49, 0), MATCH(orders!K$1, products!$A$1:$G$1, 0))</f>
        <v>1</v>
      </c>
      <c r="L635" s="5">
        <f>INDEX(products!$A$1:$G$49, MATCH(orders!$D635, products!$A$1:$A$49, 0), MATCH(orders!L$1, products!$A$1:$G$1, 0))</f>
        <v>11.95</v>
      </c>
      <c r="M635" s="6">
        <f>L635*E635</f>
        <v>47.8</v>
      </c>
      <c r="N635" t="str">
        <f>IF(I635="Rob","Robusta",IF(I635="Exc","Excelsa",IF(I635="Ara","Arabica",IF(I635="Lib","Liberica",""))))</f>
        <v>Robusta</v>
      </c>
      <c r="O635" t="str">
        <f>IF(J635="M","Medium",IF(J635="L","Light",IF(J635="D","Dark","")))</f>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INDEX(products!$A$1:$G$49, MATCH(orders!$D636, products!$A$1:$A$49, 0), MATCH(orders!I$1, products!$A$1:$G$1, 0))</f>
        <v>Lib</v>
      </c>
      <c r="J636" t="str">
        <f>INDEX(products!$A$1:$G$49, MATCH(orders!$D636, products!$A$1:$A$49, 0), MATCH(orders!J$1, products!$A$1:$G$1, 0))</f>
        <v>M</v>
      </c>
      <c r="K636" s="4">
        <f>INDEX(products!$A$1:$G$49, MATCH(orders!$D636, products!$A$1:$A$49, 0), MATCH(orders!K$1, products!$A$1:$G$1, 0))</f>
        <v>1</v>
      </c>
      <c r="L636" s="5">
        <f>INDEX(products!$A$1:$G$49, MATCH(orders!$D636, products!$A$1:$A$49, 0), MATCH(orders!L$1, products!$A$1:$G$1, 0))</f>
        <v>14.55</v>
      </c>
      <c r="M636" s="6">
        <f>L636*E636</f>
        <v>43.650000000000006</v>
      </c>
      <c r="N636" t="str">
        <f>IF(I636="Rob","Robusta",IF(I636="Exc","Excelsa",IF(I636="Ara","Arabica",IF(I636="Lib","Liberica",""))))</f>
        <v>Liberica</v>
      </c>
      <c r="O636" t="str">
        <f>IF(J636="M","Medium",IF(J636="L","Light",IF(J636="D","Dark","")))</f>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INDEX(products!$A$1:$G$49, MATCH(orders!$D637, products!$A$1:$A$49, 0), MATCH(orders!I$1, products!$A$1:$G$1, 0))</f>
        <v>Exc</v>
      </c>
      <c r="J637" t="str">
        <f>INDEX(products!$A$1:$G$49, MATCH(orders!$D637, products!$A$1:$A$49, 0), MATCH(orders!J$1, products!$A$1:$G$1, 0))</f>
        <v>L</v>
      </c>
      <c r="K637" s="4">
        <f>INDEX(products!$A$1:$G$49, MATCH(orders!$D637, products!$A$1:$A$49, 0), MATCH(orders!K$1, products!$A$1:$G$1, 0))</f>
        <v>0.5</v>
      </c>
      <c r="L637" s="5">
        <f>INDEX(products!$A$1:$G$49, MATCH(orders!$D637, products!$A$1:$A$49, 0), MATCH(orders!L$1, products!$A$1:$G$1, 0))</f>
        <v>8.91</v>
      </c>
      <c r="M637" s="6">
        <f>L637*E637</f>
        <v>35.64</v>
      </c>
      <c r="N637" t="str">
        <f>IF(I637="Rob","Robusta",IF(I637="Exc","Excelsa",IF(I637="Ara","Arabica",IF(I637="Lib","Liberica",""))))</f>
        <v>Excelsa</v>
      </c>
      <c r="O637" t="str">
        <f>IF(J637="M","Medium",IF(J637="L","Light",IF(J637="D","Dark","")))</f>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INDEX(products!$A$1:$G$49, MATCH(orders!$D638, products!$A$1:$A$49, 0), MATCH(orders!I$1, products!$A$1:$G$1, 0))</f>
        <v>Lib</v>
      </c>
      <c r="J638" t="str">
        <f>INDEX(products!$A$1:$G$49, MATCH(orders!$D638, products!$A$1:$A$49, 0), MATCH(orders!J$1, products!$A$1:$G$1, 0))</f>
        <v>L</v>
      </c>
      <c r="K638" s="4">
        <f>INDEX(products!$A$1:$G$49, MATCH(orders!$D638, products!$A$1:$A$49, 0), MATCH(orders!K$1, products!$A$1:$G$1, 0))</f>
        <v>1</v>
      </c>
      <c r="L638" s="5">
        <f>INDEX(products!$A$1:$G$49, MATCH(orders!$D638, products!$A$1:$A$49, 0), MATCH(orders!L$1, products!$A$1:$G$1, 0))</f>
        <v>15.85</v>
      </c>
      <c r="M638" s="6">
        <f>L638*E638</f>
        <v>95.1</v>
      </c>
      <c r="N638" t="str">
        <f>IF(I638="Rob","Robusta",IF(I638="Exc","Excelsa",IF(I638="Ara","Arabica",IF(I638="Lib","Liberica",""))))</f>
        <v>Liberica</v>
      </c>
      <c r="O638" t="str">
        <f>IF(J638="M","Medium",IF(J638="L","Light",IF(J638="D","Dark","")))</f>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_xlfn.XLOOKUP(C639,customers!$A:$A,customers!$B:$B,,0)</f>
        <v>Benedikta Paumier</v>
      </c>
      <c r="G639" s="2" t="str">
        <f>IF(_xlfn.XLOOKUP($C639,customers!$A:$A,customers!$C:$C,,0)=0,"",_xlfn.XLOOKUP($C639,customers!$A:$A,customers!$C:$C,,0))</f>
        <v>bpaumierhp@umn.edu</v>
      </c>
      <c r="H639" s="2" t="str">
        <f>_xlfn.XLOOKUP($C639,customers!$A:$A,customers!$G:$G,,0)</f>
        <v>Ireland</v>
      </c>
      <c r="I639" t="str">
        <f>INDEX(products!$A$1:$G$49, MATCH(orders!$D639, products!$A$1:$A$49, 0), MATCH(orders!I$1, products!$A$1:$G$1, 0))</f>
        <v>Exc</v>
      </c>
      <c r="J639" t="str">
        <f>INDEX(products!$A$1:$G$49, MATCH(orders!$D639, products!$A$1:$A$49, 0), MATCH(orders!J$1, products!$A$1:$G$1, 0))</f>
        <v>M</v>
      </c>
      <c r="K639" s="4">
        <f>INDEX(products!$A$1:$G$49, MATCH(orders!$D639, products!$A$1:$A$49, 0), MATCH(orders!K$1, products!$A$1:$G$1, 0))</f>
        <v>2.5</v>
      </c>
      <c r="L639" s="5">
        <f>INDEX(products!$A$1:$G$49, MATCH(orders!$D639, products!$A$1:$A$49, 0), MATCH(orders!L$1, products!$A$1:$G$1, 0))</f>
        <v>31.624999999999996</v>
      </c>
      <c r="M639" s="6">
        <f>L639*E639</f>
        <v>31.624999999999996</v>
      </c>
      <c r="N639" t="str">
        <f>IF(I639="Rob","Robusta",IF(I639="Exc","Excelsa",IF(I639="Ara","Arabica",IF(I639="Lib","Liberica",""))))</f>
        <v>Excelsa</v>
      </c>
      <c r="O639" t="str">
        <f>IF(J639="M","Medium",IF(J639="L","Light",IF(J639="D","Dark","")))</f>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_xlfn.XLOOKUP(C640,customers!$A:$A,customers!$B:$B,,0)</f>
        <v>Neville Piatto</v>
      </c>
      <c r="G640" s="2" t="str">
        <f>IF(_xlfn.XLOOKUP($C640,customers!$A:$A,customers!$C:$C,,0)=0,"",_xlfn.XLOOKUP($C640,customers!$A:$A,customers!$C:$C,,0))</f>
        <v/>
      </c>
      <c r="H640" s="2" t="str">
        <f>_xlfn.XLOOKUP($C640,customers!$A:$A,customers!$G:$G,,0)</f>
        <v>Ireland</v>
      </c>
      <c r="I640" t="str">
        <f>INDEX(products!$A$1:$G$49, MATCH(orders!$D640, products!$A$1:$A$49, 0), MATCH(orders!I$1, products!$A$1:$G$1, 0))</f>
        <v>Ara</v>
      </c>
      <c r="J640" t="str">
        <f>INDEX(products!$A$1:$G$49, MATCH(orders!$D640, products!$A$1:$A$49, 0), MATCH(orders!J$1, products!$A$1:$G$1, 0))</f>
        <v>M</v>
      </c>
      <c r="K640" s="4">
        <f>INDEX(products!$A$1:$G$49, MATCH(orders!$D640, products!$A$1:$A$49, 0), MATCH(orders!K$1, products!$A$1:$G$1, 0))</f>
        <v>2.5</v>
      </c>
      <c r="L640" s="5">
        <f>INDEX(products!$A$1:$G$49, MATCH(orders!$D640, products!$A$1:$A$49, 0), MATCH(orders!L$1, products!$A$1:$G$1, 0))</f>
        <v>25.874999999999996</v>
      </c>
      <c r="M640" s="6">
        <f>L640*E640</f>
        <v>77.624999999999986</v>
      </c>
      <c r="N640" t="str">
        <f>IF(I640="Rob","Robusta",IF(I640="Exc","Excelsa",IF(I640="Ara","Arabica",IF(I640="Lib","Liberica",""))))</f>
        <v>Arabica</v>
      </c>
      <c r="O640" t="str">
        <f>IF(J640="M","Medium",IF(J640="L","Light",IF(J640="D","Dark","")))</f>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_xlfn.XLOOKUP(C641,customers!$A:$A,customers!$B:$B,,0)</f>
        <v>Jeno Capey</v>
      </c>
      <c r="G641" s="2" t="str">
        <f>IF(_xlfn.XLOOKUP($C641,customers!$A:$A,customers!$C:$C,,0)=0,"",_xlfn.XLOOKUP($C641,customers!$A:$A,customers!$C:$C,,0))</f>
        <v>jcapeyhr@bravesites.com</v>
      </c>
      <c r="H641" s="2" t="str">
        <f>_xlfn.XLOOKUP($C641,customers!$A:$A,customers!$G:$G,,0)</f>
        <v>United States</v>
      </c>
      <c r="I641" t="str">
        <f>INDEX(products!$A$1:$G$49, MATCH(orders!$D641, products!$A$1:$A$49, 0), MATCH(orders!I$1, products!$A$1:$G$1, 0))</f>
        <v>Lib</v>
      </c>
      <c r="J641" t="str">
        <f>INDEX(products!$A$1:$G$49, MATCH(orders!$D641, products!$A$1:$A$49, 0), MATCH(orders!J$1, products!$A$1:$G$1, 0))</f>
        <v>D</v>
      </c>
      <c r="K641" s="4">
        <f>INDEX(products!$A$1:$G$49, MATCH(orders!$D641, products!$A$1:$A$49, 0), MATCH(orders!K$1, products!$A$1:$G$1, 0))</f>
        <v>0.2</v>
      </c>
      <c r="L641" s="5">
        <f>INDEX(products!$A$1:$G$49, MATCH(orders!$D641, products!$A$1:$A$49, 0), MATCH(orders!L$1, products!$A$1:$G$1, 0))</f>
        <v>3.8849999999999998</v>
      </c>
      <c r="M641" s="6">
        <f>L641*E641</f>
        <v>3.8849999999999998</v>
      </c>
      <c r="N641" t="str">
        <f>IF(I641="Rob","Robusta",IF(I641="Exc","Excelsa",IF(I641="Ara","Arabica",IF(I641="Lib","Liberica",""))))</f>
        <v>Liberica</v>
      </c>
      <c r="O641" t="str">
        <f>IF(J641="M","Medium",IF(J641="L","Light",IF(J641="D","Dark","")))</f>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INDEX(products!$A$1:$G$49, MATCH(orders!$D642, products!$A$1:$A$49, 0), MATCH(orders!I$1, products!$A$1:$G$1, 0))</f>
        <v>Rob</v>
      </c>
      <c r="J642" t="str">
        <f>INDEX(products!$A$1:$G$49, MATCH(orders!$D642, products!$A$1:$A$49, 0), MATCH(orders!J$1, products!$A$1:$G$1, 0))</f>
        <v>L</v>
      </c>
      <c r="K642" s="4">
        <f>INDEX(products!$A$1:$G$49, MATCH(orders!$D642, products!$A$1:$A$49, 0), MATCH(orders!K$1, products!$A$1:$G$1, 0))</f>
        <v>2.5</v>
      </c>
      <c r="L642" s="5">
        <f>INDEX(products!$A$1:$G$49, MATCH(orders!$D642, products!$A$1:$A$49, 0), MATCH(orders!L$1, products!$A$1:$G$1, 0))</f>
        <v>27.484999999999996</v>
      </c>
      <c r="M642" s="6">
        <f>L642*E642</f>
        <v>137.42499999999998</v>
      </c>
      <c r="N642" t="str">
        <f>IF(I642="Rob","Robusta",IF(I642="Exc","Excelsa",IF(I642="Ara","Arabica",IF(I642="Lib","Liberica",""))))</f>
        <v>Robusta</v>
      </c>
      <c r="O642" t="str">
        <f>IF(J642="M","Medium",IF(J642="L","Light",IF(J642="D","Dark","")))</f>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INDEX(products!$A$1:$G$49, MATCH(orders!$D643, products!$A$1:$A$49, 0), MATCH(orders!I$1, products!$A$1:$G$1, 0))</f>
        <v>Rob</v>
      </c>
      <c r="J643" t="str">
        <f>INDEX(products!$A$1:$G$49, MATCH(orders!$D643, products!$A$1:$A$49, 0), MATCH(orders!J$1, products!$A$1:$G$1, 0))</f>
        <v>L</v>
      </c>
      <c r="K643" s="4">
        <f>INDEX(products!$A$1:$G$49, MATCH(orders!$D643, products!$A$1:$A$49, 0), MATCH(orders!K$1, products!$A$1:$G$1, 0))</f>
        <v>1</v>
      </c>
      <c r="L643" s="5">
        <f>INDEX(products!$A$1:$G$49, MATCH(orders!$D643, products!$A$1:$A$49, 0), MATCH(orders!L$1, products!$A$1:$G$1, 0))</f>
        <v>11.95</v>
      </c>
      <c r="M643" s="6">
        <f>L643*E643</f>
        <v>35.849999999999994</v>
      </c>
      <c r="N643" t="str">
        <f>IF(I643="Rob","Robusta",IF(I643="Exc","Excelsa",IF(I643="Ara","Arabica",IF(I643="Lib","Liberica",""))))</f>
        <v>Robusta</v>
      </c>
      <c r="O643" t="str">
        <f>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_xlfn.XLOOKUP(C644,customers!$A:$A,customers!$B:$B,,0)</f>
        <v>Maggy Baistow</v>
      </c>
      <c r="G644" s="2" t="str">
        <f>IF(_xlfn.XLOOKUP($C644,customers!$A:$A,customers!$C:$C,,0)=0,"",_xlfn.XLOOKUP($C644,customers!$A:$A,customers!$C:$C,,0))</f>
        <v>mbaistowhu@i2i.jp</v>
      </c>
      <c r="H644" s="2" t="str">
        <f>_xlfn.XLOOKUP($C644,customers!$A:$A,customers!$G:$G,,0)</f>
        <v>United Kingdom</v>
      </c>
      <c r="I644" t="str">
        <f>INDEX(products!$A$1:$G$49, MATCH(orders!$D644, products!$A$1:$A$49, 0), MATCH(orders!I$1, products!$A$1:$G$1, 0))</f>
        <v>Exc</v>
      </c>
      <c r="J644" t="str">
        <f>INDEX(products!$A$1:$G$49, MATCH(orders!$D644, products!$A$1:$A$49, 0), MATCH(orders!J$1, products!$A$1:$G$1, 0))</f>
        <v>M</v>
      </c>
      <c r="K644" s="4">
        <f>INDEX(products!$A$1:$G$49, MATCH(orders!$D644, products!$A$1:$A$49, 0), MATCH(orders!K$1, products!$A$1:$G$1, 0))</f>
        <v>0.2</v>
      </c>
      <c r="L644" s="5">
        <f>INDEX(products!$A$1:$G$49, MATCH(orders!$D644, products!$A$1:$A$49, 0), MATCH(orders!L$1, products!$A$1:$G$1, 0))</f>
        <v>4.125</v>
      </c>
      <c r="M644" s="6">
        <f>L644*E644</f>
        <v>8.25</v>
      </c>
      <c r="N644" t="str">
        <f>IF(I644="Rob","Robusta",IF(I644="Exc","Excelsa",IF(I644="Ara","Arabica",IF(I644="Lib","Liberica",""))))</f>
        <v>Excelsa</v>
      </c>
      <c r="O644" t="str">
        <f>IF(J644="M","Medium",IF(J644="L","Light",IF(J644="D","Dark","")))</f>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INDEX(products!$A$1:$G$49, MATCH(orders!$D645, products!$A$1:$A$49, 0), MATCH(orders!I$1, products!$A$1:$G$1, 0))</f>
        <v>Exc</v>
      </c>
      <c r="J645" t="str">
        <f>INDEX(products!$A$1:$G$49, MATCH(orders!$D645, products!$A$1:$A$49, 0), MATCH(orders!J$1, products!$A$1:$G$1, 0))</f>
        <v>L</v>
      </c>
      <c r="K645" s="4">
        <f>INDEX(products!$A$1:$G$49, MATCH(orders!$D645, products!$A$1:$A$49, 0), MATCH(orders!K$1, products!$A$1:$G$1, 0))</f>
        <v>2.5</v>
      </c>
      <c r="L645" s="5">
        <f>INDEX(products!$A$1:$G$49, MATCH(orders!$D645, products!$A$1:$A$49, 0), MATCH(orders!L$1, products!$A$1:$G$1, 0))</f>
        <v>34.154999999999994</v>
      </c>
      <c r="M645" s="6">
        <f>L645*E645</f>
        <v>102.46499999999997</v>
      </c>
      <c r="N645" t="str">
        <f>IF(I645="Rob","Robusta",IF(I645="Exc","Excelsa",IF(I645="Ara","Arabica",IF(I645="Lib","Liberica",""))))</f>
        <v>Excelsa</v>
      </c>
      <c r="O645" t="str">
        <f>IF(J645="M","Medium",IF(J645="L","Light",IF(J645="D","Dark","")))</f>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_xlfn.XLOOKUP(C646,customers!$A:$A,customers!$B:$B,,0)</f>
        <v>Marne Mingey</v>
      </c>
      <c r="G646" s="2" t="str">
        <f>IF(_xlfn.XLOOKUP($C646,customers!$A:$A,customers!$C:$C,,0)=0,"",_xlfn.XLOOKUP($C646,customers!$A:$A,customers!$C:$C,,0))</f>
        <v/>
      </c>
      <c r="H646" s="2" t="str">
        <f>_xlfn.XLOOKUP($C646,customers!$A:$A,customers!$G:$G,,0)</f>
        <v>United States</v>
      </c>
      <c r="I646" t="str">
        <f>INDEX(products!$A$1:$G$49, MATCH(orders!$D646, products!$A$1:$A$49, 0), MATCH(orders!I$1, products!$A$1:$G$1, 0))</f>
        <v>Rob</v>
      </c>
      <c r="J646" t="str">
        <f>INDEX(products!$A$1:$G$49, MATCH(orders!$D646, products!$A$1:$A$49, 0), MATCH(orders!J$1, products!$A$1:$G$1, 0))</f>
        <v>D</v>
      </c>
      <c r="K646" s="4">
        <f>INDEX(products!$A$1:$G$49, MATCH(orders!$D646, products!$A$1:$A$49, 0), MATCH(orders!K$1, products!$A$1:$G$1, 0))</f>
        <v>2.5</v>
      </c>
      <c r="L646" s="5">
        <f>INDEX(products!$A$1:$G$49, MATCH(orders!$D646, products!$A$1:$A$49, 0), MATCH(orders!L$1, products!$A$1:$G$1, 0))</f>
        <v>20.584999999999997</v>
      </c>
      <c r="M646" s="6">
        <f>L646*E646</f>
        <v>41.169999999999995</v>
      </c>
      <c r="N646" t="str">
        <f>IF(I646="Rob","Robusta",IF(I646="Exc","Excelsa",IF(I646="Ara","Arabica",IF(I646="Lib","Liberica",""))))</f>
        <v>Robusta</v>
      </c>
      <c r="O646" t="str">
        <f>IF(J646="M","Medium",IF(J646="L","Light",IF(J646="D","Dark","")))</f>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_xlfn.XLOOKUP(C647,customers!$A:$A,customers!$B:$B,,0)</f>
        <v>Denny O' Ronan</v>
      </c>
      <c r="G647" s="2" t="str">
        <f>IF(_xlfn.XLOOKUP($C647,customers!$A:$A,customers!$C:$C,,0)=0,"",_xlfn.XLOOKUP($C647,customers!$A:$A,customers!$C:$C,,0))</f>
        <v>dohx@redcross.org</v>
      </c>
      <c r="H647" s="2" t="str">
        <f>_xlfn.XLOOKUP($C647,customers!$A:$A,customers!$G:$G,,0)</f>
        <v>United States</v>
      </c>
      <c r="I647" t="str">
        <f>INDEX(products!$A$1:$G$49, MATCH(orders!$D647, products!$A$1:$A$49, 0), MATCH(orders!I$1, products!$A$1:$G$1, 0))</f>
        <v>Ara</v>
      </c>
      <c r="J647" t="str">
        <f>INDEX(products!$A$1:$G$49, MATCH(orders!$D647, products!$A$1:$A$49, 0), MATCH(orders!J$1, products!$A$1:$G$1, 0))</f>
        <v>D</v>
      </c>
      <c r="K647" s="4">
        <f>INDEX(products!$A$1:$G$49, MATCH(orders!$D647, products!$A$1:$A$49, 0), MATCH(orders!K$1, products!$A$1:$G$1, 0))</f>
        <v>2.5</v>
      </c>
      <c r="L647" s="5">
        <f>INDEX(products!$A$1:$G$49, MATCH(orders!$D647, products!$A$1:$A$49, 0), MATCH(orders!L$1, products!$A$1:$G$1, 0))</f>
        <v>22.884999999999998</v>
      </c>
      <c r="M647" s="6">
        <f>L647*E647</f>
        <v>68.655000000000001</v>
      </c>
      <c r="N647" t="str">
        <f>IF(I647="Rob","Robusta",IF(I647="Exc","Excelsa",IF(I647="Ara","Arabica",IF(I647="Lib","Liberica",""))))</f>
        <v>Arabica</v>
      </c>
      <c r="O647" t="str">
        <f>IF(J647="M","Medium",IF(J647="L","Light",IF(J647="D","Dark","")))</f>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INDEX(products!$A$1:$G$49, MATCH(orders!$D648, products!$A$1:$A$49, 0), MATCH(orders!I$1, products!$A$1:$G$1, 0))</f>
        <v>Ara</v>
      </c>
      <c r="J648" t="str">
        <f>INDEX(products!$A$1:$G$49, MATCH(orders!$D648, products!$A$1:$A$49, 0), MATCH(orders!J$1, products!$A$1:$G$1, 0))</f>
        <v>D</v>
      </c>
      <c r="K648" s="4">
        <f>INDEX(products!$A$1:$G$49, MATCH(orders!$D648, products!$A$1:$A$49, 0), MATCH(orders!K$1, products!$A$1:$G$1, 0))</f>
        <v>1</v>
      </c>
      <c r="L648" s="5">
        <f>INDEX(products!$A$1:$G$49, MATCH(orders!$D648, products!$A$1:$A$49, 0), MATCH(orders!L$1, products!$A$1:$G$1, 0))</f>
        <v>9.9499999999999993</v>
      </c>
      <c r="M648" s="6">
        <f>L648*E648</f>
        <v>9.9499999999999993</v>
      </c>
      <c r="N648" t="str">
        <f>IF(I648="Rob","Robusta",IF(I648="Exc","Excelsa",IF(I648="Ara","Arabica",IF(I648="Lib","Liberica",""))))</f>
        <v>Arabica</v>
      </c>
      <c r="O648" t="str">
        <f>IF(J648="M","Medium",IF(J648="L","Light",IF(J648="D","Dark","")))</f>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_xlfn.XLOOKUP(C649,customers!$A:$A,customers!$B:$B,,0)</f>
        <v>Ardith Chill</v>
      </c>
      <c r="G649" s="2" t="str">
        <f>IF(_xlfn.XLOOKUP($C649,customers!$A:$A,customers!$C:$C,,0)=0,"",_xlfn.XLOOKUP($C649,customers!$A:$A,customers!$C:$C,,0))</f>
        <v>achillhz@epa.gov</v>
      </c>
      <c r="H649" s="2" t="str">
        <f>_xlfn.XLOOKUP($C649,customers!$A:$A,customers!$G:$G,,0)</f>
        <v>United Kingdom</v>
      </c>
      <c r="I649" t="str">
        <f>INDEX(products!$A$1:$G$49, MATCH(orders!$D649, products!$A$1:$A$49, 0), MATCH(orders!I$1, products!$A$1:$G$1, 0))</f>
        <v>Lib</v>
      </c>
      <c r="J649" t="str">
        <f>INDEX(products!$A$1:$G$49, MATCH(orders!$D649, products!$A$1:$A$49, 0), MATCH(orders!J$1, products!$A$1:$G$1, 0))</f>
        <v>L</v>
      </c>
      <c r="K649" s="4">
        <f>INDEX(products!$A$1:$G$49, MATCH(orders!$D649, products!$A$1:$A$49, 0), MATCH(orders!K$1, products!$A$1:$G$1, 0))</f>
        <v>0.5</v>
      </c>
      <c r="L649" s="5">
        <f>INDEX(products!$A$1:$G$49, MATCH(orders!$D649, products!$A$1:$A$49, 0), MATCH(orders!L$1, products!$A$1:$G$1, 0))</f>
        <v>9.51</v>
      </c>
      <c r="M649" s="6">
        <f>L649*E649</f>
        <v>28.53</v>
      </c>
      <c r="N649" t="str">
        <f>IF(I649="Rob","Robusta",IF(I649="Exc","Excelsa",IF(I649="Ara","Arabica",IF(I649="Lib","Liberica",""))))</f>
        <v>Liberica</v>
      </c>
      <c r="O649" t="str">
        <f>IF(J649="M","Medium",IF(J649="L","Light",IF(J649="D","Dark","")))</f>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INDEX(products!$A$1:$G$49, MATCH(orders!$D650, products!$A$1:$A$49, 0), MATCH(orders!I$1, products!$A$1:$G$1, 0))</f>
        <v>Rob</v>
      </c>
      <c r="J650" t="str">
        <f>INDEX(products!$A$1:$G$49, MATCH(orders!$D650, products!$A$1:$A$49, 0), MATCH(orders!J$1, products!$A$1:$G$1, 0))</f>
        <v>D</v>
      </c>
      <c r="K650" s="4">
        <f>INDEX(products!$A$1:$G$49, MATCH(orders!$D650, products!$A$1:$A$49, 0), MATCH(orders!K$1, products!$A$1:$G$1, 0))</f>
        <v>0.2</v>
      </c>
      <c r="L650" s="5">
        <f>INDEX(products!$A$1:$G$49, MATCH(orders!$D650, products!$A$1:$A$49, 0), MATCH(orders!L$1, products!$A$1:$G$1, 0))</f>
        <v>2.6849999999999996</v>
      </c>
      <c r="M650" s="6">
        <f>L650*E650</f>
        <v>16.11</v>
      </c>
      <c r="N650" t="str">
        <f>IF(I650="Rob","Robusta",IF(I650="Exc","Excelsa",IF(I650="Ara","Arabica",IF(I650="Lib","Liberica",""))))</f>
        <v>Robusta</v>
      </c>
      <c r="O650" t="str">
        <f>IF(J650="M","Medium",IF(J650="L","Light",IF(J650="D","Dark","")))</f>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_xlfn.XLOOKUP(C651,customers!$A:$A,customers!$B:$B,,0)</f>
        <v>Charmane Denys</v>
      </c>
      <c r="G651" s="2" t="str">
        <f>IF(_xlfn.XLOOKUP($C651,customers!$A:$A,customers!$C:$C,,0)=0,"",_xlfn.XLOOKUP($C651,customers!$A:$A,customers!$C:$C,,0))</f>
        <v>cdenysi1@is.gd</v>
      </c>
      <c r="H651" s="2" t="str">
        <f>_xlfn.XLOOKUP($C651,customers!$A:$A,customers!$G:$G,,0)</f>
        <v>United Kingdom</v>
      </c>
      <c r="I651" t="str">
        <f>INDEX(products!$A$1:$G$49, MATCH(orders!$D651, products!$A$1:$A$49, 0), MATCH(orders!I$1, products!$A$1:$G$1, 0))</f>
        <v>Lib</v>
      </c>
      <c r="J651" t="str">
        <f>INDEX(products!$A$1:$G$49, MATCH(orders!$D651, products!$A$1:$A$49, 0), MATCH(orders!J$1, products!$A$1:$G$1, 0))</f>
        <v>L</v>
      </c>
      <c r="K651" s="4">
        <f>INDEX(products!$A$1:$G$49, MATCH(orders!$D651, products!$A$1:$A$49, 0), MATCH(orders!K$1, products!$A$1:$G$1, 0))</f>
        <v>1</v>
      </c>
      <c r="L651" s="5">
        <f>INDEX(products!$A$1:$G$49, MATCH(orders!$D651, products!$A$1:$A$49, 0), MATCH(orders!L$1, products!$A$1:$G$1, 0))</f>
        <v>15.85</v>
      </c>
      <c r="M651" s="6">
        <f>L651*E651</f>
        <v>95.1</v>
      </c>
      <c r="N651" t="str">
        <f>IF(I651="Rob","Robusta",IF(I651="Exc","Excelsa",IF(I651="Ara","Arabica",IF(I651="Lib","Liberica",""))))</f>
        <v>Liberica</v>
      </c>
      <c r="O651" t="str">
        <f>IF(J651="M","Medium",IF(J651="L","Light",IF(J651="D","Dark","")))</f>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INDEX(products!$A$1:$G$49, MATCH(orders!$D652, products!$A$1:$A$49, 0), MATCH(orders!I$1, products!$A$1:$G$1, 0))</f>
        <v>Rob</v>
      </c>
      <c r="J652" t="str">
        <f>INDEX(products!$A$1:$G$49, MATCH(orders!$D652, products!$A$1:$A$49, 0), MATCH(orders!J$1, products!$A$1:$G$1, 0))</f>
        <v>D</v>
      </c>
      <c r="K652" s="4">
        <f>INDEX(products!$A$1:$G$49, MATCH(orders!$D652, products!$A$1:$A$49, 0), MATCH(orders!K$1, products!$A$1:$G$1, 0))</f>
        <v>0.5</v>
      </c>
      <c r="L652" s="5">
        <f>INDEX(products!$A$1:$G$49, MATCH(orders!$D652, products!$A$1:$A$49, 0), MATCH(orders!L$1, products!$A$1:$G$1, 0))</f>
        <v>5.3699999999999992</v>
      </c>
      <c r="M652" s="6">
        <f>L652*E652</f>
        <v>5.3699999999999992</v>
      </c>
      <c r="N652" t="str">
        <f>IF(I652="Rob","Robusta",IF(I652="Exc","Excelsa",IF(I652="Ara","Arabica",IF(I652="Lib","Liberica",""))))</f>
        <v>Robusta</v>
      </c>
      <c r="O652" t="str">
        <f>IF(J652="M","Medium",IF(J652="L","Light",IF(J652="D","Dark","")))</f>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_xlfn.XLOOKUP(C653,customers!$A:$A,customers!$B:$B,,0)</f>
        <v>Giana Tonnesen</v>
      </c>
      <c r="G653" s="2" t="str">
        <f>IF(_xlfn.XLOOKUP($C653,customers!$A:$A,customers!$C:$C,,0)=0,"",_xlfn.XLOOKUP($C653,customers!$A:$A,customers!$C:$C,,0))</f>
        <v/>
      </c>
      <c r="H653" s="2" t="str">
        <f>_xlfn.XLOOKUP($C653,customers!$A:$A,customers!$G:$G,,0)</f>
        <v>United States</v>
      </c>
      <c r="I653" t="str">
        <f>INDEX(products!$A$1:$G$49, MATCH(orders!$D653, products!$A$1:$A$49, 0), MATCH(orders!I$1, products!$A$1:$G$1, 0))</f>
        <v>Rob</v>
      </c>
      <c r="J653" t="str">
        <f>INDEX(products!$A$1:$G$49, MATCH(orders!$D653, products!$A$1:$A$49, 0), MATCH(orders!J$1, products!$A$1:$G$1, 0))</f>
        <v>L</v>
      </c>
      <c r="K653" s="4">
        <f>INDEX(products!$A$1:$G$49, MATCH(orders!$D653, products!$A$1:$A$49, 0), MATCH(orders!K$1, products!$A$1:$G$1, 0))</f>
        <v>1</v>
      </c>
      <c r="L653" s="5">
        <f>INDEX(products!$A$1:$G$49, MATCH(orders!$D653, products!$A$1:$A$49, 0), MATCH(orders!L$1, products!$A$1:$G$1, 0))</f>
        <v>11.95</v>
      </c>
      <c r="M653" s="6">
        <f>L653*E653</f>
        <v>47.8</v>
      </c>
      <c r="N653" t="str">
        <f>IF(I653="Rob","Robusta",IF(I653="Exc","Excelsa",IF(I653="Ara","Arabica",IF(I653="Lib","Liberica",""))))</f>
        <v>Robusta</v>
      </c>
      <c r="O653" t="str">
        <f>IF(J653="M","Medium",IF(J653="L","Light",IF(J653="D","Dark","")))</f>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_xlfn.XLOOKUP(C654,customers!$A:$A,customers!$B:$B,,0)</f>
        <v>Rhetta Zywicki</v>
      </c>
      <c r="G654" s="2" t="str">
        <f>IF(_xlfn.XLOOKUP($C654,customers!$A:$A,customers!$C:$C,,0)=0,"",_xlfn.XLOOKUP($C654,customers!$A:$A,customers!$C:$C,,0))</f>
        <v>rzywickii4@ifeng.com</v>
      </c>
      <c r="H654" s="2" t="str">
        <f>_xlfn.XLOOKUP($C654,customers!$A:$A,customers!$G:$G,,0)</f>
        <v>Ireland</v>
      </c>
      <c r="I654" t="str">
        <f>INDEX(products!$A$1:$G$49, MATCH(orders!$D654, products!$A$1:$A$49, 0), MATCH(orders!I$1, products!$A$1:$G$1, 0))</f>
        <v>Lib</v>
      </c>
      <c r="J654" t="str">
        <f>INDEX(products!$A$1:$G$49, MATCH(orders!$D654, products!$A$1:$A$49, 0), MATCH(orders!J$1, products!$A$1:$G$1, 0))</f>
        <v>L</v>
      </c>
      <c r="K654" s="4">
        <f>INDEX(products!$A$1:$G$49, MATCH(orders!$D654, products!$A$1:$A$49, 0), MATCH(orders!K$1, products!$A$1:$G$1, 0))</f>
        <v>1</v>
      </c>
      <c r="L654" s="5">
        <f>INDEX(products!$A$1:$G$49, MATCH(orders!$D654, products!$A$1:$A$49, 0), MATCH(orders!L$1, products!$A$1:$G$1, 0))</f>
        <v>15.85</v>
      </c>
      <c r="M654" s="6">
        <f>L654*E654</f>
        <v>63.4</v>
      </c>
      <c r="N654" t="str">
        <f>IF(I654="Rob","Robusta",IF(I654="Exc","Excelsa",IF(I654="Ara","Arabica",IF(I654="Lib","Liberica",""))))</f>
        <v>Liberica</v>
      </c>
      <c r="O654" t="str">
        <f>IF(J654="M","Medium",IF(J654="L","Light",IF(J654="D","Dark","")))</f>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INDEX(products!$A$1:$G$49, MATCH(orders!$D655, products!$A$1:$A$49, 0), MATCH(orders!I$1, products!$A$1:$G$1, 0))</f>
        <v>Ara</v>
      </c>
      <c r="J655" t="str">
        <f>INDEX(products!$A$1:$G$49, MATCH(orders!$D655, products!$A$1:$A$49, 0), MATCH(orders!J$1, products!$A$1:$G$1, 0))</f>
        <v>M</v>
      </c>
      <c r="K655" s="4">
        <f>INDEX(products!$A$1:$G$49, MATCH(orders!$D655, products!$A$1:$A$49, 0), MATCH(orders!K$1, products!$A$1:$G$1, 0))</f>
        <v>2.5</v>
      </c>
      <c r="L655" s="5">
        <f>INDEX(products!$A$1:$G$49, MATCH(orders!$D655, products!$A$1:$A$49, 0), MATCH(orders!L$1, products!$A$1:$G$1, 0))</f>
        <v>25.874999999999996</v>
      </c>
      <c r="M655" s="6">
        <f>L655*E655</f>
        <v>103.49999999999999</v>
      </c>
      <c r="N655" t="str">
        <f>IF(I655="Rob","Robusta",IF(I655="Exc","Excelsa",IF(I655="Ara","Arabica",IF(I655="Lib","Liberica",""))))</f>
        <v>Arabica</v>
      </c>
      <c r="O655" t="str">
        <f>IF(J655="M","Medium",IF(J655="L","Light",IF(J655="D","Dark","")))</f>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INDEX(products!$A$1:$G$49, MATCH(orders!$D656, products!$A$1:$A$49, 0), MATCH(orders!I$1, products!$A$1:$G$1, 0))</f>
        <v>Ara</v>
      </c>
      <c r="J656" t="str">
        <f>INDEX(products!$A$1:$G$49, MATCH(orders!$D656, products!$A$1:$A$49, 0), MATCH(orders!J$1, products!$A$1:$G$1, 0))</f>
        <v>D</v>
      </c>
      <c r="K656" s="4">
        <f>INDEX(products!$A$1:$G$49, MATCH(orders!$D656, products!$A$1:$A$49, 0), MATCH(orders!K$1, products!$A$1:$G$1, 0))</f>
        <v>2.5</v>
      </c>
      <c r="L656" s="5">
        <f>INDEX(products!$A$1:$G$49, MATCH(orders!$D656, products!$A$1:$A$49, 0), MATCH(orders!L$1, products!$A$1:$G$1, 0))</f>
        <v>22.884999999999998</v>
      </c>
      <c r="M656" s="6">
        <f>L656*E656</f>
        <v>68.655000000000001</v>
      </c>
      <c r="N656" t="str">
        <f>IF(I656="Rob","Robusta",IF(I656="Exc","Excelsa",IF(I656="Ara","Arabica",IF(I656="Lib","Liberica",""))))</f>
        <v>Arabica</v>
      </c>
      <c r="O656" t="str">
        <f>IF(J656="M","Medium",IF(J656="L","Light",IF(J656="D","Dark","")))</f>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INDEX(products!$A$1:$G$49, MATCH(orders!$D657, products!$A$1:$A$49, 0), MATCH(orders!I$1, products!$A$1:$G$1, 0))</f>
        <v>Rob</v>
      </c>
      <c r="J657" t="str">
        <f>INDEX(products!$A$1:$G$49, MATCH(orders!$D657, products!$A$1:$A$49, 0), MATCH(orders!J$1, products!$A$1:$G$1, 0))</f>
        <v>M</v>
      </c>
      <c r="K657" s="4">
        <f>INDEX(products!$A$1:$G$49, MATCH(orders!$D657, products!$A$1:$A$49, 0), MATCH(orders!K$1, products!$A$1:$G$1, 0))</f>
        <v>2.5</v>
      </c>
      <c r="L657" s="5">
        <f>INDEX(products!$A$1:$G$49, MATCH(orders!$D657, products!$A$1:$A$49, 0), MATCH(orders!L$1, products!$A$1:$G$1, 0))</f>
        <v>22.884999999999998</v>
      </c>
      <c r="M657" s="6">
        <f>L657*E657</f>
        <v>45.769999999999996</v>
      </c>
      <c r="N657" t="str">
        <f>IF(I657="Rob","Robusta",IF(I657="Exc","Excelsa",IF(I657="Ara","Arabica",IF(I657="Lib","Liberica",""))))</f>
        <v>Robusta</v>
      </c>
      <c r="O657" t="str">
        <f>IF(J657="M","Medium",IF(J657="L","Light",IF(J657="D","Dark","")))</f>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INDEX(products!$A$1:$G$49, MATCH(orders!$D658, products!$A$1:$A$49, 0), MATCH(orders!I$1, products!$A$1:$G$1, 0))</f>
        <v>Lib</v>
      </c>
      <c r="J658" t="str">
        <f>INDEX(products!$A$1:$G$49, MATCH(orders!$D658, products!$A$1:$A$49, 0), MATCH(orders!J$1, products!$A$1:$G$1, 0))</f>
        <v>D</v>
      </c>
      <c r="K658" s="4">
        <f>INDEX(products!$A$1:$G$49, MATCH(orders!$D658, products!$A$1:$A$49, 0), MATCH(orders!K$1, products!$A$1:$G$1, 0))</f>
        <v>1</v>
      </c>
      <c r="L658" s="5">
        <f>INDEX(products!$A$1:$G$49, MATCH(orders!$D658, products!$A$1:$A$49, 0), MATCH(orders!L$1, products!$A$1:$G$1, 0))</f>
        <v>12.95</v>
      </c>
      <c r="M658" s="6">
        <f>L658*E658</f>
        <v>51.8</v>
      </c>
      <c r="N658" t="str">
        <f>IF(I658="Rob","Robusta",IF(I658="Exc","Excelsa",IF(I658="Ara","Arabica",IF(I658="Lib","Liberica",""))))</f>
        <v>Liberica</v>
      </c>
      <c r="O658" t="str">
        <f>IF(J658="M","Medium",IF(J658="L","Light",IF(J658="D","Dark","")))</f>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_xlfn.XLOOKUP(C659,customers!$A:$A,customers!$B:$B,,0)</f>
        <v>Wren Place</v>
      </c>
      <c r="G659" s="2" t="str">
        <f>IF(_xlfn.XLOOKUP($C659,customers!$A:$A,customers!$C:$C,,0)=0,"",_xlfn.XLOOKUP($C659,customers!$A:$A,customers!$C:$C,,0))</f>
        <v>wplacei9@wsj.com</v>
      </c>
      <c r="H659" s="2" t="str">
        <f>_xlfn.XLOOKUP($C659,customers!$A:$A,customers!$G:$G,,0)</f>
        <v>United States</v>
      </c>
      <c r="I659" t="str">
        <f>INDEX(products!$A$1:$G$49, MATCH(orders!$D659, products!$A$1:$A$49, 0), MATCH(orders!I$1, products!$A$1:$G$1, 0))</f>
        <v>Ara</v>
      </c>
      <c r="J659" t="str">
        <f>INDEX(products!$A$1:$G$49, MATCH(orders!$D659, products!$A$1:$A$49, 0), MATCH(orders!J$1, products!$A$1:$G$1, 0))</f>
        <v>M</v>
      </c>
      <c r="K659" s="4">
        <f>INDEX(products!$A$1:$G$49, MATCH(orders!$D659, products!$A$1:$A$49, 0), MATCH(orders!K$1, products!$A$1:$G$1, 0))</f>
        <v>0.5</v>
      </c>
      <c r="L659" s="5">
        <f>INDEX(products!$A$1:$G$49, MATCH(orders!$D659, products!$A$1:$A$49, 0), MATCH(orders!L$1, products!$A$1:$G$1, 0))</f>
        <v>6.75</v>
      </c>
      <c r="M659" s="6">
        <f>L659*E659</f>
        <v>13.5</v>
      </c>
      <c r="N659" t="str">
        <f>IF(I659="Rob","Robusta",IF(I659="Exc","Excelsa",IF(I659="Ara","Arabica",IF(I659="Lib","Liberica",""))))</f>
        <v>Arabica</v>
      </c>
      <c r="O659" t="str">
        <f>IF(J659="M","Medium",IF(J659="L","Light",IF(J659="D","Dark","")))</f>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INDEX(products!$A$1:$G$49, MATCH(orders!$D660, products!$A$1:$A$49, 0), MATCH(orders!I$1, products!$A$1:$G$1, 0))</f>
        <v>Exc</v>
      </c>
      <c r="J660" t="str">
        <f>INDEX(products!$A$1:$G$49, MATCH(orders!$D660, products!$A$1:$A$49, 0), MATCH(orders!J$1, products!$A$1:$G$1, 0))</f>
        <v>M</v>
      </c>
      <c r="K660" s="4">
        <f>INDEX(products!$A$1:$G$49, MATCH(orders!$D660, products!$A$1:$A$49, 0), MATCH(orders!K$1, products!$A$1:$G$1, 0))</f>
        <v>0.5</v>
      </c>
      <c r="L660" s="5">
        <f>INDEX(products!$A$1:$G$49, MATCH(orders!$D660, products!$A$1:$A$49, 0), MATCH(orders!L$1, products!$A$1:$G$1, 0))</f>
        <v>8.25</v>
      </c>
      <c r="M660" s="6">
        <f>L660*E660</f>
        <v>24.75</v>
      </c>
      <c r="N660" t="str">
        <f>IF(I660="Rob","Robusta",IF(I660="Exc","Excelsa",IF(I660="Ara","Arabica",IF(I660="Lib","Liberica",""))))</f>
        <v>Excelsa</v>
      </c>
      <c r="O660" t="str">
        <f>IF(J660="M","Medium",IF(J660="L","Light",IF(J660="D","Dark","")))</f>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_xlfn.XLOOKUP(C661,customers!$A:$A,customers!$B:$B,,0)</f>
        <v>Dollie Gadsden</v>
      </c>
      <c r="G661" s="2" t="str">
        <f>IF(_xlfn.XLOOKUP($C661,customers!$A:$A,customers!$C:$C,,0)=0,"",_xlfn.XLOOKUP($C661,customers!$A:$A,customers!$C:$C,,0))</f>
        <v>dgadsdenib@google.com.hk</v>
      </c>
      <c r="H661" s="2" t="str">
        <f>_xlfn.XLOOKUP($C661,customers!$A:$A,customers!$G:$G,,0)</f>
        <v>Ireland</v>
      </c>
      <c r="I661" t="str">
        <f>INDEX(products!$A$1:$G$49, MATCH(orders!$D661, products!$A$1:$A$49, 0), MATCH(orders!I$1, products!$A$1:$G$1, 0))</f>
        <v>Ara</v>
      </c>
      <c r="J661" t="str">
        <f>INDEX(products!$A$1:$G$49, MATCH(orders!$D661, products!$A$1:$A$49, 0), MATCH(orders!J$1, products!$A$1:$G$1, 0))</f>
        <v>D</v>
      </c>
      <c r="K661" s="4">
        <f>INDEX(products!$A$1:$G$49, MATCH(orders!$D661, products!$A$1:$A$49, 0), MATCH(orders!K$1, products!$A$1:$G$1, 0))</f>
        <v>2.5</v>
      </c>
      <c r="L661" s="5">
        <f>INDEX(products!$A$1:$G$49, MATCH(orders!$D661, products!$A$1:$A$49, 0), MATCH(orders!L$1, products!$A$1:$G$1, 0))</f>
        <v>22.884999999999998</v>
      </c>
      <c r="M661" s="6">
        <f>L661*E661</f>
        <v>45.769999999999996</v>
      </c>
      <c r="N661" t="str">
        <f>IF(I661="Rob","Robusta",IF(I661="Exc","Excelsa",IF(I661="Ara","Arabica",IF(I661="Lib","Liberica",""))))</f>
        <v>Arabica</v>
      </c>
      <c r="O661" t="str">
        <f>IF(J661="M","Medium",IF(J661="L","Light",IF(J661="D","Dark","")))</f>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_xlfn.XLOOKUP(C662,customers!$A:$A,customers!$B:$B,,0)</f>
        <v>Val Wakelin</v>
      </c>
      <c r="G662" s="2" t="str">
        <f>IF(_xlfn.XLOOKUP($C662,customers!$A:$A,customers!$C:$C,,0)=0,"",_xlfn.XLOOKUP($C662,customers!$A:$A,customers!$C:$C,,0))</f>
        <v>vwakelinic@unesco.org</v>
      </c>
      <c r="H662" s="2" t="str">
        <f>_xlfn.XLOOKUP($C662,customers!$A:$A,customers!$G:$G,,0)</f>
        <v>United States</v>
      </c>
      <c r="I662" t="str">
        <f>INDEX(products!$A$1:$G$49, MATCH(orders!$D662, products!$A$1:$A$49, 0), MATCH(orders!I$1, products!$A$1:$G$1, 0))</f>
        <v>Exc</v>
      </c>
      <c r="J662" t="str">
        <f>INDEX(products!$A$1:$G$49, MATCH(orders!$D662, products!$A$1:$A$49, 0), MATCH(orders!J$1, products!$A$1:$G$1, 0))</f>
        <v>L</v>
      </c>
      <c r="K662" s="4">
        <f>INDEX(products!$A$1:$G$49, MATCH(orders!$D662, products!$A$1:$A$49, 0), MATCH(orders!K$1, products!$A$1:$G$1, 0))</f>
        <v>0.5</v>
      </c>
      <c r="L662" s="5">
        <f>INDEX(products!$A$1:$G$49, MATCH(orders!$D662, products!$A$1:$A$49, 0), MATCH(orders!L$1, products!$A$1:$G$1, 0))</f>
        <v>8.91</v>
      </c>
      <c r="M662" s="6">
        <f>L662*E662</f>
        <v>53.46</v>
      </c>
      <c r="N662" t="str">
        <f>IF(I662="Rob","Robusta",IF(I662="Exc","Excelsa",IF(I662="Ara","Arabica",IF(I662="Lib","Liberica",""))))</f>
        <v>Excelsa</v>
      </c>
      <c r="O662" t="str">
        <f>IF(J662="M","Medium",IF(J662="L","Light",IF(J662="D","Dark","")))</f>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INDEX(products!$A$1:$G$49, MATCH(orders!$D663, products!$A$1:$A$49, 0), MATCH(orders!I$1, products!$A$1:$G$1, 0))</f>
        <v>Ara</v>
      </c>
      <c r="J663" t="str">
        <f>INDEX(products!$A$1:$G$49, MATCH(orders!$D663, products!$A$1:$A$49, 0), MATCH(orders!J$1, products!$A$1:$G$1, 0))</f>
        <v>M</v>
      </c>
      <c r="K663" s="4">
        <f>INDEX(products!$A$1:$G$49, MATCH(orders!$D663, products!$A$1:$A$49, 0), MATCH(orders!K$1, products!$A$1:$G$1, 0))</f>
        <v>0.2</v>
      </c>
      <c r="L663" s="5">
        <f>INDEX(products!$A$1:$G$49, MATCH(orders!$D663, products!$A$1:$A$49, 0), MATCH(orders!L$1, products!$A$1:$G$1, 0))</f>
        <v>3.375</v>
      </c>
      <c r="M663" s="6">
        <f>L663*E663</f>
        <v>20.25</v>
      </c>
      <c r="N663" t="str">
        <f>IF(I663="Rob","Robusta",IF(I663="Exc","Excelsa",IF(I663="Ara","Arabica",IF(I663="Lib","Liberica",""))))</f>
        <v>Arabica</v>
      </c>
      <c r="O663" t="str">
        <f>IF(J663="M","Medium",IF(J663="L","Light",IF(J663="D","Dark","")))</f>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INDEX(products!$A$1:$G$49, MATCH(orders!$D664, products!$A$1:$A$49, 0), MATCH(orders!I$1, products!$A$1:$G$1, 0))</f>
        <v>Lib</v>
      </c>
      <c r="J664" t="str">
        <f>INDEX(products!$A$1:$G$49, MATCH(orders!$D664, products!$A$1:$A$49, 0), MATCH(orders!J$1, products!$A$1:$G$1, 0))</f>
        <v>D</v>
      </c>
      <c r="K664" s="4">
        <f>INDEX(products!$A$1:$G$49, MATCH(orders!$D664, products!$A$1:$A$49, 0), MATCH(orders!K$1, products!$A$1:$G$1, 0))</f>
        <v>2.5</v>
      </c>
      <c r="L664" s="5">
        <f>INDEX(products!$A$1:$G$49, MATCH(orders!$D664, products!$A$1:$A$49, 0), MATCH(orders!L$1, products!$A$1:$G$1, 0))</f>
        <v>29.784999999999997</v>
      </c>
      <c r="M664" s="6">
        <f>L664*E664</f>
        <v>148.92499999999998</v>
      </c>
      <c r="N664" t="str">
        <f>IF(I664="Rob","Robusta",IF(I664="Exc","Excelsa",IF(I664="Ara","Arabica",IF(I664="Lib","Liberica",""))))</f>
        <v>Liberica</v>
      </c>
      <c r="O664" t="str">
        <f>IF(J664="M","Medium",IF(J664="L","Light",IF(J664="D","Dark","")))</f>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_xlfn.XLOOKUP(C665,customers!$A:$A,customers!$B:$B,,0)</f>
        <v>Corrie Wass</v>
      </c>
      <c r="G665" s="2" t="str">
        <f>IF(_xlfn.XLOOKUP($C665,customers!$A:$A,customers!$C:$C,,0)=0,"",_xlfn.XLOOKUP($C665,customers!$A:$A,customers!$C:$C,,0))</f>
        <v>cwassif@prweb.com</v>
      </c>
      <c r="H665" s="2" t="str">
        <f>_xlfn.XLOOKUP($C665,customers!$A:$A,customers!$G:$G,,0)</f>
        <v>United States</v>
      </c>
      <c r="I665" t="str">
        <f>INDEX(products!$A$1:$G$49, MATCH(orders!$D665, products!$A$1:$A$49, 0), MATCH(orders!I$1, products!$A$1:$G$1, 0))</f>
        <v>Ara</v>
      </c>
      <c r="J665" t="str">
        <f>INDEX(products!$A$1:$G$49, MATCH(orders!$D665, products!$A$1:$A$49, 0), MATCH(orders!J$1, products!$A$1:$G$1, 0))</f>
        <v>M</v>
      </c>
      <c r="K665" s="4">
        <f>INDEX(products!$A$1:$G$49, MATCH(orders!$D665, products!$A$1:$A$49, 0), MATCH(orders!K$1, products!$A$1:$G$1, 0))</f>
        <v>1</v>
      </c>
      <c r="L665" s="5">
        <f>INDEX(products!$A$1:$G$49, MATCH(orders!$D665, products!$A$1:$A$49, 0), MATCH(orders!L$1, products!$A$1:$G$1, 0))</f>
        <v>11.25</v>
      </c>
      <c r="M665" s="6">
        <f>L665*E665</f>
        <v>67.5</v>
      </c>
      <c r="N665" t="str">
        <f>IF(I665="Rob","Robusta",IF(I665="Exc","Excelsa",IF(I665="Ara","Arabica",IF(I665="Lib","Liberica",""))))</f>
        <v>Arabica</v>
      </c>
      <c r="O665" t="str">
        <f>IF(J665="M","Medium",IF(J665="L","Light",IF(J665="D","Dark","")))</f>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_xlfn.XLOOKUP(C666,customers!$A:$A,customers!$B:$B,,0)</f>
        <v>Ira Sjostrom</v>
      </c>
      <c r="G666" s="2" t="str">
        <f>IF(_xlfn.XLOOKUP($C666,customers!$A:$A,customers!$C:$C,,0)=0,"",_xlfn.XLOOKUP($C666,customers!$A:$A,customers!$C:$C,,0))</f>
        <v>isjostromig@pbs.org</v>
      </c>
      <c r="H666" s="2" t="str">
        <f>_xlfn.XLOOKUP($C666,customers!$A:$A,customers!$G:$G,,0)</f>
        <v>United States</v>
      </c>
      <c r="I666" t="str">
        <f>INDEX(products!$A$1:$G$49, MATCH(orders!$D666, products!$A$1:$A$49, 0), MATCH(orders!I$1, products!$A$1:$G$1, 0))</f>
        <v>Exc</v>
      </c>
      <c r="J666" t="str">
        <f>INDEX(products!$A$1:$G$49, MATCH(orders!$D666, products!$A$1:$A$49, 0), MATCH(orders!J$1, products!$A$1:$G$1, 0))</f>
        <v>D</v>
      </c>
      <c r="K666" s="4">
        <f>INDEX(products!$A$1:$G$49, MATCH(orders!$D666, products!$A$1:$A$49, 0), MATCH(orders!K$1, products!$A$1:$G$1, 0))</f>
        <v>1</v>
      </c>
      <c r="L666" s="5">
        <f>INDEX(products!$A$1:$G$49, MATCH(orders!$D666, products!$A$1:$A$49, 0), MATCH(orders!L$1, products!$A$1:$G$1, 0))</f>
        <v>12.15</v>
      </c>
      <c r="M666" s="6">
        <f>L666*E666</f>
        <v>72.900000000000006</v>
      </c>
      <c r="N666" t="str">
        <f>IF(I666="Rob","Robusta",IF(I666="Exc","Excelsa",IF(I666="Ara","Arabica",IF(I666="Lib","Liberica",""))))</f>
        <v>Excelsa</v>
      </c>
      <c r="O666" t="str">
        <f>IF(J666="M","Medium",IF(J666="L","Light",IF(J666="D","Dark","")))</f>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_xlfn.XLOOKUP(C667,customers!$A:$A,customers!$B:$B,,0)</f>
        <v>Ira Sjostrom</v>
      </c>
      <c r="G667" s="2" t="str">
        <f>IF(_xlfn.XLOOKUP($C667,customers!$A:$A,customers!$C:$C,,0)=0,"",_xlfn.XLOOKUP($C667,customers!$A:$A,customers!$C:$C,,0))</f>
        <v>isjostromig@pbs.org</v>
      </c>
      <c r="H667" s="2" t="str">
        <f>_xlfn.XLOOKUP($C667,customers!$A:$A,customers!$G:$G,,0)</f>
        <v>United States</v>
      </c>
      <c r="I667" t="str">
        <f>INDEX(products!$A$1:$G$49, MATCH(orders!$D667, products!$A$1:$A$49, 0), MATCH(orders!I$1, products!$A$1:$G$1, 0))</f>
        <v>Lib</v>
      </c>
      <c r="J667" t="str">
        <f>INDEX(products!$A$1:$G$49, MATCH(orders!$D667, products!$A$1:$A$49, 0), MATCH(orders!J$1, products!$A$1:$G$1, 0))</f>
        <v>D</v>
      </c>
      <c r="K667" s="4">
        <f>INDEX(products!$A$1:$G$49, MATCH(orders!$D667, products!$A$1:$A$49, 0), MATCH(orders!K$1, products!$A$1:$G$1, 0))</f>
        <v>0.2</v>
      </c>
      <c r="L667" s="5">
        <f>INDEX(products!$A$1:$G$49, MATCH(orders!$D667, products!$A$1:$A$49, 0), MATCH(orders!L$1, products!$A$1:$G$1, 0))</f>
        <v>3.8849999999999998</v>
      </c>
      <c r="M667" s="6">
        <f>L667*E667</f>
        <v>7.77</v>
      </c>
      <c r="N667" t="str">
        <f>IF(I667="Rob","Robusta",IF(I667="Exc","Excelsa",IF(I667="Ara","Arabica",IF(I667="Lib","Liberica",""))))</f>
        <v>Liberica</v>
      </c>
      <c r="O667" t="str">
        <f>IF(J667="M","Medium",IF(J667="L","Light",IF(J667="D","Dark","")))</f>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INDEX(products!$A$1:$G$49, MATCH(orders!$D668, products!$A$1:$A$49, 0), MATCH(orders!I$1, products!$A$1:$G$1, 0))</f>
        <v>Ara</v>
      </c>
      <c r="J668" t="str">
        <f>INDEX(products!$A$1:$G$49, MATCH(orders!$D668, products!$A$1:$A$49, 0), MATCH(orders!J$1, products!$A$1:$G$1, 0))</f>
        <v>D</v>
      </c>
      <c r="K668" s="4">
        <f>INDEX(products!$A$1:$G$49, MATCH(orders!$D668, products!$A$1:$A$49, 0), MATCH(orders!K$1, products!$A$1:$G$1, 0))</f>
        <v>2.5</v>
      </c>
      <c r="L668" s="5">
        <f>INDEX(products!$A$1:$G$49, MATCH(orders!$D668, products!$A$1:$A$49, 0), MATCH(orders!L$1, products!$A$1:$G$1, 0))</f>
        <v>22.884999999999998</v>
      </c>
      <c r="M668" s="6">
        <f>L668*E668</f>
        <v>91.539999999999992</v>
      </c>
      <c r="N668" t="str">
        <f>IF(I668="Rob","Robusta",IF(I668="Exc","Excelsa",IF(I668="Ara","Arabica",IF(I668="Lib","Liberica",""))))</f>
        <v>Arabica</v>
      </c>
      <c r="O668" t="str">
        <f>IF(J668="M","Medium",IF(J668="L","Light",IF(J668="D","Dark","")))</f>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_xlfn.XLOOKUP(C669,customers!$A:$A,customers!$B:$B,,0)</f>
        <v>Nissie Rudland</v>
      </c>
      <c r="G669" s="2" t="str">
        <f>IF(_xlfn.XLOOKUP($C669,customers!$A:$A,customers!$C:$C,,0)=0,"",_xlfn.XLOOKUP($C669,customers!$A:$A,customers!$C:$C,,0))</f>
        <v>nrudlandij@blogs.com</v>
      </c>
      <c r="H669" s="2" t="str">
        <f>_xlfn.XLOOKUP($C669,customers!$A:$A,customers!$G:$G,,0)</f>
        <v>Ireland</v>
      </c>
      <c r="I669" t="str">
        <f>INDEX(products!$A$1:$G$49, MATCH(orders!$D669, products!$A$1:$A$49, 0), MATCH(orders!I$1, products!$A$1:$G$1, 0))</f>
        <v>Ara</v>
      </c>
      <c r="J669" t="str">
        <f>INDEX(products!$A$1:$G$49, MATCH(orders!$D669, products!$A$1:$A$49, 0), MATCH(orders!J$1, products!$A$1:$G$1, 0))</f>
        <v>D</v>
      </c>
      <c r="K669" s="4">
        <f>INDEX(products!$A$1:$G$49, MATCH(orders!$D669, products!$A$1:$A$49, 0), MATCH(orders!K$1, products!$A$1:$G$1, 0))</f>
        <v>1</v>
      </c>
      <c r="L669" s="5">
        <f>INDEX(products!$A$1:$G$49, MATCH(orders!$D669, products!$A$1:$A$49, 0), MATCH(orders!L$1, products!$A$1:$G$1, 0))</f>
        <v>9.9499999999999993</v>
      </c>
      <c r="M669" s="6">
        <f>L669*E669</f>
        <v>59.699999999999996</v>
      </c>
      <c r="N669" t="str">
        <f>IF(I669="Rob","Robusta",IF(I669="Exc","Excelsa",IF(I669="Ara","Arabica",IF(I669="Lib","Liberica",""))))</f>
        <v>Arabica</v>
      </c>
      <c r="O669" t="str">
        <f>IF(J669="M","Medium",IF(J669="L","Light",IF(J669="D","Dark","")))</f>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INDEX(products!$A$1:$G$49, MATCH(orders!$D670, products!$A$1:$A$49, 0), MATCH(orders!I$1, products!$A$1:$G$1, 0))</f>
        <v>Rob</v>
      </c>
      <c r="J670" t="str">
        <f>INDEX(products!$A$1:$G$49, MATCH(orders!$D670, products!$A$1:$A$49, 0), MATCH(orders!J$1, products!$A$1:$G$1, 0))</f>
        <v>L</v>
      </c>
      <c r="K670" s="4">
        <f>INDEX(products!$A$1:$G$49, MATCH(orders!$D670, products!$A$1:$A$49, 0), MATCH(orders!K$1, products!$A$1:$G$1, 0))</f>
        <v>2.5</v>
      </c>
      <c r="L670" s="5">
        <f>INDEX(products!$A$1:$G$49, MATCH(orders!$D670, products!$A$1:$A$49, 0), MATCH(orders!L$1, products!$A$1:$G$1, 0))</f>
        <v>27.484999999999996</v>
      </c>
      <c r="M670" s="6">
        <f>L670*E670</f>
        <v>137.42499999999998</v>
      </c>
      <c r="N670" t="str">
        <f>IF(I670="Rob","Robusta",IF(I670="Exc","Excelsa",IF(I670="Ara","Arabica",IF(I670="Lib","Liberica",""))))</f>
        <v>Robusta</v>
      </c>
      <c r="O670" t="str">
        <f>IF(J670="M","Medium",IF(J670="L","Light",IF(J670="D","Dark","")))</f>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_xlfn.XLOOKUP(C671,customers!$A:$A,customers!$B:$B,,0)</f>
        <v>Ferdie Tourry</v>
      </c>
      <c r="G671" s="2" t="str">
        <f>IF(_xlfn.XLOOKUP($C671,customers!$A:$A,customers!$C:$C,,0)=0,"",_xlfn.XLOOKUP($C671,customers!$A:$A,customers!$C:$C,,0))</f>
        <v>ftourryil@google.de</v>
      </c>
      <c r="H671" s="2" t="str">
        <f>_xlfn.XLOOKUP($C671,customers!$A:$A,customers!$G:$G,,0)</f>
        <v>United States</v>
      </c>
      <c r="I671" t="str">
        <f>INDEX(products!$A$1:$G$49, MATCH(orders!$D671, products!$A$1:$A$49, 0), MATCH(orders!I$1, products!$A$1:$G$1, 0))</f>
        <v>Lib</v>
      </c>
      <c r="J671" t="str">
        <f>INDEX(products!$A$1:$G$49, MATCH(orders!$D671, products!$A$1:$A$49, 0), MATCH(orders!J$1, products!$A$1:$G$1, 0))</f>
        <v>M</v>
      </c>
      <c r="K671" s="4">
        <f>INDEX(products!$A$1:$G$49, MATCH(orders!$D671, products!$A$1:$A$49, 0), MATCH(orders!K$1, products!$A$1:$G$1, 0))</f>
        <v>2.5</v>
      </c>
      <c r="L671" s="5">
        <f>INDEX(products!$A$1:$G$49, MATCH(orders!$D671, products!$A$1:$A$49, 0), MATCH(orders!L$1, products!$A$1:$G$1, 0))</f>
        <v>33.464999999999996</v>
      </c>
      <c r="M671" s="6">
        <f>L671*E671</f>
        <v>66.929999999999993</v>
      </c>
      <c r="N671" t="str">
        <f>IF(I671="Rob","Robusta",IF(I671="Exc","Excelsa",IF(I671="Ara","Arabica",IF(I671="Lib","Liberica",""))))</f>
        <v>Liberica</v>
      </c>
      <c r="O671" t="str">
        <f>IF(J671="M","Medium",IF(J671="L","Light",IF(J671="D","Dark","")))</f>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INDEX(products!$A$1:$G$49, MATCH(orders!$D672, products!$A$1:$A$49, 0), MATCH(orders!I$1, products!$A$1:$G$1, 0))</f>
        <v>Lib</v>
      </c>
      <c r="J672" t="str">
        <f>INDEX(products!$A$1:$G$49, MATCH(orders!$D672, products!$A$1:$A$49, 0), MATCH(orders!J$1, products!$A$1:$G$1, 0))</f>
        <v>M</v>
      </c>
      <c r="K672" s="4">
        <f>INDEX(products!$A$1:$G$49, MATCH(orders!$D672, products!$A$1:$A$49, 0), MATCH(orders!K$1, products!$A$1:$G$1, 0))</f>
        <v>0.2</v>
      </c>
      <c r="L672" s="5">
        <f>INDEX(products!$A$1:$G$49, MATCH(orders!$D672, products!$A$1:$A$49, 0), MATCH(orders!L$1, products!$A$1:$G$1, 0))</f>
        <v>4.3650000000000002</v>
      </c>
      <c r="M672" s="6">
        <f>L672*E672</f>
        <v>13.095000000000001</v>
      </c>
      <c r="N672" t="str">
        <f>IF(I672="Rob","Robusta",IF(I672="Exc","Excelsa",IF(I672="Ara","Arabica",IF(I672="Lib","Liberica",""))))</f>
        <v>Liberica</v>
      </c>
      <c r="O672" t="str">
        <f>IF(J672="M","Medium",IF(J672="L","Light",IF(J672="D","Dark","")))</f>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INDEX(products!$A$1:$G$49, MATCH(orders!$D673, products!$A$1:$A$49, 0), MATCH(orders!I$1, products!$A$1:$G$1, 0))</f>
        <v>Rob</v>
      </c>
      <c r="J673" t="str">
        <f>INDEX(products!$A$1:$G$49, MATCH(orders!$D673, products!$A$1:$A$49, 0), MATCH(orders!J$1, products!$A$1:$G$1, 0))</f>
        <v>L</v>
      </c>
      <c r="K673" s="4">
        <f>INDEX(products!$A$1:$G$49, MATCH(orders!$D673, products!$A$1:$A$49, 0), MATCH(orders!K$1, products!$A$1:$G$1, 0))</f>
        <v>1</v>
      </c>
      <c r="L673" s="5">
        <f>INDEX(products!$A$1:$G$49, MATCH(orders!$D673, products!$A$1:$A$49, 0), MATCH(orders!L$1, products!$A$1:$G$1, 0))</f>
        <v>11.95</v>
      </c>
      <c r="M673" s="6">
        <f>L673*E673</f>
        <v>59.75</v>
      </c>
      <c r="N673" t="str">
        <f>IF(I673="Rob","Robusta",IF(I673="Exc","Excelsa",IF(I673="Ara","Arabica",IF(I673="Lib","Liberica",""))))</f>
        <v>Robusta</v>
      </c>
      <c r="O673" t="str">
        <f>IF(J673="M","Medium",IF(J673="L","Light",IF(J673="D","Dark","")))</f>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_xlfn.XLOOKUP(C674,customers!$A:$A,customers!$B:$B,,0)</f>
        <v>Layne Imason</v>
      </c>
      <c r="G674" s="2" t="str">
        <f>IF(_xlfn.XLOOKUP($C674,customers!$A:$A,customers!$C:$C,,0)=0,"",_xlfn.XLOOKUP($C674,customers!$A:$A,customers!$C:$C,,0))</f>
        <v>limasonio@discuz.net</v>
      </c>
      <c r="H674" s="2" t="str">
        <f>_xlfn.XLOOKUP($C674,customers!$A:$A,customers!$G:$G,,0)</f>
        <v>United States</v>
      </c>
      <c r="I674" t="str">
        <f>INDEX(products!$A$1:$G$49, MATCH(orders!$D674, products!$A$1:$A$49, 0), MATCH(orders!I$1, products!$A$1:$G$1, 0))</f>
        <v>Lib</v>
      </c>
      <c r="J674" t="str">
        <f>INDEX(products!$A$1:$G$49, MATCH(orders!$D674, products!$A$1:$A$49, 0), MATCH(orders!J$1, products!$A$1:$G$1, 0))</f>
        <v>M</v>
      </c>
      <c r="K674" s="4">
        <f>INDEX(products!$A$1:$G$49, MATCH(orders!$D674, products!$A$1:$A$49, 0), MATCH(orders!K$1, products!$A$1:$G$1, 0))</f>
        <v>0.5</v>
      </c>
      <c r="L674" s="5">
        <f>INDEX(products!$A$1:$G$49, MATCH(orders!$D674, products!$A$1:$A$49, 0), MATCH(orders!L$1, products!$A$1:$G$1, 0))</f>
        <v>8.73</v>
      </c>
      <c r="M674" s="6">
        <f>L674*E674</f>
        <v>43.650000000000006</v>
      </c>
      <c r="N674" t="str">
        <f>IF(I674="Rob","Robusta",IF(I674="Exc","Excelsa",IF(I674="Ara","Arabica",IF(I674="Lib","Liberica",""))))</f>
        <v>Liberica</v>
      </c>
      <c r="O674" t="str">
        <f>IF(J674="M","Medium",IF(J674="L","Light",IF(J674="D","Dark","")))</f>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INDEX(products!$A$1:$G$49, MATCH(orders!$D675, products!$A$1:$A$49, 0), MATCH(orders!I$1, products!$A$1:$G$1, 0))</f>
        <v>Exc</v>
      </c>
      <c r="J675" t="str">
        <f>INDEX(products!$A$1:$G$49, MATCH(orders!$D675, products!$A$1:$A$49, 0), MATCH(orders!J$1, products!$A$1:$G$1, 0))</f>
        <v>M</v>
      </c>
      <c r="K675" s="4">
        <f>INDEX(products!$A$1:$G$49, MATCH(orders!$D675, products!$A$1:$A$49, 0), MATCH(orders!K$1, products!$A$1:$G$1, 0))</f>
        <v>1</v>
      </c>
      <c r="L675" s="5">
        <f>INDEX(products!$A$1:$G$49, MATCH(orders!$D675, products!$A$1:$A$49, 0), MATCH(orders!L$1, products!$A$1:$G$1, 0))</f>
        <v>13.75</v>
      </c>
      <c r="M675" s="6">
        <f>L675*E675</f>
        <v>82.5</v>
      </c>
      <c r="N675" t="str">
        <f>IF(I675="Rob","Robusta",IF(I675="Exc","Excelsa",IF(I675="Ara","Arabica",IF(I675="Lib","Liberica",""))))</f>
        <v>Excelsa</v>
      </c>
      <c r="O675" t="str">
        <f>IF(J675="M","Medium",IF(J675="L","Light",IF(J675="D","Dark","")))</f>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_xlfn.XLOOKUP(C676,customers!$A:$A,customers!$B:$B,,0)</f>
        <v>Hermann Larvor</v>
      </c>
      <c r="G676" s="2" t="str">
        <f>IF(_xlfn.XLOOKUP($C676,customers!$A:$A,customers!$C:$C,,0)=0,"",_xlfn.XLOOKUP($C676,customers!$A:$A,customers!$C:$C,,0))</f>
        <v>hlarvoriq@last.fm</v>
      </c>
      <c r="H676" s="2" t="str">
        <f>_xlfn.XLOOKUP($C676,customers!$A:$A,customers!$G:$G,,0)</f>
        <v>United States</v>
      </c>
      <c r="I676" t="str">
        <f>INDEX(products!$A$1:$G$49, MATCH(orders!$D676, products!$A$1:$A$49, 0), MATCH(orders!I$1, products!$A$1:$G$1, 0))</f>
        <v>Ara</v>
      </c>
      <c r="J676" t="str">
        <f>INDEX(products!$A$1:$G$49, MATCH(orders!$D676, products!$A$1:$A$49, 0), MATCH(orders!J$1, products!$A$1:$G$1, 0))</f>
        <v>L</v>
      </c>
      <c r="K676" s="4">
        <f>INDEX(products!$A$1:$G$49, MATCH(orders!$D676, products!$A$1:$A$49, 0), MATCH(orders!K$1, products!$A$1:$G$1, 0))</f>
        <v>2.5</v>
      </c>
      <c r="L676" s="5">
        <f>INDEX(products!$A$1:$G$49, MATCH(orders!$D676, products!$A$1:$A$49, 0), MATCH(orders!L$1, products!$A$1:$G$1, 0))</f>
        <v>29.784999999999997</v>
      </c>
      <c r="M676" s="6">
        <f>L676*E676</f>
        <v>178.70999999999998</v>
      </c>
      <c r="N676" t="str">
        <f>IF(I676="Rob","Robusta",IF(I676="Exc","Excelsa",IF(I676="Ara","Arabica",IF(I676="Lib","Liberica",""))))</f>
        <v>Arabica</v>
      </c>
      <c r="O676" t="str">
        <f>IF(J676="M","Medium",IF(J676="L","Light",IF(J676="D","Dark","")))</f>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_xlfn.XLOOKUP(C677,customers!$A:$A,customers!$B:$B,,0)</f>
        <v>Terri Lyford</v>
      </c>
      <c r="G677" s="2" t="str">
        <f>IF(_xlfn.XLOOKUP($C677,customers!$A:$A,customers!$C:$C,,0)=0,"",_xlfn.XLOOKUP($C677,customers!$A:$A,customers!$C:$C,,0))</f>
        <v/>
      </c>
      <c r="H677" s="2" t="str">
        <f>_xlfn.XLOOKUP($C677,customers!$A:$A,customers!$G:$G,,0)</f>
        <v>United States</v>
      </c>
      <c r="I677" t="str">
        <f>INDEX(products!$A$1:$G$49, MATCH(orders!$D677, products!$A$1:$A$49, 0), MATCH(orders!I$1, products!$A$1:$G$1, 0))</f>
        <v>Lib</v>
      </c>
      <c r="J677" t="str">
        <f>INDEX(products!$A$1:$G$49, MATCH(orders!$D677, products!$A$1:$A$49, 0), MATCH(orders!J$1, products!$A$1:$G$1, 0))</f>
        <v>D</v>
      </c>
      <c r="K677" s="4">
        <f>INDEX(products!$A$1:$G$49, MATCH(orders!$D677, products!$A$1:$A$49, 0), MATCH(orders!K$1, products!$A$1:$G$1, 0))</f>
        <v>2.5</v>
      </c>
      <c r="L677" s="5">
        <f>INDEX(products!$A$1:$G$49, MATCH(orders!$D677, products!$A$1:$A$49, 0), MATCH(orders!L$1, products!$A$1:$G$1, 0))</f>
        <v>29.784999999999997</v>
      </c>
      <c r="M677" s="6">
        <f>L677*E677</f>
        <v>119.13999999999999</v>
      </c>
      <c r="N677" t="str">
        <f>IF(I677="Rob","Robusta",IF(I677="Exc","Excelsa",IF(I677="Ara","Arabica",IF(I677="Lib","Liberica",""))))</f>
        <v>Liberica</v>
      </c>
      <c r="O677" t="str">
        <f>IF(J677="M","Medium",IF(J677="L","Light",IF(J677="D","Dark","")))</f>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_xlfn.XLOOKUP(C678,customers!$A:$A,customers!$B:$B,,0)</f>
        <v>Gabey Cogan</v>
      </c>
      <c r="G678" s="2" t="str">
        <f>IF(_xlfn.XLOOKUP($C678,customers!$A:$A,customers!$C:$C,,0)=0,"",_xlfn.XLOOKUP($C678,customers!$A:$A,customers!$C:$C,,0))</f>
        <v/>
      </c>
      <c r="H678" s="2" t="str">
        <f>_xlfn.XLOOKUP($C678,customers!$A:$A,customers!$G:$G,,0)</f>
        <v>United States</v>
      </c>
      <c r="I678" t="str">
        <f>INDEX(products!$A$1:$G$49, MATCH(orders!$D678, products!$A$1:$A$49, 0), MATCH(orders!I$1, products!$A$1:$G$1, 0))</f>
        <v>Lib</v>
      </c>
      <c r="J678" t="str">
        <f>INDEX(products!$A$1:$G$49, MATCH(orders!$D678, products!$A$1:$A$49, 0), MATCH(orders!J$1, products!$A$1:$G$1, 0))</f>
        <v>L</v>
      </c>
      <c r="K678" s="4">
        <f>INDEX(products!$A$1:$G$49, MATCH(orders!$D678, products!$A$1:$A$49, 0), MATCH(orders!K$1, products!$A$1:$G$1, 0))</f>
        <v>0.5</v>
      </c>
      <c r="L678" s="5">
        <f>INDEX(products!$A$1:$G$49, MATCH(orders!$D678, products!$A$1:$A$49, 0), MATCH(orders!L$1, products!$A$1:$G$1, 0))</f>
        <v>9.51</v>
      </c>
      <c r="M678" s="6">
        <f>L678*E678</f>
        <v>47.55</v>
      </c>
      <c r="N678" t="str">
        <f>IF(I678="Rob","Robusta",IF(I678="Exc","Excelsa",IF(I678="Ara","Arabica",IF(I678="Lib","Liberica",""))))</f>
        <v>Liberica</v>
      </c>
      <c r="O678" t="str">
        <f>IF(J678="M","Medium",IF(J678="L","Light",IF(J678="D","Dark","")))</f>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_xlfn.XLOOKUP(C679,customers!$A:$A,customers!$B:$B,,0)</f>
        <v>Charin Penwarden</v>
      </c>
      <c r="G679" s="2" t="str">
        <f>IF(_xlfn.XLOOKUP($C679,customers!$A:$A,customers!$C:$C,,0)=0,"",_xlfn.XLOOKUP($C679,customers!$A:$A,customers!$C:$C,,0))</f>
        <v>cpenwardenit@mlb.com</v>
      </c>
      <c r="H679" s="2" t="str">
        <f>_xlfn.XLOOKUP($C679,customers!$A:$A,customers!$G:$G,,0)</f>
        <v>Ireland</v>
      </c>
      <c r="I679" t="str">
        <f>INDEX(products!$A$1:$G$49, MATCH(orders!$D679, products!$A$1:$A$49, 0), MATCH(orders!I$1, products!$A$1:$G$1, 0))</f>
        <v>Lib</v>
      </c>
      <c r="J679" t="str">
        <f>INDEX(products!$A$1:$G$49, MATCH(orders!$D679, products!$A$1:$A$49, 0), MATCH(orders!J$1, products!$A$1:$G$1, 0))</f>
        <v>M</v>
      </c>
      <c r="K679" s="4">
        <f>INDEX(products!$A$1:$G$49, MATCH(orders!$D679, products!$A$1:$A$49, 0), MATCH(orders!K$1, products!$A$1:$G$1, 0))</f>
        <v>0.5</v>
      </c>
      <c r="L679" s="5">
        <f>INDEX(products!$A$1:$G$49, MATCH(orders!$D679, products!$A$1:$A$49, 0), MATCH(orders!L$1, products!$A$1:$G$1, 0))</f>
        <v>8.73</v>
      </c>
      <c r="M679" s="6">
        <f>L679*E679</f>
        <v>43.650000000000006</v>
      </c>
      <c r="N679" t="str">
        <f>IF(I679="Rob","Robusta",IF(I679="Exc","Excelsa",IF(I679="Ara","Arabica",IF(I679="Lib","Liberica",""))))</f>
        <v>Liberica</v>
      </c>
      <c r="O679" t="str">
        <f>IF(J679="M","Medium",IF(J679="L","Light",IF(J679="D","Dark","")))</f>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_xlfn.XLOOKUP(C680,customers!$A:$A,customers!$B:$B,,0)</f>
        <v>Milty Middis</v>
      </c>
      <c r="G680" s="2" t="str">
        <f>IF(_xlfn.XLOOKUP($C680,customers!$A:$A,customers!$C:$C,,0)=0,"",_xlfn.XLOOKUP($C680,customers!$A:$A,customers!$C:$C,,0))</f>
        <v>mmiddisiu@dmoz.org</v>
      </c>
      <c r="H680" s="2" t="str">
        <f>_xlfn.XLOOKUP($C680,customers!$A:$A,customers!$G:$G,,0)</f>
        <v>United States</v>
      </c>
      <c r="I680" t="str">
        <f>INDEX(products!$A$1:$G$49, MATCH(orders!$D680, products!$A$1:$A$49, 0), MATCH(orders!I$1, products!$A$1:$G$1, 0))</f>
        <v>Ara</v>
      </c>
      <c r="J680" t="str">
        <f>INDEX(products!$A$1:$G$49, MATCH(orders!$D680, products!$A$1:$A$49, 0), MATCH(orders!J$1, products!$A$1:$G$1, 0))</f>
        <v>L</v>
      </c>
      <c r="K680" s="4">
        <f>INDEX(products!$A$1:$G$49, MATCH(orders!$D680, products!$A$1:$A$49, 0), MATCH(orders!K$1, products!$A$1:$G$1, 0))</f>
        <v>2.5</v>
      </c>
      <c r="L680" s="5">
        <f>INDEX(products!$A$1:$G$49, MATCH(orders!$D680, products!$A$1:$A$49, 0), MATCH(orders!L$1, products!$A$1:$G$1, 0))</f>
        <v>29.784999999999997</v>
      </c>
      <c r="M680" s="6">
        <f>L680*E680</f>
        <v>178.70999999999998</v>
      </c>
      <c r="N680" t="str">
        <f>IF(I680="Rob","Robusta",IF(I680="Exc","Excelsa",IF(I680="Ara","Arabica",IF(I680="Lib","Liberica",""))))</f>
        <v>Arabica</v>
      </c>
      <c r="O680" t="str">
        <f>IF(J680="M","Medium",IF(J680="L","Light",IF(J680="D","Dark","")))</f>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INDEX(products!$A$1:$G$49, MATCH(orders!$D681, products!$A$1:$A$49, 0), MATCH(orders!I$1, products!$A$1:$G$1, 0))</f>
        <v>Rob</v>
      </c>
      <c r="J681" t="str">
        <f>INDEX(products!$A$1:$G$49, MATCH(orders!$D681, products!$A$1:$A$49, 0), MATCH(orders!J$1, products!$A$1:$G$1, 0))</f>
        <v>L</v>
      </c>
      <c r="K681" s="4">
        <f>INDEX(products!$A$1:$G$49, MATCH(orders!$D681, products!$A$1:$A$49, 0), MATCH(orders!K$1, products!$A$1:$G$1, 0))</f>
        <v>2.5</v>
      </c>
      <c r="L681" s="5">
        <f>INDEX(products!$A$1:$G$49, MATCH(orders!$D681, products!$A$1:$A$49, 0), MATCH(orders!L$1, products!$A$1:$G$1, 0))</f>
        <v>27.484999999999996</v>
      </c>
      <c r="M681" s="6">
        <f>L681*E681</f>
        <v>27.484999999999996</v>
      </c>
      <c r="N681" t="str">
        <f>IF(I681="Rob","Robusta",IF(I681="Exc","Excelsa",IF(I681="Ara","Arabica",IF(I681="Lib","Liberica",""))))</f>
        <v>Robusta</v>
      </c>
      <c r="O681" t="str">
        <f>IF(J681="M","Medium",IF(J681="L","Light",IF(J681="D","Dark","")))</f>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_xlfn.XLOOKUP(C682,customers!$A:$A,customers!$B:$B,,0)</f>
        <v>Anjanette Goldie</v>
      </c>
      <c r="G682" s="2" t="str">
        <f>IF(_xlfn.XLOOKUP($C682,customers!$A:$A,customers!$C:$C,,0)=0,"",_xlfn.XLOOKUP($C682,customers!$A:$A,customers!$C:$C,,0))</f>
        <v>agoldieiw@goo.gl</v>
      </c>
      <c r="H682" s="2" t="str">
        <f>_xlfn.XLOOKUP($C682,customers!$A:$A,customers!$G:$G,,0)</f>
        <v>United States</v>
      </c>
      <c r="I682" t="str">
        <f>INDEX(products!$A$1:$G$49, MATCH(orders!$D682, products!$A$1:$A$49, 0), MATCH(orders!I$1, products!$A$1:$G$1, 0))</f>
        <v>Ara</v>
      </c>
      <c r="J682" t="str">
        <f>INDEX(products!$A$1:$G$49, MATCH(orders!$D682, products!$A$1:$A$49, 0), MATCH(orders!J$1, products!$A$1:$G$1, 0))</f>
        <v>M</v>
      </c>
      <c r="K682" s="4">
        <f>INDEX(products!$A$1:$G$49, MATCH(orders!$D682, products!$A$1:$A$49, 0), MATCH(orders!K$1, products!$A$1:$G$1, 0))</f>
        <v>1</v>
      </c>
      <c r="L682" s="5">
        <f>INDEX(products!$A$1:$G$49, MATCH(orders!$D682, products!$A$1:$A$49, 0), MATCH(orders!L$1, products!$A$1:$G$1, 0))</f>
        <v>11.25</v>
      </c>
      <c r="M682" s="6">
        <f>L682*E682</f>
        <v>56.25</v>
      </c>
      <c r="N682" t="str">
        <f>IF(I682="Rob","Robusta",IF(I682="Exc","Excelsa",IF(I682="Ara","Arabica",IF(I682="Lib","Liberica",""))))</f>
        <v>Arabica</v>
      </c>
      <c r="O682" t="str">
        <f>IF(J682="M","Medium",IF(J682="L","Light",IF(J682="D","Dark","")))</f>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_xlfn.XLOOKUP(C683,customers!$A:$A,customers!$B:$B,,0)</f>
        <v>Nicky Ayris</v>
      </c>
      <c r="G683" s="2" t="str">
        <f>IF(_xlfn.XLOOKUP($C683,customers!$A:$A,customers!$C:$C,,0)=0,"",_xlfn.XLOOKUP($C683,customers!$A:$A,customers!$C:$C,,0))</f>
        <v>nayrisix@t-online.de</v>
      </c>
      <c r="H683" s="2" t="str">
        <f>_xlfn.XLOOKUP($C683,customers!$A:$A,customers!$G:$G,,0)</f>
        <v>United Kingdom</v>
      </c>
      <c r="I683" t="str">
        <f>INDEX(products!$A$1:$G$49, MATCH(orders!$D683, products!$A$1:$A$49, 0), MATCH(orders!I$1, products!$A$1:$G$1, 0))</f>
        <v>Lib</v>
      </c>
      <c r="J683" t="str">
        <f>INDEX(products!$A$1:$G$49, MATCH(orders!$D683, products!$A$1:$A$49, 0), MATCH(orders!J$1, products!$A$1:$G$1, 0))</f>
        <v>L</v>
      </c>
      <c r="K683" s="4">
        <f>INDEX(products!$A$1:$G$49, MATCH(orders!$D683, products!$A$1:$A$49, 0), MATCH(orders!K$1, products!$A$1:$G$1, 0))</f>
        <v>0.2</v>
      </c>
      <c r="L683" s="5">
        <f>INDEX(products!$A$1:$G$49, MATCH(orders!$D683, products!$A$1:$A$49, 0), MATCH(orders!L$1, products!$A$1:$G$1, 0))</f>
        <v>4.7549999999999999</v>
      </c>
      <c r="M683" s="6">
        <f>L683*E683</f>
        <v>9.51</v>
      </c>
      <c r="N683" t="str">
        <f>IF(I683="Rob","Robusta",IF(I683="Exc","Excelsa",IF(I683="Ara","Arabica",IF(I683="Lib","Liberica",""))))</f>
        <v>Liberica</v>
      </c>
      <c r="O683" t="str">
        <f>IF(J683="M","Medium",IF(J683="L","Light",IF(J683="D","Dark","")))</f>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INDEX(products!$A$1:$G$49, MATCH(orders!$D684, products!$A$1:$A$49, 0), MATCH(orders!I$1, products!$A$1:$G$1, 0))</f>
        <v>Exc</v>
      </c>
      <c r="J684" t="str">
        <f>INDEX(products!$A$1:$G$49, MATCH(orders!$D684, products!$A$1:$A$49, 0), MATCH(orders!J$1, products!$A$1:$G$1, 0))</f>
        <v>M</v>
      </c>
      <c r="K684" s="4">
        <f>INDEX(products!$A$1:$G$49, MATCH(orders!$D684, products!$A$1:$A$49, 0), MATCH(orders!K$1, products!$A$1:$G$1, 0))</f>
        <v>0.2</v>
      </c>
      <c r="L684" s="5">
        <f>INDEX(products!$A$1:$G$49, MATCH(orders!$D684, products!$A$1:$A$49, 0), MATCH(orders!L$1, products!$A$1:$G$1, 0))</f>
        <v>4.125</v>
      </c>
      <c r="M684" s="6">
        <f>L684*E684</f>
        <v>8.25</v>
      </c>
      <c r="N684" t="str">
        <f>IF(I684="Rob","Robusta",IF(I684="Exc","Excelsa",IF(I684="Ara","Arabica",IF(I684="Lib","Liberica",""))))</f>
        <v>Excelsa</v>
      </c>
      <c r="O684" t="str">
        <f>IF(J684="M","Medium",IF(J684="L","Light",IF(J684="D","Dark","")))</f>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INDEX(products!$A$1:$G$49, MATCH(orders!$D685, products!$A$1:$A$49, 0), MATCH(orders!I$1, products!$A$1:$G$1, 0))</f>
        <v>Lib</v>
      </c>
      <c r="J685" t="str">
        <f>INDEX(products!$A$1:$G$49, MATCH(orders!$D685, products!$A$1:$A$49, 0), MATCH(orders!J$1, products!$A$1:$G$1, 0))</f>
        <v>D</v>
      </c>
      <c r="K685" s="4">
        <f>INDEX(products!$A$1:$G$49, MATCH(orders!$D685, products!$A$1:$A$49, 0), MATCH(orders!K$1, products!$A$1:$G$1, 0))</f>
        <v>0.5</v>
      </c>
      <c r="L685" s="5">
        <f>INDEX(products!$A$1:$G$49, MATCH(orders!$D685, products!$A$1:$A$49, 0), MATCH(orders!L$1, products!$A$1:$G$1, 0))</f>
        <v>7.77</v>
      </c>
      <c r="M685" s="6">
        <f>L685*E685</f>
        <v>46.62</v>
      </c>
      <c r="N685" t="str">
        <f>IF(I685="Rob","Robusta",IF(I685="Exc","Excelsa",IF(I685="Ara","Arabica",IF(I685="Lib","Liberica",""))))</f>
        <v>Liberica</v>
      </c>
      <c r="O685" t="str">
        <f>IF(J685="M","Medium",IF(J685="L","Light",IF(J685="D","Dark","")))</f>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_xlfn.XLOOKUP(C686,customers!$A:$A,customers!$B:$B,,0)</f>
        <v>Becca Ableson</v>
      </c>
      <c r="G686" s="2" t="str">
        <f>IF(_xlfn.XLOOKUP($C686,customers!$A:$A,customers!$C:$C,,0)=0,"",_xlfn.XLOOKUP($C686,customers!$A:$A,customers!$C:$C,,0))</f>
        <v/>
      </c>
      <c r="H686" s="2" t="str">
        <f>_xlfn.XLOOKUP($C686,customers!$A:$A,customers!$G:$G,,0)</f>
        <v>United States</v>
      </c>
      <c r="I686" t="str">
        <f>INDEX(products!$A$1:$G$49, MATCH(orders!$D686, products!$A$1:$A$49, 0), MATCH(orders!I$1, products!$A$1:$G$1, 0))</f>
        <v>Rob</v>
      </c>
      <c r="J686" t="str">
        <f>INDEX(products!$A$1:$G$49, MATCH(orders!$D686, products!$A$1:$A$49, 0), MATCH(orders!J$1, products!$A$1:$G$1, 0))</f>
        <v>L</v>
      </c>
      <c r="K686" s="4">
        <f>INDEX(products!$A$1:$G$49, MATCH(orders!$D686, products!$A$1:$A$49, 0), MATCH(orders!K$1, products!$A$1:$G$1, 0))</f>
        <v>1</v>
      </c>
      <c r="L686" s="5">
        <f>INDEX(products!$A$1:$G$49, MATCH(orders!$D686, products!$A$1:$A$49, 0), MATCH(orders!L$1, products!$A$1:$G$1, 0))</f>
        <v>11.95</v>
      </c>
      <c r="M686" s="6">
        <f>L686*E686</f>
        <v>71.699999999999989</v>
      </c>
      <c r="N686" t="str">
        <f>IF(I686="Rob","Robusta",IF(I686="Exc","Excelsa",IF(I686="Ara","Arabica",IF(I686="Lib","Liberica",""))))</f>
        <v>Robusta</v>
      </c>
      <c r="O686" t="str">
        <f>IF(J686="M","Medium",IF(J686="L","Light",IF(J686="D","Dark","")))</f>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INDEX(products!$A$1:$G$49, MATCH(orders!$D687, products!$A$1:$A$49, 0), MATCH(orders!I$1, products!$A$1:$G$1, 0))</f>
        <v>Lib</v>
      </c>
      <c r="J687" t="str">
        <f>INDEX(products!$A$1:$G$49, MATCH(orders!$D687, products!$A$1:$A$49, 0), MATCH(orders!J$1, products!$A$1:$G$1, 0))</f>
        <v>L</v>
      </c>
      <c r="K687" s="4">
        <f>INDEX(products!$A$1:$G$49, MATCH(orders!$D687, products!$A$1:$A$49, 0), MATCH(orders!K$1, products!$A$1:$G$1, 0))</f>
        <v>2.5</v>
      </c>
      <c r="L687" s="5">
        <f>INDEX(products!$A$1:$G$49, MATCH(orders!$D687, products!$A$1:$A$49, 0), MATCH(orders!L$1, products!$A$1:$G$1, 0))</f>
        <v>36.454999999999998</v>
      </c>
      <c r="M687" s="6">
        <f>L687*E687</f>
        <v>72.91</v>
      </c>
      <c r="N687" t="str">
        <f>IF(I687="Rob","Robusta",IF(I687="Exc","Excelsa",IF(I687="Ara","Arabica",IF(I687="Lib","Liberica",""))))</f>
        <v>Liberica</v>
      </c>
      <c r="O687" t="str">
        <f>IF(J687="M","Medium",IF(J687="L","Light",IF(J687="D","Dark","")))</f>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INDEX(products!$A$1:$G$49, MATCH(orders!$D688, products!$A$1:$A$49, 0), MATCH(orders!I$1, products!$A$1:$G$1, 0))</f>
        <v>Rob</v>
      </c>
      <c r="J688" t="str">
        <f>INDEX(products!$A$1:$G$49, MATCH(orders!$D688, products!$A$1:$A$49, 0), MATCH(orders!J$1, products!$A$1:$G$1, 0))</f>
        <v>D</v>
      </c>
      <c r="K688" s="4">
        <f>INDEX(products!$A$1:$G$49, MATCH(orders!$D688, products!$A$1:$A$49, 0), MATCH(orders!K$1, products!$A$1:$G$1, 0))</f>
        <v>0.2</v>
      </c>
      <c r="L688" s="5">
        <f>INDEX(products!$A$1:$G$49, MATCH(orders!$D688, products!$A$1:$A$49, 0), MATCH(orders!L$1, products!$A$1:$G$1, 0))</f>
        <v>2.6849999999999996</v>
      </c>
      <c r="M688" s="6">
        <f>L688*E688</f>
        <v>8.0549999999999997</v>
      </c>
      <c r="N688" t="str">
        <f>IF(I688="Rob","Robusta",IF(I688="Exc","Excelsa",IF(I688="Ara","Arabica",IF(I688="Lib","Liberica",""))))</f>
        <v>Robusta</v>
      </c>
      <c r="O688" t="str">
        <f>IF(J688="M","Medium",IF(J688="L","Light",IF(J688="D","Dark","")))</f>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INDEX(products!$A$1:$G$49, MATCH(orders!$D689, products!$A$1:$A$49, 0), MATCH(orders!I$1, products!$A$1:$G$1, 0))</f>
        <v>Exc</v>
      </c>
      <c r="J689" t="str">
        <f>INDEX(products!$A$1:$G$49, MATCH(orders!$D689, products!$A$1:$A$49, 0), MATCH(orders!J$1, products!$A$1:$G$1, 0))</f>
        <v>M</v>
      </c>
      <c r="K689" s="4">
        <f>INDEX(products!$A$1:$G$49, MATCH(orders!$D689, products!$A$1:$A$49, 0), MATCH(orders!K$1, products!$A$1:$G$1, 0))</f>
        <v>0.5</v>
      </c>
      <c r="L689" s="5">
        <f>INDEX(products!$A$1:$G$49, MATCH(orders!$D689, products!$A$1:$A$49, 0), MATCH(orders!L$1, products!$A$1:$G$1, 0))</f>
        <v>8.25</v>
      </c>
      <c r="M689" s="6">
        <f>L689*E689</f>
        <v>16.5</v>
      </c>
      <c r="N689" t="str">
        <f>IF(I689="Rob","Robusta",IF(I689="Exc","Excelsa",IF(I689="Ara","Arabica",IF(I689="Lib","Liberica",""))))</f>
        <v>Excelsa</v>
      </c>
      <c r="O689" t="str">
        <f>IF(J689="M","Medium",IF(J689="L","Light",IF(J689="D","Dark","")))</f>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_xlfn.XLOOKUP(C690,customers!$A:$A,customers!$B:$B,,0)</f>
        <v>Kevan Grinsted</v>
      </c>
      <c r="G690" s="2" t="str">
        <f>IF(_xlfn.XLOOKUP($C690,customers!$A:$A,customers!$C:$C,,0)=0,"",_xlfn.XLOOKUP($C690,customers!$A:$A,customers!$C:$C,,0))</f>
        <v>kgrinstedj4@google.com.br</v>
      </c>
      <c r="H690" s="2" t="str">
        <f>_xlfn.XLOOKUP($C690,customers!$A:$A,customers!$G:$G,,0)</f>
        <v>Ireland</v>
      </c>
      <c r="I690" t="str">
        <f>INDEX(products!$A$1:$G$49, MATCH(orders!$D690, products!$A$1:$A$49, 0), MATCH(orders!I$1, products!$A$1:$G$1, 0))</f>
        <v>Ara</v>
      </c>
      <c r="J690" t="str">
        <f>INDEX(products!$A$1:$G$49, MATCH(orders!$D690, products!$A$1:$A$49, 0), MATCH(orders!J$1, products!$A$1:$G$1, 0))</f>
        <v>L</v>
      </c>
      <c r="K690" s="4">
        <f>INDEX(products!$A$1:$G$49, MATCH(orders!$D690, products!$A$1:$A$49, 0), MATCH(orders!K$1, products!$A$1:$G$1, 0))</f>
        <v>1</v>
      </c>
      <c r="L690" s="5">
        <f>INDEX(products!$A$1:$G$49, MATCH(orders!$D690, products!$A$1:$A$49, 0), MATCH(orders!L$1, products!$A$1:$G$1, 0))</f>
        <v>12.95</v>
      </c>
      <c r="M690" s="6">
        <f>L690*E690</f>
        <v>64.75</v>
      </c>
      <c r="N690" t="str">
        <f>IF(I690="Rob","Robusta",IF(I690="Exc","Excelsa",IF(I690="Ara","Arabica",IF(I690="Lib","Liberica",""))))</f>
        <v>Arabica</v>
      </c>
      <c r="O690" t="str">
        <f>IF(J690="M","Medium",IF(J690="L","Light",IF(J690="D","Dark","")))</f>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INDEX(products!$A$1:$G$49, MATCH(orders!$D691, products!$A$1:$A$49, 0), MATCH(orders!I$1, products!$A$1:$G$1, 0))</f>
        <v>Ara</v>
      </c>
      <c r="J691" t="str">
        <f>INDEX(products!$A$1:$G$49, MATCH(orders!$D691, products!$A$1:$A$49, 0), MATCH(orders!J$1, products!$A$1:$G$1, 0))</f>
        <v>M</v>
      </c>
      <c r="K691" s="4">
        <f>INDEX(products!$A$1:$G$49, MATCH(orders!$D691, products!$A$1:$A$49, 0), MATCH(orders!K$1, products!$A$1:$G$1, 0))</f>
        <v>0.5</v>
      </c>
      <c r="L691" s="5">
        <f>INDEX(products!$A$1:$G$49, MATCH(orders!$D691, products!$A$1:$A$49, 0), MATCH(orders!L$1, products!$A$1:$G$1, 0))</f>
        <v>6.75</v>
      </c>
      <c r="M691" s="6">
        <f>L691*E691</f>
        <v>33.75</v>
      </c>
      <c r="N691" t="str">
        <f>IF(I691="Rob","Robusta",IF(I691="Exc","Excelsa",IF(I691="Ara","Arabica",IF(I691="Lib","Liberica",""))))</f>
        <v>Arabica</v>
      </c>
      <c r="O691" t="str">
        <f>IF(J691="M","Medium",IF(J691="L","Light",IF(J691="D","Dark","")))</f>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_xlfn.XLOOKUP(C692,customers!$A:$A,customers!$B:$B,,0)</f>
        <v>Francesco Dressel</v>
      </c>
      <c r="G692" s="2" t="str">
        <f>IF(_xlfn.XLOOKUP($C692,customers!$A:$A,customers!$C:$C,,0)=0,"",_xlfn.XLOOKUP($C692,customers!$A:$A,customers!$C:$C,,0))</f>
        <v/>
      </c>
      <c r="H692" s="2" t="str">
        <f>_xlfn.XLOOKUP($C692,customers!$A:$A,customers!$G:$G,,0)</f>
        <v>United States</v>
      </c>
      <c r="I692" t="str">
        <f>INDEX(products!$A$1:$G$49, MATCH(orders!$D692, products!$A$1:$A$49, 0), MATCH(orders!I$1, products!$A$1:$G$1, 0))</f>
        <v>Lib</v>
      </c>
      <c r="J692" t="str">
        <f>INDEX(products!$A$1:$G$49, MATCH(orders!$D692, products!$A$1:$A$49, 0), MATCH(orders!J$1, products!$A$1:$G$1, 0))</f>
        <v>D</v>
      </c>
      <c r="K692" s="4">
        <f>INDEX(products!$A$1:$G$49, MATCH(orders!$D692, products!$A$1:$A$49, 0), MATCH(orders!K$1, products!$A$1:$G$1, 0))</f>
        <v>2.5</v>
      </c>
      <c r="L692" s="5">
        <f>INDEX(products!$A$1:$G$49, MATCH(orders!$D692, products!$A$1:$A$49, 0), MATCH(orders!L$1, products!$A$1:$G$1, 0))</f>
        <v>29.784999999999997</v>
      </c>
      <c r="M692" s="6">
        <f>L692*E692</f>
        <v>178.70999999999998</v>
      </c>
      <c r="N692" t="str">
        <f>IF(I692="Rob","Robusta",IF(I692="Exc","Excelsa",IF(I692="Ara","Arabica",IF(I692="Lib","Liberica",""))))</f>
        <v>Liberica</v>
      </c>
      <c r="O692" t="str">
        <f>IF(J692="M","Medium",IF(J692="L","Light",IF(J692="D","Dark","")))</f>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_xlfn.XLOOKUP(C693,customers!$A:$A,customers!$B:$B,,0)</f>
        <v>Jimmy Dymoke</v>
      </c>
      <c r="G693" s="2" t="str">
        <f>IF(_xlfn.XLOOKUP($C693,customers!$A:$A,customers!$C:$C,,0)=0,"",_xlfn.XLOOKUP($C693,customers!$A:$A,customers!$C:$C,,0))</f>
        <v>jdymokeje@prnewswire.com</v>
      </c>
      <c r="H693" s="2" t="str">
        <f>_xlfn.XLOOKUP($C693,customers!$A:$A,customers!$G:$G,,0)</f>
        <v>Ireland</v>
      </c>
      <c r="I693" t="str">
        <f>INDEX(products!$A$1:$G$49, MATCH(orders!$D693, products!$A$1:$A$49, 0), MATCH(orders!I$1, products!$A$1:$G$1, 0))</f>
        <v>Ara</v>
      </c>
      <c r="J693" t="str">
        <f>INDEX(products!$A$1:$G$49, MATCH(orders!$D693, products!$A$1:$A$49, 0), MATCH(orders!J$1, products!$A$1:$G$1, 0))</f>
        <v>M</v>
      </c>
      <c r="K693" s="4">
        <f>INDEX(products!$A$1:$G$49, MATCH(orders!$D693, products!$A$1:$A$49, 0), MATCH(orders!K$1, products!$A$1:$G$1, 0))</f>
        <v>1</v>
      </c>
      <c r="L693" s="5">
        <f>INDEX(products!$A$1:$G$49, MATCH(orders!$D693, products!$A$1:$A$49, 0), MATCH(orders!L$1, products!$A$1:$G$1, 0))</f>
        <v>11.25</v>
      </c>
      <c r="M693" s="6">
        <f>L693*E693</f>
        <v>22.5</v>
      </c>
      <c r="N693" t="str">
        <f>IF(I693="Rob","Robusta",IF(I693="Exc","Excelsa",IF(I693="Ara","Arabica",IF(I693="Lib","Liberica",""))))</f>
        <v>Arabica</v>
      </c>
      <c r="O693" t="str">
        <f>IF(J693="M","Medium",IF(J693="L","Light",IF(J693="D","Dark","")))</f>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INDEX(products!$A$1:$G$49, MATCH(orders!$D694, products!$A$1:$A$49, 0), MATCH(orders!I$1, products!$A$1:$G$1, 0))</f>
        <v>Lib</v>
      </c>
      <c r="J694" t="str">
        <f>INDEX(products!$A$1:$G$49, MATCH(orders!$D694, products!$A$1:$A$49, 0), MATCH(orders!J$1, products!$A$1:$G$1, 0))</f>
        <v>D</v>
      </c>
      <c r="K694" s="4">
        <f>INDEX(products!$A$1:$G$49, MATCH(orders!$D694, products!$A$1:$A$49, 0), MATCH(orders!K$1, products!$A$1:$G$1, 0))</f>
        <v>1</v>
      </c>
      <c r="L694" s="5">
        <f>INDEX(products!$A$1:$G$49, MATCH(orders!$D694, products!$A$1:$A$49, 0), MATCH(orders!L$1, products!$A$1:$G$1, 0))</f>
        <v>12.95</v>
      </c>
      <c r="M694" s="6">
        <f>L694*E694</f>
        <v>12.95</v>
      </c>
      <c r="N694" t="str">
        <f>IF(I694="Rob","Robusta",IF(I694="Exc","Excelsa",IF(I694="Ara","Arabica",IF(I694="Lib","Liberica",""))))</f>
        <v>Liberica</v>
      </c>
      <c r="O694" t="str">
        <f>IF(J694="M","Medium",IF(J694="L","Light",IF(J694="D","Dark","")))</f>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INDEX(products!$A$1:$G$49, MATCH(orders!$D695, products!$A$1:$A$49, 0), MATCH(orders!I$1, products!$A$1:$G$1, 0))</f>
        <v>Ara</v>
      </c>
      <c r="J695" t="str">
        <f>INDEX(products!$A$1:$G$49, MATCH(orders!$D695, products!$A$1:$A$49, 0), MATCH(orders!J$1, products!$A$1:$G$1, 0))</f>
        <v>M</v>
      </c>
      <c r="K695" s="4">
        <f>INDEX(products!$A$1:$G$49, MATCH(orders!$D695, products!$A$1:$A$49, 0), MATCH(orders!K$1, products!$A$1:$G$1, 0))</f>
        <v>2.5</v>
      </c>
      <c r="L695" s="5">
        <f>INDEX(products!$A$1:$G$49, MATCH(orders!$D695, products!$A$1:$A$49, 0), MATCH(orders!L$1, products!$A$1:$G$1, 0))</f>
        <v>25.874999999999996</v>
      </c>
      <c r="M695" s="6">
        <f>L695*E695</f>
        <v>51.749999999999993</v>
      </c>
      <c r="N695" t="str">
        <f>IF(I695="Rob","Robusta",IF(I695="Exc","Excelsa",IF(I695="Ara","Arabica",IF(I695="Lib","Liberica",""))))</f>
        <v>Arabica</v>
      </c>
      <c r="O695" t="str">
        <f>IF(J695="M","Medium",IF(J695="L","Light",IF(J695="D","Dark","")))</f>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INDEX(products!$A$1:$G$49, MATCH(orders!$D696, products!$A$1:$A$49, 0), MATCH(orders!I$1, products!$A$1:$G$1, 0))</f>
        <v>Exc</v>
      </c>
      <c r="J696" t="str">
        <f>INDEX(products!$A$1:$G$49, MATCH(orders!$D696, products!$A$1:$A$49, 0), MATCH(orders!J$1, products!$A$1:$G$1, 0))</f>
        <v>D</v>
      </c>
      <c r="K696" s="4">
        <f>INDEX(products!$A$1:$G$49, MATCH(orders!$D696, products!$A$1:$A$49, 0), MATCH(orders!K$1, products!$A$1:$G$1, 0))</f>
        <v>0.5</v>
      </c>
      <c r="L696" s="5">
        <f>INDEX(products!$A$1:$G$49, MATCH(orders!$D696, products!$A$1:$A$49, 0), MATCH(orders!L$1, products!$A$1:$G$1, 0))</f>
        <v>7.29</v>
      </c>
      <c r="M696" s="6">
        <f>L696*E696</f>
        <v>36.450000000000003</v>
      </c>
      <c r="N696" t="str">
        <f>IF(I696="Rob","Robusta",IF(I696="Exc","Excelsa",IF(I696="Ara","Arabica",IF(I696="Lib","Liberica",""))))</f>
        <v>Excelsa</v>
      </c>
      <c r="O696" t="str">
        <f>IF(J696="M","Medium",IF(J696="L","Light",IF(J696="D","Dark","")))</f>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_xlfn.XLOOKUP(C697,customers!$A:$A,customers!$B:$B,,0)</f>
        <v>Davida Caro</v>
      </c>
      <c r="G697" s="2" t="str">
        <f>IF(_xlfn.XLOOKUP($C697,customers!$A:$A,customers!$C:$C,,0)=0,"",_xlfn.XLOOKUP($C697,customers!$A:$A,customers!$C:$C,,0))</f>
        <v>dcarojb@twitter.com</v>
      </c>
      <c r="H697" s="2" t="str">
        <f>_xlfn.XLOOKUP($C697,customers!$A:$A,customers!$G:$G,,0)</f>
        <v>United States</v>
      </c>
      <c r="I697" t="str">
        <f>INDEX(products!$A$1:$G$49, MATCH(orders!$D697, products!$A$1:$A$49, 0), MATCH(orders!I$1, products!$A$1:$G$1, 0))</f>
        <v>Lib</v>
      </c>
      <c r="J697" t="str">
        <f>INDEX(products!$A$1:$G$49, MATCH(orders!$D697, products!$A$1:$A$49, 0), MATCH(orders!J$1, products!$A$1:$G$1, 0))</f>
        <v>L</v>
      </c>
      <c r="K697" s="4">
        <f>INDEX(products!$A$1:$G$49, MATCH(orders!$D697, products!$A$1:$A$49, 0), MATCH(orders!K$1, products!$A$1:$G$1, 0))</f>
        <v>2.5</v>
      </c>
      <c r="L697" s="5">
        <f>INDEX(products!$A$1:$G$49, MATCH(orders!$D697, products!$A$1:$A$49, 0), MATCH(orders!L$1, products!$A$1:$G$1, 0))</f>
        <v>36.454999999999998</v>
      </c>
      <c r="M697" s="6">
        <f>L697*E697</f>
        <v>182.27499999999998</v>
      </c>
      <c r="N697" t="str">
        <f>IF(I697="Rob","Robusta",IF(I697="Exc","Excelsa",IF(I697="Ara","Arabica",IF(I697="Lib","Liberica",""))))</f>
        <v>Liberica</v>
      </c>
      <c r="O697" t="str">
        <f>IF(J697="M","Medium",IF(J697="L","Light",IF(J697="D","Dark","")))</f>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_xlfn.XLOOKUP(C698,customers!$A:$A,customers!$B:$B,,0)</f>
        <v>Johna Bluck</v>
      </c>
      <c r="G698" s="2" t="str">
        <f>IF(_xlfn.XLOOKUP($C698,customers!$A:$A,customers!$C:$C,,0)=0,"",_xlfn.XLOOKUP($C698,customers!$A:$A,customers!$C:$C,,0))</f>
        <v>jbluckjc@imageshack.us</v>
      </c>
      <c r="H698" s="2" t="str">
        <f>_xlfn.XLOOKUP($C698,customers!$A:$A,customers!$G:$G,,0)</f>
        <v>United States</v>
      </c>
      <c r="I698" t="str">
        <f>INDEX(products!$A$1:$G$49, MATCH(orders!$D698, products!$A$1:$A$49, 0), MATCH(orders!I$1, products!$A$1:$G$1, 0))</f>
        <v>Lib</v>
      </c>
      <c r="J698" t="str">
        <f>INDEX(products!$A$1:$G$49, MATCH(orders!$D698, products!$A$1:$A$49, 0), MATCH(orders!J$1, products!$A$1:$G$1, 0))</f>
        <v>D</v>
      </c>
      <c r="K698" s="4">
        <f>INDEX(products!$A$1:$G$49, MATCH(orders!$D698, products!$A$1:$A$49, 0), MATCH(orders!K$1, products!$A$1:$G$1, 0))</f>
        <v>0.5</v>
      </c>
      <c r="L698" s="5">
        <f>INDEX(products!$A$1:$G$49, MATCH(orders!$D698, products!$A$1:$A$49, 0), MATCH(orders!L$1, products!$A$1:$G$1, 0))</f>
        <v>7.77</v>
      </c>
      <c r="M698" s="6">
        <f>L698*E698</f>
        <v>31.08</v>
      </c>
      <c r="N698" t="str">
        <f>IF(I698="Rob","Robusta",IF(I698="Exc","Excelsa",IF(I698="Ara","Arabica",IF(I698="Lib","Liberica",""))))</f>
        <v>Liberica</v>
      </c>
      <c r="O698" t="str">
        <f>IF(J698="M","Medium",IF(J698="L","Light",IF(J698="D","Dark","")))</f>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_xlfn.XLOOKUP(C699,customers!$A:$A,customers!$B:$B,,0)</f>
        <v>Myrle Dearden</v>
      </c>
      <c r="G699" s="2" t="str">
        <f>IF(_xlfn.XLOOKUP($C699,customers!$A:$A,customers!$C:$C,,0)=0,"",_xlfn.XLOOKUP($C699,customers!$A:$A,customers!$C:$C,,0))</f>
        <v/>
      </c>
      <c r="H699" s="2" t="str">
        <f>_xlfn.XLOOKUP($C699,customers!$A:$A,customers!$G:$G,,0)</f>
        <v>Ireland</v>
      </c>
      <c r="I699" t="str">
        <f>INDEX(products!$A$1:$G$49, MATCH(orders!$D699, products!$A$1:$A$49, 0), MATCH(orders!I$1, products!$A$1:$G$1, 0))</f>
        <v>Ara</v>
      </c>
      <c r="J699" t="str">
        <f>INDEX(products!$A$1:$G$49, MATCH(orders!$D699, products!$A$1:$A$49, 0), MATCH(orders!J$1, products!$A$1:$G$1, 0))</f>
        <v>M</v>
      </c>
      <c r="K699" s="4">
        <f>INDEX(products!$A$1:$G$49, MATCH(orders!$D699, products!$A$1:$A$49, 0), MATCH(orders!K$1, products!$A$1:$G$1, 0))</f>
        <v>0.5</v>
      </c>
      <c r="L699" s="5">
        <f>INDEX(products!$A$1:$G$49, MATCH(orders!$D699, products!$A$1:$A$49, 0), MATCH(orders!L$1, products!$A$1:$G$1, 0))</f>
        <v>6.75</v>
      </c>
      <c r="M699" s="6">
        <f>L699*E699</f>
        <v>20.25</v>
      </c>
      <c r="N699" t="str">
        <f>IF(I699="Rob","Robusta",IF(I699="Exc","Excelsa",IF(I699="Ara","Arabica",IF(I699="Lib","Liberica",""))))</f>
        <v>Arabica</v>
      </c>
      <c r="O699" t="str">
        <f>IF(J699="M","Medium",IF(J699="L","Light",IF(J699="D","Dark","")))</f>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_xlfn.XLOOKUP(C700,customers!$A:$A,customers!$B:$B,,0)</f>
        <v>Jimmy Dymoke</v>
      </c>
      <c r="G700" s="2" t="str">
        <f>IF(_xlfn.XLOOKUP($C700,customers!$A:$A,customers!$C:$C,,0)=0,"",_xlfn.XLOOKUP($C700,customers!$A:$A,customers!$C:$C,,0))</f>
        <v>jdymokeje@prnewswire.com</v>
      </c>
      <c r="H700" s="2" t="str">
        <f>_xlfn.XLOOKUP($C700,customers!$A:$A,customers!$G:$G,,0)</f>
        <v>Ireland</v>
      </c>
      <c r="I700" t="str">
        <f>INDEX(products!$A$1:$G$49, MATCH(orders!$D700, products!$A$1:$A$49, 0), MATCH(orders!I$1, products!$A$1:$G$1, 0))</f>
        <v>Lib</v>
      </c>
      <c r="J700" t="str">
        <f>INDEX(products!$A$1:$G$49, MATCH(orders!$D700, products!$A$1:$A$49, 0), MATCH(orders!J$1, products!$A$1:$G$1, 0))</f>
        <v>D</v>
      </c>
      <c r="K700" s="4">
        <f>INDEX(products!$A$1:$G$49, MATCH(orders!$D700, products!$A$1:$A$49, 0), MATCH(orders!K$1, products!$A$1:$G$1, 0))</f>
        <v>1</v>
      </c>
      <c r="L700" s="5">
        <f>INDEX(products!$A$1:$G$49, MATCH(orders!$D700, products!$A$1:$A$49, 0), MATCH(orders!L$1, products!$A$1:$G$1, 0))</f>
        <v>12.95</v>
      </c>
      <c r="M700" s="6">
        <f>L700*E700</f>
        <v>25.9</v>
      </c>
      <c r="N700" t="str">
        <f>IF(I700="Rob","Robusta",IF(I700="Exc","Excelsa",IF(I700="Ara","Arabica",IF(I700="Lib","Liberica",""))))</f>
        <v>Liberica</v>
      </c>
      <c r="O700" t="str">
        <f>IF(J700="M","Medium",IF(J700="L","Light",IF(J700="D","Dark","")))</f>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_xlfn.XLOOKUP(C701,customers!$A:$A,customers!$B:$B,,0)</f>
        <v>Orland Tadman</v>
      </c>
      <c r="G701" s="2" t="str">
        <f>IF(_xlfn.XLOOKUP($C701,customers!$A:$A,customers!$C:$C,,0)=0,"",_xlfn.XLOOKUP($C701,customers!$A:$A,customers!$C:$C,,0))</f>
        <v>otadmanjf@ft.com</v>
      </c>
      <c r="H701" s="2" t="str">
        <f>_xlfn.XLOOKUP($C701,customers!$A:$A,customers!$G:$G,,0)</f>
        <v>United States</v>
      </c>
      <c r="I701" t="str">
        <f>INDEX(products!$A$1:$G$49, MATCH(orders!$D701, products!$A$1:$A$49, 0), MATCH(orders!I$1, products!$A$1:$G$1, 0))</f>
        <v>Ara</v>
      </c>
      <c r="J701" t="str">
        <f>INDEX(products!$A$1:$G$49, MATCH(orders!$D701, products!$A$1:$A$49, 0), MATCH(orders!J$1, products!$A$1:$G$1, 0))</f>
        <v>D</v>
      </c>
      <c r="K701" s="4">
        <f>INDEX(products!$A$1:$G$49, MATCH(orders!$D701, products!$A$1:$A$49, 0), MATCH(orders!K$1, products!$A$1:$G$1, 0))</f>
        <v>0.5</v>
      </c>
      <c r="L701" s="5">
        <f>INDEX(products!$A$1:$G$49, MATCH(orders!$D701, products!$A$1:$A$49, 0), MATCH(orders!L$1, products!$A$1:$G$1, 0))</f>
        <v>5.97</v>
      </c>
      <c r="M701" s="6">
        <f>L701*E701</f>
        <v>23.88</v>
      </c>
      <c r="N701" t="str">
        <f>IF(I701="Rob","Robusta",IF(I701="Exc","Excelsa",IF(I701="Ara","Arabica",IF(I701="Lib","Liberica",""))))</f>
        <v>Arabica</v>
      </c>
      <c r="O701" t="str">
        <f>IF(J701="M","Medium",IF(J701="L","Light",IF(J701="D","Dark","")))</f>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INDEX(products!$A$1:$G$49, MATCH(orders!$D702, products!$A$1:$A$49, 0), MATCH(orders!I$1, products!$A$1:$G$1, 0))</f>
        <v>Lib</v>
      </c>
      <c r="J702" t="str">
        <f>INDEX(products!$A$1:$G$49, MATCH(orders!$D702, products!$A$1:$A$49, 0), MATCH(orders!J$1, products!$A$1:$G$1, 0))</f>
        <v>L</v>
      </c>
      <c r="K702" s="4">
        <f>INDEX(products!$A$1:$G$49, MATCH(orders!$D702, products!$A$1:$A$49, 0), MATCH(orders!K$1, products!$A$1:$G$1, 0))</f>
        <v>0.5</v>
      </c>
      <c r="L702" s="5">
        <f>INDEX(products!$A$1:$G$49, MATCH(orders!$D702, products!$A$1:$A$49, 0), MATCH(orders!L$1, products!$A$1:$G$1, 0))</f>
        <v>9.51</v>
      </c>
      <c r="M702" s="6">
        <f>L702*E702</f>
        <v>19.02</v>
      </c>
      <c r="N702" t="str">
        <f>IF(I702="Rob","Robusta",IF(I702="Exc","Excelsa",IF(I702="Ara","Arabica",IF(I702="Lib","Liberica",""))))</f>
        <v>Liberica</v>
      </c>
      <c r="O702" t="str">
        <f>IF(J702="M","Medium",IF(J702="L","Light",IF(J702="D","Dark","")))</f>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INDEX(products!$A$1:$G$49, MATCH(orders!$D703, products!$A$1:$A$49, 0), MATCH(orders!I$1, products!$A$1:$G$1, 0))</f>
        <v>Ara</v>
      </c>
      <c r="J703" t="str">
        <f>INDEX(products!$A$1:$G$49, MATCH(orders!$D703, products!$A$1:$A$49, 0), MATCH(orders!J$1, products!$A$1:$G$1, 0))</f>
        <v>D</v>
      </c>
      <c r="K703" s="4">
        <f>INDEX(products!$A$1:$G$49, MATCH(orders!$D703, products!$A$1:$A$49, 0), MATCH(orders!K$1, products!$A$1:$G$1, 0))</f>
        <v>0.5</v>
      </c>
      <c r="L703" s="5">
        <f>INDEX(products!$A$1:$G$49, MATCH(orders!$D703, products!$A$1:$A$49, 0), MATCH(orders!L$1, products!$A$1:$G$1, 0))</f>
        <v>5.97</v>
      </c>
      <c r="M703" s="6">
        <f>L703*E703</f>
        <v>29.849999999999998</v>
      </c>
      <c r="N703" t="str">
        <f>IF(I703="Rob","Robusta",IF(I703="Exc","Excelsa",IF(I703="Ara","Arabica",IF(I703="Lib","Liberica",""))))</f>
        <v>Arabica</v>
      </c>
      <c r="O703" t="str">
        <f>IF(J703="M","Medium",IF(J703="L","Light",IF(J703="D","Dark","")))</f>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INDEX(products!$A$1:$G$49, MATCH(orders!$D704, products!$A$1:$A$49, 0), MATCH(orders!I$1, products!$A$1:$G$1, 0))</f>
        <v>Ara</v>
      </c>
      <c r="J704" t="str">
        <f>INDEX(products!$A$1:$G$49, MATCH(orders!$D704, products!$A$1:$A$49, 0), MATCH(orders!J$1, products!$A$1:$G$1, 0))</f>
        <v>L</v>
      </c>
      <c r="K704" s="4">
        <f>INDEX(products!$A$1:$G$49, MATCH(orders!$D704, products!$A$1:$A$49, 0), MATCH(orders!K$1, products!$A$1:$G$1, 0))</f>
        <v>0.5</v>
      </c>
      <c r="L704" s="5">
        <f>INDEX(products!$A$1:$G$49, MATCH(orders!$D704, products!$A$1:$A$49, 0), MATCH(orders!L$1, products!$A$1:$G$1, 0))</f>
        <v>7.77</v>
      </c>
      <c r="M704" s="6">
        <f>L704*E704</f>
        <v>7.77</v>
      </c>
      <c r="N704" t="str">
        <f>IF(I704="Rob","Robusta",IF(I704="Exc","Excelsa",IF(I704="Ara","Arabica",IF(I704="Lib","Liberica",""))))</f>
        <v>Arabica</v>
      </c>
      <c r="O704" t="str">
        <f>IF(J704="M","Medium",IF(J704="L","Light",IF(J704="D","Dark","")))</f>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_xlfn.XLOOKUP(C705,customers!$A:$A,customers!$B:$B,,0)</f>
        <v>Doralin Baison</v>
      </c>
      <c r="G705" s="2" t="str">
        <f>IF(_xlfn.XLOOKUP($C705,customers!$A:$A,customers!$C:$C,,0)=0,"",_xlfn.XLOOKUP($C705,customers!$A:$A,customers!$C:$C,,0))</f>
        <v/>
      </c>
      <c r="H705" s="2" t="str">
        <f>_xlfn.XLOOKUP($C705,customers!$A:$A,customers!$G:$G,,0)</f>
        <v>Ireland</v>
      </c>
      <c r="I705" t="str">
        <f>INDEX(products!$A$1:$G$49, MATCH(orders!$D705, products!$A$1:$A$49, 0), MATCH(orders!I$1, products!$A$1:$G$1, 0))</f>
        <v>Lib</v>
      </c>
      <c r="J705" t="str">
        <f>INDEX(products!$A$1:$G$49, MATCH(orders!$D705, products!$A$1:$A$49, 0), MATCH(orders!J$1, products!$A$1:$G$1, 0))</f>
        <v>D</v>
      </c>
      <c r="K705" s="4">
        <f>INDEX(products!$A$1:$G$49, MATCH(orders!$D705, products!$A$1:$A$49, 0), MATCH(orders!K$1, products!$A$1:$G$1, 0))</f>
        <v>2.5</v>
      </c>
      <c r="L705" s="5">
        <f>INDEX(products!$A$1:$G$49, MATCH(orders!$D705, products!$A$1:$A$49, 0), MATCH(orders!L$1, products!$A$1:$G$1, 0))</f>
        <v>29.784999999999997</v>
      </c>
      <c r="M705" s="6">
        <f>L705*E705</f>
        <v>119.13999999999999</v>
      </c>
      <c r="N705" t="str">
        <f>IF(I705="Rob","Robusta",IF(I705="Exc","Excelsa",IF(I705="Ara","Arabica",IF(I705="Lib","Liberica",""))))</f>
        <v>Liberica</v>
      </c>
      <c r="O705" t="str">
        <f>IF(J705="M","Medium",IF(J705="L","Light",IF(J705="D","Dark","")))</f>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_xlfn.XLOOKUP(C706,customers!$A:$A,customers!$B:$B,,0)</f>
        <v>Josefina Ferens</v>
      </c>
      <c r="G706" s="2" t="str">
        <f>IF(_xlfn.XLOOKUP($C706,customers!$A:$A,customers!$C:$C,,0)=0,"",_xlfn.XLOOKUP($C706,customers!$A:$A,customers!$C:$C,,0))</f>
        <v/>
      </c>
      <c r="H706" s="2" t="str">
        <f>_xlfn.XLOOKUP($C706,customers!$A:$A,customers!$G:$G,,0)</f>
        <v>United States</v>
      </c>
      <c r="I706" t="str">
        <f>INDEX(products!$A$1:$G$49, MATCH(orders!$D706, products!$A$1:$A$49, 0), MATCH(orders!I$1, products!$A$1:$G$1, 0))</f>
        <v>Exc</v>
      </c>
      <c r="J706" t="str">
        <f>INDEX(products!$A$1:$G$49, MATCH(orders!$D706, products!$A$1:$A$49, 0), MATCH(orders!J$1, products!$A$1:$G$1, 0))</f>
        <v>D</v>
      </c>
      <c r="K706" s="4">
        <f>INDEX(products!$A$1:$G$49, MATCH(orders!$D706, products!$A$1:$A$49, 0), MATCH(orders!K$1, products!$A$1:$G$1, 0))</f>
        <v>0.2</v>
      </c>
      <c r="L706" s="5">
        <f>INDEX(products!$A$1:$G$49, MATCH(orders!$D706, products!$A$1:$A$49, 0), MATCH(orders!L$1, products!$A$1:$G$1, 0))</f>
        <v>3.645</v>
      </c>
      <c r="M706" s="6">
        <f>L706*E706</f>
        <v>21.87</v>
      </c>
      <c r="N706" t="str">
        <f>IF(I706="Rob","Robusta",IF(I706="Exc","Excelsa",IF(I706="Ara","Arabica",IF(I706="Lib","Liberica",""))))</f>
        <v>Excelsa</v>
      </c>
      <c r="O706" t="str">
        <f>IF(J706="M","Medium",IF(J706="L","Light",IF(J706="D","Dark","")))</f>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_xlfn.XLOOKUP(C707,customers!$A:$A,customers!$B:$B,,0)</f>
        <v>Shelley Gehring</v>
      </c>
      <c r="G707" s="2" t="str">
        <f>IF(_xlfn.XLOOKUP($C707,customers!$A:$A,customers!$C:$C,,0)=0,"",_xlfn.XLOOKUP($C707,customers!$A:$A,customers!$C:$C,,0))</f>
        <v>sgehringjl@gnu.org</v>
      </c>
      <c r="H707" s="2" t="str">
        <f>_xlfn.XLOOKUP($C707,customers!$A:$A,customers!$G:$G,,0)</f>
        <v>United States</v>
      </c>
      <c r="I707" t="str">
        <f>INDEX(products!$A$1:$G$49, MATCH(orders!$D707, products!$A$1:$A$49, 0), MATCH(orders!I$1, products!$A$1:$G$1, 0))</f>
        <v>Exc</v>
      </c>
      <c r="J707" t="str">
        <f>INDEX(products!$A$1:$G$49, MATCH(orders!$D707, products!$A$1:$A$49, 0), MATCH(orders!J$1, products!$A$1:$G$1, 0))</f>
        <v>L</v>
      </c>
      <c r="K707" s="4">
        <f>INDEX(products!$A$1:$G$49, MATCH(orders!$D707, products!$A$1:$A$49, 0), MATCH(orders!K$1, products!$A$1:$G$1, 0))</f>
        <v>0.5</v>
      </c>
      <c r="L707" s="5">
        <f>INDEX(products!$A$1:$G$49, MATCH(orders!$D707, products!$A$1:$A$49, 0), MATCH(orders!L$1, products!$A$1:$G$1, 0))</f>
        <v>8.91</v>
      </c>
      <c r="M707" s="6">
        <f>L707*E707</f>
        <v>17.82</v>
      </c>
      <c r="N707" t="str">
        <f>IF(I707="Rob","Robusta",IF(I707="Exc","Excelsa",IF(I707="Ara","Arabica",IF(I707="Lib","Liberica",""))))</f>
        <v>Excelsa</v>
      </c>
      <c r="O707" t="str">
        <f>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INDEX(products!$A$1:$G$49, MATCH(orders!$D708, products!$A$1:$A$49, 0), MATCH(orders!I$1, products!$A$1:$G$1, 0))</f>
        <v>Exc</v>
      </c>
      <c r="J708" t="str">
        <f>INDEX(products!$A$1:$G$49, MATCH(orders!$D708, products!$A$1:$A$49, 0), MATCH(orders!J$1, products!$A$1:$G$1, 0))</f>
        <v>M</v>
      </c>
      <c r="K708" s="4">
        <f>INDEX(products!$A$1:$G$49, MATCH(orders!$D708, products!$A$1:$A$49, 0), MATCH(orders!K$1, products!$A$1:$G$1, 0))</f>
        <v>0.2</v>
      </c>
      <c r="L708" s="5">
        <f>INDEX(products!$A$1:$G$49, MATCH(orders!$D708, products!$A$1:$A$49, 0), MATCH(orders!L$1, products!$A$1:$G$1, 0))</f>
        <v>4.125</v>
      </c>
      <c r="M708" s="6">
        <f>L708*E708</f>
        <v>12.375</v>
      </c>
      <c r="N708" t="str">
        <f>IF(I708="Rob","Robusta",IF(I708="Exc","Excelsa",IF(I708="Ara","Arabica",IF(I708="Lib","Liberica",""))))</f>
        <v>Excelsa</v>
      </c>
      <c r="O708" t="str">
        <f>IF(J708="M","Medium",IF(J708="L","Light",IF(J708="D","Dark","")))</f>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_xlfn.XLOOKUP(C709,customers!$A:$A,customers!$B:$B,,0)</f>
        <v>Nicolas Aiton</v>
      </c>
      <c r="G709" s="2" t="str">
        <f>IF(_xlfn.XLOOKUP($C709,customers!$A:$A,customers!$C:$C,,0)=0,"",_xlfn.XLOOKUP($C709,customers!$A:$A,customers!$C:$C,,0))</f>
        <v/>
      </c>
      <c r="H709" s="2" t="str">
        <f>_xlfn.XLOOKUP($C709,customers!$A:$A,customers!$G:$G,,0)</f>
        <v>Ireland</v>
      </c>
      <c r="I709" t="str">
        <f>INDEX(products!$A$1:$G$49, MATCH(orders!$D709, products!$A$1:$A$49, 0), MATCH(orders!I$1, products!$A$1:$G$1, 0))</f>
        <v>Lib</v>
      </c>
      <c r="J709" t="str">
        <f>INDEX(products!$A$1:$G$49, MATCH(orders!$D709, products!$A$1:$A$49, 0), MATCH(orders!J$1, products!$A$1:$G$1, 0))</f>
        <v>D</v>
      </c>
      <c r="K709" s="4">
        <f>INDEX(products!$A$1:$G$49, MATCH(orders!$D709, products!$A$1:$A$49, 0), MATCH(orders!K$1, products!$A$1:$G$1, 0))</f>
        <v>1</v>
      </c>
      <c r="L709" s="5">
        <f>INDEX(products!$A$1:$G$49, MATCH(orders!$D709, products!$A$1:$A$49, 0), MATCH(orders!L$1, products!$A$1:$G$1, 0))</f>
        <v>12.95</v>
      </c>
      <c r="M709" s="6">
        <f>L709*E709</f>
        <v>25.9</v>
      </c>
      <c r="N709" t="str">
        <f>IF(I709="Rob","Robusta",IF(I709="Exc","Excelsa",IF(I709="Ara","Arabica",IF(I709="Lib","Liberica",""))))</f>
        <v>Liberica</v>
      </c>
      <c r="O709" t="str">
        <f>IF(J709="M","Medium",IF(J709="L","Light",IF(J709="D","Dark","")))</f>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_xlfn.XLOOKUP(C710,customers!$A:$A,customers!$B:$B,,0)</f>
        <v>Shelli De Banke</v>
      </c>
      <c r="G710" s="2" t="str">
        <f>IF(_xlfn.XLOOKUP($C710,customers!$A:$A,customers!$C:$C,,0)=0,"",_xlfn.XLOOKUP($C710,customers!$A:$A,customers!$C:$C,,0))</f>
        <v>sdejo@newsvine.com</v>
      </c>
      <c r="H710" s="2" t="str">
        <f>_xlfn.XLOOKUP($C710,customers!$A:$A,customers!$G:$G,,0)</f>
        <v>United States</v>
      </c>
      <c r="I710" t="str">
        <f>INDEX(products!$A$1:$G$49, MATCH(orders!$D710, products!$A$1:$A$49, 0), MATCH(orders!I$1, products!$A$1:$G$1, 0))</f>
        <v>Ara</v>
      </c>
      <c r="J710" t="str">
        <f>INDEX(products!$A$1:$G$49, MATCH(orders!$D710, products!$A$1:$A$49, 0), MATCH(orders!J$1, products!$A$1:$G$1, 0))</f>
        <v>M</v>
      </c>
      <c r="K710" s="4">
        <f>INDEX(products!$A$1:$G$49, MATCH(orders!$D710, products!$A$1:$A$49, 0), MATCH(orders!K$1, products!$A$1:$G$1, 0))</f>
        <v>0.5</v>
      </c>
      <c r="L710" s="5">
        <f>INDEX(products!$A$1:$G$49, MATCH(orders!$D710, products!$A$1:$A$49, 0), MATCH(orders!L$1, products!$A$1:$G$1, 0))</f>
        <v>6.75</v>
      </c>
      <c r="M710" s="6">
        <f>L710*E710</f>
        <v>13.5</v>
      </c>
      <c r="N710" t="str">
        <f>IF(I710="Rob","Robusta",IF(I710="Exc","Excelsa",IF(I710="Ara","Arabica",IF(I710="Lib","Liberica",""))))</f>
        <v>Arabica</v>
      </c>
      <c r="O710" t="str">
        <f>IF(J710="M","Medium",IF(J710="L","Light",IF(J710="D","Dark","")))</f>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_xlfn.XLOOKUP(C711,customers!$A:$A,customers!$B:$B,,0)</f>
        <v>Lyell Murch</v>
      </c>
      <c r="G711" s="2" t="str">
        <f>IF(_xlfn.XLOOKUP($C711,customers!$A:$A,customers!$C:$C,,0)=0,"",_xlfn.XLOOKUP($C711,customers!$A:$A,customers!$C:$C,,0))</f>
        <v/>
      </c>
      <c r="H711" s="2" t="str">
        <f>_xlfn.XLOOKUP($C711,customers!$A:$A,customers!$G:$G,,0)</f>
        <v>United States</v>
      </c>
      <c r="I711" t="str">
        <f>INDEX(products!$A$1:$G$49, MATCH(orders!$D711, products!$A$1:$A$49, 0), MATCH(orders!I$1, products!$A$1:$G$1, 0))</f>
        <v>Exc</v>
      </c>
      <c r="J711" t="str">
        <f>INDEX(products!$A$1:$G$49, MATCH(orders!$D711, products!$A$1:$A$49, 0), MATCH(orders!J$1, products!$A$1:$G$1, 0))</f>
        <v>L</v>
      </c>
      <c r="K711" s="4">
        <f>INDEX(products!$A$1:$G$49, MATCH(orders!$D711, products!$A$1:$A$49, 0), MATCH(orders!K$1, products!$A$1:$G$1, 0))</f>
        <v>0.5</v>
      </c>
      <c r="L711" s="5">
        <f>INDEX(products!$A$1:$G$49, MATCH(orders!$D711, products!$A$1:$A$49, 0), MATCH(orders!L$1, products!$A$1:$G$1, 0))</f>
        <v>8.91</v>
      </c>
      <c r="M711" s="6">
        <f>L711*E711</f>
        <v>17.82</v>
      </c>
      <c r="N711" t="str">
        <f>IF(I711="Rob","Robusta",IF(I711="Exc","Excelsa",IF(I711="Ara","Arabica",IF(I711="Lib","Liberica",""))))</f>
        <v>Excelsa</v>
      </c>
      <c r="O711" t="str">
        <f>IF(J711="M","Medium",IF(J711="L","Light",IF(J711="D","Dark","")))</f>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_xlfn.XLOOKUP(C712,customers!$A:$A,customers!$B:$B,,0)</f>
        <v>Stearne Count</v>
      </c>
      <c r="G712" s="2" t="str">
        <f>IF(_xlfn.XLOOKUP($C712,customers!$A:$A,customers!$C:$C,,0)=0,"",_xlfn.XLOOKUP($C712,customers!$A:$A,customers!$C:$C,,0))</f>
        <v>scountjq@nba.com</v>
      </c>
      <c r="H712" s="2" t="str">
        <f>_xlfn.XLOOKUP($C712,customers!$A:$A,customers!$G:$G,,0)</f>
        <v>United States</v>
      </c>
      <c r="I712" t="str">
        <f>INDEX(products!$A$1:$G$49, MATCH(orders!$D712, products!$A$1:$A$49, 0), MATCH(orders!I$1, products!$A$1:$G$1, 0))</f>
        <v>Exc</v>
      </c>
      <c r="J712" t="str">
        <f>INDEX(products!$A$1:$G$49, MATCH(orders!$D712, products!$A$1:$A$49, 0), MATCH(orders!J$1, products!$A$1:$G$1, 0))</f>
        <v>M</v>
      </c>
      <c r="K712" s="4">
        <f>INDEX(products!$A$1:$G$49, MATCH(orders!$D712, products!$A$1:$A$49, 0), MATCH(orders!K$1, products!$A$1:$G$1, 0))</f>
        <v>0.5</v>
      </c>
      <c r="L712" s="5">
        <f>INDEX(products!$A$1:$G$49, MATCH(orders!$D712, products!$A$1:$A$49, 0), MATCH(orders!L$1, products!$A$1:$G$1, 0))</f>
        <v>8.25</v>
      </c>
      <c r="M712" s="6">
        <f>L712*E712</f>
        <v>24.75</v>
      </c>
      <c r="N712" t="str">
        <f>IF(I712="Rob","Robusta",IF(I712="Exc","Excelsa",IF(I712="Ara","Arabica",IF(I712="Lib","Liberica",""))))</f>
        <v>Excelsa</v>
      </c>
      <c r="O712" t="str">
        <f>IF(J712="M","Medium",IF(J712="L","Light",IF(J712="D","Dark","")))</f>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INDEX(products!$A$1:$G$49, MATCH(orders!$D713, products!$A$1:$A$49, 0), MATCH(orders!I$1, products!$A$1:$G$1, 0))</f>
        <v>Rob</v>
      </c>
      <c r="J713" t="str">
        <f>INDEX(products!$A$1:$G$49, MATCH(orders!$D713, products!$A$1:$A$49, 0), MATCH(orders!J$1, products!$A$1:$G$1, 0))</f>
        <v>M</v>
      </c>
      <c r="K713" s="4">
        <f>INDEX(products!$A$1:$G$49, MATCH(orders!$D713, products!$A$1:$A$49, 0), MATCH(orders!K$1, products!$A$1:$G$1, 0))</f>
        <v>0.2</v>
      </c>
      <c r="L713" s="5">
        <f>INDEX(products!$A$1:$G$49, MATCH(orders!$D713, products!$A$1:$A$49, 0), MATCH(orders!L$1, products!$A$1:$G$1, 0))</f>
        <v>2.9849999999999999</v>
      </c>
      <c r="M713" s="6">
        <f>L713*E713</f>
        <v>17.91</v>
      </c>
      <c r="N713" t="str">
        <f>IF(I713="Rob","Robusta",IF(I713="Exc","Excelsa",IF(I713="Ara","Arabica",IF(I713="Lib","Liberica",""))))</f>
        <v>Robusta</v>
      </c>
      <c r="O713" t="str">
        <f>IF(J713="M","Medium",IF(J713="L","Light",IF(J713="D","Dark","")))</f>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_xlfn.XLOOKUP(C714,customers!$A:$A,customers!$B:$B,,0)</f>
        <v>Silas Deehan</v>
      </c>
      <c r="G714" s="2" t="str">
        <f>IF(_xlfn.XLOOKUP($C714,customers!$A:$A,customers!$C:$C,,0)=0,"",_xlfn.XLOOKUP($C714,customers!$A:$A,customers!$C:$C,,0))</f>
        <v/>
      </c>
      <c r="H714" s="2" t="str">
        <f>_xlfn.XLOOKUP($C714,customers!$A:$A,customers!$G:$G,,0)</f>
        <v>United Kingdom</v>
      </c>
      <c r="I714" t="str">
        <f>INDEX(products!$A$1:$G$49, MATCH(orders!$D714, products!$A$1:$A$49, 0), MATCH(orders!I$1, products!$A$1:$G$1, 0))</f>
        <v>Exc</v>
      </c>
      <c r="J714" t="str">
        <f>INDEX(products!$A$1:$G$49, MATCH(orders!$D714, products!$A$1:$A$49, 0), MATCH(orders!J$1, products!$A$1:$G$1, 0))</f>
        <v>M</v>
      </c>
      <c r="K714" s="4">
        <f>INDEX(products!$A$1:$G$49, MATCH(orders!$D714, products!$A$1:$A$49, 0), MATCH(orders!K$1, products!$A$1:$G$1, 0))</f>
        <v>0.5</v>
      </c>
      <c r="L714" s="5">
        <f>INDEX(products!$A$1:$G$49, MATCH(orders!$D714, products!$A$1:$A$49, 0), MATCH(orders!L$1, products!$A$1:$G$1, 0))</f>
        <v>8.25</v>
      </c>
      <c r="M714" s="6">
        <f>L714*E714</f>
        <v>16.5</v>
      </c>
      <c r="N714" t="str">
        <f>IF(I714="Rob","Robusta",IF(I714="Exc","Excelsa",IF(I714="Ara","Arabica",IF(I714="Lib","Liberica",""))))</f>
        <v>Excelsa</v>
      </c>
      <c r="O714" t="str">
        <f>IF(J714="M","Medium",IF(J714="L","Light",IF(J714="D","Dark","")))</f>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INDEX(products!$A$1:$G$49, MATCH(orders!$D715, products!$A$1:$A$49, 0), MATCH(orders!I$1, products!$A$1:$G$1, 0))</f>
        <v>Rob</v>
      </c>
      <c r="J715" t="str">
        <f>INDEX(products!$A$1:$G$49, MATCH(orders!$D715, products!$A$1:$A$49, 0), MATCH(orders!J$1, products!$A$1:$G$1, 0))</f>
        <v>M</v>
      </c>
      <c r="K715" s="4">
        <f>INDEX(products!$A$1:$G$49, MATCH(orders!$D715, products!$A$1:$A$49, 0), MATCH(orders!K$1, products!$A$1:$G$1, 0))</f>
        <v>0.2</v>
      </c>
      <c r="L715" s="5">
        <f>INDEX(products!$A$1:$G$49, MATCH(orders!$D715, products!$A$1:$A$49, 0), MATCH(orders!L$1, products!$A$1:$G$1, 0))</f>
        <v>2.9849999999999999</v>
      </c>
      <c r="M715" s="6">
        <f>L715*E715</f>
        <v>2.9849999999999999</v>
      </c>
      <c r="N715" t="str">
        <f>IF(I715="Rob","Robusta",IF(I715="Exc","Excelsa",IF(I715="Ara","Arabica",IF(I715="Lib","Liberica",""))))</f>
        <v>Robusta</v>
      </c>
      <c r="O715" t="str">
        <f>IF(J715="M","Medium",IF(J715="L","Light",IF(J715="D","Dark","")))</f>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_xlfn.XLOOKUP(C716,customers!$A:$A,customers!$B:$B,,0)</f>
        <v>Alon Pllu</v>
      </c>
      <c r="G716" s="2" t="str">
        <f>IF(_xlfn.XLOOKUP($C716,customers!$A:$A,customers!$C:$C,,0)=0,"",_xlfn.XLOOKUP($C716,customers!$A:$A,customers!$C:$C,,0))</f>
        <v>aplluju@dagondesign.com</v>
      </c>
      <c r="H716" s="2" t="str">
        <f>_xlfn.XLOOKUP($C716,customers!$A:$A,customers!$G:$G,,0)</f>
        <v>Ireland</v>
      </c>
      <c r="I716" t="str">
        <f>INDEX(products!$A$1:$G$49, MATCH(orders!$D716, products!$A$1:$A$49, 0), MATCH(orders!I$1, products!$A$1:$G$1, 0))</f>
        <v>Exc</v>
      </c>
      <c r="J716" t="str">
        <f>INDEX(products!$A$1:$G$49, MATCH(orders!$D716, products!$A$1:$A$49, 0), MATCH(orders!J$1, products!$A$1:$G$1, 0))</f>
        <v>D</v>
      </c>
      <c r="K716" s="4">
        <f>INDEX(products!$A$1:$G$49, MATCH(orders!$D716, products!$A$1:$A$49, 0), MATCH(orders!K$1, products!$A$1:$G$1, 0))</f>
        <v>0.2</v>
      </c>
      <c r="L716" s="5">
        <f>INDEX(products!$A$1:$G$49, MATCH(orders!$D716, products!$A$1:$A$49, 0), MATCH(orders!L$1, products!$A$1:$G$1, 0))</f>
        <v>3.645</v>
      </c>
      <c r="M716" s="6">
        <f>L716*E716</f>
        <v>14.58</v>
      </c>
      <c r="N716" t="str">
        <f>IF(I716="Rob","Robusta",IF(I716="Exc","Excelsa",IF(I716="Ara","Arabica",IF(I716="Lib","Liberica",""))))</f>
        <v>Excelsa</v>
      </c>
      <c r="O716" t="str">
        <f>IF(J716="M","Medium",IF(J716="L","Light",IF(J716="D","Dark","")))</f>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INDEX(products!$A$1:$G$49, MATCH(orders!$D717, products!$A$1:$A$49, 0), MATCH(orders!I$1, products!$A$1:$G$1, 0))</f>
        <v>Exc</v>
      </c>
      <c r="J717" t="str">
        <f>INDEX(products!$A$1:$G$49, MATCH(orders!$D717, products!$A$1:$A$49, 0), MATCH(orders!J$1, products!$A$1:$G$1, 0))</f>
        <v>L</v>
      </c>
      <c r="K717" s="4">
        <f>INDEX(products!$A$1:$G$49, MATCH(orders!$D717, products!$A$1:$A$49, 0), MATCH(orders!K$1, products!$A$1:$G$1, 0))</f>
        <v>1</v>
      </c>
      <c r="L717" s="5">
        <f>INDEX(products!$A$1:$G$49, MATCH(orders!$D717, products!$A$1:$A$49, 0), MATCH(orders!L$1, products!$A$1:$G$1, 0))</f>
        <v>14.85</v>
      </c>
      <c r="M717" s="6">
        <f>L717*E717</f>
        <v>89.1</v>
      </c>
      <c r="N717" t="str">
        <f>IF(I717="Rob","Robusta",IF(I717="Exc","Excelsa",IF(I717="Ara","Arabica",IF(I717="Lib","Liberica",""))))</f>
        <v>Excelsa</v>
      </c>
      <c r="O717" t="str">
        <f>IF(J717="M","Medium",IF(J717="L","Light",IF(J717="D","Dark","")))</f>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_xlfn.XLOOKUP(C718,customers!$A:$A,customers!$B:$B,,0)</f>
        <v>Jimmy Dymoke</v>
      </c>
      <c r="G718" s="2" t="str">
        <f>IF(_xlfn.XLOOKUP($C718,customers!$A:$A,customers!$C:$C,,0)=0,"",_xlfn.XLOOKUP($C718,customers!$A:$A,customers!$C:$C,,0))</f>
        <v>jdymokeje@prnewswire.com</v>
      </c>
      <c r="H718" s="2" t="str">
        <f>_xlfn.XLOOKUP($C718,customers!$A:$A,customers!$G:$G,,0)</f>
        <v>Ireland</v>
      </c>
      <c r="I718" t="str">
        <f>INDEX(products!$A$1:$G$49, MATCH(orders!$D718, products!$A$1:$A$49, 0), MATCH(orders!I$1, products!$A$1:$G$1, 0))</f>
        <v>Rob</v>
      </c>
      <c r="J718" t="str">
        <f>INDEX(products!$A$1:$G$49, MATCH(orders!$D718, products!$A$1:$A$49, 0), MATCH(orders!J$1, products!$A$1:$G$1, 0))</f>
        <v>L</v>
      </c>
      <c r="K718" s="4">
        <f>INDEX(products!$A$1:$G$49, MATCH(orders!$D718, products!$A$1:$A$49, 0), MATCH(orders!K$1, products!$A$1:$G$1, 0))</f>
        <v>1</v>
      </c>
      <c r="L718" s="5">
        <f>INDEX(products!$A$1:$G$49, MATCH(orders!$D718, products!$A$1:$A$49, 0), MATCH(orders!L$1, products!$A$1:$G$1, 0))</f>
        <v>11.95</v>
      </c>
      <c r="M718" s="6">
        <f>L718*E718</f>
        <v>35.849999999999994</v>
      </c>
      <c r="N718" t="str">
        <f>IF(I718="Rob","Robusta",IF(I718="Exc","Excelsa",IF(I718="Ara","Arabica",IF(I718="Lib","Liberica",""))))</f>
        <v>Robusta</v>
      </c>
      <c r="O718" t="str">
        <f>IF(J718="M","Medium",IF(J718="L","Light",IF(J718="D","Dark","")))</f>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INDEX(products!$A$1:$G$49, MATCH(orders!$D719, products!$A$1:$A$49, 0), MATCH(orders!I$1, products!$A$1:$G$1, 0))</f>
        <v>Ara</v>
      </c>
      <c r="J719" t="str">
        <f>INDEX(products!$A$1:$G$49, MATCH(orders!$D719, products!$A$1:$A$49, 0), MATCH(orders!J$1, products!$A$1:$G$1, 0))</f>
        <v>D</v>
      </c>
      <c r="K719" s="4">
        <f>INDEX(products!$A$1:$G$49, MATCH(orders!$D719, products!$A$1:$A$49, 0), MATCH(orders!K$1, products!$A$1:$G$1, 0))</f>
        <v>2.5</v>
      </c>
      <c r="L719" s="5">
        <f>INDEX(products!$A$1:$G$49, MATCH(orders!$D719, products!$A$1:$A$49, 0), MATCH(orders!L$1, products!$A$1:$G$1, 0))</f>
        <v>22.884999999999998</v>
      </c>
      <c r="M719" s="6">
        <f>L719*E719</f>
        <v>68.655000000000001</v>
      </c>
      <c r="N719" t="str">
        <f>IF(I719="Rob","Robusta",IF(I719="Exc","Excelsa",IF(I719="Ara","Arabica",IF(I719="Lib","Liberica",""))))</f>
        <v>Arabica</v>
      </c>
      <c r="O719" t="str">
        <f>IF(J719="M","Medium",IF(J719="L","Light",IF(J719="D","Dark","")))</f>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INDEX(products!$A$1:$G$49, MATCH(orders!$D720, products!$A$1:$A$49, 0), MATCH(orders!I$1, products!$A$1:$G$1, 0))</f>
        <v>Lib</v>
      </c>
      <c r="J720" t="str">
        <f>INDEX(products!$A$1:$G$49, MATCH(orders!$D720, products!$A$1:$A$49, 0), MATCH(orders!J$1, products!$A$1:$G$1, 0))</f>
        <v>D</v>
      </c>
      <c r="K720" s="4">
        <f>INDEX(products!$A$1:$G$49, MATCH(orders!$D720, products!$A$1:$A$49, 0), MATCH(orders!K$1, products!$A$1:$G$1, 0))</f>
        <v>1</v>
      </c>
      <c r="L720" s="5">
        <f>INDEX(products!$A$1:$G$49, MATCH(orders!$D720, products!$A$1:$A$49, 0), MATCH(orders!L$1, products!$A$1:$G$1, 0))</f>
        <v>12.95</v>
      </c>
      <c r="M720" s="6">
        <f>L720*E720</f>
        <v>38.849999999999994</v>
      </c>
      <c r="N720" t="str">
        <f>IF(I720="Rob","Robusta",IF(I720="Exc","Excelsa",IF(I720="Ara","Arabica",IF(I720="Lib","Liberica",""))))</f>
        <v>Liberica</v>
      </c>
      <c r="O720" t="str">
        <f>IF(J720="M","Medium",IF(J720="L","Light",IF(J720="D","Dark","")))</f>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INDEX(products!$A$1:$G$49, MATCH(orders!$D721, products!$A$1:$A$49, 0), MATCH(orders!I$1, products!$A$1:$G$1, 0))</f>
        <v>Lib</v>
      </c>
      <c r="J721" t="str">
        <f>INDEX(products!$A$1:$G$49, MATCH(orders!$D721, products!$A$1:$A$49, 0), MATCH(orders!J$1, products!$A$1:$G$1, 0))</f>
        <v>L</v>
      </c>
      <c r="K721" s="4">
        <f>INDEX(products!$A$1:$G$49, MATCH(orders!$D721, products!$A$1:$A$49, 0), MATCH(orders!K$1, products!$A$1:$G$1, 0))</f>
        <v>1</v>
      </c>
      <c r="L721" s="5">
        <f>INDEX(products!$A$1:$G$49, MATCH(orders!$D721, products!$A$1:$A$49, 0), MATCH(orders!L$1, products!$A$1:$G$1, 0))</f>
        <v>15.85</v>
      </c>
      <c r="M721" s="6">
        <f>L721*E721</f>
        <v>79.25</v>
      </c>
      <c r="N721" t="str">
        <f>IF(I721="Rob","Robusta",IF(I721="Exc","Excelsa",IF(I721="Ara","Arabica",IF(I721="Lib","Liberica",""))))</f>
        <v>Liberica</v>
      </c>
      <c r="O721" t="str">
        <f>IF(J721="M","Medium",IF(J721="L","Light",IF(J721="D","Dark","")))</f>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INDEX(products!$A$1:$G$49, MATCH(orders!$D722, products!$A$1:$A$49, 0), MATCH(orders!I$1, products!$A$1:$G$1, 0))</f>
        <v>Exc</v>
      </c>
      <c r="J722" t="str">
        <f>INDEX(products!$A$1:$G$49, MATCH(orders!$D722, products!$A$1:$A$49, 0), MATCH(orders!J$1, products!$A$1:$G$1, 0))</f>
        <v>D</v>
      </c>
      <c r="K722" s="4">
        <f>INDEX(products!$A$1:$G$49, MATCH(orders!$D722, products!$A$1:$A$49, 0), MATCH(orders!K$1, products!$A$1:$G$1, 0))</f>
        <v>0.5</v>
      </c>
      <c r="L722" s="5">
        <f>INDEX(products!$A$1:$G$49, MATCH(orders!$D722, products!$A$1:$A$49, 0), MATCH(orders!L$1, products!$A$1:$G$1, 0))</f>
        <v>7.29</v>
      </c>
      <c r="M722" s="6">
        <f>L722*E722</f>
        <v>36.450000000000003</v>
      </c>
      <c r="N722" t="str">
        <f>IF(I722="Rob","Robusta",IF(I722="Exc","Excelsa",IF(I722="Ara","Arabica",IF(I722="Lib","Liberica",""))))</f>
        <v>Excelsa</v>
      </c>
      <c r="O722" t="str">
        <f>IF(J722="M","Medium",IF(J722="L","Light",IF(J722="D","Dark","")))</f>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_xlfn.XLOOKUP(C723,customers!$A:$A,customers!$B:$B,,0)</f>
        <v>Niels Leake</v>
      </c>
      <c r="G723" s="2" t="str">
        <f>IF(_xlfn.XLOOKUP($C723,customers!$A:$A,customers!$C:$C,,0)=0,"",_xlfn.XLOOKUP($C723,customers!$A:$A,customers!$C:$C,,0))</f>
        <v>nleakek1@cmu.edu</v>
      </c>
      <c r="H723" s="2" t="str">
        <f>_xlfn.XLOOKUP($C723,customers!$A:$A,customers!$G:$G,,0)</f>
        <v>United States</v>
      </c>
      <c r="I723" t="str">
        <f>INDEX(products!$A$1:$G$49, MATCH(orders!$D723, products!$A$1:$A$49, 0), MATCH(orders!I$1, products!$A$1:$G$1, 0))</f>
        <v>Rob</v>
      </c>
      <c r="J723" t="str">
        <f>INDEX(products!$A$1:$G$49, MATCH(orders!$D723, products!$A$1:$A$49, 0), MATCH(orders!J$1, products!$A$1:$G$1, 0))</f>
        <v>M</v>
      </c>
      <c r="K723" s="4">
        <f>INDEX(products!$A$1:$G$49, MATCH(orders!$D723, products!$A$1:$A$49, 0), MATCH(orders!K$1, products!$A$1:$G$1, 0))</f>
        <v>0.2</v>
      </c>
      <c r="L723" s="5">
        <f>INDEX(products!$A$1:$G$49, MATCH(orders!$D723, products!$A$1:$A$49, 0), MATCH(orders!L$1, products!$A$1:$G$1, 0))</f>
        <v>2.9849999999999999</v>
      </c>
      <c r="M723" s="6">
        <f>L723*E723</f>
        <v>8.9550000000000001</v>
      </c>
      <c r="N723" t="str">
        <f>IF(I723="Rob","Robusta",IF(I723="Exc","Excelsa",IF(I723="Ara","Arabica",IF(I723="Lib","Liberica",""))))</f>
        <v>Robusta</v>
      </c>
      <c r="O723" t="str">
        <f>IF(J723="M","Medium",IF(J723="L","Light",IF(J723="D","Dark","")))</f>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_xlfn.XLOOKUP(C724,customers!$A:$A,customers!$B:$B,,0)</f>
        <v>Hetti Measures</v>
      </c>
      <c r="G724" s="2" t="str">
        <f>IF(_xlfn.XLOOKUP($C724,customers!$A:$A,customers!$C:$C,,0)=0,"",_xlfn.XLOOKUP($C724,customers!$A:$A,customers!$C:$C,,0))</f>
        <v/>
      </c>
      <c r="H724" s="2" t="str">
        <f>_xlfn.XLOOKUP($C724,customers!$A:$A,customers!$G:$G,,0)</f>
        <v>United States</v>
      </c>
      <c r="I724" t="str">
        <f>INDEX(products!$A$1:$G$49, MATCH(orders!$D724, products!$A$1:$A$49, 0), MATCH(orders!I$1, products!$A$1:$G$1, 0))</f>
        <v>Exc</v>
      </c>
      <c r="J724" t="str">
        <f>INDEX(products!$A$1:$G$49, MATCH(orders!$D724, products!$A$1:$A$49, 0), MATCH(orders!J$1, products!$A$1:$G$1, 0))</f>
        <v>D</v>
      </c>
      <c r="K724" s="4">
        <f>INDEX(products!$A$1:$G$49, MATCH(orders!$D724, products!$A$1:$A$49, 0), MATCH(orders!K$1, products!$A$1:$G$1, 0))</f>
        <v>1</v>
      </c>
      <c r="L724" s="5">
        <f>INDEX(products!$A$1:$G$49, MATCH(orders!$D724, products!$A$1:$A$49, 0), MATCH(orders!L$1, products!$A$1:$G$1, 0))</f>
        <v>12.15</v>
      </c>
      <c r="M724" s="6">
        <f>L724*E724</f>
        <v>24.3</v>
      </c>
      <c r="N724" t="str">
        <f>IF(I724="Rob","Robusta",IF(I724="Exc","Excelsa",IF(I724="Ara","Arabica",IF(I724="Lib","Liberica",""))))</f>
        <v>Excelsa</v>
      </c>
      <c r="O724" t="str">
        <f>IF(J724="M","Medium",IF(J724="L","Light",IF(J724="D","Dark","")))</f>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INDEX(products!$A$1:$G$49, MATCH(orders!$D725, products!$A$1:$A$49, 0), MATCH(orders!I$1, products!$A$1:$G$1, 0))</f>
        <v>Exc</v>
      </c>
      <c r="J725" t="str">
        <f>INDEX(products!$A$1:$G$49, MATCH(orders!$D725, products!$A$1:$A$49, 0), MATCH(orders!J$1, products!$A$1:$G$1, 0))</f>
        <v>M</v>
      </c>
      <c r="K725" s="4">
        <f>INDEX(products!$A$1:$G$49, MATCH(orders!$D725, products!$A$1:$A$49, 0), MATCH(orders!K$1, products!$A$1:$G$1, 0))</f>
        <v>2.5</v>
      </c>
      <c r="L725" s="5">
        <f>INDEX(products!$A$1:$G$49, MATCH(orders!$D725, products!$A$1:$A$49, 0), MATCH(orders!L$1, products!$A$1:$G$1, 0))</f>
        <v>31.624999999999996</v>
      </c>
      <c r="M725" s="6">
        <f>L725*E725</f>
        <v>63.249999999999993</v>
      </c>
      <c r="N725" t="str">
        <f>IF(I725="Rob","Robusta",IF(I725="Exc","Excelsa",IF(I725="Ara","Arabica",IF(I725="Lib","Liberica",""))))</f>
        <v>Excelsa</v>
      </c>
      <c r="O725" t="str">
        <f>IF(J725="M","Medium",IF(J725="L","Light",IF(J725="D","Dark","")))</f>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_xlfn.XLOOKUP(C726,customers!$A:$A,customers!$B:$B,,0)</f>
        <v>Nico Hubert</v>
      </c>
      <c r="G726" s="2" t="str">
        <f>IF(_xlfn.XLOOKUP($C726,customers!$A:$A,customers!$C:$C,,0)=0,"",_xlfn.XLOOKUP($C726,customers!$A:$A,customers!$C:$C,,0))</f>
        <v/>
      </c>
      <c r="H726" s="2" t="str">
        <f>_xlfn.XLOOKUP($C726,customers!$A:$A,customers!$G:$G,,0)</f>
        <v>United States</v>
      </c>
      <c r="I726" t="str">
        <f>INDEX(products!$A$1:$G$49, MATCH(orders!$D726, products!$A$1:$A$49, 0), MATCH(orders!I$1, products!$A$1:$G$1, 0))</f>
        <v>Ara</v>
      </c>
      <c r="J726" t="str">
        <f>INDEX(products!$A$1:$G$49, MATCH(orders!$D726, products!$A$1:$A$49, 0), MATCH(orders!J$1, products!$A$1:$G$1, 0))</f>
        <v>M</v>
      </c>
      <c r="K726" s="4">
        <f>INDEX(products!$A$1:$G$49, MATCH(orders!$D726, products!$A$1:$A$49, 0), MATCH(orders!K$1, products!$A$1:$G$1, 0))</f>
        <v>0.2</v>
      </c>
      <c r="L726" s="5">
        <f>INDEX(products!$A$1:$G$49, MATCH(orders!$D726, products!$A$1:$A$49, 0), MATCH(orders!L$1, products!$A$1:$G$1, 0))</f>
        <v>3.375</v>
      </c>
      <c r="M726" s="6">
        <f>L726*E726</f>
        <v>6.75</v>
      </c>
      <c r="N726" t="str">
        <f>IF(I726="Rob","Robusta",IF(I726="Exc","Excelsa",IF(I726="Ara","Arabica",IF(I726="Lib","Liberica",""))))</f>
        <v>Arabica</v>
      </c>
      <c r="O726" t="str">
        <f>IF(J726="M","Medium",IF(J726="L","Light",IF(J726="D","Dark","")))</f>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INDEX(products!$A$1:$G$49, MATCH(orders!$D727, products!$A$1:$A$49, 0), MATCH(orders!I$1, products!$A$1:$G$1, 0))</f>
        <v>Ara</v>
      </c>
      <c r="J727" t="str">
        <f>INDEX(products!$A$1:$G$49, MATCH(orders!$D727, products!$A$1:$A$49, 0), MATCH(orders!J$1, products!$A$1:$G$1, 0))</f>
        <v>L</v>
      </c>
      <c r="K727" s="4">
        <f>INDEX(products!$A$1:$G$49, MATCH(orders!$D727, products!$A$1:$A$49, 0), MATCH(orders!K$1, products!$A$1:$G$1, 0))</f>
        <v>0.2</v>
      </c>
      <c r="L727" s="5">
        <f>INDEX(products!$A$1:$G$49, MATCH(orders!$D727, products!$A$1:$A$49, 0), MATCH(orders!L$1, products!$A$1:$G$1, 0))</f>
        <v>3.8849999999999998</v>
      </c>
      <c r="M727" s="6">
        <f>L727*E727</f>
        <v>23.31</v>
      </c>
      <c r="N727" t="str">
        <f>IF(I727="Rob","Robusta",IF(I727="Exc","Excelsa",IF(I727="Ara","Arabica",IF(I727="Lib","Liberica",""))))</f>
        <v>Arabica</v>
      </c>
      <c r="O727" t="str">
        <f>IF(J727="M","Medium",IF(J727="L","Light",IF(J727="D","Dark","")))</f>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_xlfn.XLOOKUP(C728,customers!$A:$A,customers!$B:$B,,0)</f>
        <v>Derrek Allpress</v>
      </c>
      <c r="G728" s="2" t="str">
        <f>IF(_xlfn.XLOOKUP($C728,customers!$A:$A,customers!$C:$C,,0)=0,"",_xlfn.XLOOKUP($C728,customers!$A:$A,customers!$C:$C,,0))</f>
        <v/>
      </c>
      <c r="H728" s="2" t="str">
        <f>_xlfn.XLOOKUP($C728,customers!$A:$A,customers!$G:$G,,0)</f>
        <v>United States</v>
      </c>
      <c r="I728" t="str">
        <f>INDEX(products!$A$1:$G$49, MATCH(orders!$D728, products!$A$1:$A$49, 0), MATCH(orders!I$1, products!$A$1:$G$1, 0))</f>
        <v>Lib</v>
      </c>
      <c r="J728" t="str">
        <f>INDEX(products!$A$1:$G$49, MATCH(orders!$D728, products!$A$1:$A$49, 0), MATCH(orders!J$1, products!$A$1:$G$1, 0))</f>
        <v>L</v>
      </c>
      <c r="K728" s="4">
        <f>INDEX(products!$A$1:$G$49, MATCH(orders!$D728, products!$A$1:$A$49, 0), MATCH(orders!K$1, products!$A$1:$G$1, 0))</f>
        <v>2.5</v>
      </c>
      <c r="L728" s="5">
        <f>INDEX(products!$A$1:$G$49, MATCH(orders!$D728, products!$A$1:$A$49, 0), MATCH(orders!L$1, products!$A$1:$G$1, 0))</f>
        <v>36.454999999999998</v>
      </c>
      <c r="M728" s="6">
        <f>L728*E728</f>
        <v>145.82</v>
      </c>
      <c r="N728" t="str">
        <f>IF(I728="Rob","Robusta",IF(I728="Exc","Excelsa",IF(I728="Ara","Arabica",IF(I728="Lib","Liberica",""))))</f>
        <v>Liberica</v>
      </c>
      <c r="O728" t="str">
        <f>IF(J728="M","Medium",IF(J728="L","Light",IF(J728="D","Dark","")))</f>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INDEX(products!$A$1:$G$49, MATCH(orders!$D729, products!$A$1:$A$49, 0), MATCH(orders!I$1, products!$A$1:$G$1, 0))</f>
        <v>Rob</v>
      </c>
      <c r="J729" t="str">
        <f>INDEX(products!$A$1:$G$49, MATCH(orders!$D729, products!$A$1:$A$49, 0), MATCH(orders!J$1, products!$A$1:$G$1, 0))</f>
        <v>M</v>
      </c>
      <c r="K729" s="4">
        <f>INDEX(products!$A$1:$G$49, MATCH(orders!$D729, products!$A$1:$A$49, 0), MATCH(orders!K$1, products!$A$1:$G$1, 0))</f>
        <v>0.5</v>
      </c>
      <c r="L729" s="5">
        <f>INDEX(products!$A$1:$G$49, MATCH(orders!$D729, products!$A$1:$A$49, 0), MATCH(orders!L$1, products!$A$1:$G$1, 0))</f>
        <v>5.97</v>
      </c>
      <c r="M729" s="6">
        <f>L729*E729</f>
        <v>29.849999999999998</v>
      </c>
      <c r="N729" t="str">
        <f>IF(I729="Rob","Robusta",IF(I729="Exc","Excelsa",IF(I729="Ara","Arabica",IF(I729="Lib","Liberica",""))))</f>
        <v>Robusta</v>
      </c>
      <c r="O729" t="str">
        <f>IF(J729="M","Medium",IF(J729="L","Light",IF(J729="D","Dark","")))</f>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INDEX(products!$A$1:$G$49, MATCH(orders!$D730, products!$A$1:$A$49, 0), MATCH(orders!I$1, products!$A$1:$G$1, 0))</f>
        <v>Exc</v>
      </c>
      <c r="J730" t="str">
        <f>INDEX(products!$A$1:$G$49, MATCH(orders!$D730, products!$A$1:$A$49, 0), MATCH(orders!J$1, products!$A$1:$G$1, 0))</f>
        <v>D</v>
      </c>
      <c r="K730" s="4">
        <f>INDEX(products!$A$1:$G$49, MATCH(orders!$D730, products!$A$1:$A$49, 0), MATCH(orders!K$1, products!$A$1:$G$1, 0))</f>
        <v>0.5</v>
      </c>
      <c r="L730" s="5">
        <f>INDEX(products!$A$1:$G$49, MATCH(orders!$D730, products!$A$1:$A$49, 0), MATCH(orders!L$1, products!$A$1:$G$1, 0))</f>
        <v>7.29</v>
      </c>
      <c r="M730" s="6">
        <f>L730*E730</f>
        <v>21.87</v>
      </c>
      <c r="N730" t="str">
        <f>IF(I730="Rob","Robusta",IF(I730="Exc","Excelsa",IF(I730="Ara","Arabica",IF(I730="Lib","Liberica",""))))</f>
        <v>Excelsa</v>
      </c>
      <c r="O730" t="str">
        <f>IF(J730="M","Medium",IF(J730="L","Light",IF(J730="D","Dark","")))</f>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INDEX(products!$A$1:$G$49, MATCH(orders!$D731, products!$A$1:$A$49, 0), MATCH(orders!I$1, products!$A$1:$G$1, 0))</f>
        <v>Lib</v>
      </c>
      <c r="J731" t="str">
        <f>INDEX(products!$A$1:$G$49, MATCH(orders!$D731, products!$A$1:$A$49, 0), MATCH(orders!J$1, products!$A$1:$G$1, 0))</f>
        <v>M</v>
      </c>
      <c r="K731" s="4">
        <f>INDEX(products!$A$1:$G$49, MATCH(orders!$D731, products!$A$1:$A$49, 0), MATCH(orders!K$1, products!$A$1:$G$1, 0))</f>
        <v>0.2</v>
      </c>
      <c r="L731" s="5">
        <f>INDEX(products!$A$1:$G$49, MATCH(orders!$D731, products!$A$1:$A$49, 0), MATCH(orders!L$1, products!$A$1:$G$1, 0))</f>
        <v>4.3650000000000002</v>
      </c>
      <c r="M731" s="6">
        <f>L731*E731</f>
        <v>4.3650000000000002</v>
      </c>
      <c r="N731" t="str">
        <f>IF(I731="Rob","Robusta",IF(I731="Exc","Excelsa",IF(I731="Ara","Arabica",IF(I731="Lib","Liberica",""))))</f>
        <v>Liberica</v>
      </c>
      <c r="O731" t="str">
        <f>IF(J731="M","Medium",IF(J731="L","Light",IF(J731="D","Dark","")))</f>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INDEX(products!$A$1:$G$49, MATCH(orders!$D732, products!$A$1:$A$49, 0), MATCH(orders!I$1, products!$A$1:$G$1, 0))</f>
        <v>Lib</v>
      </c>
      <c r="J732" t="str">
        <f>INDEX(products!$A$1:$G$49, MATCH(orders!$D732, products!$A$1:$A$49, 0), MATCH(orders!J$1, products!$A$1:$G$1, 0))</f>
        <v>L</v>
      </c>
      <c r="K732" s="4">
        <f>INDEX(products!$A$1:$G$49, MATCH(orders!$D732, products!$A$1:$A$49, 0), MATCH(orders!K$1, products!$A$1:$G$1, 0))</f>
        <v>2.5</v>
      </c>
      <c r="L732" s="5">
        <f>INDEX(products!$A$1:$G$49, MATCH(orders!$D732, products!$A$1:$A$49, 0), MATCH(orders!L$1, products!$A$1:$G$1, 0))</f>
        <v>36.454999999999998</v>
      </c>
      <c r="M732" s="6">
        <f>L732*E732</f>
        <v>36.454999999999998</v>
      </c>
      <c r="N732" t="str">
        <f>IF(I732="Rob","Robusta",IF(I732="Exc","Excelsa",IF(I732="Ara","Arabica",IF(I732="Lib","Liberica",""))))</f>
        <v>Liberica</v>
      </c>
      <c r="O732" t="str">
        <f>IF(J732="M","Medium",IF(J732="L","Light",IF(J732="D","Dark","")))</f>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_xlfn.XLOOKUP(C733,customers!$A:$A,customers!$B:$B,,0)</f>
        <v>Leta Clarricoates</v>
      </c>
      <c r="G733" s="2" t="str">
        <f>IF(_xlfn.XLOOKUP($C733,customers!$A:$A,customers!$C:$C,,0)=0,"",_xlfn.XLOOKUP($C733,customers!$A:$A,customers!$C:$C,,0))</f>
        <v/>
      </c>
      <c r="H733" s="2" t="str">
        <f>_xlfn.XLOOKUP($C733,customers!$A:$A,customers!$G:$G,,0)</f>
        <v>United States</v>
      </c>
      <c r="I733" t="str">
        <f>INDEX(products!$A$1:$G$49, MATCH(orders!$D733, products!$A$1:$A$49, 0), MATCH(orders!I$1, products!$A$1:$G$1, 0))</f>
        <v>Lib</v>
      </c>
      <c r="J733" t="str">
        <f>INDEX(products!$A$1:$G$49, MATCH(orders!$D733, products!$A$1:$A$49, 0), MATCH(orders!J$1, products!$A$1:$G$1, 0))</f>
        <v>D</v>
      </c>
      <c r="K733" s="4">
        <f>INDEX(products!$A$1:$G$49, MATCH(orders!$D733, products!$A$1:$A$49, 0), MATCH(orders!K$1, products!$A$1:$G$1, 0))</f>
        <v>0.2</v>
      </c>
      <c r="L733" s="5">
        <f>INDEX(products!$A$1:$G$49, MATCH(orders!$D733, products!$A$1:$A$49, 0), MATCH(orders!L$1, products!$A$1:$G$1, 0))</f>
        <v>3.8849999999999998</v>
      </c>
      <c r="M733" s="6">
        <f>L733*E733</f>
        <v>15.54</v>
      </c>
      <c r="N733" t="str">
        <f>IF(I733="Rob","Robusta",IF(I733="Exc","Excelsa",IF(I733="Ara","Arabica",IF(I733="Lib","Liberica",""))))</f>
        <v>Liberica</v>
      </c>
      <c r="O733" t="str">
        <f>IF(J733="M","Medium",IF(J733="L","Light",IF(J733="D","Dark","")))</f>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INDEX(products!$A$1:$G$49, MATCH(orders!$D734, products!$A$1:$A$49, 0), MATCH(orders!I$1, products!$A$1:$G$1, 0))</f>
        <v>Exc</v>
      </c>
      <c r="J734" t="str">
        <f>INDEX(products!$A$1:$G$49, MATCH(orders!$D734, products!$A$1:$A$49, 0), MATCH(orders!J$1, products!$A$1:$G$1, 0))</f>
        <v>L</v>
      </c>
      <c r="K734" s="4">
        <f>INDEX(products!$A$1:$G$49, MATCH(orders!$D734, products!$A$1:$A$49, 0), MATCH(orders!K$1, products!$A$1:$G$1, 0))</f>
        <v>0.2</v>
      </c>
      <c r="L734" s="5">
        <f>INDEX(products!$A$1:$G$49, MATCH(orders!$D734, products!$A$1:$A$49, 0), MATCH(orders!L$1, products!$A$1:$G$1, 0))</f>
        <v>4.4550000000000001</v>
      </c>
      <c r="M734" s="6">
        <f>L734*E734</f>
        <v>8.91</v>
      </c>
      <c r="N734" t="str">
        <f>IF(I734="Rob","Robusta",IF(I734="Exc","Excelsa",IF(I734="Ara","Arabica",IF(I734="Lib","Liberica",""))))</f>
        <v>Excelsa</v>
      </c>
      <c r="O734" t="str">
        <f>IF(J734="M","Medium",IF(J734="L","Light",IF(J734="D","Dark","")))</f>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INDEX(products!$A$1:$G$49, MATCH(orders!$D735, products!$A$1:$A$49, 0), MATCH(orders!I$1, products!$A$1:$G$1, 0))</f>
        <v>Lib</v>
      </c>
      <c r="J735" t="str">
        <f>INDEX(products!$A$1:$G$49, MATCH(orders!$D735, products!$A$1:$A$49, 0), MATCH(orders!J$1, products!$A$1:$G$1, 0))</f>
        <v>M</v>
      </c>
      <c r="K735" s="4">
        <f>INDEX(products!$A$1:$G$49, MATCH(orders!$D735, products!$A$1:$A$49, 0), MATCH(orders!K$1, products!$A$1:$G$1, 0))</f>
        <v>2.5</v>
      </c>
      <c r="L735" s="5">
        <f>INDEX(products!$A$1:$G$49, MATCH(orders!$D735, products!$A$1:$A$49, 0), MATCH(orders!L$1, products!$A$1:$G$1, 0))</f>
        <v>33.464999999999996</v>
      </c>
      <c r="M735" s="6">
        <f>L735*E735</f>
        <v>100.39499999999998</v>
      </c>
      <c r="N735" t="str">
        <f>IF(I735="Rob","Robusta",IF(I735="Exc","Excelsa",IF(I735="Ara","Arabica",IF(I735="Lib","Liberica",""))))</f>
        <v>Liberica</v>
      </c>
      <c r="O735" t="str">
        <f>IF(J735="M","Medium",IF(J735="L","Light",IF(J735="D","Dark","")))</f>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_xlfn.XLOOKUP(C736,customers!$A:$A,customers!$B:$B,,0)</f>
        <v>Alica Kift</v>
      </c>
      <c r="G736" s="2" t="str">
        <f>IF(_xlfn.XLOOKUP($C736,customers!$A:$A,customers!$C:$C,,0)=0,"",_xlfn.XLOOKUP($C736,customers!$A:$A,customers!$C:$C,,0))</f>
        <v/>
      </c>
      <c r="H736" s="2" t="str">
        <f>_xlfn.XLOOKUP($C736,customers!$A:$A,customers!$G:$G,,0)</f>
        <v>United States</v>
      </c>
      <c r="I736" t="str">
        <f>INDEX(products!$A$1:$G$49, MATCH(orders!$D736, products!$A$1:$A$49, 0), MATCH(orders!I$1, products!$A$1:$G$1, 0))</f>
        <v>Rob</v>
      </c>
      <c r="J736" t="str">
        <f>INDEX(products!$A$1:$G$49, MATCH(orders!$D736, products!$A$1:$A$49, 0), MATCH(orders!J$1, products!$A$1:$G$1, 0))</f>
        <v>D</v>
      </c>
      <c r="K736" s="4">
        <f>INDEX(products!$A$1:$G$49, MATCH(orders!$D736, products!$A$1:$A$49, 0), MATCH(orders!K$1, products!$A$1:$G$1, 0))</f>
        <v>0.2</v>
      </c>
      <c r="L736" s="5">
        <f>INDEX(products!$A$1:$G$49, MATCH(orders!$D736, products!$A$1:$A$49, 0), MATCH(orders!L$1, products!$A$1:$G$1, 0))</f>
        <v>2.6849999999999996</v>
      </c>
      <c r="M736" s="6">
        <f>L736*E736</f>
        <v>13.424999999999997</v>
      </c>
      <c r="N736" t="str">
        <f>IF(I736="Rob","Robusta",IF(I736="Exc","Excelsa",IF(I736="Ara","Arabica",IF(I736="Lib","Liberica",""))))</f>
        <v>Robusta</v>
      </c>
      <c r="O736" t="str">
        <f>IF(J736="M","Medium",IF(J736="L","Light",IF(J736="D","Dark","")))</f>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INDEX(products!$A$1:$G$49, MATCH(orders!$D737, products!$A$1:$A$49, 0), MATCH(orders!I$1, products!$A$1:$G$1, 0))</f>
        <v>Exc</v>
      </c>
      <c r="J737" t="str">
        <f>INDEX(products!$A$1:$G$49, MATCH(orders!$D737, products!$A$1:$A$49, 0), MATCH(orders!J$1, products!$A$1:$G$1, 0))</f>
        <v>D</v>
      </c>
      <c r="K737" s="4">
        <f>INDEX(products!$A$1:$G$49, MATCH(orders!$D737, products!$A$1:$A$49, 0), MATCH(orders!K$1, products!$A$1:$G$1, 0))</f>
        <v>0.2</v>
      </c>
      <c r="L737" s="5">
        <f>INDEX(products!$A$1:$G$49, MATCH(orders!$D737, products!$A$1:$A$49, 0), MATCH(orders!L$1, products!$A$1:$G$1, 0))</f>
        <v>3.645</v>
      </c>
      <c r="M737" s="6">
        <f>L737*E737</f>
        <v>21.87</v>
      </c>
      <c r="N737" t="str">
        <f>IF(I737="Rob","Robusta",IF(I737="Exc","Excelsa",IF(I737="Ara","Arabica",IF(I737="Lib","Liberica",""))))</f>
        <v>Excelsa</v>
      </c>
      <c r="O737" t="str">
        <f>IF(J737="M","Medium",IF(J737="L","Light",IF(J737="D","Dark","")))</f>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_xlfn.XLOOKUP(C738,customers!$A:$A,customers!$B:$B,,0)</f>
        <v>Jarret Toye</v>
      </c>
      <c r="G738" s="2" t="str">
        <f>IF(_xlfn.XLOOKUP($C738,customers!$A:$A,customers!$C:$C,,0)=0,"",_xlfn.XLOOKUP($C738,customers!$A:$A,customers!$C:$C,,0))</f>
        <v>jtoyekg@pinterest.com</v>
      </c>
      <c r="H738" s="2" t="str">
        <f>_xlfn.XLOOKUP($C738,customers!$A:$A,customers!$G:$G,,0)</f>
        <v>Ireland</v>
      </c>
      <c r="I738" t="str">
        <f>INDEX(products!$A$1:$G$49, MATCH(orders!$D738, products!$A$1:$A$49, 0), MATCH(orders!I$1, products!$A$1:$G$1, 0))</f>
        <v>Lib</v>
      </c>
      <c r="J738" t="str">
        <f>INDEX(products!$A$1:$G$49, MATCH(orders!$D738, products!$A$1:$A$49, 0), MATCH(orders!J$1, products!$A$1:$G$1, 0))</f>
        <v>D</v>
      </c>
      <c r="K738" s="4">
        <f>INDEX(products!$A$1:$G$49, MATCH(orders!$D738, products!$A$1:$A$49, 0), MATCH(orders!K$1, products!$A$1:$G$1, 0))</f>
        <v>1</v>
      </c>
      <c r="L738" s="5">
        <f>INDEX(products!$A$1:$G$49, MATCH(orders!$D738, products!$A$1:$A$49, 0), MATCH(orders!L$1, products!$A$1:$G$1, 0))</f>
        <v>12.95</v>
      </c>
      <c r="M738" s="6">
        <f>L738*E738</f>
        <v>25.9</v>
      </c>
      <c r="N738" t="str">
        <f>IF(I738="Rob","Robusta",IF(I738="Exc","Excelsa",IF(I738="Ara","Arabica",IF(I738="Lib","Liberica",""))))</f>
        <v>Liberica</v>
      </c>
      <c r="O738" t="str">
        <f>IF(J738="M","Medium",IF(J738="L","Light",IF(J738="D","Dark","")))</f>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INDEX(products!$A$1:$G$49, MATCH(orders!$D739, products!$A$1:$A$49, 0), MATCH(orders!I$1, products!$A$1:$G$1, 0))</f>
        <v>Ara</v>
      </c>
      <c r="J739" t="str">
        <f>INDEX(products!$A$1:$G$49, MATCH(orders!$D739, products!$A$1:$A$49, 0), MATCH(orders!J$1, products!$A$1:$G$1, 0))</f>
        <v>M</v>
      </c>
      <c r="K739" s="4">
        <f>INDEX(products!$A$1:$G$49, MATCH(orders!$D739, products!$A$1:$A$49, 0), MATCH(orders!K$1, products!$A$1:$G$1, 0))</f>
        <v>1</v>
      </c>
      <c r="L739" s="5">
        <f>INDEX(products!$A$1:$G$49, MATCH(orders!$D739, products!$A$1:$A$49, 0), MATCH(orders!L$1, products!$A$1:$G$1, 0))</f>
        <v>11.25</v>
      </c>
      <c r="M739" s="6">
        <f>L739*E739</f>
        <v>56.25</v>
      </c>
      <c r="N739" t="str">
        <f>IF(I739="Rob","Robusta",IF(I739="Exc","Excelsa",IF(I739="Ara","Arabica",IF(I739="Lib","Liberica",""))))</f>
        <v>Arabica</v>
      </c>
      <c r="O739" t="str">
        <f>IF(J739="M","Medium",IF(J739="L","Light",IF(J739="D","Dark","")))</f>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INDEX(products!$A$1:$G$49, MATCH(orders!$D740, products!$A$1:$A$49, 0), MATCH(orders!I$1, products!$A$1:$G$1, 0))</f>
        <v>Rob</v>
      </c>
      <c r="J740" t="str">
        <f>INDEX(products!$A$1:$G$49, MATCH(orders!$D740, products!$A$1:$A$49, 0), MATCH(orders!J$1, products!$A$1:$G$1, 0))</f>
        <v>L</v>
      </c>
      <c r="K740" s="4">
        <f>INDEX(products!$A$1:$G$49, MATCH(orders!$D740, products!$A$1:$A$49, 0), MATCH(orders!K$1, products!$A$1:$G$1, 0))</f>
        <v>0.2</v>
      </c>
      <c r="L740" s="5">
        <f>INDEX(products!$A$1:$G$49, MATCH(orders!$D740, products!$A$1:$A$49, 0), MATCH(orders!L$1, products!$A$1:$G$1, 0))</f>
        <v>3.5849999999999995</v>
      </c>
      <c r="M740" s="6">
        <f>L740*E740</f>
        <v>10.754999999999999</v>
      </c>
      <c r="N740" t="str">
        <f>IF(I740="Rob","Robusta",IF(I740="Exc","Excelsa",IF(I740="Ara","Arabica",IF(I740="Lib","Liberica",""))))</f>
        <v>Robusta</v>
      </c>
      <c r="O740" t="str">
        <f>IF(J740="M","Medium",IF(J740="L","Light",IF(J740="D","Dark","")))</f>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_xlfn.XLOOKUP(C741,customers!$A:$A,customers!$B:$B,,0)</f>
        <v>Jimmy Dymoke</v>
      </c>
      <c r="G741" s="2" t="str">
        <f>IF(_xlfn.XLOOKUP($C741,customers!$A:$A,customers!$C:$C,,0)=0,"",_xlfn.XLOOKUP($C741,customers!$A:$A,customers!$C:$C,,0))</f>
        <v>jdymokeje@prnewswire.com</v>
      </c>
      <c r="H741" s="2" t="str">
        <f>_xlfn.XLOOKUP($C741,customers!$A:$A,customers!$G:$G,,0)</f>
        <v>Ireland</v>
      </c>
      <c r="I741" t="str">
        <f>INDEX(products!$A$1:$G$49, MATCH(orders!$D741, products!$A$1:$A$49, 0), MATCH(orders!I$1, products!$A$1:$G$1, 0))</f>
        <v>Exc</v>
      </c>
      <c r="J741" t="str">
        <f>INDEX(products!$A$1:$G$49, MATCH(orders!$D741, products!$A$1:$A$49, 0), MATCH(orders!J$1, products!$A$1:$G$1, 0))</f>
        <v>D</v>
      </c>
      <c r="K741" s="4">
        <f>INDEX(products!$A$1:$G$49, MATCH(orders!$D741, products!$A$1:$A$49, 0), MATCH(orders!K$1, products!$A$1:$G$1, 0))</f>
        <v>0.2</v>
      </c>
      <c r="L741" s="5">
        <f>INDEX(products!$A$1:$G$49, MATCH(orders!$D741, products!$A$1:$A$49, 0), MATCH(orders!L$1, products!$A$1:$G$1, 0))</f>
        <v>3.645</v>
      </c>
      <c r="M741" s="6">
        <f>L741*E741</f>
        <v>18.225000000000001</v>
      </c>
      <c r="N741" t="str">
        <f>IF(I741="Rob","Robusta",IF(I741="Exc","Excelsa",IF(I741="Ara","Arabica",IF(I741="Lib","Liberica",""))))</f>
        <v>Excelsa</v>
      </c>
      <c r="O741" t="str">
        <f>IF(J741="M","Medium",IF(J741="L","Light",IF(J741="D","Dark","")))</f>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_xlfn.XLOOKUP(C742,customers!$A:$A,customers!$B:$B,,0)</f>
        <v>Kandace Cragell</v>
      </c>
      <c r="G742" s="2" t="str">
        <f>IF(_xlfn.XLOOKUP($C742,customers!$A:$A,customers!$C:$C,,0)=0,"",_xlfn.XLOOKUP($C742,customers!$A:$A,customers!$C:$C,,0))</f>
        <v>kcragellkk@google.com</v>
      </c>
      <c r="H742" s="2" t="str">
        <f>_xlfn.XLOOKUP($C742,customers!$A:$A,customers!$G:$G,,0)</f>
        <v>Ireland</v>
      </c>
      <c r="I742" t="str">
        <f>INDEX(products!$A$1:$G$49, MATCH(orders!$D742, products!$A$1:$A$49, 0), MATCH(orders!I$1, products!$A$1:$G$1, 0))</f>
        <v>Rob</v>
      </c>
      <c r="J742" t="str">
        <f>INDEX(products!$A$1:$G$49, MATCH(orders!$D742, products!$A$1:$A$49, 0), MATCH(orders!J$1, products!$A$1:$G$1, 0))</f>
        <v>L</v>
      </c>
      <c r="K742" s="4">
        <f>INDEX(products!$A$1:$G$49, MATCH(orders!$D742, products!$A$1:$A$49, 0), MATCH(orders!K$1, products!$A$1:$G$1, 0))</f>
        <v>0.5</v>
      </c>
      <c r="L742" s="5">
        <f>INDEX(products!$A$1:$G$49, MATCH(orders!$D742, products!$A$1:$A$49, 0), MATCH(orders!L$1, products!$A$1:$G$1, 0))</f>
        <v>7.169999999999999</v>
      </c>
      <c r="M742" s="6">
        <f>L742*E742</f>
        <v>28.679999999999996</v>
      </c>
      <c r="N742" t="str">
        <f>IF(I742="Rob","Robusta",IF(I742="Exc","Excelsa",IF(I742="Ara","Arabica",IF(I742="Lib","Liberica",""))))</f>
        <v>Robusta</v>
      </c>
      <c r="O742" t="str">
        <f>IF(J742="M","Medium",IF(J742="L","Light",IF(J742="D","Dark","")))</f>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INDEX(products!$A$1:$G$49, MATCH(orders!$D743, products!$A$1:$A$49, 0), MATCH(orders!I$1, products!$A$1:$G$1, 0))</f>
        <v>Lib</v>
      </c>
      <c r="J743" t="str">
        <f>INDEX(products!$A$1:$G$49, MATCH(orders!$D743, products!$A$1:$A$49, 0), MATCH(orders!J$1, products!$A$1:$G$1, 0))</f>
        <v>M</v>
      </c>
      <c r="K743" s="4">
        <f>INDEX(products!$A$1:$G$49, MATCH(orders!$D743, products!$A$1:$A$49, 0), MATCH(orders!K$1, products!$A$1:$G$1, 0))</f>
        <v>0.2</v>
      </c>
      <c r="L743" s="5">
        <f>INDEX(products!$A$1:$G$49, MATCH(orders!$D743, products!$A$1:$A$49, 0), MATCH(orders!L$1, products!$A$1:$G$1, 0))</f>
        <v>4.3650000000000002</v>
      </c>
      <c r="M743" s="6">
        <f>L743*E743</f>
        <v>8.73</v>
      </c>
      <c r="N743" t="str">
        <f>IF(I743="Rob","Robusta",IF(I743="Exc","Excelsa",IF(I743="Ara","Arabica",IF(I743="Lib","Liberica",""))))</f>
        <v>Liberica</v>
      </c>
      <c r="O743" t="str">
        <f>IF(J743="M","Medium",IF(J743="L","Light",IF(J743="D","Dark","")))</f>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_xlfn.XLOOKUP(C744,customers!$A:$A,customers!$B:$B,,0)</f>
        <v>Reese Lidgey</v>
      </c>
      <c r="G744" s="2" t="str">
        <f>IF(_xlfn.XLOOKUP($C744,customers!$A:$A,customers!$C:$C,,0)=0,"",_xlfn.XLOOKUP($C744,customers!$A:$A,customers!$C:$C,,0))</f>
        <v>rlidgeykm@vimeo.com</v>
      </c>
      <c r="H744" s="2" t="str">
        <f>_xlfn.XLOOKUP($C744,customers!$A:$A,customers!$G:$G,,0)</f>
        <v>United States</v>
      </c>
      <c r="I744" t="str">
        <f>INDEX(products!$A$1:$G$49, MATCH(orders!$D744, products!$A$1:$A$49, 0), MATCH(orders!I$1, products!$A$1:$G$1, 0))</f>
        <v>Lib</v>
      </c>
      <c r="J744" t="str">
        <f>INDEX(products!$A$1:$G$49, MATCH(orders!$D744, products!$A$1:$A$49, 0), MATCH(orders!J$1, products!$A$1:$G$1, 0))</f>
        <v>M</v>
      </c>
      <c r="K744" s="4">
        <f>INDEX(products!$A$1:$G$49, MATCH(orders!$D744, products!$A$1:$A$49, 0), MATCH(orders!K$1, products!$A$1:$G$1, 0))</f>
        <v>1</v>
      </c>
      <c r="L744" s="5">
        <f>INDEX(products!$A$1:$G$49, MATCH(orders!$D744, products!$A$1:$A$49, 0), MATCH(orders!L$1, products!$A$1:$G$1, 0))</f>
        <v>14.55</v>
      </c>
      <c r="M744" s="6">
        <f>L744*E744</f>
        <v>58.2</v>
      </c>
      <c r="N744" t="str">
        <f>IF(I744="Rob","Robusta",IF(I744="Exc","Excelsa",IF(I744="Ara","Arabica",IF(I744="Lib","Liberica",""))))</f>
        <v>Liberica</v>
      </c>
      <c r="O744" t="str">
        <f>IF(J744="M","Medium",IF(J744="L","Light",IF(J744="D","Dark","")))</f>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INDEX(products!$A$1:$G$49, MATCH(orders!$D745, products!$A$1:$A$49, 0), MATCH(orders!I$1, products!$A$1:$G$1, 0))</f>
        <v>Ara</v>
      </c>
      <c r="J745" t="str">
        <f>INDEX(products!$A$1:$G$49, MATCH(orders!$D745, products!$A$1:$A$49, 0), MATCH(orders!J$1, products!$A$1:$G$1, 0))</f>
        <v>D</v>
      </c>
      <c r="K745" s="4">
        <f>INDEX(products!$A$1:$G$49, MATCH(orders!$D745, products!$A$1:$A$49, 0), MATCH(orders!K$1, products!$A$1:$G$1, 0))</f>
        <v>0.5</v>
      </c>
      <c r="L745" s="5">
        <f>INDEX(products!$A$1:$G$49, MATCH(orders!$D745, products!$A$1:$A$49, 0), MATCH(orders!L$1, products!$A$1:$G$1, 0))</f>
        <v>5.97</v>
      </c>
      <c r="M745" s="6">
        <f>L745*E745</f>
        <v>17.91</v>
      </c>
      <c r="N745" t="str">
        <f>IF(I745="Rob","Robusta",IF(I745="Exc","Excelsa",IF(I745="Ara","Arabica",IF(I745="Lib","Liberica",""))))</f>
        <v>Arabica</v>
      </c>
      <c r="O745" t="str">
        <f>IF(J745="M","Medium",IF(J745="L","Light",IF(J745="D","Dark","")))</f>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_xlfn.XLOOKUP(C746,customers!$A:$A,customers!$B:$B,,0)</f>
        <v>Samuele Klaaassen</v>
      </c>
      <c r="G746" s="2" t="str">
        <f>IF(_xlfn.XLOOKUP($C746,customers!$A:$A,customers!$C:$C,,0)=0,"",_xlfn.XLOOKUP($C746,customers!$A:$A,customers!$C:$C,,0))</f>
        <v/>
      </c>
      <c r="H746" s="2" t="str">
        <f>_xlfn.XLOOKUP($C746,customers!$A:$A,customers!$G:$G,,0)</f>
        <v>United States</v>
      </c>
      <c r="I746" t="str">
        <f>INDEX(products!$A$1:$G$49, MATCH(orders!$D746, products!$A$1:$A$49, 0), MATCH(orders!I$1, products!$A$1:$G$1, 0))</f>
        <v>Rob</v>
      </c>
      <c r="J746" t="str">
        <f>INDEX(products!$A$1:$G$49, MATCH(orders!$D746, products!$A$1:$A$49, 0), MATCH(orders!J$1, products!$A$1:$G$1, 0))</f>
        <v>M</v>
      </c>
      <c r="K746" s="4">
        <f>INDEX(products!$A$1:$G$49, MATCH(orders!$D746, products!$A$1:$A$49, 0), MATCH(orders!K$1, products!$A$1:$G$1, 0))</f>
        <v>0.2</v>
      </c>
      <c r="L746" s="5">
        <f>INDEX(products!$A$1:$G$49, MATCH(orders!$D746, products!$A$1:$A$49, 0), MATCH(orders!L$1, products!$A$1:$G$1, 0))</f>
        <v>2.9849999999999999</v>
      </c>
      <c r="M746" s="6">
        <f>L746*E746</f>
        <v>17.91</v>
      </c>
      <c r="N746" t="str">
        <f>IF(I746="Rob","Robusta",IF(I746="Exc","Excelsa",IF(I746="Ara","Arabica",IF(I746="Lib","Liberica",""))))</f>
        <v>Robusta</v>
      </c>
      <c r="O746" t="str">
        <f>IF(J746="M","Medium",IF(J746="L","Light",IF(J746="D","Dark","")))</f>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_xlfn.XLOOKUP(C747,customers!$A:$A,customers!$B:$B,,0)</f>
        <v>Jordana Halden</v>
      </c>
      <c r="G747" s="2" t="str">
        <f>IF(_xlfn.XLOOKUP($C747,customers!$A:$A,customers!$C:$C,,0)=0,"",_xlfn.XLOOKUP($C747,customers!$A:$A,customers!$C:$C,,0))</f>
        <v>jhaldenkp@comcast.net</v>
      </c>
      <c r="H747" s="2" t="str">
        <f>_xlfn.XLOOKUP($C747,customers!$A:$A,customers!$G:$G,,0)</f>
        <v>Ireland</v>
      </c>
      <c r="I747" t="str">
        <f>INDEX(products!$A$1:$G$49, MATCH(orders!$D747, products!$A$1:$A$49, 0), MATCH(orders!I$1, products!$A$1:$G$1, 0))</f>
        <v>Exc</v>
      </c>
      <c r="J747" t="str">
        <f>INDEX(products!$A$1:$G$49, MATCH(orders!$D747, products!$A$1:$A$49, 0), MATCH(orders!J$1, products!$A$1:$G$1, 0))</f>
        <v>D</v>
      </c>
      <c r="K747" s="4">
        <f>INDEX(products!$A$1:$G$49, MATCH(orders!$D747, products!$A$1:$A$49, 0), MATCH(orders!K$1, products!$A$1:$G$1, 0))</f>
        <v>0.5</v>
      </c>
      <c r="L747" s="5">
        <f>INDEX(products!$A$1:$G$49, MATCH(orders!$D747, products!$A$1:$A$49, 0), MATCH(orders!L$1, products!$A$1:$G$1, 0))</f>
        <v>7.29</v>
      </c>
      <c r="M747" s="6">
        <f>L747*E747</f>
        <v>14.58</v>
      </c>
      <c r="N747" t="str">
        <f>IF(I747="Rob","Robusta",IF(I747="Exc","Excelsa",IF(I747="Ara","Arabica",IF(I747="Lib","Liberica",""))))</f>
        <v>Excelsa</v>
      </c>
      <c r="O747" t="str">
        <f>IF(J747="M","Medium",IF(J747="L","Light",IF(J747="D","Dark","")))</f>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INDEX(products!$A$1:$G$49, MATCH(orders!$D748, products!$A$1:$A$49, 0), MATCH(orders!I$1, products!$A$1:$G$1, 0))</f>
        <v>Ara</v>
      </c>
      <c r="J748" t="str">
        <f>INDEX(products!$A$1:$G$49, MATCH(orders!$D748, products!$A$1:$A$49, 0), MATCH(orders!J$1, products!$A$1:$G$1, 0))</f>
        <v>M</v>
      </c>
      <c r="K748" s="4">
        <f>INDEX(products!$A$1:$G$49, MATCH(orders!$D748, products!$A$1:$A$49, 0), MATCH(orders!K$1, products!$A$1:$G$1, 0))</f>
        <v>1</v>
      </c>
      <c r="L748" s="5">
        <f>INDEX(products!$A$1:$G$49, MATCH(orders!$D748, products!$A$1:$A$49, 0), MATCH(orders!L$1, products!$A$1:$G$1, 0))</f>
        <v>11.25</v>
      </c>
      <c r="M748" s="6">
        <f>L748*E748</f>
        <v>33.75</v>
      </c>
      <c r="N748" t="str">
        <f>IF(I748="Rob","Robusta",IF(I748="Exc","Excelsa",IF(I748="Ara","Arabica",IF(I748="Lib","Liberica",""))))</f>
        <v>Arabica</v>
      </c>
      <c r="O748" t="str">
        <f>IF(J748="M","Medium",IF(J748="L","Light",IF(J748="D","Dark","")))</f>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_xlfn.XLOOKUP(C749,customers!$A:$A,customers!$B:$B,,0)</f>
        <v>Teddi Quadri</v>
      </c>
      <c r="G749" s="2" t="str">
        <f>IF(_xlfn.XLOOKUP($C749,customers!$A:$A,customers!$C:$C,,0)=0,"",_xlfn.XLOOKUP($C749,customers!$A:$A,customers!$C:$C,,0))</f>
        <v>tquadrikr@opensource.org</v>
      </c>
      <c r="H749" s="2" t="str">
        <f>_xlfn.XLOOKUP($C749,customers!$A:$A,customers!$G:$G,,0)</f>
        <v>Ireland</v>
      </c>
      <c r="I749" t="str">
        <f>INDEX(products!$A$1:$G$49, MATCH(orders!$D749, products!$A$1:$A$49, 0), MATCH(orders!I$1, products!$A$1:$G$1, 0))</f>
        <v>Lib</v>
      </c>
      <c r="J749" t="str">
        <f>INDEX(products!$A$1:$G$49, MATCH(orders!$D749, products!$A$1:$A$49, 0), MATCH(orders!J$1, products!$A$1:$G$1, 0))</f>
        <v>M</v>
      </c>
      <c r="K749" s="4">
        <f>INDEX(products!$A$1:$G$49, MATCH(orders!$D749, products!$A$1:$A$49, 0), MATCH(orders!K$1, products!$A$1:$G$1, 0))</f>
        <v>0.5</v>
      </c>
      <c r="L749" s="5">
        <f>INDEX(products!$A$1:$G$49, MATCH(orders!$D749, products!$A$1:$A$49, 0), MATCH(orders!L$1, products!$A$1:$G$1, 0))</f>
        <v>8.73</v>
      </c>
      <c r="M749" s="6">
        <f>L749*E749</f>
        <v>34.92</v>
      </c>
      <c r="N749" t="str">
        <f>IF(I749="Rob","Robusta",IF(I749="Exc","Excelsa",IF(I749="Ara","Arabica",IF(I749="Lib","Liberica",""))))</f>
        <v>Liberica</v>
      </c>
      <c r="O749" t="str">
        <f>IF(J749="M","Medium",IF(J749="L","Light",IF(J749="D","Dark","")))</f>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_xlfn.XLOOKUP(C750,customers!$A:$A,customers!$B:$B,,0)</f>
        <v>Felita Eshmade</v>
      </c>
      <c r="G750" s="2" t="str">
        <f>IF(_xlfn.XLOOKUP($C750,customers!$A:$A,customers!$C:$C,,0)=0,"",_xlfn.XLOOKUP($C750,customers!$A:$A,customers!$C:$C,,0))</f>
        <v>feshmadeks@umn.edu</v>
      </c>
      <c r="H750" s="2" t="str">
        <f>_xlfn.XLOOKUP($C750,customers!$A:$A,customers!$G:$G,,0)</f>
        <v>United States</v>
      </c>
      <c r="I750" t="str">
        <f>INDEX(products!$A$1:$G$49, MATCH(orders!$D750, products!$A$1:$A$49, 0), MATCH(orders!I$1, products!$A$1:$G$1, 0))</f>
        <v>Exc</v>
      </c>
      <c r="J750" t="str">
        <f>INDEX(products!$A$1:$G$49, MATCH(orders!$D750, products!$A$1:$A$49, 0), MATCH(orders!J$1, products!$A$1:$G$1, 0))</f>
        <v>D</v>
      </c>
      <c r="K750" s="4">
        <f>INDEX(products!$A$1:$G$49, MATCH(orders!$D750, products!$A$1:$A$49, 0), MATCH(orders!K$1, products!$A$1:$G$1, 0))</f>
        <v>0.5</v>
      </c>
      <c r="L750" s="5">
        <f>INDEX(products!$A$1:$G$49, MATCH(orders!$D750, products!$A$1:$A$49, 0), MATCH(orders!L$1, products!$A$1:$G$1, 0))</f>
        <v>7.29</v>
      </c>
      <c r="M750" s="6">
        <f>L750*E750</f>
        <v>14.58</v>
      </c>
      <c r="N750" t="str">
        <f>IF(I750="Rob","Robusta",IF(I750="Exc","Excelsa",IF(I750="Ara","Arabica",IF(I750="Lib","Liberica",""))))</f>
        <v>Excelsa</v>
      </c>
      <c r="O750" t="str">
        <f>IF(J750="M","Medium",IF(J750="L","Light",IF(J750="D","Dark","")))</f>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_xlfn.XLOOKUP(C751,customers!$A:$A,customers!$B:$B,,0)</f>
        <v>Melodie OIlier</v>
      </c>
      <c r="G751" s="2" t="str">
        <f>IF(_xlfn.XLOOKUP($C751,customers!$A:$A,customers!$C:$C,,0)=0,"",_xlfn.XLOOKUP($C751,customers!$A:$A,customers!$C:$C,,0))</f>
        <v>moilierkt@paginegialle.it</v>
      </c>
      <c r="H751" s="2" t="str">
        <f>_xlfn.XLOOKUP($C751,customers!$A:$A,customers!$G:$G,,0)</f>
        <v>Ireland</v>
      </c>
      <c r="I751" t="str">
        <f>INDEX(products!$A$1:$G$49, MATCH(orders!$D751, products!$A$1:$A$49, 0), MATCH(orders!I$1, products!$A$1:$G$1, 0))</f>
        <v>Rob</v>
      </c>
      <c r="J751" t="str">
        <f>INDEX(products!$A$1:$G$49, MATCH(orders!$D751, products!$A$1:$A$49, 0), MATCH(orders!J$1, products!$A$1:$G$1, 0))</f>
        <v>D</v>
      </c>
      <c r="K751" s="4">
        <f>INDEX(products!$A$1:$G$49, MATCH(orders!$D751, products!$A$1:$A$49, 0), MATCH(orders!K$1, products!$A$1:$G$1, 0))</f>
        <v>0.2</v>
      </c>
      <c r="L751" s="5">
        <f>INDEX(products!$A$1:$G$49, MATCH(orders!$D751, products!$A$1:$A$49, 0), MATCH(orders!L$1, products!$A$1:$G$1, 0))</f>
        <v>2.6849999999999996</v>
      </c>
      <c r="M751" s="6">
        <f>L751*E751</f>
        <v>5.3699999999999992</v>
      </c>
      <c r="N751" t="str">
        <f>IF(I751="Rob","Robusta",IF(I751="Exc","Excelsa",IF(I751="Ara","Arabica",IF(I751="Lib","Liberica",""))))</f>
        <v>Robusta</v>
      </c>
      <c r="O751" t="str">
        <f>IF(J751="M","Medium",IF(J751="L","Light",IF(J751="D","Dark","")))</f>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_xlfn.XLOOKUP(C752,customers!$A:$A,customers!$B:$B,,0)</f>
        <v>Hazel Iacopini</v>
      </c>
      <c r="G752" s="2" t="str">
        <f>IF(_xlfn.XLOOKUP($C752,customers!$A:$A,customers!$C:$C,,0)=0,"",_xlfn.XLOOKUP($C752,customers!$A:$A,customers!$C:$C,,0))</f>
        <v/>
      </c>
      <c r="H752" s="2" t="str">
        <f>_xlfn.XLOOKUP($C752,customers!$A:$A,customers!$G:$G,,0)</f>
        <v>United States</v>
      </c>
      <c r="I752" t="str">
        <f>INDEX(products!$A$1:$G$49, MATCH(orders!$D752, products!$A$1:$A$49, 0), MATCH(orders!I$1, products!$A$1:$G$1, 0))</f>
        <v>Rob</v>
      </c>
      <c r="J752" t="str">
        <f>INDEX(products!$A$1:$G$49, MATCH(orders!$D752, products!$A$1:$A$49, 0), MATCH(orders!J$1, products!$A$1:$G$1, 0))</f>
        <v>M</v>
      </c>
      <c r="K752" s="4">
        <f>INDEX(products!$A$1:$G$49, MATCH(orders!$D752, products!$A$1:$A$49, 0), MATCH(orders!K$1, products!$A$1:$G$1, 0))</f>
        <v>0.5</v>
      </c>
      <c r="L752" s="5">
        <f>INDEX(products!$A$1:$G$49, MATCH(orders!$D752, products!$A$1:$A$49, 0), MATCH(orders!L$1, products!$A$1:$G$1, 0))</f>
        <v>5.97</v>
      </c>
      <c r="M752" s="6">
        <f>L752*E752</f>
        <v>5.97</v>
      </c>
      <c r="N752" t="str">
        <f>IF(I752="Rob","Robusta",IF(I752="Exc","Excelsa",IF(I752="Ara","Arabica",IF(I752="Lib","Liberica",""))))</f>
        <v>Robusta</v>
      </c>
      <c r="O752" t="str">
        <f>IF(J752="M","Medium",IF(J752="L","Light",IF(J752="D","Dark","")))</f>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INDEX(products!$A$1:$G$49, MATCH(orders!$D753, products!$A$1:$A$49, 0), MATCH(orders!I$1, products!$A$1:$G$1, 0))</f>
        <v>Lib</v>
      </c>
      <c r="J753" t="str">
        <f>INDEX(products!$A$1:$G$49, MATCH(orders!$D753, products!$A$1:$A$49, 0), MATCH(orders!J$1, products!$A$1:$G$1, 0))</f>
        <v>L</v>
      </c>
      <c r="K753" s="4">
        <f>INDEX(products!$A$1:$G$49, MATCH(orders!$D753, products!$A$1:$A$49, 0), MATCH(orders!K$1, products!$A$1:$G$1, 0))</f>
        <v>0.5</v>
      </c>
      <c r="L753" s="5">
        <f>INDEX(products!$A$1:$G$49, MATCH(orders!$D753, products!$A$1:$A$49, 0), MATCH(orders!L$1, products!$A$1:$G$1, 0))</f>
        <v>9.51</v>
      </c>
      <c r="M753" s="6">
        <f>L753*E753</f>
        <v>19.02</v>
      </c>
      <c r="N753" t="str">
        <f>IF(I753="Rob","Robusta",IF(I753="Exc","Excelsa",IF(I753="Ara","Arabica",IF(I753="Lib","Liberica",""))))</f>
        <v>Liberica</v>
      </c>
      <c r="O753" t="str">
        <f>IF(J753="M","Medium",IF(J753="L","Light",IF(J753="D","Dark","")))</f>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INDEX(products!$A$1:$G$49, MATCH(orders!$D754, products!$A$1:$A$49, 0), MATCH(orders!I$1, products!$A$1:$G$1, 0))</f>
        <v>Exc</v>
      </c>
      <c r="J754" t="str">
        <f>INDEX(products!$A$1:$G$49, MATCH(orders!$D754, products!$A$1:$A$49, 0), MATCH(orders!J$1, products!$A$1:$G$1, 0))</f>
        <v>M</v>
      </c>
      <c r="K754" s="4">
        <f>INDEX(products!$A$1:$G$49, MATCH(orders!$D754, products!$A$1:$A$49, 0), MATCH(orders!K$1, products!$A$1:$G$1, 0))</f>
        <v>1</v>
      </c>
      <c r="L754" s="5">
        <f>INDEX(products!$A$1:$G$49, MATCH(orders!$D754, products!$A$1:$A$49, 0), MATCH(orders!L$1, products!$A$1:$G$1, 0))</f>
        <v>13.75</v>
      </c>
      <c r="M754" s="6">
        <f>L754*E754</f>
        <v>27.5</v>
      </c>
      <c r="N754" t="str">
        <f>IF(I754="Rob","Robusta",IF(I754="Exc","Excelsa",IF(I754="Ara","Arabica",IF(I754="Lib","Liberica",""))))</f>
        <v>Excelsa</v>
      </c>
      <c r="O754" t="str">
        <f>IF(J754="M","Medium",IF(J754="L","Light",IF(J754="D","Dark","")))</f>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INDEX(products!$A$1:$G$49, MATCH(orders!$D755, products!$A$1:$A$49, 0), MATCH(orders!I$1, products!$A$1:$G$1, 0))</f>
        <v>Ara</v>
      </c>
      <c r="J755" t="str">
        <f>INDEX(products!$A$1:$G$49, MATCH(orders!$D755, products!$A$1:$A$49, 0), MATCH(orders!J$1, products!$A$1:$G$1, 0))</f>
        <v>D</v>
      </c>
      <c r="K755" s="4">
        <f>INDEX(products!$A$1:$G$49, MATCH(orders!$D755, products!$A$1:$A$49, 0), MATCH(orders!K$1, products!$A$1:$G$1, 0))</f>
        <v>0.5</v>
      </c>
      <c r="L755" s="5">
        <f>INDEX(products!$A$1:$G$49, MATCH(orders!$D755, products!$A$1:$A$49, 0), MATCH(orders!L$1, products!$A$1:$G$1, 0))</f>
        <v>5.97</v>
      </c>
      <c r="M755" s="6">
        <f>L755*E755</f>
        <v>29.849999999999998</v>
      </c>
      <c r="N755" t="str">
        <f>IF(I755="Rob","Robusta",IF(I755="Exc","Excelsa",IF(I755="Ara","Arabica",IF(I755="Lib","Liberica",""))))</f>
        <v>Arabica</v>
      </c>
      <c r="O755" t="str">
        <f>IF(J755="M","Medium",IF(J755="L","Light",IF(J755="D","Dark","")))</f>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_xlfn.XLOOKUP(C756,customers!$A:$A,customers!$B:$B,,0)</f>
        <v>Jimmy Dymoke</v>
      </c>
      <c r="G756" s="2" t="str">
        <f>IF(_xlfn.XLOOKUP($C756,customers!$A:$A,customers!$C:$C,,0)=0,"",_xlfn.XLOOKUP($C756,customers!$A:$A,customers!$C:$C,,0))</f>
        <v>jdymokeje@prnewswire.com</v>
      </c>
      <c r="H756" s="2" t="str">
        <f>_xlfn.XLOOKUP($C756,customers!$A:$A,customers!$G:$G,,0)</f>
        <v>Ireland</v>
      </c>
      <c r="I756" t="str">
        <f>INDEX(products!$A$1:$G$49, MATCH(orders!$D756, products!$A$1:$A$49, 0), MATCH(orders!I$1, products!$A$1:$G$1, 0))</f>
        <v>Ara</v>
      </c>
      <c r="J756" t="str">
        <f>INDEX(products!$A$1:$G$49, MATCH(orders!$D756, products!$A$1:$A$49, 0), MATCH(orders!J$1, products!$A$1:$G$1, 0))</f>
        <v>D</v>
      </c>
      <c r="K756" s="4">
        <f>INDEX(products!$A$1:$G$49, MATCH(orders!$D756, products!$A$1:$A$49, 0), MATCH(orders!K$1, products!$A$1:$G$1, 0))</f>
        <v>0.2</v>
      </c>
      <c r="L756" s="5">
        <f>INDEX(products!$A$1:$G$49, MATCH(orders!$D756, products!$A$1:$A$49, 0), MATCH(orders!L$1, products!$A$1:$G$1, 0))</f>
        <v>2.9849999999999999</v>
      </c>
      <c r="M756" s="6">
        <f>L756*E756</f>
        <v>17.91</v>
      </c>
      <c r="N756" t="str">
        <f>IF(I756="Rob","Robusta",IF(I756="Exc","Excelsa",IF(I756="Ara","Arabica",IF(I756="Lib","Liberica",""))))</f>
        <v>Arabica</v>
      </c>
      <c r="O756" t="str">
        <f>IF(J756="M","Medium",IF(J756="L","Light",IF(J756="D","Dark","")))</f>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INDEX(products!$A$1:$G$49, MATCH(orders!$D757, products!$A$1:$A$49, 0), MATCH(orders!I$1, products!$A$1:$G$1, 0))</f>
        <v>Lib</v>
      </c>
      <c r="J757" t="str">
        <f>INDEX(products!$A$1:$G$49, MATCH(orders!$D757, products!$A$1:$A$49, 0), MATCH(orders!J$1, products!$A$1:$G$1, 0))</f>
        <v>L</v>
      </c>
      <c r="K757" s="4">
        <f>INDEX(products!$A$1:$G$49, MATCH(orders!$D757, products!$A$1:$A$49, 0), MATCH(orders!K$1, products!$A$1:$G$1, 0))</f>
        <v>0.2</v>
      </c>
      <c r="L757" s="5">
        <f>INDEX(products!$A$1:$G$49, MATCH(orders!$D757, products!$A$1:$A$49, 0), MATCH(orders!L$1, products!$A$1:$G$1, 0))</f>
        <v>4.7549999999999999</v>
      </c>
      <c r="M757" s="6">
        <f>L757*E757</f>
        <v>28.53</v>
      </c>
      <c r="N757" t="str">
        <f>IF(I757="Rob","Robusta",IF(I757="Exc","Excelsa",IF(I757="Ara","Arabica",IF(I757="Lib","Liberica",""))))</f>
        <v>Liberica</v>
      </c>
      <c r="O757" t="str">
        <f>IF(J757="M","Medium",IF(J757="L","Light",IF(J757="D","Dark","")))</f>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INDEX(products!$A$1:$G$49, MATCH(orders!$D758, products!$A$1:$A$49, 0), MATCH(orders!I$1, products!$A$1:$G$1, 0))</f>
        <v>Rob</v>
      </c>
      <c r="J758" t="str">
        <f>INDEX(products!$A$1:$G$49, MATCH(orders!$D758, products!$A$1:$A$49, 0), MATCH(orders!J$1, products!$A$1:$G$1, 0))</f>
        <v>D</v>
      </c>
      <c r="K758" s="4">
        <f>INDEX(products!$A$1:$G$49, MATCH(orders!$D758, products!$A$1:$A$49, 0), MATCH(orders!K$1, products!$A$1:$G$1, 0))</f>
        <v>1</v>
      </c>
      <c r="L758" s="5">
        <f>INDEX(products!$A$1:$G$49, MATCH(orders!$D758, products!$A$1:$A$49, 0), MATCH(orders!L$1, products!$A$1:$G$1, 0))</f>
        <v>8.9499999999999993</v>
      </c>
      <c r="M758" s="6">
        <f>L758*E758</f>
        <v>35.799999999999997</v>
      </c>
      <c r="N758" t="str">
        <f>IF(I758="Rob","Robusta",IF(I758="Exc","Excelsa",IF(I758="Ara","Arabica",IF(I758="Lib","Liberica",""))))</f>
        <v>Robusta</v>
      </c>
      <c r="O758" t="str">
        <f>IF(J758="M","Medium",IF(J758="L","Light",IF(J758="D","Dark","")))</f>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INDEX(products!$A$1:$G$49, MATCH(orders!$D759, products!$A$1:$A$49, 0), MATCH(orders!I$1, products!$A$1:$G$1, 0))</f>
        <v>Ara</v>
      </c>
      <c r="J759" t="str">
        <f>INDEX(products!$A$1:$G$49, MATCH(orders!$D759, products!$A$1:$A$49, 0), MATCH(orders!J$1, products!$A$1:$G$1, 0))</f>
        <v>D</v>
      </c>
      <c r="K759" s="4">
        <f>INDEX(products!$A$1:$G$49, MATCH(orders!$D759, products!$A$1:$A$49, 0), MATCH(orders!K$1, products!$A$1:$G$1, 0))</f>
        <v>0.5</v>
      </c>
      <c r="L759" s="5">
        <f>INDEX(products!$A$1:$G$49, MATCH(orders!$D759, products!$A$1:$A$49, 0), MATCH(orders!L$1, products!$A$1:$G$1, 0))</f>
        <v>5.97</v>
      </c>
      <c r="M759" s="6">
        <f>L759*E759</f>
        <v>17.91</v>
      </c>
      <c r="N759" t="str">
        <f>IF(I759="Rob","Robusta",IF(I759="Exc","Excelsa",IF(I759="Ara","Arabica",IF(I759="Lib","Liberica",""))))</f>
        <v>Arabica</v>
      </c>
      <c r="O759" t="str">
        <f>IF(J759="M","Medium",IF(J759="L","Light",IF(J759="D","Dark","")))</f>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INDEX(products!$A$1:$G$49, MATCH(orders!$D760, products!$A$1:$A$49, 0), MATCH(orders!I$1, products!$A$1:$G$1, 0))</f>
        <v>Rob</v>
      </c>
      <c r="J760" t="str">
        <f>INDEX(products!$A$1:$G$49, MATCH(orders!$D760, products!$A$1:$A$49, 0), MATCH(orders!J$1, products!$A$1:$G$1, 0))</f>
        <v>D</v>
      </c>
      <c r="K760" s="4">
        <f>INDEX(products!$A$1:$G$49, MATCH(orders!$D760, products!$A$1:$A$49, 0), MATCH(orders!K$1, products!$A$1:$G$1, 0))</f>
        <v>1</v>
      </c>
      <c r="L760" s="5">
        <f>INDEX(products!$A$1:$G$49, MATCH(orders!$D760, products!$A$1:$A$49, 0), MATCH(orders!L$1, products!$A$1:$G$1, 0))</f>
        <v>8.9499999999999993</v>
      </c>
      <c r="M760" s="6">
        <f>L760*E760</f>
        <v>8.9499999999999993</v>
      </c>
      <c r="N760" t="str">
        <f>IF(I760="Rob","Robusta",IF(I760="Exc","Excelsa",IF(I760="Ara","Arabica",IF(I760="Lib","Liberica",""))))</f>
        <v>Robusta</v>
      </c>
      <c r="O760" t="str">
        <f>IF(J760="M","Medium",IF(J760="L","Light",IF(J760="D","Dark","")))</f>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INDEX(products!$A$1:$G$49, MATCH(orders!$D761, products!$A$1:$A$49, 0), MATCH(orders!I$1, products!$A$1:$G$1, 0))</f>
        <v>Lib</v>
      </c>
      <c r="J761" t="str">
        <f>INDEX(products!$A$1:$G$49, MATCH(orders!$D761, products!$A$1:$A$49, 0), MATCH(orders!J$1, products!$A$1:$G$1, 0))</f>
        <v>D</v>
      </c>
      <c r="K761" s="4">
        <f>INDEX(products!$A$1:$G$49, MATCH(orders!$D761, products!$A$1:$A$49, 0), MATCH(orders!K$1, products!$A$1:$G$1, 0))</f>
        <v>2.5</v>
      </c>
      <c r="L761" s="5">
        <f>INDEX(products!$A$1:$G$49, MATCH(orders!$D761, products!$A$1:$A$49, 0), MATCH(orders!L$1, products!$A$1:$G$1, 0))</f>
        <v>29.784999999999997</v>
      </c>
      <c r="M761" s="6">
        <f>L761*E761</f>
        <v>29.784999999999997</v>
      </c>
      <c r="N761" t="str">
        <f>IF(I761="Rob","Robusta",IF(I761="Exc","Excelsa",IF(I761="Ara","Arabica",IF(I761="Lib","Liberica",""))))</f>
        <v>Liberica</v>
      </c>
      <c r="O761" t="str">
        <f>IF(J761="M","Medium",IF(J761="L","Light",IF(J761="D","Dark","")))</f>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_xlfn.XLOOKUP(C762,customers!$A:$A,customers!$B:$B,,0)</f>
        <v>Arlana Ferrea</v>
      </c>
      <c r="G762" s="2" t="str">
        <f>IF(_xlfn.XLOOKUP($C762,customers!$A:$A,customers!$C:$C,,0)=0,"",_xlfn.XLOOKUP($C762,customers!$A:$A,customers!$C:$C,,0))</f>
        <v>aferreal4@wikia.com</v>
      </c>
      <c r="H762" s="2" t="str">
        <f>_xlfn.XLOOKUP($C762,customers!$A:$A,customers!$G:$G,,0)</f>
        <v>United States</v>
      </c>
      <c r="I762" t="str">
        <f>INDEX(products!$A$1:$G$49, MATCH(orders!$D762, products!$A$1:$A$49, 0), MATCH(orders!I$1, products!$A$1:$G$1, 0))</f>
        <v>Exc</v>
      </c>
      <c r="J762" t="str">
        <f>INDEX(products!$A$1:$G$49, MATCH(orders!$D762, products!$A$1:$A$49, 0), MATCH(orders!J$1, products!$A$1:$G$1, 0))</f>
        <v>L</v>
      </c>
      <c r="K762" s="4">
        <f>INDEX(products!$A$1:$G$49, MATCH(orders!$D762, products!$A$1:$A$49, 0), MATCH(orders!K$1, products!$A$1:$G$1, 0))</f>
        <v>0.5</v>
      </c>
      <c r="L762" s="5">
        <f>INDEX(products!$A$1:$G$49, MATCH(orders!$D762, products!$A$1:$A$49, 0), MATCH(orders!L$1, products!$A$1:$G$1, 0))</f>
        <v>8.91</v>
      </c>
      <c r="M762" s="6">
        <f>L762*E762</f>
        <v>44.55</v>
      </c>
      <c r="N762" t="str">
        <f>IF(I762="Rob","Robusta",IF(I762="Exc","Excelsa",IF(I762="Ara","Arabica",IF(I762="Lib","Liberica",""))))</f>
        <v>Excelsa</v>
      </c>
      <c r="O762" t="str">
        <f>IF(J762="M","Medium",IF(J762="L","Light",IF(J762="D","Dark","")))</f>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INDEX(products!$A$1:$G$49, MATCH(orders!$D763, products!$A$1:$A$49, 0), MATCH(orders!I$1, products!$A$1:$G$1, 0))</f>
        <v>Exc</v>
      </c>
      <c r="J763" t="str">
        <f>INDEX(products!$A$1:$G$49, MATCH(orders!$D763, products!$A$1:$A$49, 0), MATCH(orders!J$1, products!$A$1:$G$1, 0))</f>
        <v>L</v>
      </c>
      <c r="K763" s="4">
        <f>INDEX(products!$A$1:$G$49, MATCH(orders!$D763, products!$A$1:$A$49, 0), MATCH(orders!K$1, products!$A$1:$G$1, 0))</f>
        <v>1</v>
      </c>
      <c r="L763" s="5">
        <f>INDEX(products!$A$1:$G$49, MATCH(orders!$D763, products!$A$1:$A$49, 0), MATCH(orders!L$1, products!$A$1:$G$1, 0))</f>
        <v>14.85</v>
      </c>
      <c r="M763" s="6">
        <f>L763*E763</f>
        <v>89.1</v>
      </c>
      <c r="N763" t="str">
        <f>IF(I763="Rob","Robusta",IF(I763="Exc","Excelsa",IF(I763="Ara","Arabica",IF(I763="Lib","Liberica",""))))</f>
        <v>Excelsa</v>
      </c>
      <c r="O763" t="str">
        <f>IF(J763="M","Medium",IF(J763="L","Light",IF(J763="D","Dark","")))</f>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INDEX(products!$A$1:$G$49, MATCH(orders!$D764, products!$A$1:$A$49, 0), MATCH(orders!I$1, products!$A$1:$G$1, 0))</f>
        <v>Lib</v>
      </c>
      <c r="J764" t="str">
        <f>INDEX(products!$A$1:$G$49, MATCH(orders!$D764, products!$A$1:$A$49, 0), MATCH(orders!J$1, products!$A$1:$G$1, 0))</f>
        <v>M</v>
      </c>
      <c r="K764" s="4">
        <f>INDEX(products!$A$1:$G$49, MATCH(orders!$D764, products!$A$1:$A$49, 0), MATCH(orders!K$1, products!$A$1:$G$1, 0))</f>
        <v>0.5</v>
      </c>
      <c r="L764" s="5">
        <f>INDEX(products!$A$1:$G$49, MATCH(orders!$D764, products!$A$1:$A$49, 0), MATCH(orders!L$1, products!$A$1:$G$1, 0))</f>
        <v>8.73</v>
      </c>
      <c r="M764" s="6">
        <f>L764*E764</f>
        <v>43.650000000000006</v>
      </c>
      <c r="N764" t="str">
        <f>IF(I764="Rob","Robusta",IF(I764="Exc","Excelsa",IF(I764="Ara","Arabica",IF(I764="Lib","Liberica",""))))</f>
        <v>Liberica</v>
      </c>
      <c r="O764" t="str">
        <f>IF(J764="M","Medium",IF(J764="L","Light",IF(J764="D","Dark","")))</f>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_xlfn.XLOOKUP(C765,customers!$A:$A,customers!$B:$B,,0)</f>
        <v>Sarajane Potter</v>
      </c>
      <c r="G765" s="2" t="str">
        <f>IF(_xlfn.XLOOKUP($C765,customers!$A:$A,customers!$C:$C,,0)=0,"",_xlfn.XLOOKUP($C765,customers!$A:$A,customers!$C:$C,,0))</f>
        <v/>
      </c>
      <c r="H765" s="2" t="str">
        <f>_xlfn.XLOOKUP($C765,customers!$A:$A,customers!$G:$G,,0)</f>
        <v>United States</v>
      </c>
      <c r="I765" t="str">
        <f>INDEX(products!$A$1:$G$49, MATCH(orders!$D765, products!$A$1:$A$49, 0), MATCH(orders!I$1, products!$A$1:$G$1, 0))</f>
        <v>Ara</v>
      </c>
      <c r="J765" t="str">
        <f>INDEX(products!$A$1:$G$49, MATCH(orders!$D765, products!$A$1:$A$49, 0), MATCH(orders!J$1, products!$A$1:$G$1, 0))</f>
        <v>L</v>
      </c>
      <c r="K765" s="4">
        <f>INDEX(products!$A$1:$G$49, MATCH(orders!$D765, products!$A$1:$A$49, 0), MATCH(orders!K$1, products!$A$1:$G$1, 0))</f>
        <v>0.5</v>
      </c>
      <c r="L765" s="5">
        <f>INDEX(products!$A$1:$G$49, MATCH(orders!$D765, products!$A$1:$A$49, 0), MATCH(orders!L$1, products!$A$1:$G$1, 0))</f>
        <v>7.77</v>
      </c>
      <c r="M765" s="6">
        <f>L765*E765</f>
        <v>23.31</v>
      </c>
      <c r="N765" t="str">
        <f>IF(I765="Rob","Robusta",IF(I765="Exc","Excelsa",IF(I765="Ara","Arabica",IF(I765="Lib","Liberica",""))))</f>
        <v>Arabica</v>
      </c>
      <c r="O765" t="str">
        <f>IF(J765="M","Medium",IF(J765="L","Light",IF(J765="D","Dark","")))</f>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INDEX(products!$A$1:$G$49, MATCH(orders!$D766, products!$A$1:$A$49, 0), MATCH(orders!I$1, products!$A$1:$G$1, 0))</f>
        <v>Ara</v>
      </c>
      <c r="J766" t="str">
        <f>INDEX(products!$A$1:$G$49, MATCH(orders!$D766, products!$A$1:$A$49, 0), MATCH(orders!J$1, products!$A$1:$G$1, 0))</f>
        <v>L</v>
      </c>
      <c r="K766" s="4">
        <f>INDEX(products!$A$1:$G$49, MATCH(orders!$D766, products!$A$1:$A$49, 0), MATCH(orders!K$1, products!$A$1:$G$1, 0))</f>
        <v>2.5</v>
      </c>
      <c r="L766" s="5">
        <f>INDEX(products!$A$1:$G$49, MATCH(orders!$D766, products!$A$1:$A$49, 0), MATCH(orders!L$1, products!$A$1:$G$1, 0))</f>
        <v>29.784999999999997</v>
      </c>
      <c r="M766" s="6">
        <f>L766*E766</f>
        <v>178.70999999999998</v>
      </c>
      <c r="N766" t="str">
        <f>IF(I766="Rob","Robusta",IF(I766="Exc","Excelsa",IF(I766="Ara","Arabica",IF(I766="Lib","Liberica",""))))</f>
        <v>Arabica</v>
      </c>
      <c r="O766" t="str">
        <f>IF(J766="M","Medium",IF(J766="L","Light",IF(J766="D","Dark","")))</f>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INDEX(products!$A$1:$G$49, MATCH(orders!$D767, products!$A$1:$A$49, 0), MATCH(orders!I$1, products!$A$1:$G$1, 0))</f>
        <v>Rob</v>
      </c>
      <c r="J767" t="str">
        <f>INDEX(products!$A$1:$G$49, MATCH(orders!$D767, products!$A$1:$A$49, 0), MATCH(orders!J$1, products!$A$1:$G$1, 0))</f>
        <v>M</v>
      </c>
      <c r="K767" s="4">
        <f>INDEX(products!$A$1:$G$49, MATCH(orders!$D767, products!$A$1:$A$49, 0), MATCH(orders!K$1, products!$A$1:$G$1, 0))</f>
        <v>1</v>
      </c>
      <c r="L767" s="5">
        <f>INDEX(products!$A$1:$G$49, MATCH(orders!$D767, products!$A$1:$A$49, 0), MATCH(orders!L$1, products!$A$1:$G$1, 0))</f>
        <v>9.9499999999999993</v>
      </c>
      <c r="M767" s="6">
        <f>L767*E767</f>
        <v>59.699999999999996</v>
      </c>
      <c r="N767" t="str">
        <f>IF(I767="Rob","Robusta",IF(I767="Exc","Excelsa",IF(I767="Ara","Arabica",IF(I767="Lib","Liberica",""))))</f>
        <v>Robusta</v>
      </c>
      <c r="O767" t="str">
        <f>IF(J767="M","Medium",IF(J767="L","Light",IF(J767="D","Dark","")))</f>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INDEX(products!$A$1:$G$49, MATCH(orders!$D768, products!$A$1:$A$49, 0), MATCH(orders!I$1, products!$A$1:$G$1, 0))</f>
        <v>Ara</v>
      </c>
      <c r="J768" t="str">
        <f>INDEX(products!$A$1:$G$49, MATCH(orders!$D768, products!$A$1:$A$49, 0), MATCH(orders!J$1, products!$A$1:$G$1, 0))</f>
        <v>L</v>
      </c>
      <c r="K768" s="4">
        <f>INDEX(products!$A$1:$G$49, MATCH(orders!$D768, products!$A$1:$A$49, 0), MATCH(orders!K$1, products!$A$1:$G$1, 0))</f>
        <v>0.5</v>
      </c>
      <c r="L768" s="5">
        <f>INDEX(products!$A$1:$G$49, MATCH(orders!$D768, products!$A$1:$A$49, 0), MATCH(orders!L$1, products!$A$1:$G$1, 0))</f>
        <v>7.77</v>
      </c>
      <c r="M768" s="6">
        <f>L768*E768</f>
        <v>15.54</v>
      </c>
      <c r="N768" t="str">
        <f>IF(I768="Rob","Robusta",IF(I768="Exc","Excelsa",IF(I768="Ara","Arabica",IF(I768="Lib","Liberica",""))))</f>
        <v>Arabica</v>
      </c>
      <c r="O768" t="str">
        <f>IF(J768="M","Medium",IF(J768="L","Light",IF(J768="D","Dark","")))</f>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INDEX(products!$A$1:$G$49, MATCH(orders!$D769, products!$A$1:$A$49, 0), MATCH(orders!I$1, products!$A$1:$G$1, 0))</f>
        <v>Ara</v>
      </c>
      <c r="J769" t="str">
        <f>INDEX(products!$A$1:$G$49, MATCH(orders!$D769, products!$A$1:$A$49, 0), MATCH(orders!J$1, products!$A$1:$G$1, 0))</f>
        <v>L</v>
      </c>
      <c r="K769" s="4">
        <f>INDEX(products!$A$1:$G$49, MATCH(orders!$D769, products!$A$1:$A$49, 0), MATCH(orders!K$1, products!$A$1:$G$1, 0))</f>
        <v>2.5</v>
      </c>
      <c r="L769" s="5">
        <f>INDEX(products!$A$1:$G$49, MATCH(orders!$D769, products!$A$1:$A$49, 0), MATCH(orders!L$1, products!$A$1:$G$1, 0))</f>
        <v>29.784999999999997</v>
      </c>
      <c r="M769" s="6">
        <f>L769*E769</f>
        <v>89.35499999999999</v>
      </c>
      <c r="N769" t="str">
        <f>IF(I769="Rob","Robusta",IF(I769="Exc","Excelsa",IF(I769="Ara","Arabica",IF(I769="Lib","Liberica",""))))</f>
        <v>Arabica</v>
      </c>
      <c r="O769" t="str">
        <f>IF(J769="M","Medium",IF(J769="L","Light",IF(J769="D","Dark","")))</f>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INDEX(products!$A$1:$G$49, MATCH(orders!$D770, products!$A$1:$A$49, 0), MATCH(orders!I$1, products!$A$1:$G$1, 0))</f>
        <v>Rob</v>
      </c>
      <c r="J770" t="str">
        <f>INDEX(products!$A$1:$G$49, MATCH(orders!$D770, products!$A$1:$A$49, 0), MATCH(orders!J$1, products!$A$1:$G$1, 0))</f>
        <v>L</v>
      </c>
      <c r="K770" s="4">
        <f>INDEX(products!$A$1:$G$49, MATCH(orders!$D770, products!$A$1:$A$49, 0), MATCH(orders!K$1, products!$A$1:$G$1, 0))</f>
        <v>1</v>
      </c>
      <c r="L770" s="5">
        <f>INDEX(products!$A$1:$G$49, MATCH(orders!$D770, products!$A$1:$A$49, 0), MATCH(orders!L$1, products!$A$1:$G$1, 0))</f>
        <v>11.95</v>
      </c>
      <c r="M770" s="6">
        <f>L770*E770</f>
        <v>23.9</v>
      </c>
      <c r="N770" t="str">
        <f>IF(I770="Rob","Robusta",IF(I770="Exc","Excelsa",IF(I770="Ara","Arabica",IF(I770="Lib","Liberica",""))))</f>
        <v>Robusta</v>
      </c>
      <c r="O770" t="str">
        <f>IF(J770="M","Medium",IF(J770="L","Light",IF(J770="D","Dark","")))</f>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INDEX(products!$A$1:$G$49, MATCH(orders!$D771, products!$A$1:$A$49, 0), MATCH(orders!I$1, products!$A$1:$G$1, 0))</f>
        <v>Rob</v>
      </c>
      <c r="J771" t="str">
        <f>INDEX(products!$A$1:$G$49, MATCH(orders!$D771, products!$A$1:$A$49, 0), MATCH(orders!J$1, products!$A$1:$G$1, 0))</f>
        <v>M</v>
      </c>
      <c r="K771" s="4">
        <f>INDEX(products!$A$1:$G$49, MATCH(orders!$D771, products!$A$1:$A$49, 0), MATCH(orders!K$1, products!$A$1:$G$1, 0))</f>
        <v>2.5</v>
      </c>
      <c r="L771" s="5">
        <f>INDEX(products!$A$1:$G$49, MATCH(orders!$D771, products!$A$1:$A$49, 0), MATCH(orders!L$1, products!$A$1:$G$1, 0))</f>
        <v>22.884999999999998</v>
      </c>
      <c r="M771" s="6">
        <f>L771*E771</f>
        <v>137.31</v>
      </c>
      <c r="N771" t="str">
        <f>IF(I771="Rob","Robusta",IF(I771="Exc","Excelsa",IF(I771="Ara","Arabica",IF(I771="Lib","Liberica",""))))</f>
        <v>Robusta</v>
      </c>
      <c r="O771" t="str">
        <f>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INDEX(products!$A$1:$G$49, MATCH(orders!$D772, products!$A$1:$A$49, 0), MATCH(orders!I$1, products!$A$1:$G$1, 0))</f>
        <v>Ara</v>
      </c>
      <c r="J772" t="str">
        <f>INDEX(products!$A$1:$G$49, MATCH(orders!$D772, products!$A$1:$A$49, 0), MATCH(orders!J$1, products!$A$1:$G$1, 0))</f>
        <v>D</v>
      </c>
      <c r="K772" s="4">
        <f>INDEX(products!$A$1:$G$49, MATCH(orders!$D772, products!$A$1:$A$49, 0), MATCH(orders!K$1, products!$A$1:$G$1, 0))</f>
        <v>1</v>
      </c>
      <c r="L772" s="5">
        <f>INDEX(products!$A$1:$G$49, MATCH(orders!$D772, products!$A$1:$A$49, 0), MATCH(orders!L$1, products!$A$1:$G$1, 0))</f>
        <v>9.9499999999999993</v>
      </c>
      <c r="M772" s="6">
        <f>L772*E772</f>
        <v>9.9499999999999993</v>
      </c>
      <c r="N772" t="str">
        <f>IF(I772="Rob","Robusta",IF(I772="Exc","Excelsa",IF(I772="Ara","Arabica",IF(I772="Lib","Liberica",""))))</f>
        <v>Arabica</v>
      </c>
      <c r="O772" t="str">
        <f>IF(J772="M","Medium",IF(J772="L","Light",IF(J772="D","Dark","")))</f>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INDEX(products!$A$1:$G$49, MATCH(orders!$D773, products!$A$1:$A$49, 0), MATCH(orders!I$1, products!$A$1:$G$1, 0))</f>
        <v>Rob</v>
      </c>
      <c r="J773" t="str">
        <f>INDEX(products!$A$1:$G$49, MATCH(orders!$D773, products!$A$1:$A$49, 0), MATCH(orders!J$1, products!$A$1:$G$1, 0))</f>
        <v>L</v>
      </c>
      <c r="K773" s="4">
        <f>INDEX(products!$A$1:$G$49, MATCH(orders!$D773, products!$A$1:$A$49, 0), MATCH(orders!K$1, products!$A$1:$G$1, 0))</f>
        <v>0.5</v>
      </c>
      <c r="L773" s="5">
        <f>INDEX(products!$A$1:$G$49, MATCH(orders!$D773, products!$A$1:$A$49, 0), MATCH(orders!L$1, products!$A$1:$G$1, 0))</f>
        <v>7.169999999999999</v>
      </c>
      <c r="M773" s="6">
        <f>L773*E773</f>
        <v>21.509999999999998</v>
      </c>
      <c r="N773" t="str">
        <f>IF(I773="Rob","Robusta",IF(I773="Exc","Excelsa",IF(I773="Ara","Arabica",IF(I773="Lib","Liberica",""))))</f>
        <v>Robusta</v>
      </c>
      <c r="O773" t="str">
        <f>IF(J773="M","Medium",IF(J773="L","Light",IF(J773="D","Dark","")))</f>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_xlfn.XLOOKUP(C774,customers!$A:$A,customers!$B:$B,,0)</f>
        <v>Mellisa Mebes</v>
      </c>
      <c r="G774" s="2" t="str">
        <f>IF(_xlfn.XLOOKUP($C774,customers!$A:$A,customers!$C:$C,,0)=0,"",_xlfn.XLOOKUP($C774,customers!$A:$A,customers!$C:$C,,0))</f>
        <v/>
      </c>
      <c r="H774" s="2" t="str">
        <f>_xlfn.XLOOKUP($C774,customers!$A:$A,customers!$G:$G,,0)</f>
        <v>United States</v>
      </c>
      <c r="I774" t="str">
        <f>INDEX(products!$A$1:$G$49, MATCH(orders!$D774, products!$A$1:$A$49, 0), MATCH(orders!I$1, products!$A$1:$G$1, 0))</f>
        <v>Exc</v>
      </c>
      <c r="J774" t="str">
        <f>INDEX(products!$A$1:$G$49, MATCH(orders!$D774, products!$A$1:$A$49, 0), MATCH(orders!J$1, products!$A$1:$G$1, 0))</f>
        <v>M</v>
      </c>
      <c r="K774" s="4">
        <f>INDEX(products!$A$1:$G$49, MATCH(orders!$D774, products!$A$1:$A$49, 0), MATCH(orders!K$1, products!$A$1:$G$1, 0))</f>
        <v>1</v>
      </c>
      <c r="L774" s="5">
        <f>INDEX(products!$A$1:$G$49, MATCH(orders!$D774, products!$A$1:$A$49, 0), MATCH(orders!L$1, products!$A$1:$G$1, 0))</f>
        <v>13.75</v>
      </c>
      <c r="M774" s="6">
        <f>L774*E774</f>
        <v>82.5</v>
      </c>
      <c r="N774" t="str">
        <f>IF(I774="Rob","Robusta",IF(I774="Exc","Excelsa",IF(I774="Ara","Arabica",IF(I774="Lib","Liberica",""))))</f>
        <v>Excelsa</v>
      </c>
      <c r="O774" t="str">
        <f>IF(J774="M","Medium",IF(J774="L","Light",IF(J774="D","Dark","")))</f>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_xlfn.XLOOKUP(C775,customers!$A:$A,customers!$B:$B,,0)</f>
        <v>Alva Filipczak</v>
      </c>
      <c r="G775" s="2" t="str">
        <f>IF(_xlfn.XLOOKUP($C775,customers!$A:$A,customers!$C:$C,,0)=0,"",_xlfn.XLOOKUP($C775,customers!$A:$A,customers!$C:$C,,0))</f>
        <v>afilipczaklh@ning.com</v>
      </c>
      <c r="H775" s="2" t="str">
        <f>_xlfn.XLOOKUP($C775,customers!$A:$A,customers!$G:$G,,0)</f>
        <v>Ireland</v>
      </c>
      <c r="I775" t="str">
        <f>INDEX(products!$A$1:$G$49, MATCH(orders!$D775, products!$A$1:$A$49, 0), MATCH(orders!I$1, products!$A$1:$G$1, 0))</f>
        <v>Lib</v>
      </c>
      <c r="J775" t="str">
        <f>INDEX(products!$A$1:$G$49, MATCH(orders!$D775, products!$A$1:$A$49, 0), MATCH(orders!J$1, products!$A$1:$G$1, 0))</f>
        <v>M</v>
      </c>
      <c r="K775" s="4">
        <f>INDEX(products!$A$1:$G$49, MATCH(orders!$D775, products!$A$1:$A$49, 0), MATCH(orders!K$1, products!$A$1:$G$1, 0))</f>
        <v>0.2</v>
      </c>
      <c r="L775" s="5">
        <f>INDEX(products!$A$1:$G$49, MATCH(orders!$D775, products!$A$1:$A$49, 0), MATCH(orders!L$1, products!$A$1:$G$1, 0))</f>
        <v>4.3650000000000002</v>
      </c>
      <c r="M775" s="6">
        <f>L775*E775</f>
        <v>8.73</v>
      </c>
      <c r="N775" t="str">
        <f>IF(I775="Rob","Robusta",IF(I775="Exc","Excelsa",IF(I775="Ara","Arabica",IF(I775="Lib","Liberica",""))))</f>
        <v>Liberica</v>
      </c>
      <c r="O775" t="str">
        <f>IF(J775="M","Medium",IF(J775="L","Light",IF(J775="D","Dark","")))</f>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_xlfn.XLOOKUP(C776,customers!$A:$A,customers!$B:$B,,0)</f>
        <v>Dorette Hinemoor</v>
      </c>
      <c r="G776" s="2" t="str">
        <f>IF(_xlfn.XLOOKUP($C776,customers!$A:$A,customers!$C:$C,,0)=0,"",_xlfn.XLOOKUP($C776,customers!$A:$A,customers!$C:$C,,0))</f>
        <v/>
      </c>
      <c r="H776" s="2" t="str">
        <f>_xlfn.XLOOKUP($C776,customers!$A:$A,customers!$G:$G,,0)</f>
        <v>United States</v>
      </c>
      <c r="I776" t="str">
        <f>INDEX(products!$A$1:$G$49, MATCH(orders!$D776, products!$A$1:$A$49, 0), MATCH(orders!I$1, products!$A$1:$G$1, 0))</f>
        <v>Rob</v>
      </c>
      <c r="J776" t="str">
        <f>INDEX(products!$A$1:$G$49, MATCH(orders!$D776, products!$A$1:$A$49, 0), MATCH(orders!J$1, products!$A$1:$G$1, 0))</f>
        <v>M</v>
      </c>
      <c r="K776" s="4">
        <f>INDEX(products!$A$1:$G$49, MATCH(orders!$D776, products!$A$1:$A$49, 0), MATCH(orders!K$1, products!$A$1:$G$1, 0))</f>
        <v>1</v>
      </c>
      <c r="L776" s="5">
        <f>INDEX(products!$A$1:$G$49, MATCH(orders!$D776, products!$A$1:$A$49, 0), MATCH(orders!L$1, products!$A$1:$G$1, 0))</f>
        <v>9.9499999999999993</v>
      </c>
      <c r="M776" s="6">
        <f>L776*E776</f>
        <v>19.899999999999999</v>
      </c>
      <c r="N776" t="str">
        <f>IF(I776="Rob","Robusta",IF(I776="Exc","Excelsa",IF(I776="Ara","Arabica",IF(I776="Lib","Liberica",""))))</f>
        <v>Robusta</v>
      </c>
      <c r="O776" t="str">
        <f>IF(J776="M","Medium",IF(J776="L","Light",IF(J776="D","Dark","")))</f>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INDEX(products!$A$1:$G$49, MATCH(orders!$D777, products!$A$1:$A$49, 0), MATCH(orders!I$1, products!$A$1:$G$1, 0))</f>
        <v>Exc</v>
      </c>
      <c r="J777" t="str">
        <f>INDEX(products!$A$1:$G$49, MATCH(orders!$D777, products!$A$1:$A$49, 0), MATCH(orders!J$1, products!$A$1:$G$1, 0))</f>
        <v>L</v>
      </c>
      <c r="K777" s="4">
        <f>INDEX(products!$A$1:$G$49, MATCH(orders!$D777, products!$A$1:$A$49, 0), MATCH(orders!K$1, products!$A$1:$G$1, 0))</f>
        <v>0.5</v>
      </c>
      <c r="L777" s="5">
        <f>INDEX(products!$A$1:$G$49, MATCH(orders!$D777, products!$A$1:$A$49, 0), MATCH(orders!L$1, products!$A$1:$G$1, 0))</f>
        <v>8.91</v>
      </c>
      <c r="M777" s="6">
        <f>L777*E777</f>
        <v>17.82</v>
      </c>
      <c r="N777" t="str">
        <f>IF(I777="Rob","Robusta",IF(I777="Exc","Excelsa",IF(I777="Ara","Arabica",IF(I777="Lib","Liberica",""))))</f>
        <v>Excelsa</v>
      </c>
      <c r="O777" t="str">
        <f>IF(J777="M","Medium",IF(J777="L","Light",IF(J777="D","Dark","")))</f>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_xlfn.XLOOKUP(C778,customers!$A:$A,customers!$B:$B,,0)</f>
        <v>Jule Deehan</v>
      </c>
      <c r="G778" s="2" t="str">
        <f>IF(_xlfn.XLOOKUP($C778,customers!$A:$A,customers!$C:$C,,0)=0,"",_xlfn.XLOOKUP($C778,customers!$A:$A,customers!$C:$C,,0))</f>
        <v>jdeehanlk@about.me</v>
      </c>
      <c r="H778" s="2" t="str">
        <f>_xlfn.XLOOKUP($C778,customers!$A:$A,customers!$G:$G,,0)</f>
        <v>United States</v>
      </c>
      <c r="I778" t="str">
        <f>INDEX(products!$A$1:$G$49, MATCH(orders!$D778, products!$A$1:$A$49, 0), MATCH(orders!I$1, products!$A$1:$G$1, 0))</f>
        <v>Ara</v>
      </c>
      <c r="J778" t="str">
        <f>INDEX(products!$A$1:$G$49, MATCH(orders!$D778, products!$A$1:$A$49, 0), MATCH(orders!J$1, products!$A$1:$G$1, 0))</f>
        <v>M</v>
      </c>
      <c r="K778" s="4">
        <f>INDEX(products!$A$1:$G$49, MATCH(orders!$D778, products!$A$1:$A$49, 0), MATCH(orders!K$1, products!$A$1:$G$1, 0))</f>
        <v>0.5</v>
      </c>
      <c r="L778" s="5">
        <f>INDEX(products!$A$1:$G$49, MATCH(orders!$D778, products!$A$1:$A$49, 0), MATCH(orders!L$1, products!$A$1:$G$1, 0))</f>
        <v>6.75</v>
      </c>
      <c r="M778" s="6">
        <f>L778*E778</f>
        <v>20.25</v>
      </c>
      <c r="N778" t="str">
        <f>IF(I778="Rob","Robusta",IF(I778="Exc","Excelsa",IF(I778="Ara","Arabica",IF(I778="Lib","Liberica",""))))</f>
        <v>Arabica</v>
      </c>
      <c r="O778" t="str">
        <f>IF(J778="M","Medium",IF(J778="L","Light",IF(J778="D","Dark","")))</f>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_xlfn.XLOOKUP(C779,customers!$A:$A,customers!$B:$B,,0)</f>
        <v>Janella Eden</v>
      </c>
      <c r="G779" s="2" t="str">
        <f>IF(_xlfn.XLOOKUP($C779,customers!$A:$A,customers!$C:$C,,0)=0,"",_xlfn.XLOOKUP($C779,customers!$A:$A,customers!$C:$C,,0))</f>
        <v>jedenll@e-recht24.de</v>
      </c>
      <c r="H779" s="2" t="str">
        <f>_xlfn.XLOOKUP($C779,customers!$A:$A,customers!$G:$G,,0)</f>
        <v>United States</v>
      </c>
      <c r="I779" t="str">
        <f>INDEX(products!$A$1:$G$49, MATCH(orders!$D779, products!$A$1:$A$49, 0), MATCH(orders!I$1, products!$A$1:$G$1, 0))</f>
        <v>Ara</v>
      </c>
      <c r="J779" t="str">
        <f>INDEX(products!$A$1:$G$49, MATCH(orders!$D779, products!$A$1:$A$49, 0), MATCH(orders!J$1, products!$A$1:$G$1, 0))</f>
        <v>L</v>
      </c>
      <c r="K779" s="4">
        <f>INDEX(products!$A$1:$G$49, MATCH(orders!$D779, products!$A$1:$A$49, 0), MATCH(orders!K$1, products!$A$1:$G$1, 0))</f>
        <v>2.5</v>
      </c>
      <c r="L779" s="5">
        <f>INDEX(products!$A$1:$G$49, MATCH(orders!$D779, products!$A$1:$A$49, 0), MATCH(orders!L$1, products!$A$1:$G$1, 0))</f>
        <v>29.784999999999997</v>
      </c>
      <c r="M779" s="6">
        <f>L779*E779</f>
        <v>59.569999999999993</v>
      </c>
      <c r="N779" t="str">
        <f>IF(I779="Rob","Robusta",IF(I779="Exc","Excelsa",IF(I779="Ara","Arabica",IF(I779="Lib","Liberica",""))))</f>
        <v>Arabica</v>
      </c>
      <c r="O779" t="str">
        <f>IF(J779="M","Medium",IF(J779="L","Light",IF(J779="D","Dark","")))</f>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INDEX(products!$A$1:$G$49, MATCH(orders!$D780, products!$A$1:$A$49, 0), MATCH(orders!I$1, products!$A$1:$G$1, 0))</f>
        <v>Lib</v>
      </c>
      <c r="J780" t="str">
        <f>INDEX(products!$A$1:$G$49, MATCH(orders!$D780, products!$A$1:$A$49, 0), MATCH(orders!J$1, products!$A$1:$G$1, 0))</f>
        <v>L</v>
      </c>
      <c r="K780" s="4">
        <f>INDEX(products!$A$1:$G$49, MATCH(orders!$D780, products!$A$1:$A$49, 0), MATCH(orders!K$1, products!$A$1:$G$1, 0))</f>
        <v>0.5</v>
      </c>
      <c r="L780" s="5">
        <f>INDEX(products!$A$1:$G$49, MATCH(orders!$D780, products!$A$1:$A$49, 0), MATCH(orders!L$1, products!$A$1:$G$1, 0))</f>
        <v>9.51</v>
      </c>
      <c r="M780" s="6">
        <f>L780*E780</f>
        <v>19.02</v>
      </c>
      <c r="N780" t="str">
        <f>IF(I780="Rob","Robusta",IF(I780="Exc","Excelsa",IF(I780="Ara","Arabica",IF(I780="Lib","Liberica",""))))</f>
        <v>Liberica</v>
      </c>
      <c r="O780" t="str">
        <f>IF(J780="M","Medium",IF(J780="L","Light",IF(J780="D","Dark","")))</f>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INDEX(products!$A$1:$G$49, MATCH(orders!$D781, products!$A$1:$A$49, 0), MATCH(orders!I$1, products!$A$1:$G$1, 0))</f>
        <v>Lib</v>
      </c>
      <c r="J781" t="str">
        <f>INDEX(products!$A$1:$G$49, MATCH(orders!$D781, products!$A$1:$A$49, 0), MATCH(orders!J$1, products!$A$1:$G$1, 0))</f>
        <v>D</v>
      </c>
      <c r="K781" s="4">
        <f>INDEX(products!$A$1:$G$49, MATCH(orders!$D781, products!$A$1:$A$49, 0), MATCH(orders!K$1, products!$A$1:$G$1, 0))</f>
        <v>1</v>
      </c>
      <c r="L781" s="5">
        <f>INDEX(products!$A$1:$G$49, MATCH(orders!$D781, products!$A$1:$A$49, 0), MATCH(orders!L$1, products!$A$1:$G$1, 0))</f>
        <v>12.95</v>
      </c>
      <c r="M781" s="6">
        <f>L781*E781</f>
        <v>77.699999999999989</v>
      </c>
      <c r="N781" t="str">
        <f>IF(I781="Rob","Robusta",IF(I781="Exc","Excelsa",IF(I781="Ara","Arabica",IF(I781="Lib","Liberica",""))))</f>
        <v>Liberica</v>
      </c>
      <c r="O781" t="str">
        <f>IF(J781="M","Medium",IF(J781="L","Light",IF(J781="D","Dark","")))</f>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_xlfn.XLOOKUP(C782,customers!$A:$A,customers!$B:$B,,0)</f>
        <v>Verne Dunkerley</v>
      </c>
      <c r="G782" s="2" t="str">
        <f>IF(_xlfn.XLOOKUP($C782,customers!$A:$A,customers!$C:$C,,0)=0,"",_xlfn.XLOOKUP($C782,customers!$A:$A,customers!$C:$C,,0))</f>
        <v/>
      </c>
      <c r="H782" s="2" t="str">
        <f>_xlfn.XLOOKUP($C782,customers!$A:$A,customers!$G:$G,,0)</f>
        <v>United States</v>
      </c>
      <c r="I782" t="str">
        <f>INDEX(products!$A$1:$G$49, MATCH(orders!$D782, products!$A$1:$A$49, 0), MATCH(orders!I$1, products!$A$1:$G$1, 0))</f>
        <v>Exc</v>
      </c>
      <c r="J782" t="str">
        <f>INDEX(products!$A$1:$G$49, MATCH(orders!$D782, products!$A$1:$A$49, 0), MATCH(orders!J$1, products!$A$1:$G$1, 0))</f>
        <v>M</v>
      </c>
      <c r="K782" s="4">
        <f>INDEX(products!$A$1:$G$49, MATCH(orders!$D782, products!$A$1:$A$49, 0), MATCH(orders!K$1, products!$A$1:$G$1, 0))</f>
        <v>1</v>
      </c>
      <c r="L782" s="5">
        <f>INDEX(products!$A$1:$G$49, MATCH(orders!$D782, products!$A$1:$A$49, 0), MATCH(orders!L$1, products!$A$1:$G$1, 0))</f>
        <v>13.75</v>
      </c>
      <c r="M782" s="6">
        <f>L782*E782</f>
        <v>41.25</v>
      </c>
      <c r="N782" t="str">
        <f>IF(I782="Rob","Robusta",IF(I782="Exc","Excelsa",IF(I782="Ara","Arabica",IF(I782="Lib","Liberica",""))))</f>
        <v>Excelsa</v>
      </c>
      <c r="O782" t="str">
        <f>IF(J782="M","Medium",IF(J782="L","Light",IF(J782="D","Dark","")))</f>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INDEX(products!$A$1:$G$49, MATCH(orders!$D783, products!$A$1:$A$49, 0), MATCH(orders!I$1, products!$A$1:$G$1, 0))</f>
        <v>Lib</v>
      </c>
      <c r="J783" t="str">
        <f>INDEX(products!$A$1:$G$49, MATCH(orders!$D783, products!$A$1:$A$49, 0), MATCH(orders!J$1, products!$A$1:$G$1, 0))</f>
        <v>L</v>
      </c>
      <c r="K783" s="4">
        <f>INDEX(products!$A$1:$G$49, MATCH(orders!$D783, products!$A$1:$A$49, 0), MATCH(orders!K$1, products!$A$1:$G$1, 0))</f>
        <v>2.5</v>
      </c>
      <c r="L783" s="5">
        <f>INDEX(products!$A$1:$G$49, MATCH(orders!$D783, products!$A$1:$A$49, 0), MATCH(orders!L$1, products!$A$1:$G$1, 0))</f>
        <v>36.454999999999998</v>
      </c>
      <c r="M783" s="6">
        <f>L783*E783</f>
        <v>145.82</v>
      </c>
      <c r="N783" t="str">
        <f>IF(I783="Rob","Robusta",IF(I783="Exc","Excelsa",IF(I783="Ara","Arabica",IF(I783="Lib","Liberica",""))))</f>
        <v>Liberica</v>
      </c>
      <c r="O783" t="str">
        <f>IF(J783="M","Medium",IF(J783="L","Light",IF(J783="D","Dark","")))</f>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INDEX(products!$A$1:$G$49, MATCH(orders!$D784, products!$A$1:$A$49, 0), MATCH(orders!I$1, products!$A$1:$G$1, 0))</f>
        <v>Exc</v>
      </c>
      <c r="J784" t="str">
        <f>INDEX(products!$A$1:$G$49, MATCH(orders!$D784, products!$A$1:$A$49, 0), MATCH(orders!J$1, products!$A$1:$G$1, 0))</f>
        <v>L</v>
      </c>
      <c r="K784" s="4">
        <f>INDEX(products!$A$1:$G$49, MATCH(orders!$D784, products!$A$1:$A$49, 0), MATCH(orders!K$1, products!$A$1:$G$1, 0))</f>
        <v>0.2</v>
      </c>
      <c r="L784" s="5">
        <f>INDEX(products!$A$1:$G$49, MATCH(orders!$D784, products!$A$1:$A$49, 0), MATCH(orders!L$1, products!$A$1:$G$1, 0))</f>
        <v>4.4550000000000001</v>
      </c>
      <c r="M784" s="6">
        <f>L784*E784</f>
        <v>26.73</v>
      </c>
      <c r="N784" t="str">
        <f>IF(I784="Rob","Robusta",IF(I784="Exc","Excelsa",IF(I784="Ara","Arabica",IF(I784="Lib","Liberica",""))))</f>
        <v>Excelsa</v>
      </c>
      <c r="O784" t="str">
        <f>IF(J784="M","Medium",IF(J784="L","Light",IF(J784="D","Dark","")))</f>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_xlfn.XLOOKUP(C785,customers!$A:$A,customers!$B:$B,,0)</f>
        <v>Chris Croster</v>
      </c>
      <c r="G785" s="2" t="str">
        <f>IF(_xlfn.XLOOKUP($C785,customers!$A:$A,customers!$C:$C,,0)=0,"",_xlfn.XLOOKUP($C785,customers!$A:$A,customers!$C:$C,,0))</f>
        <v>ccrosterlr@gov.uk</v>
      </c>
      <c r="H785" s="2" t="str">
        <f>_xlfn.XLOOKUP($C785,customers!$A:$A,customers!$G:$G,,0)</f>
        <v>United States</v>
      </c>
      <c r="I785" t="str">
        <f>INDEX(products!$A$1:$G$49, MATCH(orders!$D785, products!$A$1:$A$49, 0), MATCH(orders!I$1, products!$A$1:$G$1, 0))</f>
        <v>Lib</v>
      </c>
      <c r="J785" t="str">
        <f>INDEX(products!$A$1:$G$49, MATCH(orders!$D785, products!$A$1:$A$49, 0), MATCH(orders!J$1, products!$A$1:$G$1, 0))</f>
        <v>M</v>
      </c>
      <c r="K785" s="4">
        <f>INDEX(products!$A$1:$G$49, MATCH(orders!$D785, products!$A$1:$A$49, 0), MATCH(orders!K$1, products!$A$1:$G$1, 0))</f>
        <v>0.5</v>
      </c>
      <c r="L785" s="5">
        <f>INDEX(products!$A$1:$G$49, MATCH(orders!$D785, products!$A$1:$A$49, 0), MATCH(orders!L$1, products!$A$1:$G$1, 0))</f>
        <v>8.73</v>
      </c>
      <c r="M785" s="6">
        <f>L785*E785</f>
        <v>43.650000000000006</v>
      </c>
      <c r="N785" t="str">
        <f>IF(I785="Rob","Robusta",IF(I785="Exc","Excelsa",IF(I785="Ara","Arabica",IF(I785="Lib","Liberica",""))))</f>
        <v>Liberica</v>
      </c>
      <c r="O785" t="str">
        <f>IF(J785="M","Medium",IF(J785="L","Light",IF(J785="D","Dark","")))</f>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INDEX(products!$A$1:$G$49, MATCH(orders!$D786, products!$A$1:$A$49, 0), MATCH(orders!I$1, products!$A$1:$G$1, 0))</f>
        <v>Lib</v>
      </c>
      <c r="J786" t="str">
        <f>INDEX(products!$A$1:$G$49, MATCH(orders!$D786, products!$A$1:$A$49, 0), MATCH(orders!J$1, products!$A$1:$G$1, 0))</f>
        <v>L</v>
      </c>
      <c r="K786" s="4">
        <f>INDEX(products!$A$1:$G$49, MATCH(orders!$D786, products!$A$1:$A$49, 0), MATCH(orders!K$1, products!$A$1:$G$1, 0))</f>
        <v>1</v>
      </c>
      <c r="L786" s="5">
        <f>INDEX(products!$A$1:$G$49, MATCH(orders!$D786, products!$A$1:$A$49, 0), MATCH(orders!L$1, products!$A$1:$G$1, 0))</f>
        <v>15.85</v>
      </c>
      <c r="M786" s="6">
        <f>L786*E786</f>
        <v>31.7</v>
      </c>
      <c r="N786" t="str">
        <f>IF(I786="Rob","Robusta",IF(I786="Exc","Excelsa",IF(I786="Ara","Arabica",IF(I786="Lib","Liberica",""))))</f>
        <v>Liberica</v>
      </c>
      <c r="O786" t="str">
        <f>IF(J786="M","Medium",IF(J786="L","Light",IF(J786="D","Dark","")))</f>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INDEX(products!$A$1:$G$49, MATCH(orders!$D787, products!$A$1:$A$49, 0), MATCH(orders!I$1, products!$A$1:$G$1, 0))</f>
        <v>Ara</v>
      </c>
      <c r="J787" t="str">
        <f>INDEX(products!$A$1:$G$49, MATCH(orders!$D787, products!$A$1:$A$49, 0), MATCH(orders!J$1, products!$A$1:$G$1, 0))</f>
        <v>D</v>
      </c>
      <c r="K787" s="4">
        <f>INDEX(products!$A$1:$G$49, MATCH(orders!$D787, products!$A$1:$A$49, 0), MATCH(orders!K$1, products!$A$1:$G$1, 0))</f>
        <v>2.5</v>
      </c>
      <c r="L787" s="5">
        <f>INDEX(products!$A$1:$G$49, MATCH(orders!$D787, products!$A$1:$A$49, 0), MATCH(orders!L$1, products!$A$1:$G$1, 0))</f>
        <v>22.884999999999998</v>
      </c>
      <c r="M787" s="6">
        <f>L787*E787</f>
        <v>22.884999999999998</v>
      </c>
      <c r="N787" t="str">
        <f>IF(I787="Rob","Robusta",IF(I787="Exc","Excelsa",IF(I787="Ara","Arabica",IF(I787="Lib","Liberica",""))))</f>
        <v>Arabica</v>
      </c>
      <c r="O787" t="str">
        <f>IF(J787="M","Medium",IF(J787="L","Light",IF(J787="D","Dark","")))</f>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INDEX(products!$A$1:$G$49, MATCH(orders!$D788, products!$A$1:$A$49, 0), MATCH(orders!I$1, products!$A$1:$G$1, 0))</f>
        <v>Exc</v>
      </c>
      <c r="J788" t="str">
        <f>INDEX(products!$A$1:$G$49, MATCH(orders!$D788, products!$A$1:$A$49, 0), MATCH(orders!J$1, products!$A$1:$G$1, 0))</f>
        <v>D</v>
      </c>
      <c r="K788" s="4">
        <f>INDEX(products!$A$1:$G$49, MATCH(orders!$D788, products!$A$1:$A$49, 0), MATCH(orders!K$1, products!$A$1:$G$1, 0))</f>
        <v>2.5</v>
      </c>
      <c r="L788" s="5">
        <f>INDEX(products!$A$1:$G$49, MATCH(orders!$D788, products!$A$1:$A$49, 0), MATCH(orders!L$1, products!$A$1:$G$1, 0))</f>
        <v>27.945</v>
      </c>
      <c r="M788" s="6">
        <f>L788*E788</f>
        <v>27.945</v>
      </c>
      <c r="N788" t="str">
        <f>IF(I788="Rob","Robusta",IF(I788="Exc","Excelsa",IF(I788="Ara","Arabica",IF(I788="Lib","Liberica",""))))</f>
        <v>Excelsa</v>
      </c>
      <c r="O788" t="str">
        <f>IF(J788="M","Medium",IF(J788="L","Light",IF(J788="D","Dark","")))</f>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_xlfn.XLOOKUP(C789,customers!$A:$A,customers!$B:$B,,0)</f>
        <v>Beryl Osborn</v>
      </c>
      <c r="G789" s="2" t="str">
        <f>IF(_xlfn.XLOOKUP($C789,customers!$A:$A,customers!$C:$C,,0)=0,"",_xlfn.XLOOKUP($C789,customers!$A:$A,customers!$C:$C,,0))</f>
        <v/>
      </c>
      <c r="H789" s="2" t="str">
        <f>_xlfn.XLOOKUP($C789,customers!$A:$A,customers!$G:$G,,0)</f>
        <v>United States</v>
      </c>
      <c r="I789" t="str">
        <f>INDEX(products!$A$1:$G$49, MATCH(orders!$D789, products!$A$1:$A$49, 0), MATCH(orders!I$1, products!$A$1:$G$1, 0))</f>
        <v>Exc</v>
      </c>
      <c r="J789" t="str">
        <f>INDEX(products!$A$1:$G$49, MATCH(orders!$D789, products!$A$1:$A$49, 0), MATCH(orders!J$1, products!$A$1:$G$1, 0))</f>
        <v>M</v>
      </c>
      <c r="K789" s="4">
        <f>INDEX(products!$A$1:$G$49, MATCH(orders!$D789, products!$A$1:$A$49, 0), MATCH(orders!K$1, products!$A$1:$G$1, 0))</f>
        <v>1</v>
      </c>
      <c r="L789" s="5">
        <f>INDEX(products!$A$1:$G$49, MATCH(orders!$D789, products!$A$1:$A$49, 0), MATCH(orders!L$1, products!$A$1:$G$1, 0))</f>
        <v>13.75</v>
      </c>
      <c r="M789" s="6">
        <f>L789*E789</f>
        <v>82.5</v>
      </c>
      <c r="N789" t="str">
        <f>IF(I789="Rob","Robusta",IF(I789="Exc","Excelsa",IF(I789="Ara","Arabica",IF(I789="Lib","Liberica",""))))</f>
        <v>Excelsa</v>
      </c>
      <c r="O789" t="str">
        <f>IF(J789="M","Medium",IF(J789="L","Light",IF(J789="D","Dark","")))</f>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INDEX(products!$A$1:$G$49, MATCH(orders!$D790, products!$A$1:$A$49, 0), MATCH(orders!I$1, products!$A$1:$G$1, 0))</f>
        <v>Rob</v>
      </c>
      <c r="J790" t="str">
        <f>INDEX(products!$A$1:$G$49, MATCH(orders!$D790, products!$A$1:$A$49, 0), MATCH(orders!J$1, products!$A$1:$G$1, 0))</f>
        <v>M</v>
      </c>
      <c r="K790" s="4">
        <f>INDEX(products!$A$1:$G$49, MATCH(orders!$D790, products!$A$1:$A$49, 0), MATCH(orders!K$1, products!$A$1:$G$1, 0))</f>
        <v>2.5</v>
      </c>
      <c r="L790" s="5">
        <f>INDEX(products!$A$1:$G$49, MATCH(orders!$D790, products!$A$1:$A$49, 0), MATCH(orders!L$1, products!$A$1:$G$1, 0))</f>
        <v>22.884999999999998</v>
      </c>
      <c r="M790" s="6">
        <f>L790*E790</f>
        <v>45.769999999999996</v>
      </c>
      <c r="N790" t="str">
        <f>IF(I790="Rob","Robusta",IF(I790="Exc","Excelsa",IF(I790="Ara","Arabica",IF(I790="Lib","Liberica",""))))</f>
        <v>Robusta</v>
      </c>
      <c r="O790" t="str">
        <f>IF(J790="M","Medium",IF(J790="L","Light",IF(J790="D","Dark","")))</f>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_xlfn.XLOOKUP(C791,customers!$A:$A,customers!$B:$B,,0)</f>
        <v>Nobe Buney</v>
      </c>
      <c r="G791" s="2" t="str">
        <f>IF(_xlfn.XLOOKUP($C791,customers!$A:$A,customers!$C:$C,,0)=0,"",_xlfn.XLOOKUP($C791,customers!$A:$A,customers!$C:$C,,0))</f>
        <v>nbuneylx@jugem.jp</v>
      </c>
      <c r="H791" s="2" t="str">
        <f>_xlfn.XLOOKUP($C791,customers!$A:$A,customers!$G:$G,,0)</f>
        <v>United States</v>
      </c>
      <c r="I791" t="str">
        <f>INDEX(products!$A$1:$G$49, MATCH(orders!$D791, products!$A$1:$A$49, 0), MATCH(orders!I$1, products!$A$1:$G$1, 0))</f>
        <v>Ara</v>
      </c>
      <c r="J791" t="str">
        <f>INDEX(products!$A$1:$G$49, MATCH(orders!$D791, products!$A$1:$A$49, 0), MATCH(orders!J$1, products!$A$1:$G$1, 0))</f>
        <v>L</v>
      </c>
      <c r="K791" s="4">
        <f>INDEX(products!$A$1:$G$49, MATCH(orders!$D791, products!$A$1:$A$49, 0), MATCH(orders!K$1, products!$A$1:$G$1, 0))</f>
        <v>1</v>
      </c>
      <c r="L791" s="5">
        <f>INDEX(products!$A$1:$G$49, MATCH(orders!$D791, products!$A$1:$A$49, 0), MATCH(orders!L$1, products!$A$1:$G$1, 0))</f>
        <v>12.95</v>
      </c>
      <c r="M791" s="6">
        <f>L791*E791</f>
        <v>77.699999999999989</v>
      </c>
      <c r="N791" t="str">
        <f>IF(I791="Rob","Robusta",IF(I791="Exc","Excelsa",IF(I791="Ara","Arabica",IF(I791="Lib","Liberica",""))))</f>
        <v>Arabica</v>
      </c>
      <c r="O791" t="str">
        <f>IF(J791="M","Medium",IF(J791="L","Light",IF(J791="D","Dark","")))</f>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INDEX(products!$A$1:$G$49, MATCH(orders!$D792, products!$A$1:$A$49, 0), MATCH(orders!I$1, products!$A$1:$G$1, 0))</f>
        <v>Ara</v>
      </c>
      <c r="J792" t="str">
        <f>INDEX(products!$A$1:$G$49, MATCH(orders!$D792, products!$A$1:$A$49, 0), MATCH(orders!J$1, products!$A$1:$G$1, 0))</f>
        <v>L</v>
      </c>
      <c r="K792" s="4">
        <f>INDEX(products!$A$1:$G$49, MATCH(orders!$D792, products!$A$1:$A$49, 0), MATCH(orders!K$1, products!$A$1:$G$1, 0))</f>
        <v>0.5</v>
      </c>
      <c r="L792" s="5">
        <f>INDEX(products!$A$1:$G$49, MATCH(orders!$D792, products!$A$1:$A$49, 0), MATCH(orders!L$1, products!$A$1:$G$1, 0))</f>
        <v>7.77</v>
      </c>
      <c r="M792" s="6">
        <f>L792*E792</f>
        <v>23.31</v>
      </c>
      <c r="N792" t="str">
        <f>IF(I792="Rob","Robusta",IF(I792="Exc","Excelsa",IF(I792="Ara","Arabica",IF(I792="Lib","Liberica",""))))</f>
        <v>Arabica</v>
      </c>
      <c r="O792" t="str">
        <f>IF(J792="M","Medium",IF(J792="L","Light",IF(J792="D","Dark","")))</f>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INDEX(products!$A$1:$G$49, MATCH(orders!$D793, products!$A$1:$A$49, 0), MATCH(orders!I$1, products!$A$1:$G$1, 0))</f>
        <v>Lib</v>
      </c>
      <c r="J793" t="str">
        <f>INDEX(products!$A$1:$G$49, MATCH(orders!$D793, products!$A$1:$A$49, 0), MATCH(orders!J$1, products!$A$1:$G$1, 0))</f>
        <v>L</v>
      </c>
      <c r="K793" s="4">
        <f>INDEX(products!$A$1:$G$49, MATCH(orders!$D793, products!$A$1:$A$49, 0), MATCH(orders!K$1, products!$A$1:$G$1, 0))</f>
        <v>0.2</v>
      </c>
      <c r="L793" s="5">
        <f>INDEX(products!$A$1:$G$49, MATCH(orders!$D793, products!$A$1:$A$49, 0), MATCH(orders!L$1, products!$A$1:$G$1, 0))</f>
        <v>4.7549999999999999</v>
      </c>
      <c r="M793" s="6">
        <f>L793*E793</f>
        <v>23.774999999999999</v>
      </c>
      <c r="N793" t="str">
        <f>IF(I793="Rob","Robusta",IF(I793="Exc","Excelsa",IF(I793="Ara","Arabica",IF(I793="Lib","Liberica",""))))</f>
        <v>Liberica</v>
      </c>
      <c r="O793" t="str">
        <f>IF(J793="M","Medium",IF(J793="L","Light",IF(J793="D","Dark","")))</f>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INDEX(products!$A$1:$G$49, MATCH(orders!$D794, products!$A$1:$A$49, 0), MATCH(orders!I$1, products!$A$1:$G$1, 0))</f>
        <v>Lib</v>
      </c>
      <c r="J794" t="str">
        <f>INDEX(products!$A$1:$G$49, MATCH(orders!$D794, products!$A$1:$A$49, 0), MATCH(orders!J$1, products!$A$1:$G$1, 0))</f>
        <v>M</v>
      </c>
      <c r="K794" s="4">
        <f>INDEX(products!$A$1:$G$49, MATCH(orders!$D794, products!$A$1:$A$49, 0), MATCH(orders!K$1, products!$A$1:$G$1, 0))</f>
        <v>0.5</v>
      </c>
      <c r="L794" s="5">
        <f>INDEX(products!$A$1:$G$49, MATCH(orders!$D794, products!$A$1:$A$49, 0), MATCH(orders!L$1, products!$A$1:$G$1, 0))</f>
        <v>8.73</v>
      </c>
      <c r="M794" s="6">
        <f>L794*E794</f>
        <v>52.38</v>
      </c>
      <c r="N794" t="str">
        <f>IF(I794="Rob","Robusta",IF(I794="Exc","Excelsa",IF(I794="Ara","Arabica",IF(I794="Lib","Liberica",""))))</f>
        <v>Liberica</v>
      </c>
      <c r="O794" t="str">
        <f>IF(J794="M","Medium",IF(J794="L","Light",IF(J794="D","Dark","")))</f>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INDEX(products!$A$1:$G$49, MATCH(orders!$D795, products!$A$1:$A$49, 0), MATCH(orders!I$1, products!$A$1:$G$1, 0))</f>
        <v>Rob</v>
      </c>
      <c r="J795" t="str">
        <f>INDEX(products!$A$1:$G$49, MATCH(orders!$D795, products!$A$1:$A$49, 0), MATCH(orders!J$1, products!$A$1:$G$1, 0))</f>
        <v>L</v>
      </c>
      <c r="K795" s="4">
        <f>INDEX(products!$A$1:$G$49, MATCH(orders!$D795, products!$A$1:$A$49, 0), MATCH(orders!K$1, products!$A$1:$G$1, 0))</f>
        <v>0.2</v>
      </c>
      <c r="L795" s="5">
        <f>INDEX(products!$A$1:$G$49, MATCH(orders!$D795, products!$A$1:$A$49, 0), MATCH(orders!L$1, products!$A$1:$G$1, 0))</f>
        <v>3.5849999999999995</v>
      </c>
      <c r="M795" s="6">
        <f>L795*E795</f>
        <v>17.924999999999997</v>
      </c>
      <c r="N795" t="str">
        <f>IF(I795="Rob","Robusta",IF(I795="Exc","Excelsa",IF(I795="Ara","Arabica",IF(I795="Lib","Liberica",""))))</f>
        <v>Robusta</v>
      </c>
      <c r="O795" t="str">
        <f>IF(J795="M","Medium",IF(J795="L","Light",IF(J795="D","Dark","")))</f>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INDEX(products!$A$1:$G$49, MATCH(orders!$D796, products!$A$1:$A$49, 0), MATCH(orders!I$1, products!$A$1:$G$1, 0))</f>
        <v>Ara</v>
      </c>
      <c r="J796" t="str">
        <f>INDEX(products!$A$1:$G$49, MATCH(orders!$D796, products!$A$1:$A$49, 0), MATCH(orders!J$1, products!$A$1:$G$1, 0))</f>
        <v>L</v>
      </c>
      <c r="K796" s="4">
        <f>INDEX(products!$A$1:$G$49, MATCH(orders!$D796, products!$A$1:$A$49, 0), MATCH(orders!K$1, products!$A$1:$G$1, 0))</f>
        <v>2.5</v>
      </c>
      <c r="L796" s="5">
        <f>INDEX(products!$A$1:$G$49, MATCH(orders!$D796, products!$A$1:$A$49, 0), MATCH(orders!L$1, products!$A$1:$G$1, 0))</f>
        <v>29.784999999999997</v>
      </c>
      <c r="M796" s="6">
        <f>L796*E796</f>
        <v>148.92499999999998</v>
      </c>
      <c r="N796" t="str">
        <f>IF(I796="Rob","Robusta",IF(I796="Exc","Excelsa",IF(I796="Ara","Arabica",IF(I796="Lib","Liberica",""))))</f>
        <v>Arabica</v>
      </c>
      <c r="O796" t="str">
        <f>IF(J796="M","Medium",IF(J796="L","Light",IF(J796="D","Dark","")))</f>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INDEX(products!$A$1:$G$49, MATCH(orders!$D797, products!$A$1:$A$49, 0), MATCH(orders!I$1, products!$A$1:$G$1, 0))</f>
        <v>Rob</v>
      </c>
      <c r="J797" t="str">
        <f>INDEX(products!$A$1:$G$49, MATCH(orders!$D797, products!$A$1:$A$49, 0), MATCH(orders!J$1, products!$A$1:$G$1, 0))</f>
        <v>L</v>
      </c>
      <c r="K797" s="4">
        <f>INDEX(products!$A$1:$G$49, MATCH(orders!$D797, products!$A$1:$A$49, 0), MATCH(orders!K$1, products!$A$1:$G$1, 0))</f>
        <v>0.5</v>
      </c>
      <c r="L797" s="5">
        <f>INDEX(products!$A$1:$G$49, MATCH(orders!$D797, products!$A$1:$A$49, 0), MATCH(orders!L$1, products!$A$1:$G$1, 0))</f>
        <v>7.169999999999999</v>
      </c>
      <c r="M797" s="6">
        <f>L797*E797</f>
        <v>28.679999999999996</v>
      </c>
      <c r="N797" t="str">
        <f>IF(I797="Rob","Robusta",IF(I797="Exc","Excelsa",IF(I797="Ara","Arabica",IF(I797="Lib","Liberica",""))))</f>
        <v>Robusta</v>
      </c>
      <c r="O797" t="str">
        <f>IF(J797="M","Medium",IF(J797="L","Light",IF(J797="D","Dark","")))</f>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_xlfn.XLOOKUP(C798,customers!$A:$A,customers!$B:$B,,0)</f>
        <v>Merell Zanazzi</v>
      </c>
      <c r="G798" s="2" t="str">
        <f>IF(_xlfn.XLOOKUP($C798,customers!$A:$A,customers!$C:$C,,0)=0,"",_xlfn.XLOOKUP($C798,customers!$A:$A,customers!$C:$C,,0))</f>
        <v/>
      </c>
      <c r="H798" s="2" t="str">
        <f>_xlfn.XLOOKUP($C798,customers!$A:$A,customers!$G:$G,,0)</f>
        <v>United States</v>
      </c>
      <c r="I798" t="str">
        <f>INDEX(products!$A$1:$G$49, MATCH(orders!$D798, products!$A$1:$A$49, 0), MATCH(orders!I$1, products!$A$1:$G$1, 0))</f>
        <v>Lib</v>
      </c>
      <c r="J798" t="str">
        <f>INDEX(products!$A$1:$G$49, MATCH(orders!$D798, products!$A$1:$A$49, 0), MATCH(orders!J$1, products!$A$1:$G$1, 0))</f>
        <v>L</v>
      </c>
      <c r="K798" s="4">
        <f>INDEX(products!$A$1:$G$49, MATCH(orders!$D798, products!$A$1:$A$49, 0), MATCH(orders!K$1, products!$A$1:$G$1, 0))</f>
        <v>0.5</v>
      </c>
      <c r="L798" s="5">
        <f>INDEX(products!$A$1:$G$49, MATCH(orders!$D798, products!$A$1:$A$49, 0), MATCH(orders!L$1, products!$A$1:$G$1, 0))</f>
        <v>9.51</v>
      </c>
      <c r="M798" s="6">
        <f>L798*E798</f>
        <v>9.51</v>
      </c>
      <c r="N798" t="str">
        <f>IF(I798="Rob","Robusta",IF(I798="Exc","Excelsa",IF(I798="Ara","Arabica",IF(I798="Lib","Liberica",""))))</f>
        <v>Liberica</v>
      </c>
      <c r="O798" t="str">
        <f>IF(J798="M","Medium",IF(J798="L","Light",IF(J798="D","Dark","")))</f>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INDEX(products!$A$1:$G$49, MATCH(orders!$D799, products!$A$1:$A$49, 0), MATCH(orders!I$1, products!$A$1:$G$1, 0))</f>
        <v>Ara</v>
      </c>
      <c r="J799" t="str">
        <f>INDEX(products!$A$1:$G$49, MATCH(orders!$D799, products!$A$1:$A$49, 0), MATCH(orders!J$1, products!$A$1:$G$1, 0))</f>
        <v>L</v>
      </c>
      <c r="K799" s="4">
        <f>INDEX(products!$A$1:$G$49, MATCH(orders!$D799, products!$A$1:$A$49, 0), MATCH(orders!K$1, products!$A$1:$G$1, 0))</f>
        <v>0.5</v>
      </c>
      <c r="L799" s="5">
        <f>INDEX(products!$A$1:$G$49, MATCH(orders!$D799, products!$A$1:$A$49, 0), MATCH(orders!L$1, products!$A$1:$G$1, 0))</f>
        <v>7.77</v>
      </c>
      <c r="M799" s="6">
        <f>L799*E799</f>
        <v>31.08</v>
      </c>
      <c r="N799" t="str">
        <f>IF(I799="Rob","Robusta",IF(I799="Exc","Excelsa",IF(I799="Ara","Arabica",IF(I799="Lib","Liberica",""))))</f>
        <v>Arabica</v>
      </c>
      <c r="O799" t="str">
        <f>IF(J799="M","Medium",IF(J799="L","Light",IF(J799="D","Dark","")))</f>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INDEX(products!$A$1:$G$49, MATCH(orders!$D800, products!$A$1:$A$49, 0), MATCH(orders!I$1, products!$A$1:$G$1, 0))</f>
        <v>Rob</v>
      </c>
      <c r="J800" t="str">
        <f>INDEX(products!$A$1:$G$49, MATCH(orders!$D800, products!$A$1:$A$49, 0), MATCH(orders!J$1, products!$A$1:$G$1, 0))</f>
        <v>D</v>
      </c>
      <c r="K800" s="4">
        <f>INDEX(products!$A$1:$G$49, MATCH(orders!$D800, products!$A$1:$A$49, 0), MATCH(orders!K$1, products!$A$1:$G$1, 0))</f>
        <v>0.2</v>
      </c>
      <c r="L800" s="5">
        <f>INDEX(products!$A$1:$G$49, MATCH(orders!$D800, products!$A$1:$A$49, 0), MATCH(orders!L$1, products!$A$1:$G$1, 0))</f>
        <v>2.6849999999999996</v>
      </c>
      <c r="M800" s="6">
        <f>L800*E800</f>
        <v>8.0549999999999997</v>
      </c>
      <c r="N800" t="str">
        <f>IF(I800="Rob","Robusta",IF(I800="Exc","Excelsa",IF(I800="Ara","Arabica",IF(I800="Lib","Liberica",""))))</f>
        <v>Robusta</v>
      </c>
      <c r="O800" t="str">
        <f>IF(J800="M","Medium",IF(J800="L","Light",IF(J800="D","Dark","")))</f>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_xlfn.XLOOKUP(C801,customers!$A:$A,customers!$B:$B,,0)</f>
        <v>Gonzales Cicculi</v>
      </c>
      <c r="G801" s="2" t="str">
        <f>IF(_xlfn.XLOOKUP($C801,customers!$A:$A,customers!$C:$C,,0)=0,"",_xlfn.XLOOKUP($C801,customers!$A:$A,customers!$C:$C,,0))</f>
        <v/>
      </c>
      <c r="H801" s="2" t="str">
        <f>_xlfn.XLOOKUP($C801,customers!$A:$A,customers!$G:$G,,0)</f>
        <v>United States</v>
      </c>
      <c r="I801" t="str">
        <f>INDEX(products!$A$1:$G$49, MATCH(orders!$D801, products!$A$1:$A$49, 0), MATCH(orders!I$1, products!$A$1:$G$1, 0))</f>
        <v>Exc</v>
      </c>
      <c r="J801" t="str">
        <f>INDEX(products!$A$1:$G$49, MATCH(orders!$D801, products!$A$1:$A$49, 0), MATCH(orders!J$1, products!$A$1:$G$1, 0))</f>
        <v>D</v>
      </c>
      <c r="K801" s="4">
        <f>INDEX(products!$A$1:$G$49, MATCH(orders!$D801, products!$A$1:$A$49, 0), MATCH(orders!K$1, products!$A$1:$G$1, 0))</f>
        <v>1</v>
      </c>
      <c r="L801" s="5">
        <f>INDEX(products!$A$1:$G$49, MATCH(orders!$D801, products!$A$1:$A$49, 0), MATCH(orders!L$1, products!$A$1:$G$1, 0))</f>
        <v>12.15</v>
      </c>
      <c r="M801" s="6">
        <f>L801*E801</f>
        <v>36.450000000000003</v>
      </c>
      <c r="N801" t="str">
        <f>IF(I801="Rob","Robusta",IF(I801="Exc","Excelsa",IF(I801="Ara","Arabica",IF(I801="Lib","Liberica",""))))</f>
        <v>Excelsa</v>
      </c>
      <c r="O801" t="str">
        <f>IF(J801="M","Medium",IF(J801="L","Light",IF(J801="D","Dark","")))</f>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_xlfn.XLOOKUP(C802,customers!$A:$A,customers!$B:$B,,0)</f>
        <v>Man Fright</v>
      </c>
      <c r="G802" s="2" t="str">
        <f>IF(_xlfn.XLOOKUP($C802,customers!$A:$A,customers!$C:$C,,0)=0,"",_xlfn.XLOOKUP($C802,customers!$A:$A,customers!$C:$C,,0))</f>
        <v>mfrightm8@harvard.edu</v>
      </c>
      <c r="H802" s="2" t="str">
        <f>_xlfn.XLOOKUP($C802,customers!$A:$A,customers!$G:$G,,0)</f>
        <v>Ireland</v>
      </c>
      <c r="I802" t="str">
        <f>INDEX(products!$A$1:$G$49, MATCH(orders!$D802, products!$A$1:$A$49, 0), MATCH(orders!I$1, products!$A$1:$G$1, 0))</f>
        <v>Rob</v>
      </c>
      <c r="J802" t="str">
        <f>INDEX(products!$A$1:$G$49, MATCH(orders!$D802, products!$A$1:$A$49, 0), MATCH(orders!J$1, products!$A$1:$G$1, 0))</f>
        <v>D</v>
      </c>
      <c r="K802" s="4">
        <f>INDEX(products!$A$1:$G$49, MATCH(orders!$D802, products!$A$1:$A$49, 0), MATCH(orders!K$1, products!$A$1:$G$1, 0))</f>
        <v>0.2</v>
      </c>
      <c r="L802" s="5">
        <f>INDEX(products!$A$1:$G$49, MATCH(orders!$D802, products!$A$1:$A$49, 0), MATCH(orders!L$1, products!$A$1:$G$1, 0))</f>
        <v>2.6849999999999996</v>
      </c>
      <c r="M802" s="6">
        <f>L802*E802</f>
        <v>16.11</v>
      </c>
      <c r="N802" t="str">
        <f>IF(I802="Rob","Robusta",IF(I802="Exc","Excelsa",IF(I802="Ara","Arabica",IF(I802="Lib","Liberica",""))))</f>
        <v>Robusta</v>
      </c>
      <c r="O802" t="str">
        <f>IF(J802="M","Medium",IF(J802="L","Light",IF(J802="D","Dark","")))</f>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_xlfn.XLOOKUP(C803,customers!$A:$A,customers!$B:$B,,0)</f>
        <v>Boyce Tarte</v>
      </c>
      <c r="G803" s="2" t="str">
        <f>IF(_xlfn.XLOOKUP($C803,customers!$A:$A,customers!$C:$C,,0)=0,"",_xlfn.XLOOKUP($C803,customers!$A:$A,customers!$C:$C,,0))</f>
        <v>btartem9@aol.com</v>
      </c>
      <c r="H803" s="2" t="str">
        <f>_xlfn.XLOOKUP($C803,customers!$A:$A,customers!$G:$G,,0)</f>
        <v>United States</v>
      </c>
      <c r="I803" t="str">
        <f>INDEX(products!$A$1:$G$49, MATCH(orders!$D803, products!$A$1:$A$49, 0), MATCH(orders!I$1, products!$A$1:$G$1, 0))</f>
        <v>Rob</v>
      </c>
      <c r="J803" t="str">
        <f>INDEX(products!$A$1:$G$49, MATCH(orders!$D803, products!$A$1:$A$49, 0), MATCH(orders!J$1, products!$A$1:$G$1, 0))</f>
        <v>D</v>
      </c>
      <c r="K803" s="4">
        <f>INDEX(products!$A$1:$G$49, MATCH(orders!$D803, products!$A$1:$A$49, 0), MATCH(orders!K$1, products!$A$1:$G$1, 0))</f>
        <v>2.5</v>
      </c>
      <c r="L803" s="5">
        <f>INDEX(products!$A$1:$G$49, MATCH(orders!$D803, products!$A$1:$A$49, 0), MATCH(orders!L$1, products!$A$1:$G$1, 0))</f>
        <v>20.584999999999997</v>
      </c>
      <c r="M803" s="6">
        <f>L803*E803</f>
        <v>41.169999999999995</v>
      </c>
      <c r="N803" t="str">
        <f>IF(I803="Rob","Robusta",IF(I803="Exc","Excelsa",IF(I803="Ara","Arabica",IF(I803="Lib","Liberica",""))))</f>
        <v>Robusta</v>
      </c>
      <c r="O803" t="str">
        <f>IF(J803="M","Medium",IF(J803="L","Light",IF(J803="D","Dark","")))</f>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INDEX(products!$A$1:$G$49, MATCH(orders!$D804, products!$A$1:$A$49, 0), MATCH(orders!I$1, products!$A$1:$G$1, 0))</f>
        <v>Rob</v>
      </c>
      <c r="J804" t="str">
        <f>INDEX(products!$A$1:$G$49, MATCH(orders!$D804, products!$A$1:$A$49, 0), MATCH(orders!J$1, products!$A$1:$G$1, 0))</f>
        <v>D</v>
      </c>
      <c r="K804" s="4">
        <f>INDEX(products!$A$1:$G$49, MATCH(orders!$D804, products!$A$1:$A$49, 0), MATCH(orders!K$1, products!$A$1:$G$1, 0))</f>
        <v>0.2</v>
      </c>
      <c r="L804" s="5">
        <f>INDEX(products!$A$1:$G$49, MATCH(orders!$D804, products!$A$1:$A$49, 0), MATCH(orders!L$1, products!$A$1:$G$1, 0))</f>
        <v>2.6849999999999996</v>
      </c>
      <c r="M804" s="6">
        <f>L804*E804</f>
        <v>10.739999999999998</v>
      </c>
      <c r="N804" t="str">
        <f>IF(I804="Rob","Robusta",IF(I804="Exc","Excelsa",IF(I804="Ara","Arabica",IF(I804="Lib","Liberica",""))))</f>
        <v>Robusta</v>
      </c>
      <c r="O804" t="str">
        <f>IF(J804="M","Medium",IF(J804="L","Light",IF(J804="D","Dark","")))</f>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_xlfn.XLOOKUP(C805,customers!$A:$A,customers!$B:$B,,0)</f>
        <v>Darn Penquet</v>
      </c>
      <c r="G805" s="2" t="str">
        <f>IF(_xlfn.XLOOKUP($C805,customers!$A:$A,customers!$C:$C,,0)=0,"",_xlfn.XLOOKUP($C805,customers!$A:$A,customers!$C:$C,,0))</f>
        <v>dpenquetmb@diigo.com</v>
      </c>
      <c r="H805" s="2" t="str">
        <f>_xlfn.XLOOKUP($C805,customers!$A:$A,customers!$G:$G,,0)</f>
        <v>United States</v>
      </c>
      <c r="I805" t="str">
        <f>INDEX(products!$A$1:$G$49, MATCH(orders!$D805, products!$A$1:$A$49, 0), MATCH(orders!I$1, products!$A$1:$G$1, 0))</f>
        <v>Exc</v>
      </c>
      <c r="J805" t="str">
        <f>INDEX(products!$A$1:$G$49, MATCH(orders!$D805, products!$A$1:$A$49, 0), MATCH(orders!J$1, products!$A$1:$G$1, 0))</f>
        <v>M</v>
      </c>
      <c r="K805" s="4">
        <f>INDEX(products!$A$1:$G$49, MATCH(orders!$D805, products!$A$1:$A$49, 0), MATCH(orders!K$1, products!$A$1:$G$1, 0))</f>
        <v>2.5</v>
      </c>
      <c r="L805" s="5">
        <f>INDEX(products!$A$1:$G$49, MATCH(orders!$D805, products!$A$1:$A$49, 0), MATCH(orders!L$1, products!$A$1:$G$1, 0))</f>
        <v>31.624999999999996</v>
      </c>
      <c r="M805" s="6">
        <f>L805*E805</f>
        <v>126.49999999999999</v>
      </c>
      <c r="N805" t="str">
        <f>IF(I805="Rob","Robusta",IF(I805="Exc","Excelsa",IF(I805="Ara","Arabica",IF(I805="Lib","Liberica",""))))</f>
        <v>Excelsa</v>
      </c>
      <c r="O805" t="str">
        <f>IF(J805="M","Medium",IF(J805="L","Light",IF(J805="D","Dark","")))</f>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_xlfn.XLOOKUP(C806,customers!$A:$A,customers!$B:$B,,0)</f>
        <v>Jammie Cloke</v>
      </c>
      <c r="G806" s="2" t="str">
        <f>IF(_xlfn.XLOOKUP($C806,customers!$A:$A,customers!$C:$C,,0)=0,"",_xlfn.XLOOKUP($C806,customers!$A:$A,customers!$C:$C,,0))</f>
        <v/>
      </c>
      <c r="H806" s="2" t="str">
        <f>_xlfn.XLOOKUP($C806,customers!$A:$A,customers!$G:$G,,0)</f>
        <v>United Kingdom</v>
      </c>
      <c r="I806" t="str">
        <f>INDEX(products!$A$1:$G$49, MATCH(orders!$D806, products!$A$1:$A$49, 0), MATCH(orders!I$1, products!$A$1:$G$1, 0))</f>
        <v>Rob</v>
      </c>
      <c r="J806" t="str">
        <f>INDEX(products!$A$1:$G$49, MATCH(orders!$D806, products!$A$1:$A$49, 0), MATCH(orders!J$1, products!$A$1:$G$1, 0))</f>
        <v>L</v>
      </c>
      <c r="K806" s="4">
        <f>INDEX(products!$A$1:$G$49, MATCH(orders!$D806, products!$A$1:$A$49, 0), MATCH(orders!K$1, products!$A$1:$G$1, 0))</f>
        <v>1</v>
      </c>
      <c r="L806" s="5">
        <f>INDEX(products!$A$1:$G$49, MATCH(orders!$D806, products!$A$1:$A$49, 0), MATCH(orders!L$1, products!$A$1:$G$1, 0))</f>
        <v>11.95</v>
      </c>
      <c r="M806" s="6">
        <f>L806*E806</f>
        <v>23.9</v>
      </c>
      <c r="N806" t="str">
        <f>IF(I806="Rob","Robusta",IF(I806="Exc","Excelsa",IF(I806="Ara","Arabica",IF(I806="Lib","Liberica",""))))</f>
        <v>Robusta</v>
      </c>
      <c r="O806" t="str">
        <f>IF(J806="M","Medium",IF(J806="L","Light",IF(J806="D","Dark","")))</f>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_xlfn.XLOOKUP(C807,customers!$A:$A,customers!$B:$B,,0)</f>
        <v>Chester Clowton</v>
      </c>
      <c r="G807" s="2" t="str">
        <f>IF(_xlfn.XLOOKUP($C807,customers!$A:$A,customers!$C:$C,,0)=0,"",_xlfn.XLOOKUP($C807,customers!$A:$A,customers!$C:$C,,0))</f>
        <v/>
      </c>
      <c r="H807" s="2" t="str">
        <f>_xlfn.XLOOKUP($C807,customers!$A:$A,customers!$G:$G,,0)</f>
        <v>United States</v>
      </c>
      <c r="I807" t="str">
        <f>INDEX(products!$A$1:$G$49, MATCH(orders!$D807, products!$A$1:$A$49, 0), MATCH(orders!I$1, products!$A$1:$G$1, 0))</f>
        <v>Rob</v>
      </c>
      <c r="J807" t="str">
        <f>INDEX(products!$A$1:$G$49, MATCH(orders!$D807, products!$A$1:$A$49, 0), MATCH(orders!J$1, products!$A$1:$G$1, 0))</f>
        <v>M</v>
      </c>
      <c r="K807" s="4">
        <f>INDEX(products!$A$1:$G$49, MATCH(orders!$D807, products!$A$1:$A$49, 0), MATCH(orders!K$1, products!$A$1:$G$1, 0))</f>
        <v>0.5</v>
      </c>
      <c r="L807" s="5">
        <f>INDEX(products!$A$1:$G$49, MATCH(orders!$D807, products!$A$1:$A$49, 0), MATCH(orders!L$1, products!$A$1:$G$1, 0))</f>
        <v>5.97</v>
      </c>
      <c r="M807" s="6">
        <f>L807*E807</f>
        <v>5.97</v>
      </c>
      <c r="N807" t="str">
        <f>IF(I807="Rob","Robusta",IF(I807="Exc","Excelsa",IF(I807="Ara","Arabica",IF(I807="Lib","Liberica",""))))</f>
        <v>Robusta</v>
      </c>
      <c r="O807" t="str">
        <f>IF(J807="M","Medium",IF(J807="L","Light",IF(J807="D","Dark","")))</f>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_xlfn.XLOOKUP(C808,customers!$A:$A,customers!$B:$B,,0)</f>
        <v>Kathleen Diable</v>
      </c>
      <c r="G808" s="2" t="str">
        <f>IF(_xlfn.XLOOKUP($C808,customers!$A:$A,customers!$C:$C,,0)=0,"",_xlfn.XLOOKUP($C808,customers!$A:$A,customers!$C:$C,,0))</f>
        <v/>
      </c>
      <c r="H808" s="2" t="str">
        <f>_xlfn.XLOOKUP($C808,customers!$A:$A,customers!$G:$G,,0)</f>
        <v>United Kingdom</v>
      </c>
      <c r="I808" t="str">
        <f>INDEX(products!$A$1:$G$49, MATCH(orders!$D808, products!$A$1:$A$49, 0), MATCH(orders!I$1, products!$A$1:$G$1, 0))</f>
        <v>Lib</v>
      </c>
      <c r="J808" t="str">
        <f>INDEX(products!$A$1:$G$49, MATCH(orders!$D808, products!$A$1:$A$49, 0), MATCH(orders!J$1, products!$A$1:$G$1, 0))</f>
        <v>D</v>
      </c>
      <c r="K808" s="4">
        <f>INDEX(products!$A$1:$G$49, MATCH(orders!$D808, products!$A$1:$A$49, 0), MATCH(orders!K$1, products!$A$1:$G$1, 0))</f>
        <v>0.2</v>
      </c>
      <c r="L808" s="5">
        <f>INDEX(products!$A$1:$G$49, MATCH(orders!$D808, products!$A$1:$A$49, 0), MATCH(orders!L$1, products!$A$1:$G$1, 0))</f>
        <v>3.8849999999999998</v>
      </c>
      <c r="M808" s="6">
        <f>L808*E808</f>
        <v>7.77</v>
      </c>
      <c r="N808" t="str">
        <f>IF(I808="Rob","Robusta",IF(I808="Exc","Excelsa",IF(I808="Ara","Arabica",IF(I808="Lib","Liberica",""))))</f>
        <v>Liberica</v>
      </c>
      <c r="O808" t="str">
        <f>IF(J808="M","Medium",IF(J808="L","Light",IF(J808="D","Dark","")))</f>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INDEX(products!$A$1:$G$49, MATCH(orders!$D809, products!$A$1:$A$49, 0), MATCH(orders!I$1, products!$A$1:$G$1, 0))</f>
        <v>Lib</v>
      </c>
      <c r="J809" t="str">
        <f>INDEX(products!$A$1:$G$49, MATCH(orders!$D809, products!$A$1:$A$49, 0), MATCH(orders!J$1, products!$A$1:$G$1, 0))</f>
        <v>D</v>
      </c>
      <c r="K809" s="4">
        <f>INDEX(products!$A$1:$G$49, MATCH(orders!$D809, products!$A$1:$A$49, 0), MATCH(orders!K$1, products!$A$1:$G$1, 0))</f>
        <v>0.5</v>
      </c>
      <c r="L809" s="5">
        <f>INDEX(products!$A$1:$G$49, MATCH(orders!$D809, products!$A$1:$A$49, 0), MATCH(orders!L$1, products!$A$1:$G$1, 0))</f>
        <v>7.77</v>
      </c>
      <c r="M809" s="6">
        <f>L809*E809</f>
        <v>23.31</v>
      </c>
      <c r="N809" t="str">
        <f>IF(I809="Rob","Robusta",IF(I809="Exc","Excelsa",IF(I809="Ara","Arabica",IF(I809="Lib","Liberica",""))))</f>
        <v>Liberica</v>
      </c>
      <c r="O809" t="str">
        <f>IF(J809="M","Medium",IF(J809="L","Light",IF(J809="D","Dark","")))</f>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_xlfn.XLOOKUP(C810,customers!$A:$A,customers!$B:$B,,0)</f>
        <v>Allis Wilmore</v>
      </c>
      <c r="G810" s="2" t="str">
        <f>IF(_xlfn.XLOOKUP($C810,customers!$A:$A,customers!$C:$C,,0)=0,"",_xlfn.XLOOKUP($C810,customers!$A:$A,customers!$C:$C,,0))</f>
        <v/>
      </c>
      <c r="H810" s="2" t="str">
        <f>_xlfn.XLOOKUP($C810,customers!$A:$A,customers!$G:$G,,0)</f>
        <v>United States</v>
      </c>
      <c r="I810" t="str">
        <f>INDEX(products!$A$1:$G$49, MATCH(orders!$D810, products!$A$1:$A$49, 0), MATCH(orders!I$1, products!$A$1:$G$1, 0))</f>
        <v>Rob</v>
      </c>
      <c r="J810" t="str">
        <f>INDEX(products!$A$1:$G$49, MATCH(orders!$D810, products!$A$1:$A$49, 0), MATCH(orders!J$1, products!$A$1:$G$1, 0))</f>
        <v>L</v>
      </c>
      <c r="K810" s="4">
        <f>INDEX(products!$A$1:$G$49, MATCH(orders!$D810, products!$A$1:$A$49, 0), MATCH(orders!K$1, products!$A$1:$G$1, 0))</f>
        <v>2.5</v>
      </c>
      <c r="L810" s="5">
        <f>INDEX(products!$A$1:$G$49, MATCH(orders!$D810, products!$A$1:$A$49, 0), MATCH(orders!L$1, products!$A$1:$G$1, 0))</f>
        <v>27.484999999999996</v>
      </c>
      <c r="M810" s="6">
        <f>L810*E810</f>
        <v>137.42499999999998</v>
      </c>
      <c r="N810" t="str">
        <f>IF(I810="Rob","Robusta",IF(I810="Exc","Excelsa",IF(I810="Ara","Arabica",IF(I810="Lib","Liberica",""))))</f>
        <v>Robusta</v>
      </c>
      <c r="O810" t="str">
        <f>IF(J810="M","Medium",IF(J810="L","Light",IF(J810="D","Dark","")))</f>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_xlfn.XLOOKUP(C811,customers!$A:$A,customers!$B:$B,,0)</f>
        <v>Chaddie Bennie</v>
      </c>
      <c r="G811" s="2" t="str">
        <f>IF(_xlfn.XLOOKUP($C811,customers!$A:$A,customers!$C:$C,,0)=0,"",_xlfn.XLOOKUP($C811,customers!$A:$A,customers!$C:$C,,0))</f>
        <v/>
      </c>
      <c r="H811" s="2" t="str">
        <f>_xlfn.XLOOKUP($C811,customers!$A:$A,customers!$G:$G,,0)</f>
        <v>United States</v>
      </c>
      <c r="I811" t="str">
        <f>INDEX(products!$A$1:$G$49, MATCH(orders!$D811, products!$A$1:$A$49, 0), MATCH(orders!I$1, products!$A$1:$G$1, 0))</f>
        <v>Rob</v>
      </c>
      <c r="J811" t="str">
        <f>INDEX(products!$A$1:$G$49, MATCH(orders!$D811, products!$A$1:$A$49, 0), MATCH(orders!J$1, products!$A$1:$G$1, 0))</f>
        <v>D</v>
      </c>
      <c r="K811" s="4">
        <f>INDEX(products!$A$1:$G$49, MATCH(orders!$D811, products!$A$1:$A$49, 0), MATCH(orders!K$1, products!$A$1:$G$1, 0))</f>
        <v>0.2</v>
      </c>
      <c r="L811" s="5">
        <f>INDEX(products!$A$1:$G$49, MATCH(orders!$D811, products!$A$1:$A$49, 0), MATCH(orders!L$1, products!$A$1:$G$1, 0))</f>
        <v>2.6849999999999996</v>
      </c>
      <c r="M811" s="6">
        <f>L811*E811</f>
        <v>8.0549999999999997</v>
      </c>
      <c r="N811" t="str">
        <f>IF(I811="Rob","Robusta",IF(I811="Exc","Excelsa",IF(I811="Ara","Arabica",IF(I811="Lib","Liberica",""))))</f>
        <v>Robusta</v>
      </c>
      <c r="O811" t="str">
        <f>IF(J811="M","Medium",IF(J811="L","Light",IF(J811="D","Dark","")))</f>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INDEX(products!$A$1:$G$49, MATCH(orders!$D812, products!$A$1:$A$49, 0), MATCH(orders!I$1, products!$A$1:$G$1, 0))</f>
        <v>Lib</v>
      </c>
      <c r="J812" t="str">
        <f>INDEX(products!$A$1:$G$49, MATCH(orders!$D812, products!$A$1:$A$49, 0), MATCH(orders!J$1, products!$A$1:$G$1, 0))</f>
        <v>L</v>
      </c>
      <c r="K812" s="4">
        <f>INDEX(products!$A$1:$G$49, MATCH(orders!$D812, products!$A$1:$A$49, 0), MATCH(orders!K$1, products!$A$1:$G$1, 0))</f>
        <v>0.5</v>
      </c>
      <c r="L812" s="5">
        <f>INDEX(products!$A$1:$G$49, MATCH(orders!$D812, products!$A$1:$A$49, 0), MATCH(orders!L$1, products!$A$1:$G$1, 0))</f>
        <v>9.51</v>
      </c>
      <c r="M812" s="6">
        <f>L812*E812</f>
        <v>28.53</v>
      </c>
      <c r="N812" t="str">
        <f>IF(I812="Rob","Robusta",IF(I812="Exc","Excelsa",IF(I812="Ara","Arabica",IF(I812="Lib","Liberica",""))))</f>
        <v>Liberica</v>
      </c>
      <c r="O812" t="str">
        <f>IF(J812="M","Medium",IF(J812="L","Light",IF(J812="D","Dark","")))</f>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_xlfn.XLOOKUP(C813,customers!$A:$A,customers!$B:$B,,0)</f>
        <v>Brice Romera</v>
      </c>
      <c r="G813" s="2" t="str">
        <f>IF(_xlfn.XLOOKUP($C813,customers!$A:$A,customers!$C:$C,,0)=0,"",_xlfn.XLOOKUP($C813,customers!$A:$A,customers!$C:$C,,0))</f>
        <v>bromeramj@list-manage.com</v>
      </c>
      <c r="H813" s="2" t="str">
        <f>_xlfn.XLOOKUP($C813,customers!$A:$A,customers!$G:$G,,0)</f>
        <v>Ireland</v>
      </c>
      <c r="I813" t="str">
        <f>INDEX(products!$A$1:$G$49, MATCH(orders!$D813, products!$A$1:$A$49, 0), MATCH(orders!I$1, products!$A$1:$G$1, 0))</f>
        <v>Ara</v>
      </c>
      <c r="J813" t="str">
        <f>INDEX(products!$A$1:$G$49, MATCH(orders!$D813, products!$A$1:$A$49, 0), MATCH(orders!J$1, products!$A$1:$G$1, 0))</f>
        <v>M</v>
      </c>
      <c r="K813" s="4">
        <f>INDEX(products!$A$1:$G$49, MATCH(orders!$D813, products!$A$1:$A$49, 0), MATCH(orders!K$1, products!$A$1:$G$1, 0))</f>
        <v>1</v>
      </c>
      <c r="L813" s="5">
        <f>INDEX(products!$A$1:$G$49, MATCH(orders!$D813, products!$A$1:$A$49, 0), MATCH(orders!L$1, products!$A$1:$G$1, 0))</f>
        <v>11.25</v>
      </c>
      <c r="M813" s="6">
        <f>L813*E813</f>
        <v>67.5</v>
      </c>
      <c r="N813" t="str">
        <f>IF(I813="Rob","Robusta",IF(I813="Exc","Excelsa",IF(I813="Ara","Arabica",IF(I813="Lib","Liberica",""))))</f>
        <v>Arabica</v>
      </c>
      <c r="O813" t="str">
        <f>IF(J813="M","Medium",IF(J813="L","Light",IF(J813="D","Dark","")))</f>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_xlfn.XLOOKUP(C814,customers!$A:$A,customers!$B:$B,,0)</f>
        <v>Brice Romera</v>
      </c>
      <c r="G814" s="2" t="str">
        <f>IF(_xlfn.XLOOKUP($C814,customers!$A:$A,customers!$C:$C,,0)=0,"",_xlfn.XLOOKUP($C814,customers!$A:$A,customers!$C:$C,,0))</f>
        <v>bromeramj@list-manage.com</v>
      </c>
      <c r="H814" s="2" t="str">
        <f>_xlfn.XLOOKUP($C814,customers!$A:$A,customers!$G:$G,,0)</f>
        <v>Ireland</v>
      </c>
      <c r="I814" t="str">
        <f>INDEX(products!$A$1:$G$49, MATCH(orders!$D814, products!$A$1:$A$49, 0), MATCH(orders!I$1, products!$A$1:$G$1, 0))</f>
        <v>Lib</v>
      </c>
      <c r="J814" t="str">
        <f>INDEX(products!$A$1:$G$49, MATCH(orders!$D814, products!$A$1:$A$49, 0), MATCH(orders!J$1, products!$A$1:$G$1, 0))</f>
        <v>D</v>
      </c>
      <c r="K814" s="4">
        <f>INDEX(products!$A$1:$G$49, MATCH(orders!$D814, products!$A$1:$A$49, 0), MATCH(orders!K$1, products!$A$1:$G$1, 0))</f>
        <v>2.5</v>
      </c>
      <c r="L814" s="5">
        <f>INDEX(products!$A$1:$G$49, MATCH(orders!$D814, products!$A$1:$A$49, 0), MATCH(orders!L$1, products!$A$1:$G$1, 0))</f>
        <v>29.784999999999997</v>
      </c>
      <c r="M814" s="6">
        <f>L814*E814</f>
        <v>178.70999999999998</v>
      </c>
      <c r="N814" t="str">
        <f>IF(I814="Rob","Robusta",IF(I814="Exc","Excelsa",IF(I814="Ara","Arabica",IF(I814="Lib","Liberica",""))))</f>
        <v>Liberica</v>
      </c>
      <c r="O814" t="str">
        <f>IF(J814="M","Medium",IF(J814="L","Light",IF(J814="D","Dark","")))</f>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INDEX(products!$A$1:$G$49, MATCH(orders!$D815, products!$A$1:$A$49, 0), MATCH(orders!I$1, products!$A$1:$G$1, 0))</f>
        <v>Exc</v>
      </c>
      <c r="J815" t="str">
        <f>INDEX(products!$A$1:$G$49, MATCH(orders!$D815, products!$A$1:$A$49, 0), MATCH(orders!J$1, products!$A$1:$G$1, 0))</f>
        <v>M</v>
      </c>
      <c r="K815" s="4">
        <f>INDEX(products!$A$1:$G$49, MATCH(orders!$D815, products!$A$1:$A$49, 0), MATCH(orders!K$1, products!$A$1:$G$1, 0))</f>
        <v>2.5</v>
      </c>
      <c r="L815" s="5">
        <f>INDEX(products!$A$1:$G$49, MATCH(orders!$D815, products!$A$1:$A$49, 0), MATCH(orders!L$1, products!$A$1:$G$1, 0))</f>
        <v>31.624999999999996</v>
      </c>
      <c r="M815" s="6">
        <f>L815*E815</f>
        <v>31.624999999999996</v>
      </c>
      <c r="N815" t="str">
        <f>IF(I815="Rob","Robusta",IF(I815="Exc","Excelsa",IF(I815="Ara","Arabica",IF(I815="Lib","Liberica",""))))</f>
        <v>Excelsa</v>
      </c>
      <c r="O815" t="str">
        <f>IF(J815="M","Medium",IF(J815="L","Light",IF(J815="D","Dark","")))</f>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_xlfn.XLOOKUP(C816,customers!$A:$A,customers!$B:$B,,0)</f>
        <v>Silvanus Enefer</v>
      </c>
      <c r="G816" s="2" t="str">
        <f>IF(_xlfn.XLOOKUP($C816,customers!$A:$A,customers!$C:$C,,0)=0,"",_xlfn.XLOOKUP($C816,customers!$A:$A,customers!$C:$C,,0))</f>
        <v>senefermm@blog.com</v>
      </c>
      <c r="H816" s="2" t="str">
        <f>_xlfn.XLOOKUP($C816,customers!$A:$A,customers!$G:$G,,0)</f>
        <v>United States</v>
      </c>
      <c r="I816" t="str">
        <f>INDEX(products!$A$1:$G$49, MATCH(orders!$D816, products!$A$1:$A$49, 0), MATCH(orders!I$1, products!$A$1:$G$1, 0))</f>
        <v>Exc</v>
      </c>
      <c r="J816" t="str">
        <f>INDEX(products!$A$1:$G$49, MATCH(orders!$D816, products!$A$1:$A$49, 0), MATCH(orders!J$1, products!$A$1:$G$1, 0))</f>
        <v>L</v>
      </c>
      <c r="K816" s="4">
        <f>INDEX(products!$A$1:$G$49, MATCH(orders!$D816, products!$A$1:$A$49, 0), MATCH(orders!K$1, products!$A$1:$G$1, 0))</f>
        <v>0.2</v>
      </c>
      <c r="L816" s="5">
        <f>INDEX(products!$A$1:$G$49, MATCH(orders!$D816, products!$A$1:$A$49, 0), MATCH(orders!L$1, products!$A$1:$G$1, 0))</f>
        <v>4.4550000000000001</v>
      </c>
      <c r="M816" s="6">
        <f>L816*E816</f>
        <v>8.91</v>
      </c>
      <c r="N816" t="str">
        <f>IF(I816="Rob","Robusta",IF(I816="Exc","Excelsa",IF(I816="Ara","Arabica",IF(I816="Lib","Liberica",""))))</f>
        <v>Excelsa</v>
      </c>
      <c r="O816" t="str">
        <f>IF(J816="M","Medium",IF(J816="L","Light",IF(J816="D","Dark","")))</f>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INDEX(products!$A$1:$G$49, MATCH(orders!$D817, products!$A$1:$A$49, 0), MATCH(orders!I$1, products!$A$1:$G$1, 0))</f>
        <v>Rob</v>
      </c>
      <c r="J817" t="str">
        <f>INDEX(products!$A$1:$G$49, MATCH(orders!$D817, products!$A$1:$A$49, 0), MATCH(orders!J$1, products!$A$1:$G$1, 0))</f>
        <v>M</v>
      </c>
      <c r="K817" s="4">
        <f>INDEX(products!$A$1:$G$49, MATCH(orders!$D817, products!$A$1:$A$49, 0), MATCH(orders!K$1, products!$A$1:$G$1, 0))</f>
        <v>0.5</v>
      </c>
      <c r="L817" s="5">
        <f>INDEX(products!$A$1:$G$49, MATCH(orders!$D817, products!$A$1:$A$49, 0), MATCH(orders!L$1, products!$A$1:$G$1, 0))</f>
        <v>5.97</v>
      </c>
      <c r="M817" s="6">
        <f>L817*E817</f>
        <v>35.82</v>
      </c>
      <c r="N817" t="str">
        <f>IF(I817="Rob","Robusta",IF(I817="Exc","Excelsa",IF(I817="Ara","Arabica",IF(I817="Lib","Liberica",""))))</f>
        <v>Robusta</v>
      </c>
      <c r="O817" t="str">
        <f>IF(J817="M","Medium",IF(J817="L","Light",IF(J817="D","Dark","")))</f>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_xlfn.XLOOKUP(C818,customers!$A:$A,customers!$B:$B,,0)</f>
        <v>Marvin Gundry</v>
      </c>
      <c r="G818" s="2" t="str">
        <f>IF(_xlfn.XLOOKUP($C818,customers!$A:$A,customers!$C:$C,,0)=0,"",_xlfn.XLOOKUP($C818,customers!$A:$A,customers!$C:$C,,0))</f>
        <v>mgundrymo@omniture.com</v>
      </c>
      <c r="H818" s="2" t="str">
        <f>_xlfn.XLOOKUP($C818,customers!$A:$A,customers!$G:$G,,0)</f>
        <v>Ireland</v>
      </c>
      <c r="I818" t="str">
        <f>INDEX(products!$A$1:$G$49, MATCH(orders!$D818, products!$A$1:$A$49, 0), MATCH(orders!I$1, products!$A$1:$G$1, 0))</f>
        <v>Lib</v>
      </c>
      <c r="J818" t="str">
        <f>INDEX(products!$A$1:$G$49, MATCH(orders!$D818, products!$A$1:$A$49, 0), MATCH(orders!J$1, products!$A$1:$G$1, 0))</f>
        <v>L</v>
      </c>
      <c r="K818" s="4">
        <f>INDEX(products!$A$1:$G$49, MATCH(orders!$D818, products!$A$1:$A$49, 0), MATCH(orders!K$1, products!$A$1:$G$1, 0))</f>
        <v>0.5</v>
      </c>
      <c r="L818" s="5">
        <f>INDEX(products!$A$1:$G$49, MATCH(orders!$D818, products!$A$1:$A$49, 0), MATCH(orders!L$1, products!$A$1:$G$1, 0))</f>
        <v>9.51</v>
      </c>
      <c r="M818" s="6">
        <f>L818*E818</f>
        <v>38.04</v>
      </c>
      <c r="N818" t="str">
        <f>IF(I818="Rob","Robusta",IF(I818="Exc","Excelsa",IF(I818="Ara","Arabica",IF(I818="Lib","Liberica",""))))</f>
        <v>Liberica</v>
      </c>
      <c r="O818" t="str">
        <f>IF(J818="M","Medium",IF(J818="L","Light",IF(J818="D","Dark","")))</f>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INDEX(products!$A$1:$G$49, MATCH(orders!$D819, products!$A$1:$A$49, 0), MATCH(orders!I$1, products!$A$1:$G$1, 0))</f>
        <v>Lib</v>
      </c>
      <c r="J819" t="str">
        <f>INDEX(products!$A$1:$G$49, MATCH(orders!$D819, products!$A$1:$A$49, 0), MATCH(orders!J$1, products!$A$1:$G$1, 0))</f>
        <v>D</v>
      </c>
      <c r="K819" s="4">
        <f>INDEX(products!$A$1:$G$49, MATCH(orders!$D819, products!$A$1:$A$49, 0), MATCH(orders!K$1, products!$A$1:$G$1, 0))</f>
        <v>0.5</v>
      </c>
      <c r="L819" s="5">
        <f>INDEX(products!$A$1:$G$49, MATCH(orders!$D819, products!$A$1:$A$49, 0), MATCH(orders!L$1, products!$A$1:$G$1, 0))</f>
        <v>7.77</v>
      </c>
      <c r="M819" s="6">
        <f>L819*E819</f>
        <v>15.54</v>
      </c>
      <c r="N819" t="str">
        <f>IF(I819="Rob","Robusta",IF(I819="Exc","Excelsa",IF(I819="Ara","Arabica",IF(I819="Lib","Liberica",""))))</f>
        <v>Liberica</v>
      </c>
      <c r="O819" t="str">
        <f>IF(J819="M","Medium",IF(J819="L","Light",IF(J819="D","Dark","")))</f>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_xlfn.XLOOKUP(C820,customers!$A:$A,customers!$B:$B,,0)</f>
        <v>Allis Wilmore</v>
      </c>
      <c r="G820" s="2" t="str">
        <f>IF(_xlfn.XLOOKUP($C820,customers!$A:$A,customers!$C:$C,,0)=0,"",_xlfn.XLOOKUP($C820,customers!$A:$A,customers!$C:$C,,0))</f>
        <v/>
      </c>
      <c r="H820" s="2" t="str">
        <f>_xlfn.XLOOKUP($C820,customers!$A:$A,customers!$G:$G,,0)</f>
        <v>United States</v>
      </c>
      <c r="I820" t="str">
        <f>INDEX(products!$A$1:$G$49, MATCH(orders!$D820, products!$A$1:$A$49, 0), MATCH(orders!I$1, products!$A$1:$G$1, 0))</f>
        <v>Lib</v>
      </c>
      <c r="J820" t="str">
        <f>INDEX(products!$A$1:$G$49, MATCH(orders!$D820, products!$A$1:$A$49, 0), MATCH(orders!J$1, products!$A$1:$G$1, 0))</f>
        <v>L</v>
      </c>
      <c r="K820" s="4">
        <f>INDEX(products!$A$1:$G$49, MATCH(orders!$D820, products!$A$1:$A$49, 0), MATCH(orders!K$1, products!$A$1:$G$1, 0))</f>
        <v>1</v>
      </c>
      <c r="L820" s="5">
        <f>INDEX(products!$A$1:$G$49, MATCH(orders!$D820, products!$A$1:$A$49, 0), MATCH(orders!L$1, products!$A$1:$G$1, 0))</f>
        <v>15.85</v>
      </c>
      <c r="M820" s="6">
        <f>L820*E820</f>
        <v>79.25</v>
      </c>
      <c r="N820" t="str">
        <f>IF(I820="Rob","Robusta",IF(I820="Exc","Excelsa",IF(I820="Ara","Arabica",IF(I820="Lib","Liberica",""))))</f>
        <v>Liberica</v>
      </c>
      <c r="O820" t="str">
        <f>IF(J820="M","Medium",IF(J820="L","Light",IF(J820="D","Dark","")))</f>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INDEX(products!$A$1:$G$49, MATCH(orders!$D821, products!$A$1:$A$49, 0), MATCH(orders!I$1, products!$A$1:$G$1, 0))</f>
        <v>Lib</v>
      </c>
      <c r="J821" t="str">
        <f>INDEX(products!$A$1:$G$49, MATCH(orders!$D821, products!$A$1:$A$49, 0), MATCH(orders!J$1, products!$A$1:$G$1, 0))</f>
        <v>L</v>
      </c>
      <c r="K821" s="4">
        <f>INDEX(products!$A$1:$G$49, MATCH(orders!$D821, products!$A$1:$A$49, 0), MATCH(orders!K$1, products!$A$1:$G$1, 0))</f>
        <v>0.2</v>
      </c>
      <c r="L821" s="5">
        <f>INDEX(products!$A$1:$G$49, MATCH(orders!$D821, products!$A$1:$A$49, 0), MATCH(orders!L$1, products!$A$1:$G$1, 0))</f>
        <v>4.7549999999999999</v>
      </c>
      <c r="M821" s="6">
        <f>L821*E821</f>
        <v>4.7549999999999999</v>
      </c>
      <c r="N821" t="str">
        <f>IF(I821="Rob","Robusta",IF(I821="Exc","Excelsa",IF(I821="Ara","Arabica",IF(I821="Lib","Liberica",""))))</f>
        <v>Liberica</v>
      </c>
      <c r="O821" t="str">
        <f>IF(J821="M","Medium",IF(J821="L","Light",IF(J821="D","Dark","")))</f>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INDEX(products!$A$1:$G$49, MATCH(orders!$D822, products!$A$1:$A$49, 0), MATCH(orders!I$1, products!$A$1:$G$1, 0))</f>
        <v>Exc</v>
      </c>
      <c r="J822" t="str">
        <f>INDEX(products!$A$1:$G$49, MATCH(orders!$D822, products!$A$1:$A$49, 0), MATCH(orders!J$1, products!$A$1:$G$1, 0))</f>
        <v>M</v>
      </c>
      <c r="K822" s="4">
        <f>INDEX(products!$A$1:$G$49, MATCH(orders!$D822, products!$A$1:$A$49, 0), MATCH(orders!K$1, products!$A$1:$G$1, 0))</f>
        <v>1</v>
      </c>
      <c r="L822" s="5">
        <f>INDEX(products!$A$1:$G$49, MATCH(orders!$D822, products!$A$1:$A$49, 0), MATCH(orders!L$1, products!$A$1:$G$1, 0))</f>
        <v>13.75</v>
      </c>
      <c r="M822" s="6">
        <f>L822*E822</f>
        <v>55</v>
      </c>
      <c r="N822" t="str">
        <f>IF(I822="Rob","Robusta",IF(I822="Exc","Excelsa",IF(I822="Ara","Arabica",IF(I822="Lib","Liberica",""))))</f>
        <v>Excelsa</v>
      </c>
      <c r="O822" t="str">
        <f>IF(J822="M","Medium",IF(J822="L","Light",IF(J822="D","Dark","")))</f>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_xlfn.XLOOKUP(C823,customers!$A:$A,customers!$B:$B,,0)</f>
        <v>Ericka Tripp</v>
      </c>
      <c r="G823" s="2" t="str">
        <f>IF(_xlfn.XLOOKUP($C823,customers!$A:$A,customers!$C:$C,,0)=0,"",_xlfn.XLOOKUP($C823,customers!$A:$A,customers!$C:$C,,0))</f>
        <v>etrippmt@wp.com</v>
      </c>
      <c r="H823" s="2" t="str">
        <f>_xlfn.XLOOKUP($C823,customers!$A:$A,customers!$G:$G,,0)</f>
        <v>United States</v>
      </c>
      <c r="I823" t="str">
        <f>INDEX(products!$A$1:$G$49, MATCH(orders!$D823, products!$A$1:$A$49, 0), MATCH(orders!I$1, products!$A$1:$G$1, 0))</f>
        <v>Rob</v>
      </c>
      <c r="J823" t="str">
        <f>INDEX(products!$A$1:$G$49, MATCH(orders!$D823, products!$A$1:$A$49, 0), MATCH(orders!J$1, products!$A$1:$G$1, 0))</f>
        <v>D</v>
      </c>
      <c r="K823" s="4">
        <f>INDEX(products!$A$1:$G$49, MATCH(orders!$D823, products!$A$1:$A$49, 0), MATCH(orders!K$1, products!$A$1:$G$1, 0))</f>
        <v>0.5</v>
      </c>
      <c r="L823" s="5">
        <f>INDEX(products!$A$1:$G$49, MATCH(orders!$D823, products!$A$1:$A$49, 0), MATCH(orders!L$1, products!$A$1:$G$1, 0))</f>
        <v>5.3699999999999992</v>
      </c>
      <c r="M823" s="6">
        <f>L823*E823</f>
        <v>26.849999999999994</v>
      </c>
      <c r="N823" t="str">
        <f>IF(I823="Rob","Robusta",IF(I823="Exc","Excelsa",IF(I823="Ara","Arabica",IF(I823="Lib","Liberica",""))))</f>
        <v>Robusta</v>
      </c>
      <c r="O823" t="str">
        <f>IF(J823="M","Medium",IF(J823="L","Light",IF(J823="D","Dark","")))</f>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INDEX(products!$A$1:$G$49, MATCH(orders!$D824, products!$A$1:$A$49, 0), MATCH(orders!I$1, products!$A$1:$G$1, 0))</f>
        <v>Exc</v>
      </c>
      <c r="J824" t="str">
        <f>INDEX(products!$A$1:$G$49, MATCH(orders!$D824, products!$A$1:$A$49, 0), MATCH(orders!J$1, products!$A$1:$G$1, 0))</f>
        <v>L</v>
      </c>
      <c r="K824" s="4">
        <f>INDEX(products!$A$1:$G$49, MATCH(orders!$D824, products!$A$1:$A$49, 0), MATCH(orders!K$1, products!$A$1:$G$1, 0))</f>
        <v>2.5</v>
      </c>
      <c r="L824" s="5">
        <f>INDEX(products!$A$1:$G$49, MATCH(orders!$D824, products!$A$1:$A$49, 0), MATCH(orders!L$1, products!$A$1:$G$1, 0))</f>
        <v>34.154999999999994</v>
      </c>
      <c r="M824" s="6">
        <f>L824*E824</f>
        <v>136.61999999999998</v>
      </c>
      <c r="N824" t="str">
        <f>IF(I824="Rob","Robusta",IF(I824="Exc","Excelsa",IF(I824="Ara","Arabica",IF(I824="Lib","Liberica",""))))</f>
        <v>Excelsa</v>
      </c>
      <c r="O824" t="str">
        <f>IF(J824="M","Medium",IF(J824="L","Light",IF(J824="D","Dark","")))</f>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INDEX(products!$A$1:$G$49, MATCH(orders!$D825, products!$A$1:$A$49, 0), MATCH(orders!I$1, products!$A$1:$G$1, 0))</f>
        <v>Lib</v>
      </c>
      <c r="J825" t="str">
        <f>INDEX(products!$A$1:$G$49, MATCH(orders!$D825, products!$A$1:$A$49, 0), MATCH(orders!J$1, products!$A$1:$G$1, 0))</f>
        <v>L</v>
      </c>
      <c r="K825" s="4">
        <f>INDEX(products!$A$1:$G$49, MATCH(orders!$D825, products!$A$1:$A$49, 0), MATCH(orders!K$1, products!$A$1:$G$1, 0))</f>
        <v>1</v>
      </c>
      <c r="L825" s="5">
        <f>INDEX(products!$A$1:$G$49, MATCH(orders!$D825, products!$A$1:$A$49, 0), MATCH(orders!L$1, products!$A$1:$G$1, 0))</f>
        <v>15.85</v>
      </c>
      <c r="M825" s="6">
        <f>L825*E825</f>
        <v>47.55</v>
      </c>
      <c r="N825" t="str">
        <f>IF(I825="Rob","Robusta",IF(I825="Exc","Excelsa",IF(I825="Ara","Arabica",IF(I825="Lib","Liberica",""))))</f>
        <v>Liberica</v>
      </c>
      <c r="O825" t="str">
        <f>IF(J825="M","Medium",IF(J825="L","Light",IF(J825="D","Dark","")))</f>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INDEX(products!$A$1:$G$49, MATCH(orders!$D826, products!$A$1:$A$49, 0), MATCH(orders!I$1, products!$A$1:$G$1, 0))</f>
        <v>Ara</v>
      </c>
      <c r="J826" t="str">
        <f>INDEX(products!$A$1:$G$49, MATCH(orders!$D826, products!$A$1:$A$49, 0), MATCH(orders!J$1, products!$A$1:$G$1, 0))</f>
        <v>M</v>
      </c>
      <c r="K826" s="4">
        <f>INDEX(products!$A$1:$G$49, MATCH(orders!$D826, products!$A$1:$A$49, 0), MATCH(orders!K$1, products!$A$1:$G$1, 0))</f>
        <v>0.2</v>
      </c>
      <c r="L826" s="5">
        <f>INDEX(products!$A$1:$G$49, MATCH(orders!$D826, products!$A$1:$A$49, 0), MATCH(orders!L$1, products!$A$1:$G$1, 0))</f>
        <v>3.375</v>
      </c>
      <c r="M826" s="6">
        <f>L826*E826</f>
        <v>16.875</v>
      </c>
      <c r="N826" t="str">
        <f>IF(I826="Rob","Robusta",IF(I826="Exc","Excelsa",IF(I826="Ara","Arabica",IF(I826="Lib","Liberica",""))))</f>
        <v>Arabica</v>
      </c>
      <c r="O826" t="str">
        <f>IF(J826="M","Medium",IF(J826="L","Light",IF(J826="D","Dark","")))</f>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INDEX(products!$A$1:$G$49, MATCH(orders!$D827, products!$A$1:$A$49, 0), MATCH(orders!I$1, products!$A$1:$G$1, 0))</f>
        <v>Ara</v>
      </c>
      <c r="J827" t="str">
        <f>INDEX(products!$A$1:$G$49, MATCH(orders!$D827, products!$A$1:$A$49, 0), MATCH(orders!J$1, products!$A$1:$G$1, 0))</f>
        <v>D</v>
      </c>
      <c r="K827" s="4">
        <f>INDEX(products!$A$1:$G$49, MATCH(orders!$D827, products!$A$1:$A$49, 0), MATCH(orders!K$1, products!$A$1:$G$1, 0))</f>
        <v>1</v>
      </c>
      <c r="L827" s="5">
        <f>INDEX(products!$A$1:$G$49, MATCH(orders!$D827, products!$A$1:$A$49, 0), MATCH(orders!L$1, products!$A$1:$G$1, 0))</f>
        <v>9.9499999999999993</v>
      </c>
      <c r="M827" s="6">
        <f>L827*E827</f>
        <v>29.849999999999998</v>
      </c>
      <c r="N827" t="str">
        <f>IF(I827="Rob","Robusta",IF(I827="Exc","Excelsa",IF(I827="Ara","Arabica",IF(I827="Lib","Liberica",""))))</f>
        <v>Arabica</v>
      </c>
      <c r="O827" t="str">
        <f>IF(J827="M","Medium",IF(J827="L","Light",IF(J827="D","Dark","")))</f>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_xlfn.XLOOKUP(C828,customers!$A:$A,customers!$B:$B,,0)</f>
        <v>Kandy Heddan</v>
      </c>
      <c r="G828" s="2" t="str">
        <f>IF(_xlfn.XLOOKUP($C828,customers!$A:$A,customers!$C:$C,,0)=0,"",_xlfn.XLOOKUP($C828,customers!$A:$A,customers!$C:$C,,0))</f>
        <v>kheddanmy@icq.com</v>
      </c>
      <c r="H828" s="2" t="str">
        <f>_xlfn.XLOOKUP($C828,customers!$A:$A,customers!$G:$G,,0)</f>
        <v>United States</v>
      </c>
      <c r="I828" t="str">
        <f>INDEX(products!$A$1:$G$49, MATCH(orders!$D828, products!$A$1:$A$49, 0), MATCH(orders!I$1, products!$A$1:$G$1, 0))</f>
        <v>Exc</v>
      </c>
      <c r="J828" t="str">
        <f>INDEX(products!$A$1:$G$49, MATCH(orders!$D828, products!$A$1:$A$49, 0), MATCH(orders!J$1, products!$A$1:$G$1, 0))</f>
        <v>M</v>
      </c>
      <c r="K828" s="4">
        <f>INDEX(products!$A$1:$G$49, MATCH(orders!$D828, products!$A$1:$A$49, 0), MATCH(orders!K$1, products!$A$1:$G$1, 0))</f>
        <v>0.5</v>
      </c>
      <c r="L828" s="5">
        <f>INDEX(products!$A$1:$G$49, MATCH(orders!$D828, products!$A$1:$A$49, 0), MATCH(orders!L$1, products!$A$1:$G$1, 0))</f>
        <v>8.25</v>
      </c>
      <c r="M828" s="6">
        <f>L828*E828</f>
        <v>41.25</v>
      </c>
      <c r="N828" t="str">
        <f>IF(I828="Rob","Robusta",IF(I828="Exc","Excelsa",IF(I828="Ara","Arabica",IF(I828="Lib","Liberica",""))))</f>
        <v>Excelsa</v>
      </c>
      <c r="O828" t="str">
        <f>IF(J828="M","Medium",IF(J828="L","Light",IF(J828="D","Dark","")))</f>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INDEX(products!$A$1:$G$49, MATCH(orders!$D829, products!$A$1:$A$49, 0), MATCH(orders!I$1, products!$A$1:$G$1, 0))</f>
        <v>Exc</v>
      </c>
      <c r="J829" t="str">
        <f>INDEX(products!$A$1:$G$49, MATCH(orders!$D829, products!$A$1:$A$49, 0), MATCH(orders!J$1, products!$A$1:$G$1, 0))</f>
        <v>M</v>
      </c>
      <c r="K829" s="4">
        <f>INDEX(products!$A$1:$G$49, MATCH(orders!$D829, products!$A$1:$A$49, 0), MATCH(orders!K$1, products!$A$1:$G$1, 0))</f>
        <v>0.2</v>
      </c>
      <c r="L829" s="5">
        <f>INDEX(products!$A$1:$G$49, MATCH(orders!$D829, products!$A$1:$A$49, 0), MATCH(orders!L$1, products!$A$1:$G$1, 0))</f>
        <v>4.125</v>
      </c>
      <c r="M829" s="6">
        <f>L829*E829</f>
        <v>20.625</v>
      </c>
      <c r="N829" t="str">
        <f>IF(I829="Rob","Robusta",IF(I829="Exc","Excelsa",IF(I829="Ara","Arabica",IF(I829="Lib","Liberica",""))))</f>
        <v>Excelsa</v>
      </c>
      <c r="O829" t="str">
        <f>IF(J829="M","Medium",IF(J829="L","Light",IF(J829="D","Dark","")))</f>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_xlfn.XLOOKUP(C830,customers!$A:$A,customers!$B:$B,,0)</f>
        <v>Adora Roubert</v>
      </c>
      <c r="G830" s="2" t="str">
        <f>IF(_xlfn.XLOOKUP($C830,customers!$A:$A,customers!$C:$C,,0)=0,"",_xlfn.XLOOKUP($C830,customers!$A:$A,customers!$C:$C,,0))</f>
        <v>aroubertn0@tmall.com</v>
      </c>
      <c r="H830" s="2" t="str">
        <f>_xlfn.XLOOKUP($C830,customers!$A:$A,customers!$G:$G,,0)</f>
        <v>United States</v>
      </c>
      <c r="I830" t="str">
        <f>INDEX(products!$A$1:$G$49, MATCH(orders!$D830, products!$A$1:$A$49, 0), MATCH(orders!I$1, products!$A$1:$G$1, 0))</f>
        <v>Ara</v>
      </c>
      <c r="J830" t="str">
        <f>INDEX(products!$A$1:$G$49, MATCH(orders!$D830, products!$A$1:$A$49, 0), MATCH(orders!J$1, products!$A$1:$G$1, 0))</f>
        <v>D</v>
      </c>
      <c r="K830" s="4">
        <f>INDEX(products!$A$1:$G$49, MATCH(orders!$D830, products!$A$1:$A$49, 0), MATCH(orders!K$1, products!$A$1:$G$1, 0))</f>
        <v>2.5</v>
      </c>
      <c r="L830" s="5">
        <f>INDEX(products!$A$1:$G$49, MATCH(orders!$D830, products!$A$1:$A$49, 0), MATCH(orders!L$1, products!$A$1:$G$1, 0))</f>
        <v>22.884999999999998</v>
      </c>
      <c r="M830" s="6">
        <f>L830*E830</f>
        <v>137.31</v>
      </c>
      <c r="N830" t="str">
        <f>IF(I830="Rob","Robusta",IF(I830="Exc","Excelsa",IF(I830="Ara","Arabica",IF(I830="Lib","Liberica",""))))</f>
        <v>Arabica</v>
      </c>
      <c r="O830" t="str">
        <f>IF(J830="M","Medium",IF(J830="L","Light",IF(J830="D","Dark","")))</f>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_xlfn.XLOOKUP(C831,customers!$A:$A,customers!$B:$B,,0)</f>
        <v>Hillel Mairs</v>
      </c>
      <c r="G831" s="2" t="str">
        <f>IF(_xlfn.XLOOKUP($C831,customers!$A:$A,customers!$C:$C,,0)=0,"",_xlfn.XLOOKUP($C831,customers!$A:$A,customers!$C:$C,,0))</f>
        <v>hmairsn1@so-net.ne.jp</v>
      </c>
      <c r="H831" s="2" t="str">
        <f>_xlfn.XLOOKUP($C831,customers!$A:$A,customers!$G:$G,,0)</f>
        <v>United States</v>
      </c>
      <c r="I831" t="str">
        <f>INDEX(products!$A$1:$G$49, MATCH(orders!$D831, products!$A$1:$A$49, 0), MATCH(orders!I$1, products!$A$1:$G$1, 0))</f>
        <v>Ara</v>
      </c>
      <c r="J831" t="str">
        <f>INDEX(products!$A$1:$G$49, MATCH(orders!$D831, products!$A$1:$A$49, 0), MATCH(orders!J$1, products!$A$1:$G$1, 0))</f>
        <v>D</v>
      </c>
      <c r="K831" s="4">
        <f>INDEX(products!$A$1:$G$49, MATCH(orders!$D831, products!$A$1:$A$49, 0), MATCH(orders!K$1, products!$A$1:$G$1, 0))</f>
        <v>0.2</v>
      </c>
      <c r="L831" s="5">
        <f>INDEX(products!$A$1:$G$49, MATCH(orders!$D831, products!$A$1:$A$49, 0), MATCH(orders!L$1, products!$A$1:$G$1, 0))</f>
        <v>2.9849999999999999</v>
      </c>
      <c r="M831" s="6">
        <f>L831*E831</f>
        <v>2.9849999999999999</v>
      </c>
      <c r="N831" t="str">
        <f>IF(I831="Rob","Robusta",IF(I831="Exc","Excelsa",IF(I831="Ara","Arabica",IF(I831="Lib","Liberica",""))))</f>
        <v>Arabica</v>
      </c>
      <c r="O831" t="str">
        <f>IF(J831="M","Medium",IF(J831="L","Light",IF(J831="D","Dark","")))</f>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INDEX(products!$A$1:$G$49, MATCH(orders!$D832, products!$A$1:$A$49, 0), MATCH(orders!I$1, products!$A$1:$G$1, 0))</f>
        <v>Exc</v>
      </c>
      <c r="J832" t="str">
        <f>INDEX(products!$A$1:$G$49, MATCH(orders!$D832, products!$A$1:$A$49, 0), MATCH(orders!J$1, products!$A$1:$G$1, 0))</f>
        <v>M</v>
      </c>
      <c r="K832" s="4">
        <f>INDEX(products!$A$1:$G$49, MATCH(orders!$D832, products!$A$1:$A$49, 0), MATCH(orders!K$1, products!$A$1:$G$1, 0))</f>
        <v>1</v>
      </c>
      <c r="L832" s="5">
        <f>INDEX(products!$A$1:$G$49, MATCH(orders!$D832, products!$A$1:$A$49, 0), MATCH(orders!L$1, products!$A$1:$G$1, 0))</f>
        <v>13.75</v>
      </c>
      <c r="M832" s="6">
        <f>L832*E832</f>
        <v>27.5</v>
      </c>
      <c r="N832" t="str">
        <f>IF(I832="Rob","Robusta",IF(I832="Exc","Excelsa",IF(I832="Ara","Arabica",IF(I832="Lib","Liberica",""))))</f>
        <v>Excelsa</v>
      </c>
      <c r="O832" t="str">
        <f>IF(J832="M","Medium",IF(J832="L","Light",IF(J832="D","Dark","")))</f>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INDEX(products!$A$1:$G$49, MATCH(orders!$D833, products!$A$1:$A$49, 0), MATCH(orders!I$1, products!$A$1:$G$1, 0))</f>
        <v>Ara</v>
      </c>
      <c r="J833" t="str">
        <f>INDEX(products!$A$1:$G$49, MATCH(orders!$D833, products!$A$1:$A$49, 0), MATCH(orders!J$1, products!$A$1:$G$1, 0))</f>
        <v>D</v>
      </c>
      <c r="K833" s="4">
        <f>INDEX(products!$A$1:$G$49, MATCH(orders!$D833, products!$A$1:$A$49, 0), MATCH(orders!K$1, products!$A$1:$G$1, 0))</f>
        <v>0.2</v>
      </c>
      <c r="L833" s="5">
        <f>INDEX(products!$A$1:$G$49, MATCH(orders!$D833, products!$A$1:$A$49, 0), MATCH(orders!L$1, products!$A$1:$G$1, 0))</f>
        <v>2.9849999999999999</v>
      </c>
      <c r="M833" s="6">
        <f>L833*E833</f>
        <v>5.97</v>
      </c>
      <c r="N833" t="str">
        <f>IF(I833="Rob","Robusta",IF(I833="Exc","Excelsa",IF(I833="Ara","Arabica",IF(I833="Lib","Liberica",""))))</f>
        <v>Arabica</v>
      </c>
      <c r="O833" t="str">
        <f>IF(J833="M","Medium",IF(J833="L","Light",IF(J833="D","Dark","")))</f>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INDEX(products!$A$1:$G$49, MATCH(orders!$D834, products!$A$1:$A$49, 0), MATCH(orders!I$1, products!$A$1:$G$1, 0))</f>
        <v>Rob</v>
      </c>
      <c r="J834" t="str">
        <f>INDEX(products!$A$1:$G$49, MATCH(orders!$D834, products!$A$1:$A$49, 0), MATCH(orders!J$1, products!$A$1:$G$1, 0))</f>
        <v>M</v>
      </c>
      <c r="K834" s="4">
        <f>INDEX(products!$A$1:$G$49, MATCH(orders!$D834, products!$A$1:$A$49, 0), MATCH(orders!K$1, products!$A$1:$G$1, 0))</f>
        <v>1</v>
      </c>
      <c r="L834" s="5">
        <f>INDEX(products!$A$1:$G$49, MATCH(orders!$D834, products!$A$1:$A$49, 0), MATCH(orders!L$1, products!$A$1:$G$1, 0))</f>
        <v>9.9499999999999993</v>
      </c>
      <c r="M834" s="6">
        <f>L834*E834</f>
        <v>59.699999999999996</v>
      </c>
      <c r="N834" t="str">
        <f>IF(I834="Rob","Robusta",IF(I834="Exc","Excelsa",IF(I834="Ara","Arabica",IF(I834="Lib","Liberica",""))))</f>
        <v>Robusta</v>
      </c>
      <c r="O834" t="str">
        <f>IF(J834="M","Medium",IF(J834="L","Light",IF(J834="D","Dark","")))</f>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INDEX(products!$A$1:$G$49, MATCH(orders!$D835, products!$A$1:$A$49, 0), MATCH(orders!I$1, products!$A$1:$G$1, 0))</f>
        <v>Rob</v>
      </c>
      <c r="J835" t="str">
        <f>INDEX(products!$A$1:$G$49, MATCH(orders!$D835, products!$A$1:$A$49, 0), MATCH(orders!J$1, products!$A$1:$G$1, 0))</f>
        <v>D</v>
      </c>
      <c r="K835" s="4">
        <f>INDEX(products!$A$1:$G$49, MATCH(orders!$D835, products!$A$1:$A$49, 0), MATCH(orders!K$1, products!$A$1:$G$1, 0))</f>
        <v>2.5</v>
      </c>
      <c r="L835" s="5">
        <f>INDEX(products!$A$1:$G$49, MATCH(orders!$D835, products!$A$1:$A$49, 0), MATCH(orders!L$1, products!$A$1:$G$1, 0))</f>
        <v>20.584999999999997</v>
      </c>
      <c r="M835" s="6">
        <f>L835*E835</f>
        <v>82.339999999999989</v>
      </c>
      <c r="N835" t="str">
        <f>IF(I835="Rob","Robusta",IF(I835="Exc","Excelsa",IF(I835="Ara","Arabica",IF(I835="Lib","Liberica",""))))</f>
        <v>Robusta</v>
      </c>
      <c r="O835" t="str">
        <f>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INDEX(products!$A$1:$G$49, MATCH(orders!$D836, products!$A$1:$A$49, 0), MATCH(orders!I$1, products!$A$1:$G$1, 0))</f>
        <v>Ara</v>
      </c>
      <c r="J836" t="str">
        <f>INDEX(products!$A$1:$G$49, MATCH(orders!$D836, products!$A$1:$A$49, 0), MATCH(orders!J$1, products!$A$1:$G$1, 0))</f>
        <v>D</v>
      </c>
      <c r="K836" s="4">
        <f>INDEX(products!$A$1:$G$49, MATCH(orders!$D836, products!$A$1:$A$49, 0), MATCH(orders!K$1, products!$A$1:$G$1, 0))</f>
        <v>2.5</v>
      </c>
      <c r="L836" s="5">
        <f>INDEX(products!$A$1:$G$49, MATCH(orders!$D836, products!$A$1:$A$49, 0), MATCH(orders!L$1, products!$A$1:$G$1, 0))</f>
        <v>22.884999999999998</v>
      </c>
      <c r="M836" s="6">
        <f>L836*E836</f>
        <v>22.884999999999998</v>
      </c>
      <c r="N836" t="str">
        <f>IF(I836="Rob","Robusta",IF(I836="Exc","Excelsa",IF(I836="Ara","Arabica",IF(I836="Lib","Liberica",""))))</f>
        <v>Arabica</v>
      </c>
      <c r="O836" t="str">
        <f>IF(J836="M","Medium",IF(J836="L","Light",IF(J836="D","Dark","")))</f>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INDEX(products!$A$1:$G$49, MATCH(orders!$D837, products!$A$1:$A$49, 0), MATCH(orders!I$1, products!$A$1:$G$1, 0))</f>
        <v>Exc</v>
      </c>
      <c r="J837" t="str">
        <f>INDEX(products!$A$1:$G$49, MATCH(orders!$D837, products!$A$1:$A$49, 0), MATCH(orders!J$1, products!$A$1:$G$1, 0))</f>
        <v>L</v>
      </c>
      <c r="K837" s="4">
        <f>INDEX(products!$A$1:$G$49, MATCH(orders!$D837, products!$A$1:$A$49, 0), MATCH(orders!K$1, products!$A$1:$G$1, 0))</f>
        <v>0.5</v>
      </c>
      <c r="L837" s="5">
        <f>INDEX(products!$A$1:$G$49, MATCH(orders!$D837, products!$A$1:$A$49, 0), MATCH(orders!L$1, products!$A$1:$G$1, 0))</f>
        <v>8.91</v>
      </c>
      <c r="M837" s="6">
        <f>L837*E837</f>
        <v>8.91</v>
      </c>
      <c r="N837" t="str">
        <f>IF(I837="Rob","Robusta",IF(I837="Exc","Excelsa",IF(I837="Ara","Arabica",IF(I837="Lib","Liberica",""))))</f>
        <v>Excelsa</v>
      </c>
      <c r="O837" t="str">
        <f>IF(J837="M","Medium",IF(J837="L","Light",IF(J837="D","Dark","")))</f>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INDEX(products!$A$1:$G$49, MATCH(orders!$D838, products!$A$1:$A$49, 0), MATCH(orders!I$1, products!$A$1:$G$1, 0))</f>
        <v>Ara</v>
      </c>
      <c r="J838" t="str">
        <f>INDEX(products!$A$1:$G$49, MATCH(orders!$D838, products!$A$1:$A$49, 0), MATCH(orders!J$1, products!$A$1:$G$1, 0))</f>
        <v>D</v>
      </c>
      <c r="K838" s="4">
        <f>INDEX(products!$A$1:$G$49, MATCH(orders!$D838, products!$A$1:$A$49, 0), MATCH(orders!K$1, products!$A$1:$G$1, 0))</f>
        <v>0.2</v>
      </c>
      <c r="L838" s="5">
        <f>INDEX(products!$A$1:$G$49, MATCH(orders!$D838, products!$A$1:$A$49, 0), MATCH(orders!L$1, products!$A$1:$G$1, 0))</f>
        <v>2.9849999999999999</v>
      </c>
      <c r="M838" s="6">
        <f>L838*E838</f>
        <v>11.94</v>
      </c>
      <c r="N838" t="str">
        <f>IF(I838="Rob","Robusta",IF(I838="Exc","Excelsa",IF(I838="Ara","Arabica",IF(I838="Lib","Liberica",""))))</f>
        <v>Arabica</v>
      </c>
      <c r="O838" t="str">
        <f>IF(J838="M","Medium",IF(J838="L","Light",IF(J838="D","Dark","")))</f>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_xlfn.XLOOKUP(C839,customers!$A:$A,customers!$B:$B,,0)</f>
        <v>Allis Wilmore</v>
      </c>
      <c r="G839" s="2" t="str">
        <f>IF(_xlfn.XLOOKUP($C839,customers!$A:$A,customers!$C:$C,,0)=0,"",_xlfn.XLOOKUP($C839,customers!$A:$A,customers!$C:$C,,0))</f>
        <v/>
      </c>
      <c r="H839" s="2" t="str">
        <f>_xlfn.XLOOKUP($C839,customers!$A:$A,customers!$G:$G,,0)</f>
        <v>United States</v>
      </c>
      <c r="I839" t="str">
        <f>INDEX(products!$A$1:$G$49, MATCH(orders!$D839, products!$A$1:$A$49, 0), MATCH(orders!I$1, products!$A$1:$G$1, 0))</f>
        <v>Lib</v>
      </c>
      <c r="J839" t="str">
        <f>INDEX(products!$A$1:$G$49, MATCH(orders!$D839, products!$A$1:$A$49, 0), MATCH(orders!J$1, products!$A$1:$G$1, 0))</f>
        <v>M</v>
      </c>
      <c r="K839" s="4">
        <f>INDEX(products!$A$1:$G$49, MATCH(orders!$D839, products!$A$1:$A$49, 0), MATCH(orders!K$1, products!$A$1:$G$1, 0))</f>
        <v>2.5</v>
      </c>
      <c r="L839" s="5">
        <f>INDEX(products!$A$1:$G$49, MATCH(orders!$D839, products!$A$1:$A$49, 0), MATCH(orders!L$1, products!$A$1:$G$1, 0))</f>
        <v>33.464999999999996</v>
      </c>
      <c r="M839" s="6">
        <f>L839*E839</f>
        <v>100.39499999999998</v>
      </c>
      <c r="N839" t="str">
        <f>IF(I839="Rob","Robusta",IF(I839="Exc","Excelsa",IF(I839="Ara","Arabica",IF(I839="Lib","Liberica",""))))</f>
        <v>Liberica</v>
      </c>
      <c r="O839" t="str">
        <f>IF(J839="M","Medium",IF(J839="L","Light",IF(J839="D","Dark","")))</f>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INDEX(products!$A$1:$G$49, MATCH(orders!$D840, products!$A$1:$A$49, 0), MATCH(orders!I$1, products!$A$1:$G$1, 0))</f>
        <v>Ara</v>
      </c>
      <c r="J840" t="str">
        <f>INDEX(products!$A$1:$G$49, MATCH(orders!$D840, products!$A$1:$A$49, 0), MATCH(orders!J$1, products!$A$1:$G$1, 0))</f>
        <v>D</v>
      </c>
      <c r="K840" s="4">
        <f>INDEX(products!$A$1:$G$49, MATCH(orders!$D840, products!$A$1:$A$49, 0), MATCH(orders!K$1, products!$A$1:$G$1, 0))</f>
        <v>2.5</v>
      </c>
      <c r="L840" s="5">
        <f>INDEX(products!$A$1:$G$49, MATCH(orders!$D840, products!$A$1:$A$49, 0), MATCH(orders!L$1, products!$A$1:$G$1, 0))</f>
        <v>22.884999999999998</v>
      </c>
      <c r="M840" s="6">
        <f>L840*E840</f>
        <v>114.42499999999998</v>
      </c>
      <c r="N840" t="str">
        <f>IF(I840="Rob","Robusta",IF(I840="Exc","Excelsa",IF(I840="Ara","Arabica",IF(I840="Lib","Liberica",""))))</f>
        <v>Arabica</v>
      </c>
      <c r="O840" t="str">
        <f>IF(J840="M","Medium",IF(J840="L","Light",IF(J840="D","Dark","")))</f>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_xlfn.XLOOKUP(C841,customers!$A:$A,customers!$B:$B,,0)</f>
        <v>Miran Doidge</v>
      </c>
      <c r="G841" s="2" t="str">
        <f>IF(_xlfn.XLOOKUP($C841,customers!$A:$A,customers!$C:$C,,0)=0,"",_xlfn.XLOOKUP($C841,customers!$A:$A,customers!$C:$C,,0))</f>
        <v>mdoidgenb@etsy.com</v>
      </c>
      <c r="H841" s="2" t="str">
        <f>_xlfn.XLOOKUP($C841,customers!$A:$A,customers!$G:$G,,0)</f>
        <v>United States</v>
      </c>
      <c r="I841" t="str">
        <f>INDEX(products!$A$1:$G$49, MATCH(orders!$D841, products!$A$1:$A$49, 0), MATCH(orders!I$1, products!$A$1:$G$1, 0))</f>
        <v>Exc</v>
      </c>
      <c r="J841" t="str">
        <f>INDEX(products!$A$1:$G$49, MATCH(orders!$D841, products!$A$1:$A$49, 0), MATCH(orders!J$1, products!$A$1:$G$1, 0))</f>
        <v>M</v>
      </c>
      <c r="K841" s="4">
        <f>INDEX(products!$A$1:$G$49, MATCH(orders!$D841, products!$A$1:$A$49, 0), MATCH(orders!K$1, products!$A$1:$G$1, 0))</f>
        <v>0.5</v>
      </c>
      <c r="L841" s="5">
        <f>INDEX(products!$A$1:$G$49, MATCH(orders!$D841, products!$A$1:$A$49, 0), MATCH(orders!L$1, products!$A$1:$G$1, 0))</f>
        <v>8.25</v>
      </c>
      <c r="M841" s="6">
        <f>L841*E841</f>
        <v>41.25</v>
      </c>
      <c r="N841" t="str">
        <f>IF(I841="Rob","Robusta",IF(I841="Exc","Excelsa",IF(I841="Ara","Arabica",IF(I841="Lib","Liberica",""))))</f>
        <v>Excelsa</v>
      </c>
      <c r="O841" t="str">
        <f>IF(J841="M","Medium",IF(J841="L","Light",IF(J841="D","Dark","")))</f>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INDEX(products!$A$1:$G$49, MATCH(orders!$D842, products!$A$1:$A$49, 0), MATCH(orders!I$1, products!$A$1:$G$1, 0))</f>
        <v>Rob</v>
      </c>
      <c r="J842" t="str">
        <f>INDEX(products!$A$1:$G$49, MATCH(orders!$D842, products!$A$1:$A$49, 0), MATCH(orders!J$1, products!$A$1:$G$1, 0))</f>
        <v>L</v>
      </c>
      <c r="K842" s="4">
        <f>INDEX(products!$A$1:$G$49, MATCH(orders!$D842, products!$A$1:$A$49, 0), MATCH(orders!K$1, products!$A$1:$G$1, 0))</f>
        <v>0.5</v>
      </c>
      <c r="L842" s="5">
        <f>INDEX(products!$A$1:$G$49, MATCH(orders!$D842, products!$A$1:$A$49, 0), MATCH(orders!L$1, products!$A$1:$G$1, 0))</f>
        <v>7.169999999999999</v>
      </c>
      <c r="M842" s="6">
        <f>L842*E842</f>
        <v>28.679999999999996</v>
      </c>
      <c r="N842" t="str">
        <f>IF(I842="Rob","Robusta",IF(I842="Exc","Excelsa",IF(I842="Ara","Arabica",IF(I842="Lib","Liberica",""))))</f>
        <v>Robusta</v>
      </c>
      <c r="O842" t="str">
        <f>IF(J842="M","Medium",IF(J842="L","Light",IF(J842="D","Dark","")))</f>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INDEX(products!$A$1:$G$49, MATCH(orders!$D843, products!$A$1:$A$49, 0), MATCH(orders!I$1, products!$A$1:$G$1, 0))</f>
        <v>Lib</v>
      </c>
      <c r="J843" t="str">
        <f>INDEX(products!$A$1:$G$49, MATCH(orders!$D843, products!$A$1:$A$49, 0), MATCH(orders!J$1, products!$A$1:$G$1, 0))</f>
        <v>M</v>
      </c>
      <c r="K843" s="4">
        <f>INDEX(products!$A$1:$G$49, MATCH(orders!$D843, products!$A$1:$A$49, 0), MATCH(orders!K$1, products!$A$1:$G$1, 0))</f>
        <v>0.2</v>
      </c>
      <c r="L843" s="5">
        <f>INDEX(products!$A$1:$G$49, MATCH(orders!$D843, products!$A$1:$A$49, 0), MATCH(orders!L$1, products!$A$1:$G$1, 0))</f>
        <v>4.3650000000000002</v>
      </c>
      <c r="M843" s="6">
        <f>L843*E843</f>
        <v>4.3650000000000002</v>
      </c>
      <c r="N843" t="str">
        <f>IF(I843="Rob","Robusta",IF(I843="Exc","Excelsa",IF(I843="Ara","Arabica",IF(I843="Lib","Liberica",""))))</f>
        <v>Liberica</v>
      </c>
      <c r="O843" t="str">
        <f>IF(J843="M","Medium",IF(J843="L","Light",IF(J843="D","Dark","")))</f>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INDEX(products!$A$1:$G$49, MATCH(orders!$D844, products!$A$1:$A$49, 0), MATCH(orders!I$1, products!$A$1:$G$1, 0))</f>
        <v>Exc</v>
      </c>
      <c r="J844" t="str">
        <f>INDEX(products!$A$1:$G$49, MATCH(orders!$D844, products!$A$1:$A$49, 0), MATCH(orders!J$1, products!$A$1:$G$1, 0))</f>
        <v>M</v>
      </c>
      <c r="K844" s="4">
        <f>INDEX(products!$A$1:$G$49, MATCH(orders!$D844, products!$A$1:$A$49, 0), MATCH(orders!K$1, products!$A$1:$G$1, 0))</f>
        <v>0.2</v>
      </c>
      <c r="L844" s="5">
        <f>INDEX(products!$A$1:$G$49, MATCH(orders!$D844, products!$A$1:$A$49, 0), MATCH(orders!L$1, products!$A$1:$G$1, 0))</f>
        <v>4.125</v>
      </c>
      <c r="M844" s="6">
        <f>L844*E844</f>
        <v>8.25</v>
      </c>
      <c r="N844" t="str">
        <f>IF(I844="Rob","Robusta",IF(I844="Exc","Excelsa",IF(I844="Ara","Arabica",IF(I844="Lib","Liberica",""))))</f>
        <v>Excelsa</v>
      </c>
      <c r="O844" t="str">
        <f>IF(J844="M","Medium",IF(J844="L","Light",IF(J844="D","Dark","")))</f>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_xlfn.XLOOKUP(C845,customers!$A:$A,customers!$B:$B,,0)</f>
        <v>De Drewitt</v>
      </c>
      <c r="G845" s="2" t="str">
        <f>IF(_xlfn.XLOOKUP($C845,customers!$A:$A,customers!$C:$C,,0)=0,"",_xlfn.XLOOKUP($C845,customers!$A:$A,customers!$C:$C,,0))</f>
        <v>ddrewittnf@mapquest.com</v>
      </c>
      <c r="H845" s="2" t="str">
        <f>_xlfn.XLOOKUP($C845,customers!$A:$A,customers!$G:$G,,0)</f>
        <v>United States</v>
      </c>
      <c r="I845" t="str">
        <f>INDEX(products!$A$1:$G$49, MATCH(orders!$D845, products!$A$1:$A$49, 0), MATCH(orders!I$1, products!$A$1:$G$1, 0))</f>
        <v>Exc</v>
      </c>
      <c r="J845" t="str">
        <f>INDEX(products!$A$1:$G$49, MATCH(orders!$D845, products!$A$1:$A$49, 0), MATCH(orders!J$1, products!$A$1:$G$1, 0))</f>
        <v>M</v>
      </c>
      <c r="K845" s="4">
        <f>INDEX(products!$A$1:$G$49, MATCH(orders!$D845, products!$A$1:$A$49, 0), MATCH(orders!K$1, products!$A$1:$G$1, 0))</f>
        <v>0.2</v>
      </c>
      <c r="L845" s="5">
        <f>INDEX(products!$A$1:$G$49, MATCH(orders!$D845, products!$A$1:$A$49, 0), MATCH(orders!L$1, products!$A$1:$G$1, 0))</f>
        <v>4.125</v>
      </c>
      <c r="M845" s="6">
        <f>L845*E845</f>
        <v>8.25</v>
      </c>
      <c r="N845" t="str">
        <f>IF(I845="Rob","Robusta",IF(I845="Exc","Excelsa",IF(I845="Ara","Arabica",IF(I845="Lib","Liberica",""))))</f>
        <v>Excelsa</v>
      </c>
      <c r="O845" t="str">
        <f>IF(J845="M","Medium",IF(J845="L","Light",IF(J845="D","Dark","")))</f>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INDEX(products!$A$1:$G$49, MATCH(orders!$D846, products!$A$1:$A$49, 0), MATCH(orders!I$1, products!$A$1:$G$1, 0))</f>
        <v>Ara</v>
      </c>
      <c r="J846" t="str">
        <f>INDEX(products!$A$1:$G$49, MATCH(orders!$D846, products!$A$1:$A$49, 0), MATCH(orders!J$1, products!$A$1:$G$1, 0))</f>
        <v>D</v>
      </c>
      <c r="K846" s="4">
        <f>INDEX(products!$A$1:$G$49, MATCH(orders!$D846, products!$A$1:$A$49, 0), MATCH(orders!K$1, products!$A$1:$G$1, 0))</f>
        <v>0.5</v>
      </c>
      <c r="L846" s="5">
        <f>INDEX(products!$A$1:$G$49, MATCH(orders!$D846, products!$A$1:$A$49, 0), MATCH(orders!L$1, products!$A$1:$G$1, 0))</f>
        <v>5.97</v>
      </c>
      <c r="M846" s="6">
        <f>L846*E846</f>
        <v>35.82</v>
      </c>
      <c r="N846" t="str">
        <f>IF(I846="Rob","Robusta",IF(I846="Exc","Excelsa",IF(I846="Ara","Arabica",IF(I846="Lib","Liberica",""))))</f>
        <v>Arabica</v>
      </c>
      <c r="O846" t="str">
        <f>IF(J846="M","Medium",IF(J846="L","Light",IF(J846="D","Dark","")))</f>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INDEX(products!$A$1:$G$49, MATCH(orders!$D847, products!$A$1:$A$49, 0), MATCH(orders!I$1, products!$A$1:$G$1, 0))</f>
        <v>Exc</v>
      </c>
      <c r="J847" t="str">
        <f>INDEX(products!$A$1:$G$49, MATCH(orders!$D847, products!$A$1:$A$49, 0), MATCH(orders!J$1, products!$A$1:$G$1, 0))</f>
        <v>D</v>
      </c>
      <c r="K847" s="4">
        <f>INDEX(products!$A$1:$G$49, MATCH(orders!$D847, products!$A$1:$A$49, 0), MATCH(orders!K$1, products!$A$1:$G$1, 0))</f>
        <v>2.5</v>
      </c>
      <c r="L847" s="5">
        <f>INDEX(products!$A$1:$G$49, MATCH(orders!$D847, products!$A$1:$A$49, 0), MATCH(orders!L$1, products!$A$1:$G$1, 0))</f>
        <v>27.945</v>
      </c>
      <c r="M847" s="6">
        <f>L847*E847</f>
        <v>167.67000000000002</v>
      </c>
      <c r="N847" t="str">
        <f>IF(I847="Rob","Robusta",IF(I847="Exc","Excelsa",IF(I847="Ara","Arabica",IF(I847="Lib","Liberica",""))))</f>
        <v>Excelsa</v>
      </c>
      <c r="O847" t="str">
        <f>IF(J847="M","Medium",IF(J847="L","Light",IF(J847="D","Dark","")))</f>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_xlfn.XLOOKUP(C848,customers!$A:$A,customers!$B:$B,,0)</f>
        <v>Edin Mathe</v>
      </c>
      <c r="G848" s="2" t="str">
        <f>IF(_xlfn.XLOOKUP($C848,customers!$A:$A,customers!$C:$C,,0)=0,"",_xlfn.XLOOKUP($C848,customers!$A:$A,customers!$C:$C,,0))</f>
        <v/>
      </c>
      <c r="H848" s="2" t="str">
        <f>_xlfn.XLOOKUP($C848,customers!$A:$A,customers!$G:$G,,0)</f>
        <v>United States</v>
      </c>
      <c r="I848" t="str">
        <f>INDEX(products!$A$1:$G$49, MATCH(orders!$D848, products!$A$1:$A$49, 0), MATCH(orders!I$1, products!$A$1:$G$1, 0))</f>
        <v>Ara</v>
      </c>
      <c r="J848" t="str">
        <f>INDEX(products!$A$1:$G$49, MATCH(orders!$D848, products!$A$1:$A$49, 0), MATCH(orders!J$1, products!$A$1:$G$1, 0))</f>
        <v>M</v>
      </c>
      <c r="K848" s="4">
        <f>INDEX(products!$A$1:$G$49, MATCH(orders!$D848, products!$A$1:$A$49, 0), MATCH(orders!K$1, products!$A$1:$G$1, 0))</f>
        <v>2.5</v>
      </c>
      <c r="L848" s="5">
        <f>INDEX(products!$A$1:$G$49, MATCH(orders!$D848, products!$A$1:$A$49, 0), MATCH(orders!L$1, products!$A$1:$G$1, 0))</f>
        <v>25.874999999999996</v>
      </c>
      <c r="M848" s="6">
        <f>L848*E848</f>
        <v>51.749999999999993</v>
      </c>
      <c r="N848" t="str">
        <f>IF(I848="Rob","Robusta",IF(I848="Exc","Excelsa",IF(I848="Ara","Arabica",IF(I848="Lib","Liberica",""))))</f>
        <v>Arabica</v>
      </c>
      <c r="O848" t="str">
        <f>IF(J848="M","Medium",IF(J848="L","Light",IF(J848="D","Dark","")))</f>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INDEX(products!$A$1:$G$49, MATCH(orders!$D849, products!$A$1:$A$49, 0), MATCH(orders!I$1, products!$A$1:$G$1, 0))</f>
        <v>Ara</v>
      </c>
      <c r="J849" t="str">
        <f>INDEX(products!$A$1:$G$49, MATCH(orders!$D849, products!$A$1:$A$49, 0), MATCH(orders!J$1, products!$A$1:$G$1, 0))</f>
        <v>D</v>
      </c>
      <c r="K849" s="4">
        <f>INDEX(products!$A$1:$G$49, MATCH(orders!$D849, products!$A$1:$A$49, 0), MATCH(orders!K$1, products!$A$1:$G$1, 0))</f>
        <v>0.2</v>
      </c>
      <c r="L849" s="5">
        <f>INDEX(products!$A$1:$G$49, MATCH(orders!$D849, products!$A$1:$A$49, 0), MATCH(orders!L$1, products!$A$1:$G$1, 0))</f>
        <v>2.9849999999999999</v>
      </c>
      <c r="M849" s="6">
        <f>L849*E849</f>
        <v>8.9550000000000001</v>
      </c>
      <c r="N849" t="str">
        <f>IF(I849="Rob","Robusta",IF(I849="Exc","Excelsa",IF(I849="Ara","Arabica",IF(I849="Lib","Liberica",""))))</f>
        <v>Arabica</v>
      </c>
      <c r="O849" t="str">
        <f>IF(J849="M","Medium",IF(J849="L","Light",IF(J849="D","Dark","")))</f>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_xlfn.XLOOKUP(C850,customers!$A:$A,customers!$B:$B,,0)</f>
        <v>Spencer Wastell</v>
      </c>
      <c r="G850" s="2" t="str">
        <f>IF(_xlfn.XLOOKUP($C850,customers!$A:$A,customers!$C:$C,,0)=0,"",_xlfn.XLOOKUP($C850,customers!$A:$A,customers!$C:$C,,0))</f>
        <v/>
      </c>
      <c r="H850" s="2" t="str">
        <f>_xlfn.XLOOKUP($C850,customers!$A:$A,customers!$G:$G,,0)</f>
        <v>United States</v>
      </c>
      <c r="I850" t="str">
        <f>INDEX(products!$A$1:$G$49, MATCH(orders!$D850, products!$A$1:$A$49, 0), MATCH(orders!I$1, products!$A$1:$G$1, 0))</f>
        <v>Exc</v>
      </c>
      <c r="J850" t="str">
        <f>INDEX(products!$A$1:$G$49, MATCH(orders!$D850, products!$A$1:$A$49, 0), MATCH(orders!J$1, products!$A$1:$G$1, 0))</f>
        <v>L</v>
      </c>
      <c r="K850" s="4">
        <f>INDEX(products!$A$1:$G$49, MATCH(orders!$D850, products!$A$1:$A$49, 0), MATCH(orders!K$1, products!$A$1:$G$1, 0))</f>
        <v>0.5</v>
      </c>
      <c r="L850" s="5">
        <f>INDEX(products!$A$1:$G$49, MATCH(orders!$D850, products!$A$1:$A$49, 0), MATCH(orders!L$1, products!$A$1:$G$1, 0))</f>
        <v>8.91</v>
      </c>
      <c r="M850" s="6">
        <f>L850*E850</f>
        <v>53.46</v>
      </c>
      <c r="N850" t="str">
        <f>IF(I850="Rob","Robusta",IF(I850="Exc","Excelsa",IF(I850="Ara","Arabica",IF(I850="Lib","Liberica",""))))</f>
        <v>Excelsa</v>
      </c>
      <c r="O850" t="str">
        <f>IF(J850="M","Medium",IF(J850="L","Light",IF(J850="D","Dark","")))</f>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INDEX(products!$A$1:$G$49, MATCH(orders!$D851, products!$A$1:$A$49, 0), MATCH(orders!I$1, products!$A$1:$G$1, 0))</f>
        <v>Ara</v>
      </c>
      <c r="J851" t="str">
        <f>INDEX(products!$A$1:$G$49, MATCH(orders!$D851, products!$A$1:$A$49, 0), MATCH(orders!J$1, products!$A$1:$G$1, 0))</f>
        <v>L</v>
      </c>
      <c r="K851" s="4">
        <f>INDEX(products!$A$1:$G$49, MATCH(orders!$D851, products!$A$1:$A$49, 0), MATCH(orders!K$1, products!$A$1:$G$1, 0))</f>
        <v>0.2</v>
      </c>
      <c r="L851" s="5">
        <f>INDEX(products!$A$1:$G$49, MATCH(orders!$D851, products!$A$1:$A$49, 0), MATCH(orders!L$1, products!$A$1:$G$1, 0))</f>
        <v>3.8849999999999998</v>
      </c>
      <c r="M851" s="6">
        <f>L851*E851</f>
        <v>23.31</v>
      </c>
      <c r="N851" t="str">
        <f>IF(I851="Rob","Robusta",IF(I851="Exc","Excelsa",IF(I851="Ara","Arabica",IF(I851="Lib","Liberica",""))))</f>
        <v>Arabica</v>
      </c>
      <c r="O851" t="str">
        <f>IF(J851="M","Medium",IF(J851="L","Light",IF(J851="D","Dark","")))</f>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INDEX(products!$A$1:$G$49, MATCH(orders!$D852, products!$A$1:$A$49, 0), MATCH(orders!I$1, products!$A$1:$G$1, 0))</f>
        <v>Ara</v>
      </c>
      <c r="J852" t="str">
        <f>INDEX(products!$A$1:$G$49, MATCH(orders!$D852, products!$A$1:$A$49, 0), MATCH(orders!J$1, products!$A$1:$G$1, 0))</f>
        <v>M</v>
      </c>
      <c r="K852" s="4">
        <f>INDEX(products!$A$1:$G$49, MATCH(orders!$D852, products!$A$1:$A$49, 0), MATCH(orders!K$1, products!$A$1:$G$1, 0))</f>
        <v>0.2</v>
      </c>
      <c r="L852" s="5">
        <f>INDEX(products!$A$1:$G$49, MATCH(orders!$D852, products!$A$1:$A$49, 0), MATCH(orders!L$1, products!$A$1:$G$1, 0))</f>
        <v>3.375</v>
      </c>
      <c r="M852" s="6">
        <f>L852*E852</f>
        <v>6.75</v>
      </c>
      <c r="N852" t="str">
        <f>IF(I852="Rob","Robusta",IF(I852="Exc","Excelsa",IF(I852="Ara","Arabica",IF(I852="Lib","Liberica",""))))</f>
        <v>Arabica</v>
      </c>
      <c r="O852" t="str">
        <f>IF(J852="M","Medium",IF(J852="L","Light",IF(J852="D","Dark","")))</f>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INDEX(products!$A$1:$G$49, MATCH(orders!$D853, products!$A$1:$A$49, 0), MATCH(orders!I$1, products!$A$1:$G$1, 0))</f>
        <v>Lib</v>
      </c>
      <c r="J853" t="str">
        <f>INDEX(products!$A$1:$G$49, MATCH(orders!$D853, products!$A$1:$A$49, 0), MATCH(orders!J$1, products!$A$1:$G$1, 0))</f>
        <v>D</v>
      </c>
      <c r="K853" s="4">
        <f>INDEX(products!$A$1:$G$49, MATCH(orders!$D853, products!$A$1:$A$49, 0), MATCH(orders!K$1, products!$A$1:$G$1, 0))</f>
        <v>0.5</v>
      </c>
      <c r="L853" s="5">
        <f>INDEX(products!$A$1:$G$49, MATCH(orders!$D853, products!$A$1:$A$49, 0), MATCH(orders!L$1, products!$A$1:$G$1, 0))</f>
        <v>7.77</v>
      </c>
      <c r="M853" s="6">
        <f>L853*E853</f>
        <v>7.77</v>
      </c>
      <c r="N853" t="str">
        <f>IF(I853="Rob","Robusta",IF(I853="Exc","Excelsa",IF(I853="Ara","Arabica",IF(I853="Lib","Liberica",""))))</f>
        <v>Liberica</v>
      </c>
      <c r="O853" t="str">
        <f>IF(J853="M","Medium",IF(J853="L","Light",IF(J853="D","Dark","")))</f>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_xlfn.XLOOKUP(C854,customers!$A:$A,customers!$B:$B,,0)</f>
        <v>Bear Gaish</v>
      </c>
      <c r="G854" s="2" t="str">
        <f>IF(_xlfn.XLOOKUP($C854,customers!$A:$A,customers!$C:$C,,0)=0,"",_xlfn.XLOOKUP($C854,customers!$A:$A,customers!$C:$C,,0))</f>
        <v>bgaishno@altervista.org</v>
      </c>
      <c r="H854" s="2" t="str">
        <f>_xlfn.XLOOKUP($C854,customers!$A:$A,customers!$G:$G,,0)</f>
        <v>United States</v>
      </c>
      <c r="I854" t="str">
        <f>INDEX(products!$A$1:$G$49, MATCH(orders!$D854, products!$A$1:$A$49, 0), MATCH(orders!I$1, products!$A$1:$G$1, 0))</f>
        <v>Lib</v>
      </c>
      <c r="J854" t="str">
        <f>INDEX(products!$A$1:$G$49, MATCH(orders!$D854, products!$A$1:$A$49, 0), MATCH(orders!J$1, products!$A$1:$G$1, 0))</f>
        <v>D</v>
      </c>
      <c r="K854" s="4">
        <f>INDEX(products!$A$1:$G$49, MATCH(orders!$D854, products!$A$1:$A$49, 0), MATCH(orders!K$1, products!$A$1:$G$1, 0))</f>
        <v>2.5</v>
      </c>
      <c r="L854" s="5">
        <f>INDEX(products!$A$1:$G$49, MATCH(orders!$D854, products!$A$1:$A$49, 0), MATCH(orders!L$1, products!$A$1:$G$1, 0))</f>
        <v>29.784999999999997</v>
      </c>
      <c r="M854" s="6">
        <f>L854*E854</f>
        <v>119.13999999999999</v>
      </c>
      <c r="N854" t="str">
        <f>IF(I854="Rob","Robusta",IF(I854="Exc","Excelsa",IF(I854="Ara","Arabica",IF(I854="Lib","Liberica",""))))</f>
        <v>Liberica</v>
      </c>
      <c r="O854" t="str">
        <f>IF(J854="M","Medium",IF(J854="L","Light",IF(J854="D","Dark","")))</f>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INDEX(products!$A$1:$G$49, MATCH(orders!$D855, products!$A$1:$A$49, 0), MATCH(orders!I$1, products!$A$1:$G$1, 0))</f>
        <v>Ara</v>
      </c>
      <c r="J855" t="str">
        <f>INDEX(products!$A$1:$G$49, MATCH(orders!$D855, products!$A$1:$A$49, 0), MATCH(orders!J$1, products!$A$1:$G$1, 0))</f>
        <v>D</v>
      </c>
      <c r="K855" s="4">
        <f>INDEX(products!$A$1:$G$49, MATCH(orders!$D855, products!$A$1:$A$49, 0), MATCH(orders!K$1, products!$A$1:$G$1, 0))</f>
        <v>1</v>
      </c>
      <c r="L855" s="5">
        <f>INDEX(products!$A$1:$G$49, MATCH(orders!$D855, products!$A$1:$A$49, 0), MATCH(orders!L$1, products!$A$1:$G$1, 0))</f>
        <v>9.9499999999999993</v>
      </c>
      <c r="M855" s="6">
        <f>L855*E855</f>
        <v>19.899999999999999</v>
      </c>
      <c r="N855" t="str">
        <f>IF(I855="Rob","Robusta",IF(I855="Exc","Excelsa",IF(I855="Ara","Arabica",IF(I855="Lib","Liberica",""))))</f>
        <v>Arabica</v>
      </c>
      <c r="O855" t="str">
        <f>IF(J855="M","Medium",IF(J855="L","Light",IF(J855="D","Dark","")))</f>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INDEX(products!$A$1:$G$49, MATCH(orders!$D856, products!$A$1:$A$49, 0), MATCH(orders!I$1, products!$A$1:$G$1, 0))</f>
        <v>Rob</v>
      </c>
      <c r="J856" t="str">
        <f>INDEX(products!$A$1:$G$49, MATCH(orders!$D856, products!$A$1:$A$49, 0), MATCH(orders!J$1, products!$A$1:$G$1, 0))</f>
        <v>L</v>
      </c>
      <c r="K856" s="4">
        <f>INDEX(products!$A$1:$G$49, MATCH(orders!$D856, products!$A$1:$A$49, 0), MATCH(orders!K$1, products!$A$1:$G$1, 0))</f>
        <v>0.5</v>
      </c>
      <c r="L856" s="5">
        <f>INDEX(products!$A$1:$G$49, MATCH(orders!$D856, products!$A$1:$A$49, 0), MATCH(orders!L$1, products!$A$1:$G$1, 0))</f>
        <v>7.169999999999999</v>
      </c>
      <c r="M856" s="6">
        <f>L856*E856</f>
        <v>35.849999999999994</v>
      </c>
      <c r="N856" t="str">
        <f>IF(I856="Rob","Robusta",IF(I856="Exc","Excelsa",IF(I856="Ara","Arabica",IF(I856="Lib","Liberica",""))))</f>
        <v>Robusta</v>
      </c>
      <c r="O856" t="str">
        <f>IF(J856="M","Medium",IF(J856="L","Light",IF(J856="D","Dark","")))</f>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INDEX(products!$A$1:$G$49, MATCH(orders!$D857, products!$A$1:$A$49, 0), MATCH(orders!I$1, products!$A$1:$G$1, 0))</f>
        <v>Lib</v>
      </c>
      <c r="J857" t="str">
        <f>INDEX(products!$A$1:$G$49, MATCH(orders!$D857, products!$A$1:$A$49, 0), MATCH(orders!J$1, products!$A$1:$G$1, 0))</f>
        <v>D</v>
      </c>
      <c r="K857" s="4">
        <f>INDEX(products!$A$1:$G$49, MATCH(orders!$D857, products!$A$1:$A$49, 0), MATCH(orders!K$1, products!$A$1:$G$1, 0))</f>
        <v>2.5</v>
      </c>
      <c r="L857" s="5">
        <f>INDEX(products!$A$1:$G$49, MATCH(orders!$D857, products!$A$1:$A$49, 0), MATCH(orders!L$1, products!$A$1:$G$1, 0))</f>
        <v>29.784999999999997</v>
      </c>
      <c r="M857" s="6">
        <f>L857*E857</f>
        <v>89.35499999999999</v>
      </c>
      <c r="N857" t="str">
        <f>IF(I857="Rob","Robusta",IF(I857="Exc","Excelsa",IF(I857="Ara","Arabica",IF(I857="Lib","Liberica",""))))</f>
        <v>Liberica</v>
      </c>
      <c r="O857" t="str">
        <f>IF(J857="M","Medium",IF(J857="L","Light",IF(J857="D","Dark","")))</f>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INDEX(products!$A$1:$G$49, MATCH(orders!$D858, products!$A$1:$A$49, 0), MATCH(orders!I$1, products!$A$1:$G$1, 0))</f>
        <v>Lib</v>
      </c>
      <c r="J858" t="str">
        <f>INDEX(products!$A$1:$G$49, MATCH(orders!$D858, products!$A$1:$A$49, 0), MATCH(orders!J$1, products!$A$1:$G$1, 0))</f>
        <v>M</v>
      </c>
      <c r="K858" s="4">
        <f>INDEX(products!$A$1:$G$49, MATCH(orders!$D858, products!$A$1:$A$49, 0), MATCH(orders!K$1, products!$A$1:$G$1, 0))</f>
        <v>0.2</v>
      </c>
      <c r="L858" s="5">
        <f>INDEX(products!$A$1:$G$49, MATCH(orders!$D858, products!$A$1:$A$49, 0), MATCH(orders!L$1, products!$A$1:$G$1, 0))</f>
        <v>4.3650000000000002</v>
      </c>
      <c r="M858" s="6">
        <f>L858*E858</f>
        <v>8.73</v>
      </c>
      <c r="N858" t="str">
        <f>IF(I858="Rob","Robusta",IF(I858="Exc","Excelsa",IF(I858="Ara","Arabica",IF(I858="Lib","Liberica",""))))</f>
        <v>Liberica</v>
      </c>
      <c r="O858" t="str">
        <f>IF(J858="M","Medium",IF(J858="L","Light",IF(J858="D","Dark","")))</f>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INDEX(products!$A$1:$G$49, MATCH(orders!$D859, products!$A$1:$A$49, 0), MATCH(orders!I$1, products!$A$1:$G$1, 0))</f>
        <v>Rob</v>
      </c>
      <c r="J859" t="str">
        <f>INDEX(products!$A$1:$G$49, MATCH(orders!$D859, products!$A$1:$A$49, 0), MATCH(orders!J$1, products!$A$1:$G$1, 0))</f>
        <v>L</v>
      </c>
      <c r="K859" s="4">
        <f>INDEX(products!$A$1:$G$49, MATCH(orders!$D859, products!$A$1:$A$49, 0), MATCH(orders!K$1, products!$A$1:$G$1, 0))</f>
        <v>2.5</v>
      </c>
      <c r="L859" s="5">
        <f>INDEX(products!$A$1:$G$49, MATCH(orders!$D859, products!$A$1:$A$49, 0), MATCH(orders!L$1, products!$A$1:$G$1, 0))</f>
        <v>27.484999999999996</v>
      </c>
      <c r="M859" s="6">
        <f>L859*E859</f>
        <v>137.42499999999998</v>
      </c>
      <c r="N859" t="str">
        <f>IF(I859="Rob","Robusta",IF(I859="Exc","Excelsa",IF(I859="Ara","Arabica",IF(I859="Lib","Liberica",""))))</f>
        <v>Robusta</v>
      </c>
      <c r="O859" t="str">
        <f>IF(J859="M","Medium",IF(J859="L","Light",IF(J859="D","Dark","")))</f>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INDEX(products!$A$1:$G$49, MATCH(orders!$D860, products!$A$1:$A$49, 0), MATCH(orders!I$1, products!$A$1:$G$1, 0))</f>
        <v>Lib</v>
      </c>
      <c r="J860" t="str">
        <f>INDEX(products!$A$1:$G$49, MATCH(orders!$D860, products!$A$1:$A$49, 0), MATCH(orders!J$1, products!$A$1:$G$1, 0))</f>
        <v>M</v>
      </c>
      <c r="K860" s="4">
        <f>INDEX(products!$A$1:$G$49, MATCH(orders!$D860, products!$A$1:$A$49, 0), MATCH(orders!K$1, products!$A$1:$G$1, 0))</f>
        <v>0.5</v>
      </c>
      <c r="L860" s="5">
        <f>INDEX(products!$A$1:$G$49, MATCH(orders!$D860, products!$A$1:$A$49, 0), MATCH(orders!L$1, products!$A$1:$G$1, 0))</f>
        <v>8.73</v>
      </c>
      <c r="M860" s="6">
        <f>L860*E860</f>
        <v>34.92</v>
      </c>
      <c r="N860" t="str">
        <f>IF(I860="Rob","Robusta",IF(I860="Exc","Excelsa",IF(I860="Ara","Arabica",IF(I860="Lib","Liberica",""))))</f>
        <v>Liberica</v>
      </c>
      <c r="O860" t="str">
        <f>IF(J860="M","Medium",IF(J860="L","Light",IF(J860="D","Dark","")))</f>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INDEX(products!$A$1:$G$49, MATCH(orders!$D861, products!$A$1:$A$49, 0), MATCH(orders!I$1, products!$A$1:$G$1, 0))</f>
        <v>Ara</v>
      </c>
      <c r="J861" t="str">
        <f>INDEX(products!$A$1:$G$49, MATCH(orders!$D861, products!$A$1:$A$49, 0), MATCH(orders!J$1, products!$A$1:$G$1, 0))</f>
        <v>L</v>
      </c>
      <c r="K861" s="4">
        <f>INDEX(products!$A$1:$G$49, MATCH(orders!$D861, products!$A$1:$A$49, 0), MATCH(orders!K$1, products!$A$1:$G$1, 0))</f>
        <v>2.5</v>
      </c>
      <c r="L861" s="5">
        <f>INDEX(products!$A$1:$G$49, MATCH(orders!$D861, products!$A$1:$A$49, 0), MATCH(orders!L$1, products!$A$1:$G$1, 0))</f>
        <v>29.784999999999997</v>
      </c>
      <c r="M861" s="6">
        <f>L861*E861</f>
        <v>178.70999999999998</v>
      </c>
      <c r="N861" t="str">
        <f>IF(I861="Rob","Robusta",IF(I861="Exc","Excelsa",IF(I861="Ara","Arabica",IF(I861="Lib","Liberica",""))))</f>
        <v>Arabica</v>
      </c>
      <c r="O861" t="str">
        <f>IF(J861="M","Medium",IF(J861="L","Light",IF(J861="D","Dark","")))</f>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_xlfn.XLOOKUP(C862,customers!$A:$A,customers!$B:$B,,0)</f>
        <v>Cece Inker</v>
      </c>
      <c r="G862" s="2" t="str">
        <f>IF(_xlfn.XLOOKUP($C862,customers!$A:$A,customers!$C:$C,,0)=0,"",_xlfn.XLOOKUP($C862,customers!$A:$A,customers!$C:$C,,0))</f>
        <v/>
      </c>
      <c r="H862" s="2" t="str">
        <f>_xlfn.XLOOKUP($C862,customers!$A:$A,customers!$G:$G,,0)</f>
        <v>United States</v>
      </c>
      <c r="I862" t="str">
        <f>INDEX(products!$A$1:$G$49, MATCH(orders!$D862, products!$A$1:$A$49, 0), MATCH(orders!I$1, products!$A$1:$G$1, 0))</f>
        <v>Ara</v>
      </c>
      <c r="J862" t="str">
        <f>INDEX(products!$A$1:$G$49, MATCH(orders!$D862, products!$A$1:$A$49, 0), MATCH(orders!J$1, products!$A$1:$G$1, 0))</f>
        <v>M</v>
      </c>
      <c r="K862" s="4">
        <f>INDEX(products!$A$1:$G$49, MATCH(orders!$D862, products!$A$1:$A$49, 0), MATCH(orders!K$1, products!$A$1:$G$1, 0))</f>
        <v>2.5</v>
      </c>
      <c r="L862" s="5">
        <f>INDEX(products!$A$1:$G$49, MATCH(orders!$D862, products!$A$1:$A$49, 0), MATCH(orders!L$1, products!$A$1:$G$1, 0))</f>
        <v>25.874999999999996</v>
      </c>
      <c r="M862" s="6">
        <f>L862*E862</f>
        <v>25.874999999999996</v>
      </c>
      <c r="N862" t="str">
        <f>IF(I862="Rob","Robusta",IF(I862="Exc","Excelsa",IF(I862="Ara","Arabica",IF(I862="Lib","Liberica",""))))</f>
        <v>Arabica</v>
      </c>
      <c r="O862" t="str">
        <f>IF(J862="M","Medium",IF(J862="L","Light",IF(J862="D","Dark","")))</f>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INDEX(products!$A$1:$G$49, MATCH(orders!$D863, products!$A$1:$A$49, 0), MATCH(orders!I$1, products!$A$1:$G$1, 0))</f>
        <v>Lib</v>
      </c>
      <c r="J863" t="str">
        <f>INDEX(products!$A$1:$G$49, MATCH(orders!$D863, products!$A$1:$A$49, 0), MATCH(orders!J$1, products!$A$1:$G$1, 0))</f>
        <v>D</v>
      </c>
      <c r="K863" s="4">
        <f>INDEX(products!$A$1:$G$49, MATCH(orders!$D863, products!$A$1:$A$49, 0), MATCH(orders!K$1, products!$A$1:$G$1, 0))</f>
        <v>1</v>
      </c>
      <c r="L863" s="5">
        <f>INDEX(products!$A$1:$G$49, MATCH(orders!$D863, products!$A$1:$A$49, 0), MATCH(orders!L$1, products!$A$1:$G$1, 0))</f>
        <v>12.95</v>
      </c>
      <c r="M863" s="6">
        <f>L863*E863</f>
        <v>77.699999999999989</v>
      </c>
      <c r="N863" t="str">
        <f>IF(I863="Rob","Robusta",IF(I863="Exc","Excelsa",IF(I863="Ara","Arabica",IF(I863="Lib","Liberica",""))))</f>
        <v>Liberica</v>
      </c>
      <c r="O863" t="str">
        <f>IF(J863="M","Medium",IF(J863="L","Light",IF(J863="D","Dark","")))</f>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_xlfn.XLOOKUP(C864,customers!$A:$A,customers!$B:$B,,0)</f>
        <v>Grazia Oats</v>
      </c>
      <c r="G864" s="2" t="str">
        <f>IF(_xlfn.XLOOKUP($C864,customers!$A:$A,customers!$C:$C,,0)=0,"",_xlfn.XLOOKUP($C864,customers!$A:$A,customers!$C:$C,,0))</f>
        <v>goatsny@live.com</v>
      </c>
      <c r="H864" s="2" t="str">
        <f>_xlfn.XLOOKUP($C864,customers!$A:$A,customers!$G:$G,,0)</f>
        <v>United States</v>
      </c>
      <c r="I864" t="str">
        <f>INDEX(products!$A$1:$G$49, MATCH(orders!$D864, products!$A$1:$A$49, 0), MATCH(orders!I$1, products!$A$1:$G$1, 0))</f>
        <v>Rob</v>
      </c>
      <c r="J864" t="str">
        <f>INDEX(products!$A$1:$G$49, MATCH(orders!$D864, products!$A$1:$A$49, 0), MATCH(orders!J$1, products!$A$1:$G$1, 0))</f>
        <v>M</v>
      </c>
      <c r="K864" s="4">
        <f>INDEX(products!$A$1:$G$49, MATCH(orders!$D864, products!$A$1:$A$49, 0), MATCH(orders!K$1, products!$A$1:$G$1, 0))</f>
        <v>1</v>
      </c>
      <c r="L864" s="5">
        <f>INDEX(products!$A$1:$G$49, MATCH(orders!$D864, products!$A$1:$A$49, 0), MATCH(orders!L$1, products!$A$1:$G$1, 0))</f>
        <v>9.9499999999999993</v>
      </c>
      <c r="M864" s="6">
        <f>L864*E864</f>
        <v>9.9499999999999993</v>
      </c>
      <c r="N864" t="str">
        <f>IF(I864="Rob","Robusta",IF(I864="Exc","Excelsa",IF(I864="Ara","Arabica",IF(I864="Lib","Liberica",""))))</f>
        <v>Robusta</v>
      </c>
      <c r="O864" t="str">
        <f>IF(J864="M","Medium",IF(J864="L","Light",IF(J864="D","Dark","")))</f>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_xlfn.XLOOKUP(C865,customers!$A:$A,customers!$B:$B,,0)</f>
        <v>Meade Birkin</v>
      </c>
      <c r="G865" s="2" t="str">
        <f>IF(_xlfn.XLOOKUP($C865,customers!$A:$A,customers!$C:$C,,0)=0,"",_xlfn.XLOOKUP($C865,customers!$A:$A,customers!$C:$C,,0))</f>
        <v>mbirkinnz@java.com</v>
      </c>
      <c r="H865" s="2" t="str">
        <f>_xlfn.XLOOKUP($C865,customers!$A:$A,customers!$G:$G,,0)</f>
        <v>United States</v>
      </c>
      <c r="I865" t="str">
        <f>INDEX(products!$A$1:$G$49, MATCH(orders!$D865, products!$A$1:$A$49, 0), MATCH(orders!I$1, products!$A$1:$G$1, 0))</f>
        <v>Lib</v>
      </c>
      <c r="J865" t="str">
        <f>INDEX(products!$A$1:$G$49, MATCH(orders!$D865, products!$A$1:$A$49, 0), MATCH(orders!J$1, products!$A$1:$G$1, 0))</f>
        <v>M</v>
      </c>
      <c r="K865" s="4">
        <f>INDEX(products!$A$1:$G$49, MATCH(orders!$D865, products!$A$1:$A$49, 0), MATCH(orders!K$1, products!$A$1:$G$1, 0))</f>
        <v>1</v>
      </c>
      <c r="L865" s="5">
        <f>INDEX(products!$A$1:$G$49, MATCH(orders!$D865, products!$A$1:$A$49, 0), MATCH(orders!L$1, products!$A$1:$G$1, 0))</f>
        <v>14.55</v>
      </c>
      <c r="M865" s="6">
        <f>L865*E865</f>
        <v>29.1</v>
      </c>
      <c r="N865" t="str">
        <f>IF(I865="Rob","Robusta",IF(I865="Exc","Excelsa",IF(I865="Ara","Arabica",IF(I865="Lib","Liberica",""))))</f>
        <v>Liberica</v>
      </c>
      <c r="O865" t="str">
        <f>IF(J865="M","Medium",IF(J865="L","Light",IF(J865="D","Dark","")))</f>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_xlfn.XLOOKUP(C866,customers!$A:$A,customers!$B:$B,,0)</f>
        <v>Ronda Pyson</v>
      </c>
      <c r="G866" s="2" t="str">
        <f>IF(_xlfn.XLOOKUP($C866,customers!$A:$A,customers!$C:$C,,0)=0,"",_xlfn.XLOOKUP($C866,customers!$A:$A,customers!$C:$C,,0))</f>
        <v>rpysono0@constantcontact.com</v>
      </c>
      <c r="H866" s="2" t="str">
        <f>_xlfn.XLOOKUP($C866,customers!$A:$A,customers!$G:$G,,0)</f>
        <v>Ireland</v>
      </c>
      <c r="I866" t="str">
        <f>INDEX(products!$A$1:$G$49, MATCH(orders!$D866, products!$A$1:$A$49, 0), MATCH(orders!I$1, products!$A$1:$G$1, 0))</f>
        <v>Rob</v>
      </c>
      <c r="J866" t="str">
        <f>INDEX(products!$A$1:$G$49, MATCH(orders!$D866, products!$A$1:$A$49, 0), MATCH(orders!J$1, products!$A$1:$G$1, 0))</f>
        <v>L</v>
      </c>
      <c r="K866" s="4">
        <f>INDEX(products!$A$1:$G$49, MATCH(orders!$D866, products!$A$1:$A$49, 0), MATCH(orders!K$1, products!$A$1:$G$1, 0))</f>
        <v>0.2</v>
      </c>
      <c r="L866" s="5">
        <f>INDEX(products!$A$1:$G$49, MATCH(orders!$D866, products!$A$1:$A$49, 0), MATCH(orders!L$1, products!$A$1:$G$1, 0))</f>
        <v>3.5849999999999995</v>
      </c>
      <c r="M866" s="6">
        <f>L866*E866</f>
        <v>21.509999999999998</v>
      </c>
      <c r="N866" t="str">
        <f>IF(I866="Rob","Robusta",IF(I866="Exc","Excelsa",IF(I866="Ara","Arabica",IF(I866="Lib","Liberica",""))))</f>
        <v>Robusta</v>
      </c>
      <c r="O866" t="str">
        <f>IF(J866="M","Medium",IF(J866="L","Light",IF(J866="D","Dark","")))</f>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INDEX(products!$A$1:$G$49, MATCH(orders!$D867, products!$A$1:$A$49, 0), MATCH(orders!I$1, products!$A$1:$G$1, 0))</f>
        <v>Ara</v>
      </c>
      <c r="J867" t="str">
        <f>INDEX(products!$A$1:$G$49, MATCH(orders!$D867, products!$A$1:$A$49, 0), MATCH(orders!J$1, products!$A$1:$G$1, 0))</f>
        <v>M</v>
      </c>
      <c r="K867" s="4">
        <f>INDEX(products!$A$1:$G$49, MATCH(orders!$D867, products!$A$1:$A$49, 0), MATCH(orders!K$1, products!$A$1:$G$1, 0))</f>
        <v>0.5</v>
      </c>
      <c r="L867" s="5">
        <f>INDEX(products!$A$1:$G$49, MATCH(orders!$D867, products!$A$1:$A$49, 0), MATCH(orders!L$1, products!$A$1:$G$1, 0))</f>
        <v>6.75</v>
      </c>
      <c r="M867" s="6">
        <f>L867*E867</f>
        <v>6.75</v>
      </c>
      <c r="N867" t="str">
        <f>IF(I867="Rob","Robusta",IF(I867="Exc","Excelsa",IF(I867="Ara","Arabica",IF(I867="Lib","Liberica",""))))</f>
        <v>Arabica</v>
      </c>
      <c r="O867" t="str">
        <f>IF(J867="M","Medium",IF(J867="L","Light",IF(J867="D","Dark","")))</f>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_xlfn.XLOOKUP(C868,customers!$A:$A,customers!$B:$B,,0)</f>
        <v>Rafaela Treacher</v>
      </c>
      <c r="G868" s="2" t="str">
        <f>IF(_xlfn.XLOOKUP($C868,customers!$A:$A,customers!$C:$C,,0)=0,"",_xlfn.XLOOKUP($C868,customers!$A:$A,customers!$C:$C,,0))</f>
        <v>rtreachero2@usa.gov</v>
      </c>
      <c r="H868" s="2" t="str">
        <f>_xlfn.XLOOKUP($C868,customers!$A:$A,customers!$G:$G,,0)</f>
        <v>Ireland</v>
      </c>
      <c r="I868" t="str">
        <f>INDEX(products!$A$1:$G$49, MATCH(orders!$D868, products!$A$1:$A$49, 0), MATCH(orders!I$1, products!$A$1:$G$1, 0))</f>
        <v>Ara</v>
      </c>
      <c r="J868" t="str">
        <f>INDEX(products!$A$1:$G$49, MATCH(orders!$D868, products!$A$1:$A$49, 0), MATCH(orders!J$1, products!$A$1:$G$1, 0))</f>
        <v>D</v>
      </c>
      <c r="K868" s="4">
        <f>INDEX(products!$A$1:$G$49, MATCH(orders!$D868, products!$A$1:$A$49, 0), MATCH(orders!K$1, products!$A$1:$G$1, 0))</f>
        <v>0.5</v>
      </c>
      <c r="L868" s="5">
        <f>INDEX(products!$A$1:$G$49, MATCH(orders!$D868, products!$A$1:$A$49, 0), MATCH(orders!L$1, products!$A$1:$G$1, 0))</f>
        <v>5.97</v>
      </c>
      <c r="M868" s="6">
        <f>L868*E868</f>
        <v>17.91</v>
      </c>
      <c r="N868" t="str">
        <f>IF(I868="Rob","Robusta",IF(I868="Exc","Excelsa",IF(I868="Ara","Arabica",IF(I868="Lib","Liberica",""))))</f>
        <v>Arabica</v>
      </c>
      <c r="O868" t="str">
        <f>IF(J868="M","Medium",IF(J868="L","Light",IF(J868="D","Dark","")))</f>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_xlfn.XLOOKUP(C869,customers!$A:$A,customers!$B:$B,,0)</f>
        <v>Bee Fattorini</v>
      </c>
      <c r="G869" s="2" t="str">
        <f>IF(_xlfn.XLOOKUP($C869,customers!$A:$A,customers!$C:$C,,0)=0,"",_xlfn.XLOOKUP($C869,customers!$A:$A,customers!$C:$C,,0))</f>
        <v>bfattorinio3@quantcast.com</v>
      </c>
      <c r="H869" s="2" t="str">
        <f>_xlfn.XLOOKUP($C869,customers!$A:$A,customers!$G:$G,,0)</f>
        <v>Ireland</v>
      </c>
      <c r="I869" t="str">
        <f>INDEX(products!$A$1:$G$49, MATCH(orders!$D869, products!$A$1:$A$49, 0), MATCH(orders!I$1, products!$A$1:$G$1, 0))</f>
        <v>Ara</v>
      </c>
      <c r="J869" t="str">
        <f>INDEX(products!$A$1:$G$49, MATCH(orders!$D869, products!$A$1:$A$49, 0), MATCH(orders!J$1, products!$A$1:$G$1, 0))</f>
        <v>L</v>
      </c>
      <c r="K869" s="4">
        <f>INDEX(products!$A$1:$G$49, MATCH(orders!$D869, products!$A$1:$A$49, 0), MATCH(orders!K$1, products!$A$1:$G$1, 0))</f>
        <v>2.5</v>
      </c>
      <c r="L869" s="5">
        <f>INDEX(products!$A$1:$G$49, MATCH(orders!$D869, products!$A$1:$A$49, 0), MATCH(orders!L$1, products!$A$1:$G$1, 0))</f>
        <v>29.784999999999997</v>
      </c>
      <c r="M869" s="6">
        <f>L869*E869</f>
        <v>29.784999999999997</v>
      </c>
      <c r="N869" t="str">
        <f>IF(I869="Rob","Robusta",IF(I869="Exc","Excelsa",IF(I869="Ara","Arabica",IF(I869="Lib","Liberica",""))))</f>
        <v>Arabica</v>
      </c>
      <c r="O869" t="str">
        <f>IF(J869="M","Medium",IF(J869="L","Light",IF(J869="D","Dark","")))</f>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INDEX(products!$A$1:$G$49, MATCH(orders!$D870, products!$A$1:$A$49, 0), MATCH(orders!I$1, products!$A$1:$G$1, 0))</f>
        <v>Exc</v>
      </c>
      <c r="J870" t="str">
        <f>INDEX(products!$A$1:$G$49, MATCH(orders!$D870, products!$A$1:$A$49, 0), MATCH(orders!J$1, products!$A$1:$G$1, 0))</f>
        <v>M</v>
      </c>
      <c r="K870" s="4">
        <f>INDEX(products!$A$1:$G$49, MATCH(orders!$D870, products!$A$1:$A$49, 0), MATCH(orders!K$1, products!$A$1:$G$1, 0))</f>
        <v>0.5</v>
      </c>
      <c r="L870" s="5">
        <f>INDEX(products!$A$1:$G$49, MATCH(orders!$D870, products!$A$1:$A$49, 0), MATCH(orders!L$1, products!$A$1:$G$1, 0))</f>
        <v>8.25</v>
      </c>
      <c r="M870" s="6">
        <f>L870*E870</f>
        <v>41.25</v>
      </c>
      <c r="N870" t="str">
        <f>IF(I870="Rob","Robusta",IF(I870="Exc","Excelsa",IF(I870="Ara","Arabica",IF(I870="Lib","Liberica",""))))</f>
        <v>Excelsa</v>
      </c>
      <c r="O870" t="str">
        <f>IF(J870="M","Medium",IF(J870="L","Light",IF(J870="D","Dark","")))</f>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_xlfn.XLOOKUP(C871,customers!$A:$A,customers!$B:$B,,0)</f>
        <v>Alexina Randals</v>
      </c>
      <c r="G871" s="2" t="str">
        <f>IF(_xlfn.XLOOKUP($C871,customers!$A:$A,customers!$C:$C,,0)=0,"",_xlfn.XLOOKUP($C871,customers!$A:$A,customers!$C:$C,,0))</f>
        <v/>
      </c>
      <c r="H871" s="2" t="str">
        <f>_xlfn.XLOOKUP($C871,customers!$A:$A,customers!$G:$G,,0)</f>
        <v>United States</v>
      </c>
      <c r="I871" t="str">
        <f>INDEX(products!$A$1:$G$49, MATCH(orders!$D871, products!$A$1:$A$49, 0), MATCH(orders!I$1, products!$A$1:$G$1, 0))</f>
        <v>Rob</v>
      </c>
      <c r="J871" t="str">
        <f>INDEX(products!$A$1:$G$49, MATCH(orders!$D871, products!$A$1:$A$49, 0), MATCH(orders!J$1, products!$A$1:$G$1, 0))</f>
        <v>M</v>
      </c>
      <c r="K871" s="4">
        <f>INDEX(products!$A$1:$G$49, MATCH(orders!$D871, products!$A$1:$A$49, 0), MATCH(orders!K$1, products!$A$1:$G$1, 0))</f>
        <v>0.5</v>
      </c>
      <c r="L871" s="5">
        <f>INDEX(products!$A$1:$G$49, MATCH(orders!$D871, products!$A$1:$A$49, 0), MATCH(orders!L$1, products!$A$1:$G$1, 0))</f>
        <v>5.97</v>
      </c>
      <c r="M871" s="6">
        <f>L871*E871</f>
        <v>17.91</v>
      </c>
      <c r="N871" t="str">
        <f>IF(I871="Rob","Robusta",IF(I871="Exc","Excelsa",IF(I871="Ara","Arabica",IF(I871="Lib","Liberica",""))))</f>
        <v>Robusta</v>
      </c>
      <c r="O871" t="str">
        <f>IF(J871="M","Medium",IF(J871="L","Light",IF(J871="D","Dark","")))</f>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_xlfn.XLOOKUP(C872,customers!$A:$A,customers!$B:$B,,0)</f>
        <v>Filip Antcliffe</v>
      </c>
      <c r="G872" s="2" t="str">
        <f>IF(_xlfn.XLOOKUP($C872,customers!$A:$A,customers!$C:$C,,0)=0,"",_xlfn.XLOOKUP($C872,customers!$A:$A,customers!$C:$C,,0))</f>
        <v>fantcliffeo6@amazon.co.jp</v>
      </c>
      <c r="H872" s="2" t="str">
        <f>_xlfn.XLOOKUP($C872,customers!$A:$A,customers!$G:$G,,0)</f>
        <v>Ireland</v>
      </c>
      <c r="I872" t="str">
        <f>INDEX(products!$A$1:$G$49, MATCH(orders!$D872, products!$A$1:$A$49, 0), MATCH(orders!I$1, products!$A$1:$G$1, 0))</f>
        <v>Exc</v>
      </c>
      <c r="J872" t="str">
        <f>INDEX(products!$A$1:$G$49, MATCH(orders!$D872, products!$A$1:$A$49, 0), MATCH(orders!J$1, products!$A$1:$G$1, 0))</f>
        <v>D</v>
      </c>
      <c r="K872" s="4">
        <f>INDEX(products!$A$1:$G$49, MATCH(orders!$D872, products!$A$1:$A$49, 0), MATCH(orders!K$1, products!$A$1:$G$1, 0))</f>
        <v>0.5</v>
      </c>
      <c r="L872" s="5">
        <f>INDEX(products!$A$1:$G$49, MATCH(orders!$D872, products!$A$1:$A$49, 0), MATCH(orders!L$1, products!$A$1:$G$1, 0))</f>
        <v>7.29</v>
      </c>
      <c r="M872" s="6">
        <f>L872*E872</f>
        <v>7.29</v>
      </c>
      <c r="N872" t="str">
        <f>IF(I872="Rob","Robusta",IF(I872="Exc","Excelsa",IF(I872="Ara","Arabica",IF(I872="Lib","Liberica",""))))</f>
        <v>Excelsa</v>
      </c>
      <c r="O872" t="str">
        <f>IF(J872="M","Medium",IF(J872="L","Light",IF(J872="D","Dark","")))</f>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INDEX(products!$A$1:$G$49, MATCH(orders!$D873, products!$A$1:$A$49, 0), MATCH(orders!I$1, products!$A$1:$G$1, 0))</f>
        <v>Exc</v>
      </c>
      <c r="J873" t="str">
        <f>INDEX(products!$A$1:$G$49, MATCH(orders!$D873, products!$A$1:$A$49, 0), MATCH(orders!J$1, products!$A$1:$G$1, 0))</f>
        <v>L</v>
      </c>
      <c r="K873" s="4">
        <f>INDEX(products!$A$1:$G$49, MATCH(orders!$D873, products!$A$1:$A$49, 0), MATCH(orders!K$1, products!$A$1:$G$1, 0))</f>
        <v>1</v>
      </c>
      <c r="L873" s="5">
        <f>INDEX(products!$A$1:$G$49, MATCH(orders!$D873, products!$A$1:$A$49, 0), MATCH(orders!L$1, products!$A$1:$G$1, 0))</f>
        <v>14.85</v>
      </c>
      <c r="M873" s="6">
        <f>L873*E873</f>
        <v>29.7</v>
      </c>
      <c r="N873" t="str">
        <f>IF(I873="Rob","Robusta",IF(I873="Exc","Excelsa",IF(I873="Ara","Arabica",IF(I873="Lib","Liberica",""))))</f>
        <v>Excelsa</v>
      </c>
      <c r="O873" t="str">
        <f>IF(J873="M","Medium",IF(J873="L","Light",IF(J873="D","Dark","")))</f>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INDEX(products!$A$1:$G$49, MATCH(orders!$D874, products!$A$1:$A$49, 0), MATCH(orders!I$1, products!$A$1:$G$1, 0))</f>
        <v>Ara</v>
      </c>
      <c r="J874" t="str">
        <f>INDEX(products!$A$1:$G$49, MATCH(orders!$D874, products!$A$1:$A$49, 0), MATCH(orders!J$1, products!$A$1:$G$1, 0))</f>
        <v>M</v>
      </c>
      <c r="K874" s="4">
        <f>INDEX(products!$A$1:$G$49, MATCH(orders!$D874, products!$A$1:$A$49, 0), MATCH(orders!K$1, products!$A$1:$G$1, 0))</f>
        <v>1</v>
      </c>
      <c r="L874" s="5">
        <f>INDEX(products!$A$1:$G$49, MATCH(orders!$D874, products!$A$1:$A$49, 0), MATCH(orders!L$1, products!$A$1:$G$1, 0))</f>
        <v>11.25</v>
      </c>
      <c r="M874" s="6">
        <f>L874*E874</f>
        <v>22.5</v>
      </c>
      <c r="N874" t="str">
        <f>IF(I874="Rob","Robusta",IF(I874="Exc","Excelsa",IF(I874="Ara","Arabica",IF(I874="Lib","Liberica",""))))</f>
        <v>Arabica</v>
      </c>
      <c r="O874" t="str">
        <f>IF(J874="M","Medium",IF(J874="L","Light",IF(J874="D","Dark","")))</f>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INDEX(products!$A$1:$G$49, MATCH(orders!$D875, products!$A$1:$A$49, 0), MATCH(orders!I$1, products!$A$1:$G$1, 0))</f>
        <v>Rob</v>
      </c>
      <c r="J875" t="str">
        <f>INDEX(products!$A$1:$G$49, MATCH(orders!$D875, products!$A$1:$A$49, 0), MATCH(orders!J$1, products!$A$1:$G$1, 0))</f>
        <v>M</v>
      </c>
      <c r="K875" s="4">
        <f>INDEX(products!$A$1:$G$49, MATCH(orders!$D875, products!$A$1:$A$49, 0), MATCH(orders!K$1, products!$A$1:$G$1, 0))</f>
        <v>0.2</v>
      </c>
      <c r="L875" s="5">
        <f>INDEX(products!$A$1:$G$49, MATCH(orders!$D875, products!$A$1:$A$49, 0), MATCH(orders!L$1, products!$A$1:$G$1, 0))</f>
        <v>2.9849999999999999</v>
      </c>
      <c r="M875" s="6">
        <f>L875*E875</f>
        <v>11.94</v>
      </c>
      <c r="N875" t="str">
        <f>IF(I875="Rob","Robusta",IF(I875="Exc","Excelsa",IF(I875="Ara","Arabica",IF(I875="Lib","Liberica",""))))</f>
        <v>Robusta</v>
      </c>
      <c r="O875" t="str">
        <f>IF(J875="M","Medium",IF(J875="L","Light",IF(J875="D","Dark","")))</f>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INDEX(products!$A$1:$G$49, MATCH(orders!$D876, products!$A$1:$A$49, 0), MATCH(orders!I$1, products!$A$1:$G$1, 0))</f>
        <v>Ara</v>
      </c>
      <c r="J876" t="str">
        <f>INDEX(products!$A$1:$G$49, MATCH(orders!$D876, products!$A$1:$A$49, 0), MATCH(orders!J$1, products!$A$1:$G$1, 0))</f>
        <v>L</v>
      </c>
      <c r="K876" s="4">
        <f>INDEX(products!$A$1:$G$49, MATCH(orders!$D876, products!$A$1:$A$49, 0), MATCH(orders!K$1, products!$A$1:$G$1, 0))</f>
        <v>1</v>
      </c>
      <c r="L876" s="5">
        <f>INDEX(products!$A$1:$G$49, MATCH(orders!$D876, products!$A$1:$A$49, 0), MATCH(orders!L$1, products!$A$1:$G$1, 0))</f>
        <v>12.95</v>
      </c>
      <c r="M876" s="6">
        <f>L876*E876</f>
        <v>25.9</v>
      </c>
      <c r="N876" t="str">
        <f>IF(I876="Rob","Robusta",IF(I876="Exc","Excelsa",IF(I876="Ara","Arabica",IF(I876="Lib","Liberica",""))))</f>
        <v>Arabica</v>
      </c>
      <c r="O876" t="str">
        <f>IF(J876="M","Medium",IF(J876="L","Light",IF(J876="D","Dark","")))</f>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_xlfn.XLOOKUP(C877,customers!$A:$A,customers!$B:$B,,0)</f>
        <v>Orazio Comber</v>
      </c>
      <c r="G877" s="2" t="str">
        <f>IF(_xlfn.XLOOKUP($C877,customers!$A:$A,customers!$C:$C,,0)=0,"",_xlfn.XLOOKUP($C877,customers!$A:$A,customers!$C:$C,,0))</f>
        <v>ocomberob@goo.gl</v>
      </c>
      <c r="H877" s="2" t="str">
        <f>_xlfn.XLOOKUP($C877,customers!$A:$A,customers!$G:$G,,0)</f>
        <v>Ireland</v>
      </c>
      <c r="I877" t="str">
        <f>INDEX(products!$A$1:$G$49, MATCH(orders!$D877, products!$A$1:$A$49, 0), MATCH(orders!I$1, products!$A$1:$G$1, 0))</f>
        <v>Lib</v>
      </c>
      <c r="J877" t="str">
        <f>INDEX(products!$A$1:$G$49, MATCH(orders!$D877, products!$A$1:$A$49, 0), MATCH(orders!J$1, products!$A$1:$G$1, 0))</f>
        <v>M</v>
      </c>
      <c r="K877" s="4">
        <f>INDEX(products!$A$1:$G$49, MATCH(orders!$D877, products!$A$1:$A$49, 0), MATCH(orders!K$1, products!$A$1:$G$1, 0))</f>
        <v>0.5</v>
      </c>
      <c r="L877" s="5">
        <f>INDEX(products!$A$1:$G$49, MATCH(orders!$D877, products!$A$1:$A$49, 0), MATCH(orders!L$1, products!$A$1:$G$1, 0))</f>
        <v>8.73</v>
      </c>
      <c r="M877" s="6">
        <f>L877*E877</f>
        <v>43.650000000000006</v>
      </c>
      <c r="N877" t="str">
        <f>IF(I877="Rob","Robusta",IF(I877="Exc","Excelsa",IF(I877="Ara","Arabica",IF(I877="Lib","Liberica",""))))</f>
        <v>Liberica</v>
      </c>
      <c r="O877" t="str">
        <f>IF(J877="M","Medium",IF(J877="L","Light",IF(J877="D","Dark","")))</f>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_xlfn.XLOOKUP(C878,customers!$A:$A,customers!$B:$B,,0)</f>
        <v>Orazio Comber</v>
      </c>
      <c r="G878" s="2" t="str">
        <f>IF(_xlfn.XLOOKUP($C878,customers!$A:$A,customers!$C:$C,,0)=0,"",_xlfn.XLOOKUP($C878,customers!$A:$A,customers!$C:$C,,0))</f>
        <v>ocomberob@goo.gl</v>
      </c>
      <c r="H878" s="2" t="str">
        <f>_xlfn.XLOOKUP($C878,customers!$A:$A,customers!$G:$G,,0)</f>
        <v>Ireland</v>
      </c>
      <c r="I878" t="str">
        <f>INDEX(products!$A$1:$G$49, MATCH(orders!$D878, products!$A$1:$A$49, 0), MATCH(orders!I$1, products!$A$1:$G$1, 0))</f>
        <v>Ara</v>
      </c>
      <c r="J878" t="str">
        <f>INDEX(products!$A$1:$G$49, MATCH(orders!$D878, products!$A$1:$A$49, 0), MATCH(orders!J$1, products!$A$1:$G$1, 0))</f>
        <v>L</v>
      </c>
      <c r="K878" s="4">
        <f>INDEX(products!$A$1:$G$49, MATCH(orders!$D878, products!$A$1:$A$49, 0), MATCH(orders!K$1, products!$A$1:$G$1, 0))</f>
        <v>0.5</v>
      </c>
      <c r="L878" s="5">
        <f>INDEX(products!$A$1:$G$49, MATCH(orders!$D878, products!$A$1:$A$49, 0), MATCH(orders!L$1, products!$A$1:$G$1, 0))</f>
        <v>7.77</v>
      </c>
      <c r="M878" s="6">
        <f>L878*E878</f>
        <v>46.62</v>
      </c>
      <c r="N878" t="str">
        <f>IF(I878="Rob","Robusta",IF(I878="Exc","Excelsa",IF(I878="Ara","Arabica",IF(I878="Lib","Liberica",""))))</f>
        <v>Arabica</v>
      </c>
      <c r="O878" t="str">
        <f>IF(J878="M","Medium",IF(J878="L","Light",IF(J878="D","Dark","")))</f>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INDEX(products!$A$1:$G$49, MATCH(orders!$D879, products!$A$1:$A$49, 0), MATCH(orders!I$1, products!$A$1:$G$1, 0))</f>
        <v>Lib</v>
      </c>
      <c r="J879" t="str">
        <f>INDEX(products!$A$1:$G$49, MATCH(orders!$D879, products!$A$1:$A$49, 0), MATCH(orders!J$1, products!$A$1:$G$1, 0))</f>
        <v>L</v>
      </c>
      <c r="K879" s="4">
        <f>INDEX(products!$A$1:$G$49, MATCH(orders!$D879, products!$A$1:$A$49, 0), MATCH(orders!K$1, products!$A$1:$G$1, 0))</f>
        <v>0.5</v>
      </c>
      <c r="L879" s="5">
        <f>INDEX(products!$A$1:$G$49, MATCH(orders!$D879, products!$A$1:$A$49, 0), MATCH(orders!L$1, products!$A$1:$G$1, 0))</f>
        <v>9.51</v>
      </c>
      <c r="M879" s="6">
        <f>L879*E879</f>
        <v>28.53</v>
      </c>
      <c r="N879" t="str">
        <f>IF(I879="Rob","Robusta",IF(I879="Exc","Excelsa",IF(I879="Ara","Arabica",IF(I879="Lib","Liberica",""))))</f>
        <v>Liberica</v>
      </c>
      <c r="O879" t="str">
        <f>IF(J879="M","Medium",IF(J879="L","Light",IF(J879="D","Dark","")))</f>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_xlfn.XLOOKUP(C880,customers!$A:$A,customers!$B:$B,,0)</f>
        <v>Izaak Primak</v>
      </c>
      <c r="G880" s="2" t="str">
        <f>IF(_xlfn.XLOOKUP($C880,customers!$A:$A,customers!$C:$C,,0)=0,"",_xlfn.XLOOKUP($C880,customers!$A:$A,customers!$C:$C,,0))</f>
        <v/>
      </c>
      <c r="H880" s="2" t="str">
        <f>_xlfn.XLOOKUP($C880,customers!$A:$A,customers!$G:$G,,0)</f>
        <v>United States</v>
      </c>
      <c r="I880" t="str">
        <f>INDEX(products!$A$1:$G$49, MATCH(orders!$D880, products!$A$1:$A$49, 0), MATCH(orders!I$1, products!$A$1:$G$1, 0))</f>
        <v>Rob</v>
      </c>
      <c r="J880" t="str">
        <f>INDEX(products!$A$1:$G$49, MATCH(orders!$D880, products!$A$1:$A$49, 0), MATCH(orders!J$1, products!$A$1:$G$1, 0))</f>
        <v>L</v>
      </c>
      <c r="K880" s="4">
        <f>INDEX(products!$A$1:$G$49, MATCH(orders!$D880, products!$A$1:$A$49, 0), MATCH(orders!K$1, products!$A$1:$G$1, 0))</f>
        <v>2.5</v>
      </c>
      <c r="L880" s="5">
        <f>INDEX(products!$A$1:$G$49, MATCH(orders!$D880, products!$A$1:$A$49, 0), MATCH(orders!L$1, products!$A$1:$G$1, 0))</f>
        <v>27.484999999999996</v>
      </c>
      <c r="M880" s="6">
        <f>L880*E880</f>
        <v>27.484999999999996</v>
      </c>
      <c r="N880" t="str">
        <f>IF(I880="Rob","Robusta",IF(I880="Exc","Excelsa",IF(I880="Ara","Arabica",IF(I880="Lib","Liberica",""))))</f>
        <v>Robusta</v>
      </c>
      <c r="O880" t="str">
        <f>IF(J880="M","Medium",IF(J880="L","Light",IF(J880="D","Dark","")))</f>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_xlfn.XLOOKUP(C881,customers!$A:$A,customers!$B:$B,,0)</f>
        <v>Brittani Thoresbie</v>
      </c>
      <c r="G881" s="2" t="str">
        <f>IF(_xlfn.XLOOKUP($C881,customers!$A:$A,customers!$C:$C,,0)=0,"",_xlfn.XLOOKUP($C881,customers!$A:$A,customers!$C:$C,,0))</f>
        <v/>
      </c>
      <c r="H881" s="2" t="str">
        <f>_xlfn.XLOOKUP($C881,customers!$A:$A,customers!$G:$G,,0)</f>
        <v>United States</v>
      </c>
      <c r="I881" t="str">
        <f>INDEX(products!$A$1:$G$49, MATCH(orders!$D881, products!$A$1:$A$49, 0), MATCH(orders!I$1, products!$A$1:$G$1, 0))</f>
        <v>Exc</v>
      </c>
      <c r="J881" t="str">
        <f>INDEX(products!$A$1:$G$49, MATCH(orders!$D881, products!$A$1:$A$49, 0), MATCH(orders!J$1, products!$A$1:$G$1, 0))</f>
        <v>D</v>
      </c>
      <c r="K881" s="4">
        <f>INDEX(products!$A$1:$G$49, MATCH(orders!$D881, products!$A$1:$A$49, 0), MATCH(orders!K$1, products!$A$1:$G$1, 0))</f>
        <v>0.2</v>
      </c>
      <c r="L881" s="5">
        <f>INDEX(products!$A$1:$G$49, MATCH(orders!$D881, products!$A$1:$A$49, 0), MATCH(orders!L$1, products!$A$1:$G$1, 0))</f>
        <v>3.645</v>
      </c>
      <c r="M881" s="6">
        <f>L881*E881</f>
        <v>10.935</v>
      </c>
      <c r="N881" t="str">
        <f>IF(I881="Rob","Robusta",IF(I881="Exc","Excelsa",IF(I881="Ara","Arabica",IF(I881="Lib","Liberica",""))))</f>
        <v>Excelsa</v>
      </c>
      <c r="O881" t="str">
        <f>IF(J881="M","Medium",IF(J881="L","Light",IF(J881="D","Dark","")))</f>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INDEX(products!$A$1:$G$49, MATCH(orders!$D882, products!$A$1:$A$49, 0), MATCH(orders!I$1, products!$A$1:$G$1, 0))</f>
        <v>Rob</v>
      </c>
      <c r="J882" t="str">
        <f>INDEX(products!$A$1:$G$49, MATCH(orders!$D882, products!$A$1:$A$49, 0), MATCH(orders!J$1, products!$A$1:$G$1, 0))</f>
        <v>L</v>
      </c>
      <c r="K882" s="4">
        <f>INDEX(products!$A$1:$G$49, MATCH(orders!$D882, products!$A$1:$A$49, 0), MATCH(orders!K$1, products!$A$1:$G$1, 0))</f>
        <v>0.2</v>
      </c>
      <c r="L882" s="5">
        <f>INDEX(products!$A$1:$G$49, MATCH(orders!$D882, products!$A$1:$A$49, 0), MATCH(orders!L$1, products!$A$1:$G$1, 0))</f>
        <v>3.5849999999999995</v>
      </c>
      <c r="M882" s="6">
        <f>L882*E882</f>
        <v>7.169999999999999</v>
      </c>
      <c r="N882" t="str">
        <f>IF(I882="Rob","Robusta",IF(I882="Exc","Excelsa",IF(I882="Ara","Arabica",IF(I882="Lib","Liberica",""))))</f>
        <v>Robusta</v>
      </c>
      <c r="O882" t="str">
        <f>IF(J882="M","Medium",IF(J882="L","Light",IF(J882="D","Dark","")))</f>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_xlfn.XLOOKUP(C883,customers!$A:$A,customers!$B:$B,,0)</f>
        <v>Bobbe Castagneto</v>
      </c>
      <c r="G883" s="2" t="str">
        <f>IF(_xlfn.XLOOKUP($C883,customers!$A:$A,customers!$C:$C,,0)=0,"",_xlfn.XLOOKUP($C883,customers!$A:$A,customers!$C:$C,,0))</f>
        <v/>
      </c>
      <c r="H883" s="2" t="str">
        <f>_xlfn.XLOOKUP($C883,customers!$A:$A,customers!$G:$G,,0)</f>
        <v>United States</v>
      </c>
      <c r="I883" t="str">
        <f>INDEX(products!$A$1:$G$49, MATCH(orders!$D883, products!$A$1:$A$49, 0), MATCH(orders!I$1, products!$A$1:$G$1, 0))</f>
        <v>Ara</v>
      </c>
      <c r="J883" t="str">
        <f>INDEX(products!$A$1:$G$49, MATCH(orders!$D883, products!$A$1:$A$49, 0), MATCH(orders!J$1, products!$A$1:$G$1, 0))</f>
        <v>L</v>
      </c>
      <c r="K883" s="4">
        <f>INDEX(products!$A$1:$G$49, MATCH(orders!$D883, products!$A$1:$A$49, 0), MATCH(orders!K$1, products!$A$1:$G$1, 0))</f>
        <v>0.2</v>
      </c>
      <c r="L883" s="5">
        <f>INDEX(products!$A$1:$G$49, MATCH(orders!$D883, products!$A$1:$A$49, 0), MATCH(orders!L$1, products!$A$1:$G$1, 0))</f>
        <v>3.8849999999999998</v>
      </c>
      <c r="M883" s="6">
        <f>L883*E883</f>
        <v>23.31</v>
      </c>
      <c r="N883" t="str">
        <f>IF(I883="Rob","Robusta",IF(I883="Exc","Excelsa",IF(I883="Ara","Arabica",IF(I883="Lib","Liberica",""))))</f>
        <v>Arabica</v>
      </c>
      <c r="O883" t="str">
        <f>IF(J883="M","Medium",IF(J883="L","Light",IF(J883="D","Dark","")))</f>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INDEX(products!$A$1:$G$49, MATCH(orders!$D884, products!$A$1:$A$49, 0), MATCH(orders!I$1, products!$A$1:$G$1, 0))</f>
        <v>Ara</v>
      </c>
      <c r="J884" t="str">
        <f>INDEX(products!$A$1:$G$49, MATCH(orders!$D884, products!$A$1:$A$49, 0), MATCH(orders!J$1, products!$A$1:$G$1, 0))</f>
        <v>D</v>
      </c>
      <c r="K884" s="4">
        <f>INDEX(products!$A$1:$G$49, MATCH(orders!$D884, products!$A$1:$A$49, 0), MATCH(orders!K$1, products!$A$1:$G$1, 0))</f>
        <v>2.5</v>
      </c>
      <c r="L884" s="5">
        <f>INDEX(products!$A$1:$G$49, MATCH(orders!$D884, products!$A$1:$A$49, 0), MATCH(orders!L$1, products!$A$1:$G$1, 0))</f>
        <v>22.884999999999998</v>
      </c>
      <c r="M884" s="6">
        <f>L884*E884</f>
        <v>114.42499999999998</v>
      </c>
      <c r="N884" t="str">
        <f>IF(I884="Rob","Robusta",IF(I884="Exc","Excelsa",IF(I884="Ara","Arabica",IF(I884="Lib","Liberica",""))))</f>
        <v>Arabica</v>
      </c>
      <c r="O884" t="str">
        <f>IF(J884="M","Medium",IF(J884="L","Light",IF(J884="D","Dark","")))</f>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INDEX(products!$A$1:$G$49, MATCH(orders!$D885, products!$A$1:$A$49, 0), MATCH(orders!I$1, products!$A$1:$G$1, 0))</f>
        <v>Ara</v>
      </c>
      <c r="J885" t="str">
        <f>INDEX(products!$A$1:$G$49, MATCH(orders!$D885, products!$A$1:$A$49, 0), MATCH(orders!J$1, products!$A$1:$G$1, 0))</f>
        <v>M</v>
      </c>
      <c r="K885" s="4">
        <f>INDEX(products!$A$1:$G$49, MATCH(orders!$D885, products!$A$1:$A$49, 0), MATCH(orders!K$1, products!$A$1:$G$1, 0))</f>
        <v>2.5</v>
      </c>
      <c r="L885" s="5">
        <f>INDEX(products!$A$1:$G$49, MATCH(orders!$D885, products!$A$1:$A$49, 0), MATCH(orders!L$1, products!$A$1:$G$1, 0))</f>
        <v>25.874999999999996</v>
      </c>
      <c r="M885" s="6">
        <f>L885*E885</f>
        <v>77.624999999999986</v>
      </c>
      <c r="N885" t="str">
        <f>IF(I885="Rob","Robusta",IF(I885="Exc","Excelsa",IF(I885="Ara","Arabica",IF(I885="Lib","Liberica",""))))</f>
        <v>Arabica</v>
      </c>
      <c r="O885" t="str">
        <f>IF(J885="M","Medium",IF(J885="L","Light",IF(J885="D","Dark","")))</f>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_xlfn.XLOOKUP(C886,customers!$A:$A,customers!$B:$B,,0)</f>
        <v>Delainey Kiddy</v>
      </c>
      <c r="G886" s="2" t="str">
        <f>IF(_xlfn.XLOOKUP($C886,customers!$A:$A,customers!$C:$C,,0)=0,"",_xlfn.XLOOKUP($C886,customers!$A:$A,customers!$C:$C,,0))</f>
        <v>dkiddyok@fda.gov</v>
      </c>
      <c r="H886" s="2" t="str">
        <f>_xlfn.XLOOKUP($C886,customers!$A:$A,customers!$G:$G,,0)</f>
        <v>United States</v>
      </c>
      <c r="I886" t="str">
        <f>INDEX(products!$A$1:$G$49, MATCH(orders!$D886, products!$A$1:$A$49, 0), MATCH(orders!I$1, products!$A$1:$G$1, 0))</f>
        <v>Rob</v>
      </c>
      <c r="J886" t="str">
        <f>INDEX(products!$A$1:$G$49, MATCH(orders!$D886, products!$A$1:$A$49, 0), MATCH(orders!J$1, products!$A$1:$G$1, 0))</f>
        <v>D</v>
      </c>
      <c r="K886" s="4">
        <f>INDEX(products!$A$1:$G$49, MATCH(orders!$D886, products!$A$1:$A$49, 0), MATCH(orders!K$1, products!$A$1:$G$1, 0))</f>
        <v>0.5</v>
      </c>
      <c r="L886" s="5">
        <f>INDEX(products!$A$1:$G$49, MATCH(orders!$D886, products!$A$1:$A$49, 0), MATCH(orders!L$1, products!$A$1:$G$1, 0))</f>
        <v>5.3699999999999992</v>
      </c>
      <c r="M886" s="6">
        <f>L886*E886</f>
        <v>5.3699999999999992</v>
      </c>
      <c r="N886" t="str">
        <f>IF(I886="Rob","Robusta",IF(I886="Exc","Excelsa",IF(I886="Ara","Arabica",IF(I886="Lib","Liberica",""))))</f>
        <v>Robusta</v>
      </c>
      <c r="O886" t="str">
        <f>IF(J886="M","Medium",IF(J886="L","Light",IF(J886="D","Dark","")))</f>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_xlfn.XLOOKUP(C887,customers!$A:$A,customers!$B:$B,,0)</f>
        <v>Helli Petroulis</v>
      </c>
      <c r="G887" s="2" t="str">
        <f>IF(_xlfn.XLOOKUP($C887,customers!$A:$A,customers!$C:$C,,0)=0,"",_xlfn.XLOOKUP($C887,customers!$A:$A,customers!$C:$C,,0))</f>
        <v>hpetroulisol@state.tx.us</v>
      </c>
      <c r="H887" s="2" t="str">
        <f>_xlfn.XLOOKUP($C887,customers!$A:$A,customers!$G:$G,,0)</f>
        <v>Ireland</v>
      </c>
      <c r="I887" t="str">
        <f>INDEX(products!$A$1:$G$49, MATCH(orders!$D887, products!$A$1:$A$49, 0), MATCH(orders!I$1, products!$A$1:$G$1, 0))</f>
        <v>Rob</v>
      </c>
      <c r="J887" t="str">
        <f>INDEX(products!$A$1:$G$49, MATCH(orders!$D887, products!$A$1:$A$49, 0), MATCH(orders!J$1, products!$A$1:$G$1, 0))</f>
        <v>D</v>
      </c>
      <c r="K887" s="4">
        <f>INDEX(products!$A$1:$G$49, MATCH(orders!$D887, products!$A$1:$A$49, 0), MATCH(orders!K$1, products!$A$1:$G$1, 0))</f>
        <v>2.5</v>
      </c>
      <c r="L887" s="5">
        <f>INDEX(products!$A$1:$G$49, MATCH(orders!$D887, products!$A$1:$A$49, 0), MATCH(orders!L$1, products!$A$1:$G$1, 0))</f>
        <v>20.584999999999997</v>
      </c>
      <c r="M887" s="6">
        <f>L887*E887</f>
        <v>123.50999999999999</v>
      </c>
      <c r="N887" t="str">
        <f>IF(I887="Rob","Robusta",IF(I887="Exc","Excelsa",IF(I887="Ara","Arabica",IF(I887="Lib","Liberica",""))))</f>
        <v>Robusta</v>
      </c>
      <c r="O887" t="str">
        <f>IF(J887="M","Medium",IF(J887="L","Light",IF(J887="D","Dark","")))</f>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_xlfn.XLOOKUP(C888,customers!$A:$A,customers!$B:$B,,0)</f>
        <v>Marty Scholl</v>
      </c>
      <c r="G888" s="2" t="str">
        <f>IF(_xlfn.XLOOKUP($C888,customers!$A:$A,customers!$C:$C,,0)=0,"",_xlfn.XLOOKUP($C888,customers!$A:$A,customers!$C:$C,,0))</f>
        <v>mschollom@taobao.com</v>
      </c>
      <c r="H888" s="2" t="str">
        <f>_xlfn.XLOOKUP($C888,customers!$A:$A,customers!$G:$G,,0)</f>
        <v>United States</v>
      </c>
      <c r="I888" t="str">
        <f>INDEX(products!$A$1:$G$49, MATCH(orders!$D888, products!$A$1:$A$49, 0), MATCH(orders!I$1, products!$A$1:$G$1, 0))</f>
        <v>Lib</v>
      </c>
      <c r="J888" t="str">
        <f>INDEX(products!$A$1:$G$49, MATCH(orders!$D888, products!$A$1:$A$49, 0), MATCH(orders!J$1, products!$A$1:$G$1, 0))</f>
        <v>M</v>
      </c>
      <c r="K888" s="4">
        <f>INDEX(products!$A$1:$G$49, MATCH(orders!$D888, products!$A$1:$A$49, 0), MATCH(orders!K$1, products!$A$1:$G$1, 0))</f>
        <v>0.5</v>
      </c>
      <c r="L888" s="5">
        <f>INDEX(products!$A$1:$G$49, MATCH(orders!$D888, products!$A$1:$A$49, 0), MATCH(orders!L$1, products!$A$1:$G$1, 0))</f>
        <v>8.73</v>
      </c>
      <c r="M888" s="6">
        <f>L888*E888</f>
        <v>17.46</v>
      </c>
      <c r="N888" t="str">
        <f>IF(I888="Rob","Robusta",IF(I888="Exc","Excelsa",IF(I888="Ara","Arabica",IF(I888="Lib","Liberica",""))))</f>
        <v>Liberica</v>
      </c>
      <c r="O888" t="str">
        <f>IF(J888="M","Medium",IF(J888="L","Light",IF(J888="D","Dark","")))</f>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_xlfn.XLOOKUP(C889,customers!$A:$A,customers!$B:$B,,0)</f>
        <v>Kienan Ferson</v>
      </c>
      <c r="G889" s="2" t="str">
        <f>IF(_xlfn.XLOOKUP($C889,customers!$A:$A,customers!$C:$C,,0)=0,"",_xlfn.XLOOKUP($C889,customers!$A:$A,customers!$C:$C,,0))</f>
        <v>kfersonon@g.co</v>
      </c>
      <c r="H889" s="2" t="str">
        <f>_xlfn.XLOOKUP($C889,customers!$A:$A,customers!$G:$G,,0)</f>
        <v>United States</v>
      </c>
      <c r="I889" t="str">
        <f>INDEX(products!$A$1:$G$49, MATCH(orders!$D889, products!$A$1:$A$49, 0), MATCH(orders!I$1, products!$A$1:$G$1, 0))</f>
        <v>Exc</v>
      </c>
      <c r="J889" t="str">
        <f>INDEX(products!$A$1:$G$49, MATCH(orders!$D889, products!$A$1:$A$49, 0), MATCH(orders!J$1, products!$A$1:$G$1, 0))</f>
        <v>L</v>
      </c>
      <c r="K889" s="4">
        <f>INDEX(products!$A$1:$G$49, MATCH(orders!$D889, products!$A$1:$A$49, 0), MATCH(orders!K$1, products!$A$1:$G$1, 0))</f>
        <v>0.2</v>
      </c>
      <c r="L889" s="5">
        <f>INDEX(products!$A$1:$G$49, MATCH(orders!$D889, products!$A$1:$A$49, 0), MATCH(orders!L$1, products!$A$1:$G$1, 0))</f>
        <v>4.4550000000000001</v>
      </c>
      <c r="M889" s="6">
        <f>L889*E889</f>
        <v>13.365</v>
      </c>
      <c r="N889" t="str">
        <f>IF(I889="Rob","Robusta",IF(I889="Exc","Excelsa",IF(I889="Ara","Arabica",IF(I889="Lib","Liberica",""))))</f>
        <v>Excelsa</v>
      </c>
      <c r="O889" t="str">
        <f>IF(J889="M","Medium",IF(J889="L","Light",IF(J889="D","Dark","")))</f>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INDEX(products!$A$1:$G$49, MATCH(orders!$D890, products!$A$1:$A$49, 0), MATCH(orders!I$1, products!$A$1:$G$1, 0))</f>
        <v>Ara</v>
      </c>
      <c r="J890" t="str">
        <f>INDEX(products!$A$1:$G$49, MATCH(orders!$D890, products!$A$1:$A$49, 0), MATCH(orders!J$1, products!$A$1:$G$1, 0))</f>
        <v>L</v>
      </c>
      <c r="K890" s="4">
        <f>INDEX(products!$A$1:$G$49, MATCH(orders!$D890, products!$A$1:$A$49, 0), MATCH(orders!K$1, products!$A$1:$G$1, 0))</f>
        <v>0.2</v>
      </c>
      <c r="L890" s="5">
        <f>INDEX(products!$A$1:$G$49, MATCH(orders!$D890, products!$A$1:$A$49, 0), MATCH(orders!L$1, products!$A$1:$G$1, 0))</f>
        <v>3.8849999999999998</v>
      </c>
      <c r="M890" s="6">
        <f>L890*E890</f>
        <v>7.77</v>
      </c>
      <c r="N890" t="str">
        <f>IF(I890="Rob","Robusta",IF(I890="Exc","Excelsa",IF(I890="Ara","Arabica",IF(I890="Lib","Liberica",""))))</f>
        <v>Arabica</v>
      </c>
      <c r="O890" t="str">
        <f>IF(J890="M","Medium",IF(J890="L","Light",IF(J890="D","Dark","")))</f>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INDEX(products!$A$1:$G$49, MATCH(orders!$D891, products!$A$1:$A$49, 0), MATCH(orders!I$1, products!$A$1:$G$1, 0))</f>
        <v>Rob</v>
      </c>
      <c r="J891" t="str">
        <f>INDEX(products!$A$1:$G$49, MATCH(orders!$D891, products!$A$1:$A$49, 0), MATCH(orders!J$1, products!$A$1:$G$1, 0))</f>
        <v>D</v>
      </c>
      <c r="K891" s="4">
        <f>INDEX(products!$A$1:$G$49, MATCH(orders!$D891, products!$A$1:$A$49, 0), MATCH(orders!K$1, products!$A$1:$G$1, 0))</f>
        <v>0.2</v>
      </c>
      <c r="L891" s="5">
        <f>INDEX(products!$A$1:$G$49, MATCH(orders!$D891, products!$A$1:$A$49, 0), MATCH(orders!L$1, products!$A$1:$G$1, 0))</f>
        <v>2.6849999999999996</v>
      </c>
      <c r="M891" s="6">
        <f>L891*E891</f>
        <v>2.6849999999999996</v>
      </c>
      <c r="N891" t="str">
        <f>IF(I891="Rob","Robusta",IF(I891="Exc","Excelsa",IF(I891="Ara","Arabica",IF(I891="Lib","Liberica",""))))</f>
        <v>Robusta</v>
      </c>
      <c r="O891" t="str">
        <f>IF(J891="M","Medium",IF(J891="L","Light",IF(J891="D","Dark","")))</f>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INDEX(products!$A$1:$G$49, MATCH(orders!$D892, products!$A$1:$A$49, 0), MATCH(orders!I$1, products!$A$1:$G$1, 0))</f>
        <v>Rob</v>
      </c>
      <c r="J892" t="str">
        <f>INDEX(products!$A$1:$G$49, MATCH(orders!$D892, products!$A$1:$A$49, 0), MATCH(orders!J$1, products!$A$1:$G$1, 0))</f>
        <v>D</v>
      </c>
      <c r="K892" s="4">
        <f>INDEX(products!$A$1:$G$49, MATCH(orders!$D892, products!$A$1:$A$49, 0), MATCH(orders!K$1, products!$A$1:$G$1, 0))</f>
        <v>2.5</v>
      </c>
      <c r="L892" s="5">
        <f>INDEX(products!$A$1:$G$49, MATCH(orders!$D892, products!$A$1:$A$49, 0), MATCH(orders!L$1, products!$A$1:$G$1, 0))</f>
        <v>20.584999999999997</v>
      </c>
      <c r="M892" s="6">
        <f>L892*E892</f>
        <v>20.584999999999997</v>
      </c>
      <c r="N892" t="str">
        <f>IF(I892="Rob","Robusta",IF(I892="Exc","Excelsa",IF(I892="Ara","Arabica",IF(I892="Lib","Liberica",""))))</f>
        <v>Robusta</v>
      </c>
      <c r="O892" t="str">
        <f>IF(J892="M","Medium",IF(J892="L","Light",IF(J892="D","Dark","")))</f>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INDEX(products!$A$1:$G$49, MATCH(orders!$D893, products!$A$1:$A$49, 0), MATCH(orders!I$1, products!$A$1:$G$1, 0))</f>
        <v>Ara</v>
      </c>
      <c r="J893" t="str">
        <f>INDEX(products!$A$1:$G$49, MATCH(orders!$D893, products!$A$1:$A$49, 0), MATCH(orders!J$1, products!$A$1:$G$1, 0))</f>
        <v>D</v>
      </c>
      <c r="K893" s="4">
        <f>INDEX(products!$A$1:$G$49, MATCH(orders!$D893, products!$A$1:$A$49, 0), MATCH(orders!K$1, products!$A$1:$G$1, 0))</f>
        <v>2.5</v>
      </c>
      <c r="L893" s="5">
        <f>INDEX(products!$A$1:$G$49, MATCH(orders!$D893, products!$A$1:$A$49, 0), MATCH(orders!L$1, products!$A$1:$G$1, 0))</f>
        <v>22.884999999999998</v>
      </c>
      <c r="M893" s="6">
        <f>L893*E893</f>
        <v>114.42499999999998</v>
      </c>
      <c r="N893" t="str">
        <f>IF(I893="Rob","Robusta",IF(I893="Exc","Excelsa",IF(I893="Ara","Arabica",IF(I893="Lib","Liberica",""))))</f>
        <v>Arabica</v>
      </c>
      <c r="O893" t="str">
        <f>IF(J893="M","Medium",IF(J893="L","Light",IF(J893="D","Dark","")))</f>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INDEX(products!$A$1:$G$49, MATCH(orders!$D894, products!$A$1:$A$49, 0), MATCH(orders!I$1, products!$A$1:$G$1, 0))</f>
        <v>Exc</v>
      </c>
      <c r="J894" t="str">
        <f>INDEX(products!$A$1:$G$49, MATCH(orders!$D894, products!$A$1:$A$49, 0), MATCH(orders!J$1, products!$A$1:$G$1, 0))</f>
        <v>M</v>
      </c>
      <c r="K894" s="4">
        <f>INDEX(products!$A$1:$G$49, MATCH(orders!$D894, products!$A$1:$A$49, 0), MATCH(orders!K$1, products!$A$1:$G$1, 0))</f>
        <v>0.2</v>
      </c>
      <c r="L894" s="5">
        <f>INDEX(products!$A$1:$G$49, MATCH(orders!$D894, products!$A$1:$A$49, 0), MATCH(orders!L$1, products!$A$1:$G$1, 0))</f>
        <v>4.125</v>
      </c>
      <c r="M894" s="6">
        <f>L894*E894</f>
        <v>20.625</v>
      </c>
      <c r="N894" t="str">
        <f>IF(I894="Rob","Robusta",IF(I894="Exc","Excelsa",IF(I894="Ara","Arabica",IF(I894="Lib","Liberica",""))))</f>
        <v>Excelsa</v>
      </c>
      <c r="O894" t="str">
        <f>IF(J894="M","Medium",IF(J894="L","Light",IF(J894="D","Dark","")))</f>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INDEX(products!$A$1:$G$49, MATCH(orders!$D895, products!$A$1:$A$49, 0), MATCH(orders!I$1, products!$A$1:$G$1, 0))</f>
        <v>Lib</v>
      </c>
      <c r="J895" t="str">
        <f>INDEX(products!$A$1:$G$49, MATCH(orders!$D895, products!$A$1:$A$49, 0), MATCH(orders!J$1, products!$A$1:$G$1, 0))</f>
        <v>L</v>
      </c>
      <c r="K895" s="4">
        <f>INDEX(products!$A$1:$G$49, MATCH(orders!$D895, products!$A$1:$A$49, 0), MATCH(orders!K$1, products!$A$1:$G$1, 0))</f>
        <v>0.5</v>
      </c>
      <c r="L895" s="5">
        <f>INDEX(products!$A$1:$G$49, MATCH(orders!$D895, products!$A$1:$A$49, 0), MATCH(orders!L$1, products!$A$1:$G$1, 0))</f>
        <v>9.51</v>
      </c>
      <c r="M895" s="6">
        <f>L895*E895</f>
        <v>57.06</v>
      </c>
      <c r="N895" t="str">
        <f>IF(I895="Rob","Robusta",IF(I895="Exc","Excelsa",IF(I895="Ara","Arabica",IF(I895="Lib","Liberica",""))))</f>
        <v>Liberica</v>
      </c>
      <c r="O895" t="str">
        <f>IF(J895="M","Medium",IF(J895="L","Light",IF(J895="D","Dark","")))</f>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_xlfn.XLOOKUP(C896,customers!$A:$A,customers!$B:$B,,0)</f>
        <v>Sharity Wickens</v>
      </c>
      <c r="G896" s="2" t="str">
        <f>IF(_xlfn.XLOOKUP($C896,customers!$A:$A,customers!$C:$C,,0)=0,"",_xlfn.XLOOKUP($C896,customers!$A:$A,customers!$C:$C,,0))</f>
        <v/>
      </c>
      <c r="H896" s="2" t="str">
        <f>_xlfn.XLOOKUP($C896,customers!$A:$A,customers!$G:$G,,0)</f>
        <v>Ireland</v>
      </c>
      <c r="I896" t="str">
        <f>INDEX(products!$A$1:$G$49, MATCH(orders!$D896, products!$A$1:$A$49, 0), MATCH(orders!I$1, products!$A$1:$G$1, 0))</f>
        <v>Rob</v>
      </c>
      <c r="J896" t="str">
        <f>INDEX(products!$A$1:$G$49, MATCH(orders!$D896, products!$A$1:$A$49, 0), MATCH(orders!J$1, products!$A$1:$G$1, 0))</f>
        <v>D</v>
      </c>
      <c r="K896" s="4">
        <f>INDEX(products!$A$1:$G$49, MATCH(orders!$D896, products!$A$1:$A$49, 0), MATCH(orders!K$1, products!$A$1:$G$1, 0))</f>
        <v>2.5</v>
      </c>
      <c r="L896" s="5">
        <f>INDEX(products!$A$1:$G$49, MATCH(orders!$D896, products!$A$1:$A$49, 0), MATCH(orders!L$1, products!$A$1:$G$1, 0))</f>
        <v>20.584999999999997</v>
      </c>
      <c r="M896" s="6">
        <f>L896*E896</f>
        <v>82.339999999999989</v>
      </c>
      <c r="N896" t="str">
        <f>IF(I896="Rob","Robusta",IF(I896="Exc","Excelsa",IF(I896="Ara","Arabica",IF(I896="Lib","Liberica",""))))</f>
        <v>Robusta</v>
      </c>
      <c r="O896" t="str">
        <f>IF(J896="M","Medium",IF(J896="L","Light",IF(J896="D","Dark","")))</f>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_xlfn.XLOOKUP(C897,customers!$A:$A,customers!$B:$B,,0)</f>
        <v>Derick Snow</v>
      </c>
      <c r="G897" s="2" t="str">
        <f>IF(_xlfn.XLOOKUP($C897,customers!$A:$A,customers!$C:$C,,0)=0,"",_xlfn.XLOOKUP($C897,customers!$A:$A,customers!$C:$C,,0))</f>
        <v/>
      </c>
      <c r="H897" s="2" t="str">
        <f>_xlfn.XLOOKUP($C897,customers!$A:$A,customers!$G:$G,,0)</f>
        <v>United States</v>
      </c>
      <c r="I897" t="str">
        <f>INDEX(products!$A$1:$G$49, MATCH(orders!$D897, products!$A$1:$A$49, 0), MATCH(orders!I$1, products!$A$1:$G$1, 0))</f>
        <v>Exc</v>
      </c>
      <c r="J897" t="str">
        <f>INDEX(products!$A$1:$G$49, MATCH(orders!$D897, products!$A$1:$A$49, 0), MATCH(orders!J$1, products!$A$1:$G$1, 0))</f>
        <v>M</v>
      </c>
      <c r="K897" s="4">
        <f>INDEX(products!$A$1:$G$49, MATCH(orders!$D897, products!$A$1:$A$49, 0), MATCH(orders!K$1, products!$A$1:$G$1, 0))</f>
        <v>2.5</v>
      </c>
      <c r="L897" s="5">
        <f>INDEX(products!$A$1:$G$49, MATCH(orders!$D897, products!$A$1:$A$49, 0), MATCH(orders!L$1, products!$A$1:$G$1, 0))</f>
        <v>31.624999999999996</v>
      </c>
      <c r="M897" s="6">
        <f>L897*E897</f>
        <v>158.12499999999997</v>
      </c>
      <c r="N897" t="str">
        <f>IF(I897="Rob","Robusta",IF(I897="Exc","Excelsa",IF(I897="Ara","Arabica",IF(I897="Lib","Liberica",""))))</f>
        <v>Excelsa</v>
      </c>
      <c r="O897" t="str">
        <f>IF(J897="M","Medium",IF(J897="L","Light",IF(J897="D","Dark","")))</f>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_xlfn.XLOOKUP(C898,customers!$A:$A,customers!$B:$B,,0)</f>
        <v>Baxy Cargen</v>
      </c>
      <c r="G898" s="2" t="str">
        <f>IF(_xlfn.XLOOKUP($C898,customers!$A:$A,customers!$C:$C,,0)=0,"",_xlfn.XLOOKUP($C898,customers!$A:$A,customers!$C:$C,,0))</f>
        <v>bcargenow@geocities.jp</v>
      </c>
      <c r="H898" s="2" t="str">
        <f>_xlfn.XLOOKUP($C898,customers!$A:$A,customers!$G:$G,,0)</f>
        <v>United States</v>
      </c>
      <c r="I898" t="str">
        <f>INDEX(products!$A$1:$G$49, MATCH(orders!$D898, products!$A$1:$A$49, 0), MATCH(orders!I$1, products!$A$1:$G$1, 0))</f>
        <v>Rob</v>
      </c>
      <c r="J898" t="str">
        <f>INDEX(products!$A$1:$G$49, MATCH(orders!$D898, products!$A$1:$A$49, 0), MATCH(orders!J$1, products!$A$1:$G$1, 0))</f>
        <v>D</v>
      </c>
      <c r="K898" s="4">
        <f>INDEX(products!$A$1:$G$49, MATCH(orders!$D898, products!$A$1:$A$49, 0), MATCH(orders!K$1, products!$A$1:$G$1, 0))</f>
        <v>0.5</v>
      </c>
      <c r="L898" s="5">
        <f>INDEX(products!$A$1:$G$49, MATCH(orders!$D898, products!$A$1:$A$49, 0), MATCH(orders!L$1, products!$A$1:$G$1, 0))</f>
        <v>5.3699999999999992</v>
      </c>
      <c r="M898" s="6">
        <f>L898*E898</f>
        <v>32.22</v>
      </c>
      <c r="N898" t="str">
        <f>IF(I898="Rob","Robusta",IF(I898="Exc","Excelsa",IF(I898="Ara","Arabica",IF(I898="Lib","Liberica",""))))</f>
        <v>Robusta</v>
      </c>
      <c r="O898" t="str">
        <f>IF(J898="M","Medium",IF(J898="L","Light",IF(J898="D","Dark","")))</f>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INDEX(products!$A$1:$G$49, MATCH(orders!$D899, products!$A$1:$A$49, 0), MATCH(orders!I$1, products!$A$1:$G$1, 0))</f>
        <v>Exc</v>
      </c>
      <c r="J899" t="str">
        <f>INDEX(products!$A$1:$G$49, MATCH(orders!$D899, products!$A$1:$A$49, 0), MATCH(orders!J$1, products!$A$1:$G$1, 0))</f>
        <v>D</v>
      </c>
      <c r="K899" s="4">
        <f>INDEX(products!$A$1:$G$49, MATCH(orders!$D899, products!$A$1:$A$49, 0), MATCH(orders!K$1, products!$A$1:$G$1, 0))</f>
        <v>1</v>
      </c>
      <c r="L899" s="5">
        <f>INDEX(products!$A$1:$G$49, MATCH(orders!$D899, products!$A$1:$A$49, 0), MATCH(orders!L$1, products!$A$1:$G$1, 0))</f>
        <v>12.15</v>
      </c>
      <c r="M899" s="6">
        <f>L899*E899</f>
        <v>24.3</v>
      </c>
      <c r="N899" t="str">
        <f>IF(I899="Rob","Robusta",IF(I899="Exc","Excelsa",IF(I899="Ara","Arabica",IF(I899="Lib","Liberica",""))))</f>
        <v>Excelsa</v>
      </c>
      <c r="O899" t="str">
        <f>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_xlfn.XLOOKUP(C900,customers!$A:$A,customers!$B:$B,,0)</f>
        <v>Daryn Cassius</v>
      </c>
      <c r="G900" s="2" t="str">
        <f>IF(_xlfn.XLOOKUP($C900,customers!$A:$A,customers!$C:$C,,0)=0,"",_xlfn.XLOOKUP($C900,customers!$A:$A,customers!$C:$C,,0))</f>
        <v/>
      </c>
      <c r="H900" s="2" t="str">
        <f>_xlfn.XLOOKUP($C900,customers!$A:$A,customers!$G:$G,,0)</f>
        <v>United States</v>
      </c>
      <c r="I900" t="str">
        <f>INDEX(products!$A$1:$G$49, MATCH(orders!$D900, products!$A$1:$A$49, 0), MATCH(orders!I$1, products!$A$1:$G$1, 0))</f>
        <v>Rob</v>
      </c>
      <c r="J900" t="str">
        <f>INDEX(products!$A$1:$G$49, MATCH(orders!$D900, products!$A$1:$A$49, 0), MATCH(orders!J$1, products!$A$1:$G$1, 0))</f>
        <v>L</v>
      </c>
      <c r="K900" s="4">
        <f>INDEX(products!$A$1:$G$49, MATCH(orders!$D900, products!$A$1:$A$49, 0), MATCH(orders!K$1, products!$A$1:$G$1, 0))</f>
        <v>0.5</v>
      </c>
      <c r="L900" s="5">
        <f>INDEX(products!$A$1:$G$49, MATCH(orders!$D900, products!$A$1:$A$49, 0), MATCH(orders!L$1, products!$A$1:$G$1, 0))</f>
        <v>7.169999999999999</v>
      </c>
      <c r="M900" s="6">
        <f>L900*E900</f>
        <v>35.849999999999994</v>
      </c>
      <c r="N900" t="str">
        <f>IF(I900="Rob","Robusta",IF(I900="Exc","Excelsa",IF(I900="Ara","Arabica",IF(I900="Lib","Liberica",""))))</f>
        <v>Robusta</v>
      </c>
      <c r="O900" t="str">
        <f>IF(J900="M","Medium",IF(J900="L","Light",IF(J900="D","Dark","")))</f>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_xlfn.XLOOKUP(C901,customers!$A:$A,customers!$B:$B,,0)</f>
        <v>Derick Snow</v>
      </c>
      <c r="G901" s="2" t="str">
        <f>IF(_xlfn.XLOOKUP($C901,customers!$A:$A,customers!$C:$C,,0)=0,"",_xlfn.XLOOKUP($C901,customers!$A:$A,customers!$C:$C,,0))</f>
        <v/>
      </c>
      <c r="H901" s="2" t="str">
        <f>_xlfn.XLOOKUP($C901,customers!$A:$A,customers!$G:$G,,0)</f>
        <v>United States</v>
      </c>
      <c r="I901" t="str">
        <f>INDEX(products!$A$1:$G$49, MATCH(orders!$D901, products!$A$1:$A$49, 0), MATCH(orders!I$1, products!$A$1:$G$1, 0))</f>
        <v>Lib</v>
      </c>
      <c r="J901" t="str">
        <f>INDEX(products!$A$1:$G$49, MATCH(orders!$D901, products!$A$1:$A$49, 0), MATCH(orders!J$1, products!$A$1:$G$1, 0))</f>
        <v>M</v>
      </c>
      <c r="K901" s="4">
        <f>INDEX(products!$A$1:$G$49, MATCH(orders!$D901, products!$A$1:$A$49, 0), MATCH(orders!K$1, products!$A$1:$G$1, 0))</f>
        <v>1</v>
      </c>
      <c r="L901" s="5">
        <f>INDEX(products!$A$1:$G$49, MATCH(orders!$D901, products!$A$1:$A$49, 0), MATCH(orders!L$1, products!$A$1:$G$1, 0))</f>
        <v>14.55</v>
      </c>
      <c r="M901" s="6">
        <f>L901*E901</f>
        <v>72.75</v>
      </c>
      <c r="N901" t="str">
        <f>IF(I901="Rob","Robusta",IF(I901="Exc","Excelsa",IF(I901="Ara","Arabica",IF(I901="Lib","Liberica",""))))</f>
        <v>Liberica</v>
      </c>
      <c r="O901" t="str">
        <f>IF(J901="M","Medium",IF(J901="L","Light",IF(J901="D","Dark","")))</f>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_xlfn.XLOOKUP(C902,customers!$A:$A,customers!$B:$B,,0)</f>
        <v>Skelly Dolohunty</v>
      </c>
      <c r="G902" s="2" t="str">
        <f>IF(_xlfn.XLOOKUP($C902,customers!$A:$A,customers!$C:$C,,0)=0,"",_xlfn.XLOOKUP($C902,customers!$A:$A,customers!$C:$C,,0))</f>
        <v/>
      </c>
      <c r="H902" s="2" t="str">
        <f>_xlfn.XLOOKUP($C902,customers!$A:$A,customers!$G:$G,,0)</f>
        <v>Ireland</v>
      </c>
      <c r="I902" t="str">
        <f>INDEX(products!$A$1:$G$49, MATCH(orders!$D902, products!$A$1:$A$49, 0), MATCH(orders!I$1, products!$A$1:$G$1, 0))</f>
        <v>Lib</v>
      </c>
      <c r="J902" t="str">
        <f>INDEX(products!$A$1:$G$49, MATCH(orders!$D902, products!$A$1:$A$49, 0), MATCH(orders!J$1, products!$A$1:$G$1, 0))</f>
        <v>L</v>
      </c>
      <c r="K902" s="4">
        <f>INDEX(products!$A$1:$G$49, MATCH(orders!$D902, products!$A$1:$A$49, 0), MATCH(orders!K$1, products!$A$1:$G$1, 0))</f>
        <v>1</v>
      </c>
      <c r="L902" s="5">
        <f>INDEX(products!$A$1:$G$49, MATCH(orders!$D902, products!$A$1:$A$49, 0), MATCH(orders!L$1, products!$A$1:$G$1, 0))</f>
        <v>15.85</v>
      </c>
      <c r="M902" s="6">
        <f>L902*E902</f>
        <v>47.55</v>
      </c>
      <c r="N902" t="str">
        <f>IF(I902="Rob","Robusta",IF(I902="Exc","Excelsa",IF(I902="Ara","Arabica",IF(I902="Lib","Liberica",""))))</f>
        <v>Liberica</v>
      </c>
      <c r="O902" t="str">
        <f>IF(J902="M","Medium",IF(J902="L","Light",IF(J902="D","Dark","")))</f>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_xlfn.XLOOKUP(C903,customers!$A:$A,customers!$B:$B,,0)</f>
        <v>Drake Jevon</v>
      </c>
      <c r="G903" s="2" t="str">
        <f>IF(_xlfn.XLOOKUP($C903,customers!$A:$A,customers!$C:$C,,0)=0,"",_xlfn.XLOOKUP($C903,customers!$A:$A,customers!$C:$C,,0))</f>
        <v>djevonp1@ibm.com</v>
      </c>
      <c r="H903" s="2" t="str">
        <f>_xlfn.XLOOKUP($C903,customers!$A:$A,customers!$G:$G,,0)</f>
        <v>United States</v>
      </c>
      <c r="I903" t="str">
        <f>INDEX(products!$A$1:$G$49, MATCH(orders!$D903, products!$A$1:$A$49, 0), MATCH(orders!I$1, products!$A$1:$G$1, 0))</f>
        <v>Rob</v>
      </c>
      <c r="J903" t="str">
        <f>INDEX(products!$A$1:$G$49, MATCH(orders!$D903, products!$A$1:$A$49, 0), MATCH(orders!J$1, products!$A$1:$G$1, 0))</f>
        <v>L</v>
      </c>
      <c r="K903" s="4">
        <f>INDEX(products!$A$1:$G$49, MATCH(orders!$D903, products!$A$1:$A$49, 0), MATCH(orders!K$1, products!$A$1:$G$1, 0))</f>
        <v>0.2</v>
      </c>
      <c r="L903" s="5">
        <f>INDEX(products!$A$1:$G$49, MATCH(orders!$D903, products!$A$1:$A$49, 0), MATCH(orders!L$1, products!$A$1:$G$1, 0))</f>
        <v>3.5849999999999995</v>
      </c>
      <c r="M903" s="6">
        <f>L903*E903</f>
        <v>3.5849999999999995</v>
      </c>
      <c r="N903" t="str">
        <f>IF(I903="Rob","Robusta",IF(I903="Exc","Excelsa",IF(I903="Ara","Arabica",IF(I903="Lib","Liberica",""))))</f>
        <v>Robusta</v>
      </c>
      <c r="O903" t="str">
        <f>IF(J903="M","Medium",IF(J903="L","Light",IF(J903="D","Dark","")))</f>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_xlfn.XLOOKUP(C904,customers!$A:$A,customers!$B:$B,,0)</f>
        <v>Hall Ranner</v>
      </c>
      <c r="G904" s="2" t="str">
        <f>IF(_xlfn.XLOOKUP($C904,customers!$A:$A,customers!$C:$C,,0)=0,"",_xlfn.XLOOKUP($C904,customers!$A:$A,customers!$C:$C,,0))</f>
        <v>hrannerp2@omniture.com</v>
      </c>
      <c r="H904" s="2" t="str">
        <f>_xlfn.XLOOKUP($C904,customers!$A:$A,customers!$G:$G,,0)</f>
        <v>United States</v>
      </c>
      <c r="I904" t="str">
        <f>INDEX(products!$A$1:$G$49, MATCH(orders!$D904, products!$A$1:$A$49, 0), MATCH(orders!I$1, products!$A$1:$G$1, 0))</f>
        <v>Exc</v>
      </c>
      <c r="J904" t="str">
        <f>INDEX(products!$A$1:$G$49, MATCH(orders!$D904, products!$A$1:$A$49, 0), MATCH(orders!J$1, products!$A$1:$G$1, 0))</f>
        <v>M</v>
      </c>
      <c r="K904" s="4">
        <f>INDEX(products!$A$1:$G$49, MATCH(orders!$D904, products!$A$1:$A$49, 0), MATCH(orders!K$1, products!$A$1:$G$1, 0))</f>
        <v>2.5</v>
      </c>
      <c r="L904" s="5">
        <f>INDEX(products!$A$1:$G$49, MATCH(orders!$D904, products!$A$1:$A$49, 0), MATCH(orders!L$1, products!$A$1:$G$1, 0))</f>
        <v>31.624999999999996</v>
      </c>
      <c r="M904" s="6">
        <f>L904*E904</f>
        <v>158.12499999999997</v>
      </c>
      <c r="N904" t="str">
        <f>IF(I904="Rob","Robusta",IF(I904="Exc","Excelsa",IF(I904="Ara","Arabica",IF(I904="Lib","Liberica",""))))</f>
        <v>Excelsa</v>
      </c>
      <c r="O904" t="str">
        <f>IF(J904="M","Medium",IF(J904="L","Light",IF(J904="D","Dark","")))</f>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_xlfn.XLOOKUP(C905,customers!$A:$A,customers!$B:$B,,0)</f>
        <v>Berkly Imrie</v>
      </c>
      <c r="G905" s="2" t="str">
        <f>IF(_xlfn.XLOOKUP($C905,customers!$A:$A,customers!$C:$C,,0)=0,"",_xlfn.XLOOKUP($C905,customers!$A:$A,customers!$C:$C,,0))</f>
        <v>bimriep3@addtoany.com</v>
      </c>
      <c r="H905" s="2" t="str">
        <f>_xlfn.XLOOKUP($C905,customers!$A:$A,customers!$G:$G,,0)</f>
        <v>United States</v>
      </c>
      <c r="I905" t="str">
        <f>INDEX(products!$A$1:$G$49, MATCH(orders!$D905, products!$A$1:$A$49, 0), MATCH(orders!I$1, products!$A$1:$G$1, 0))</f>
        <v>Lib</v>
      </c>
      <c r="J905" t="str">
        <f>INDEX(products!$A$1:$G$49, MATCH(orders!$D905, products!$A$1:$A$49, 0), MATCH(orders!J$1, products!$A$1:$G$1, 0))</f>
        <v>M</v>
      </c>
      <c r="K905" s="4">
        <f>INDEX(products!$A$1:$G$49, MATCH(orders!$D905, products!$A$1:$A$49, 0), MATCH(orders!K$1, products!$A$1:$G$1, 0))</f>
        <v>0.5</v>
      </c>
      <c r="L905" s="5">
        <f>INDEX(products!$A$1:$G$49, MATCH(orders!$D905, products!$A$1:$A$49, 0), MATCH(orders!L$1, products!$A$1:$G$1, 0))</f>
        <v>8.73</v>
      </c>
      <c r="M905" s="6">
        <f>L905*E905</f>
        <v>17.46</v>
      </c>
      <c r="N905" t="str">
        <f>IF(I905="Rob","Robusta",IF(I905="Exc","Excelsa",IF(I905="Ara","Arabica",IF(I905="Lib","Liberica",""))))</f>
        <v>Liberica</v>
      </c>
      <c r="O905" t="str">
        <f>IF(J905="M","Medium",IF(J905="L","Light",IF(J905="D","Dark","")))</f>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INDEX(products!$A$1:$G$49, MATCH(orders!$D906, products!$A$1:$A$49, 0), MATCH(orders!I$1, products!$A$1:$G$1, 0))</f>
        <v>Ara</v>
      </c>
      <c r="J906" t="str">
        <f>INDEX(products!$A$1:$G$49, MATCH(orders!$D906, products!$A$1:$A$49, 0), MATCH(orders!J$1, products!$A$1:$G$1, 0))</f>
        <v>L</v>
      </c>
      <c r="K906" s="4">
        <f>INDEX(products!$A$1:$G$49, MATCH(orders!$D906, products!$A$1:$A$49, 0), MATCH(orders!K$1, products!$A$1:$G$1, 0))</f>
        <v>2.5</v>
      </c>
      <c r="L906" s="5">
        <f>INDEX(products!$A$1:$G$49, MATCH(orders!$D906, products!$A$1:$A$49, 0), MATCH(orders!L$1, products!$A$1:$G$1, 0))</f>
        <v>29.784999999999997</v>
      </c>
      <c r="M906" s="6">
        <f>L906*E906</f>
        <v>148.92499999999998</v>
      </c>
      <c r="N906" t="str">
        <f>IF(I906="Rob","Robusta",IF(I906="Exc","Excelsa",IF(I906="Ara","Arabica",IF(I906="Lib","Liberica",""))))</f>
        <v>Arabica</v>
      </c>
      <c r="O906" t="str">
        <f>IF(J906="M","Medium",IF(J906="L","Light",IF(J906="D","Dark","")))</f>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_xlfn.XLOOKUP(C907,customers!$A:$A,customers!$B:$B,,0)</f>
        <v>Darcy Lochran</v>
      </c>
      <c r="G907" s="2" t="str">
        <f>IF(_xlfn.XLOOKUP($C907,customers!$A:$A,customers!$C:$C,,0)=0,"",_xlfn.XLOOKUP($C907,customers!$A:$A,customers!$C:$C,,0))</f>
        <v/>
      </c>
      <c r="H907" s="2" t="str">
        <f>_xlfn.XLOOKUP($C907,customers!$A:$A,customers!$G:$G,,0)</f>
        <v>United States</v>
      </c>
      <c r="I907" t="str">
        <f>INDEX(products!$A$1:$G$49, MATCH(orders!$D907, products!$A$1:$A$49, 0), MATCH(orders!I$1, products!$A$1:$G$1, 0))</f>
        <v>Ara</v>
      </c>
      <c r="J907" t="str">
        <f>INDEX(products!$A$1:$G$49, MATCH(orders!$D907, products!$A$1:$A$49, 0), MATCH(orders!J$1, products!$A$1:$G$1, 0))</f>
        <v>M</v>
      </c>
      <c r="K907" s="4">
        <f>INDEX(products!$A$1:$G$49, MATCH(orders!$D907, products!$A$1:$A$49, 0), MATCH(orders!K$1, products!$A$1:$G$1, 0))</f>
        <v>0.5</v>
      </c>
      <c r="L907" s="5">
        <f>INDEX(products!$A$1:$G$49, MATCH(orders!$D907, products!$A$1:$A$49, 0), MATCH(orders!L$1, products!$A$1:$G$1, 0))</f>
        <v>6.75</v>
      </c>
      <c r="M907" s="6">
        <f>L907*E907</f>
        <v>40.5</v>
      </c>
      <c r="N907" t="str">
        <f>IF(I907="Rob","Robusta",IF(I907="Exc","Excelsa",IF(I907="Ara","Arabica",IF(I907="Lib","Liberica",""))))</f>
        <v>Arabica</v>
      </c>
      <c r="O907" t="str">
        <f>IF(J907="M","Medium",IF(J907="L","Light",IF(J907="D","Dark","")))</f>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_xlfn.XLOOKUP(C908,customers!$A:$A,customers!$B:$B,,0)</f>
        <v>Lauritz Ledgley</v>
      </c>
      <c r="G908" s="2" t="str">
        <f>IF(_xlfn.XLOOKUP($C908,customers!$A:$A,customers!$C:$C,,0)=0,"",_xlfn.XLOOKUP($C908,customers!$A:$A,customers!$C:$C,,0))</f>
        <v>lledgleyp6@de.vu</v>
      </c>
      <c r="H908" s="2" t="str">
        <f>_xlfn.XLOOKUP($C908,customers!$A:$A,customers!$G:$G,,0)</f>
        <v>United States</v>
      </c>
      <c r="I908" t="str">
        <f>INDEX(products!$A$1:$G$49, MATCH(orders!$D908, products!$A$1:$A$49, 0), MATCH(orders!I$1, products!$A$1:$G$1, 0))</f>
        <v>Ara</v>
      </c>
      <c r="J908" t="str">
        <f>INDEX(products!$A$1:$G$49, MATCH(orders!$D908, products!$A$1:$A$49, 0), MATCH(orders!J$1, products!$A$1:$G$1, 0))</f>
        <v>M</v>
      </c>
      <c r="K908" s="4">
        <f>INDEX(products!$A$1:$G$49, MATCH(orders!$D908, products!$A$1:$A$49, 0), MATCH(orders!K$1, products!$A$1:$G$1, 0))</f>
        <v>0.5</v>
      </c>
      <c r="L908" s="5">
        <f>INDEX(products!$A$1:$G$49, MATCH(orders!$D908, products!$A$1:$A$49, 0), MATCH(orders!L$1, products!$A$1:$G$1, 0))</f>
        <v>6.75</v>
      </c>
      <c r="M908" s="6">
        <f>L908*E908</f>
        <v>27</v>
      </c>
      <c r="N908" t="str">
        <f>IF(I908="Rob","Robusta",IF(I908="Exc","Excelsa",IF(I908="Ara","Arabica",IF(I908="Lib","Liberica",""))))</f>
        <v>Arabica</v>
      </c>
      <c r="O908" t="str">
        <f>IF(J908="M","Medium",IF(J908="L","Light",IF(J908="D","Dark","")))</f>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_xlfn.XLOOKUP(C909,customers!$A:$A,customers!$B:$B,,0)</f>
        <v>Tawnya Menary</v>
      </c>
      <c r="G909" s="2" t="str">
        <f>IF(_xlfn.XLOOKUP($C909,customers!$A:$A,customers!$C:$C,,0)=0,"",_xlfn.XLOOKUP($C909,customers!$A:$A,customers!$C:$C,,0))</f>
        <v>tmenaryp7@phoca.cz</v>
      </c>
      <c r="H909" s="2" t="str">
        <f>_xlfn.XLOOKUP($C909,customers!$A:$A,customers!$G:$G,,0)</f>
        <v>United States</v>
      </c>
      <c r="I909" t="str">
        <f>INDEX(products!$A$1:$G$49, MATCH(orders!$D909, products!$A$1:$A$49, 0), MATCH(orders!I$1, products!$A$1:$G$1, 0))</f>
        <v>Lib</v>
      </c>
      <c r="J909" t="str">
        <f>INDEX(products!$A$1:$G$49, MATCH(orders!$D909, products!$A$1:$A$49, 0), MATCH(orders!J$1, products!$A$1:$G$1, 0))</f>
        <v>D</v>
      </c>
      <c r="K909" s="4">
        <f>INDEX(products!$A$1:$G$49, MATCH(orders!$D909, products!$A$1:$A$49, 0), MATCH(orders!K$1, products!$A$1:$G$1, 0))</f>
        <v>1</v>
      </c>
      <c r="L909" s="5">
        <f>INDEX(products!$A$1:$G$49, MATCH(orders!$D909, products!$A$1:$A$49, 0), MATCH(orders!L$1, products!$A$1:$G$1, 0))</f>
        <v>12.95</v>
      </c>
      <c r="M909" s="6">
        <f>L909*E909</f>
        <v>38.849999999999994</v>
      </c>
      <c r="N909" t="str">
        <f>IF(I909="Rob","Robusta",IF(I909="Exc","Excelsa",IF(I909="Ara","Arabica",IF(I909="Lib","Liberica",""))))</f>
        <v>Liberica</v>
      </c>
      <c r="O909" t="str">
        <f>IF(J909="M","Medium",IF(J909="L","Light",IF(J909="D","Dark","")))</f>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INDEX(products!$A$1:$G$49, MATCH(orders!$D910, products!$A$1:$A$49, 0), MATCH(orders!I$1, products!$A$1:$G$1, 0))</f>
        <v>Rob</v>
      </c>
      <c r="J910" t="str">
        <f>INDEX(products!$A$1:$G$49, MATCH(orders!$D910, products!$A$1:$A$49, 0), MATCH(orders!J$1, products!$A$1:$G$1, 0))</f>
        <v>L</v>
      </c>
      <c r="K910" s="4">
        <f>INDEX(products!$A$1:$G$49, MATCH(orders!$D910, products!$A$1:$A$49, 0), MATCH(orders!K$1, products!$A$1:$G$1, 0))</f>
        <v>1</v>
      </c>
      <c r="L910" s="5">
        <f>INDEX(products!$A$1:$G$49, MATCH(orders!$D910, products!$A$1:$A$49, 0), MATCH(orders!L$1, products!$A$1:$G$1, 0))</f>
        <v>11.95</v>
      </c>
      <c r="M910" s="6">
        <f>L910*E910</f>
        <v>59.75</v>
      </c>
      <c r="N910" t="str">
        <f>IF(I910="Rob","Robusta",IF(I910="Exc","Excelsa",IF(I910="Ara","Arabica",IF(I910="Lib","Liberica",""))))</f>
        <v>Robusta</v>
      </c>
      <c r="O910" t="str">
        <f>IF(J910="M","Medium",IF(J910="L","Light",IF(J910="D","Dark","")))</f>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_xlfn.XLOOKUP(C911,customers!$A:$A,customers!$B:$B,,0)</f>
        <v>Bobbe Renner</v>
      </c>
      <c r="G911" s="2" t="str">
        <f>IF(_xlfn.XLOOKUP($C911,customers!$A:$A,customers!$C:$C,,0)=0,"",_xlfn.XLOOKUP($C911,customers!$A:$A,customers!$C:$C,,0))</f>
        <v/>
      </c>
      <c r="H911" s="2" t="str">
        <f>_xlfn.XLOOKUP($C911,customers!$A:$A,customers!$G:$G,,0)</f>
        <v>United States</v>
      </c>
      <c r="I911" t="str">
        <f>INDEX(products!$A$1:$G$49, MATCH(orders!$D911, products!$A$1:$A$49, 0), MATCH(orders!I$1, products!$A$1:$G$1, 0))</f>
        <v>Rob</v>
      </c>
      <c r="J911" t="str">
        <f>INDEX(products!$A$1:$G$49, MATCH(orders!$D911, products!$A$1:$A$49, 0), MATCH(orders!J$1, products!$A$1:$G$1, 0))</f>
        <v>L</v>
      </c>
      <c r="K911" s="4">
        <f>INDEX(products!$A$1:$G$49, MATCH(orders!$D911, products!$A$1:$A$49, 0), MATCH(orders!K$1, products!$A$1:$G$1, 0))</f>
        <v>0.2</v>
      </c>
      <c r="L911" s="5">
        <f>INDEX(products!$A$1:$G$49, MATCH(orders!$D911, products!$A$1:$A$49, 0), MATCH(orders!L$1, products!$A$1:$G$1, 0))</f>
        <v>3.5849999999999995</v>
      </c>
      <c r="M911" s="6">
        <f>L911*E911</f>
        <v>10.754999999999999</v>
      </c>
      <c r="N911" t="str">
        <f>IF(I911="Rob","Robusta",IF(I911="Exc","Excelsa",IF(I911="Ara","Arabica",IF(I911="Lib","Liberica",""))))</f>
        <v>Robusta</v>
      </c>
      <c r="O911" t="str">
        <f>IF(J911="M","Medium",IF(J911="L","Light",IF(J911="D","Dark","")))</f>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INDEX(products!$A$1:$G$49, MATCH(orders!$D912, products!$A$1:$A$49, 0), MATCH(orders!I$1, products!$A$1:$G$1, 0))</f>
        <v>Ara</v>
      </c>
      <c r="J912" t="str">
        <f>INDEX(products!$A$1:$G$49, MATCH(orders!$D912, products!$A$1:$A$49, 0), MATCH(orders!J$1, products!$A$1:$G$1, 0))</f>
        <v>D</v>
      </c>
      <c r="K912" s="4">
        <f>INDEX(products!$A$1:$G$49, MATCH(orders!$D912, products!$A$1:$A$49, 0), MATCH(orders!K$1, products!$A$1:$G$1, 0))</f>
        <v>2.5</v>
      </c>
      <c r="L912" s="5">
        <f>INDEX(products!$A$1:$G$49, MATCH(orders!$D912, products!$A$1:$A$49, 0), MATCH(orders!L$1, products!$A$1:$G$1, 0))</f>
        <v>22.884999999999998</v>
      </c>
      <c r="M912" s="6">
        <f>L912*E912</f>
        <v>91.539999999999992</v>
      </c>
      <c r="N912" t="str">
        <f>IF(I912="Rob","Robusta",IF(I912="Exc","Excelsa",IF(I912="Ara","Arabica",IF(I912="Lib","Liberica",""))))</f>
        <v>Arabica</v>
      </c>
      <c r="O912" t="str">
        <f>IF(J912="M","Medium",IF(J912="L","Light",IF(J912="D","Dark","")))</f>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_xlfn.XLOOKUP(C913,customers!$A:$A,customers!$B:$B,,0)</f>
        <v>Mindy Bogey</v>
      </c>
      <c r="G913" s="2" t="str">
        <f>IF(_xlfn.XLOOKUP($C913,customers!$A:$A,customers!$C:$C,,0)=0,"",_xlfn.XLOOKUP($C913,customers!$A:$A,customers!$C:$C,,0))</f>
        <v>mbogeypb@thetimes.co.uk</v>
      </c>
      <c r="H913" s="2" t="str">
        <f>_xlfn.XLOOKUP($C913,customers!$A:$A,customers!$G:$G,,0)</f>
        <v>United States</v>
      </c>
      <c r="I913" t="str">
        <f>INDEX(products!$A$1:$G$49, MATCH(orders!$D913, products!$A$1:$A$49, 0), MATCH(orders!I$1, products!$A$1:$G$1, 0))</f>
        <v>Ara</v>
      </c>
      <c r="J913" t="str">
        <f>INDEX(products!$A$1:$G$49, MATCH(orders!$D913, products!$A$1:$A$49, 0), MATCH(orders!J$1, products!$A$1:$G$1, 0))</f>
        <v>M</v>
      </c>
      <c r="K913" s="4">
        <f>INDEX(products!$A$1:$G$49, MATCH(orders!$D913, products!$A$1:$A$49, 0), MATCH(orders!K$1, products!$A$1:$G$1, 0))</f>
        <v>1</v>
      </c>
      <c r="L913" s="5">
        <f>INDEX(products!$A$1:$G$49, MATCH(orders!$D913, products!$A$1:$A$49, 0), MATCH(orders!L$1, products!$A$1:$G$1, 0))</f>
        <v>11.25</v>
      </c>
      <c r="M913" s="6">
        <f>L913*E913</f>
        <v>45</v>
      </c>
      <c r="N913" t="str">
        <f>IF(I913="Rob","Robusta",IF(I913="Exc","Excelsa",IF(I913="Ara","Arabica",IF(I913="Lib","Liberica",""))))</f>
        <v>Arabica</v>
      </c>
      <c r="O913" t="str">
        <f>IF(J913="M","Medium",IF(J913="L","Light",IF(J913="D","Dark","")))</f>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_xlfn.XLOOKUP(C914,customers!$A:$A,customers!$B:$B,,0)</f>
        <v>Paulie Fonzone</v>
      </c>
      <c r="G914" s="2" t="str">
        <f>IF(_xlfn.XLOOKUP($C914,customers!$A:$A,customers!$C:$C,,0)=0,"",_xlfn.XLOOKUP($C914,customers!$A:$A,customers!$C:$C,,0))</f>
        <v/>
      </c>
      <c r="H914" s="2" t="str">
        <f>_xlfn.XLOOKUP($C914,customers!$A:$A,customers!$G:$G,,0)</f>
        <v>United States</v>
      </c>
      <c r="I914" t="str">
        <f>INDEX(products!$A$1:$G$49, MATCH(orders!$D914, products!$A$1:$A$49, 0), MATCH(orders!I$1, products!$A$1:$G$1, 0))</f>
        <v>Rob</v>
      </c>
      <c r="J914" t="str">
        <f>INDEX(products!$A$1:$G$49, MATCH(orders!$D914, products!$A$1:$A$49, 0), MATCH(orders!J$1, products!$A$1:$G$1, 0))</f>
        <v>M</v>
      </c>
      <c r="K914" s="4">
        <f>INDEX(products!$A$1:$G$49, MATCH(orders!$D914, products!$A$1:$A$49, 0), MATCH(orders!K$1, products!$A$1:$G$1, 0))</f>
        <v>2.5</v>
      </c>
      <c r="L914" s="5">
        <f>INDEX(products!$A$1:$G$49, MATCH(orders!$D914, products!$A$1:$A$49, 0), MATCH(orders!L$1, products!$A$1:$G$1, 0))</f>
        <v>22.884999999999998</v>
      </c>
      <c r="M914" s="6">
        <f>L914*E914</f>
        <v>137.31</v>
      </c>
      <c r="N914" t="str">
        <f>IF(I914="Rob","Robusta",IF(I914="Exc","Excelsa",IF(I914="Ara","Arabica",IF(I914="Lib","Liberica",""))))</f>
        <v>Robusta</v>
      </c>
      <c r="O914" t="str">
        <f>IF(J914="M","Medium",IF(J914="L","Light",IF(J914="D","Dark","")))</f>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INDEX(products!$A$1:$G$49, MATCH(orders!$D915, products!$A$1:$A$49, 0), MATCH(orders!I$1, products!$A$1:$G$1, 0))</f>
        <v>Ara</v>
      </c>
      <c r="J915" t="str">
        <f>INDEX(products!$A$1:$G$49, MATCH(orders!$D915, products!$A$1:$A$49, 0), MATCH(orders!J$1, products!$A$1:$G$1, 0))</f>
        <v>M</v>
      </c>
      <c r="K915" s="4">
        <f>INDEX(products!$A$1:$G$49, MATCH(orders!$D915, products!$A$1:$A$49, 0), MATCH(orders!K$1, products!$A$1:$G$1, 0))</f>
        <v>0.5</v>
      </c>
      <c r="L915" s="5">
        <f>INDEX(products!$A$1:$G$49, MATCH(orders!$D915, products!$A$1:$A$49, 0), MATCH(orders!L$1, products!$A$1:$G$1, 0))</f>
        <v>6.75</v>
      </c>
      <c r="M915" s="6">
        <f>L915*E915</f>
        <v>6.75</v>
      </c>
      <c r="N915" t="str">
        <f>IF(I915="Rob","Robusta",IF(I915="Exc","Excelsa",IF(I915="Ara","Arabica",IF(I915="Lib","Liberica",""))))</f>
        <v>Arabica</v>
      </c>
      <c r="O915" t="str">
        <f>IF(J915="M","Medium",IF(J915="L","Light",IF(J915="D","Dark","")))</f>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INDEX(products!$A$1:$G$49, MATCH(orders!$D916, products!$A$1:$A$49, 0), MATCH(orders!I$1, products!$A$1:$G$1, 0))</f>
        <v>Ara</v>
      </c>
      <c r="J916" t="str">
        <f>INDEX(products!$A$1:$G$49, MATCH(orders!$D916, products!$A$1:$A$49, 0), MATCH(orders!J$1, products!$A$1:$G$1, 0))</f>
        <v>M</v>
      </c>
      <c r="K916" s="4">
        <f>INDEX(products!$A$1:$G$49, MATCH(orders!$D916, products!$A$1:$A$49, 0), MATCH(orders!K$1, products!$A$1:$G$1, 0))</f>
        <v>1</v>
      </c>
      <c r="L916" s="5">
        <f>INDEX(products!$A$1:$G$49, MATCH(orders!$D916, products!$A$1:$A$49, 0), MATCH(orders!L$1, products!$A$1:$G$1, 0))</f>
        <v>11.25</v>
      </c>
      <c r="M916" s="6">
        <f>L916*E916</f>
        <v>45</v>
      </c>
      <c r="N916" t="str">
        <f>IF(I916="Rob","Robusta",IF(I916="Exc","Excelsa",IF(I916="Ara","Arabica",IF(I916="Lib","Liberica",""))))</f>
        <v>Arabica</v>
      </c>
      <c r="O916" t="str">
        <f>IF(J916="M","Medium",IF(J916="L","Light",IF(J916="D","Dark","")))</f>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_xlfn.XLOOKUP(C917,customers!$A:$A,customers!$B:$B,,0)</f>
        <v>Isis Hessel</v>
      </c>
      <c r="G917" s="2" t="str">
        <f>IF(_xlfn.XLOOKUP($C917,customers!$A:$A,customers!$C:$C,,0)=0,"",_xlfn.XLOOKUP($C917,customers!$A:$A,customers!$C:$C,,0))</f>
        <v>ihesselpf@ox.ac.uk</v>
      </c>
      <c r="H917" s="2" t="str">
        <f>_xlfn.XLOOKUP($C917,customers!$A:$A,customers!$G:$G,,0)</f>
        <v>United States</v>
      </c>
      <c r="I917" t="str">
        <f>INDEX(products!$A$1:$G$49, MATCH(orders!$D917, products!$A$1:$A$49, 0), MATCH(orders!I$1, products!$A$1:$G$1, 0))</f>
        <v>Exc</v>
      </c>
      <c r="J917" t="str">
        <f>INDEX(products!$A$1:$G$49, MATCH(orders!$D917, products!$A$1:$A$49, 0), MATCH(orders!J$1, products!$A$1:$G$1, 0))</f>
        <v>D</v>
      </c>
      <c r="K917" s="4">
        <f>INDEX(products!$A$1:$G$49, MATCH(orders!$D917, products!$A$1:$A$49, 0), MATCH(orders!K$1, products!$A$1:$G$1, 0))</f>
        <v>2.5</v>
      </c>
      <c r="L917" s="5">
        <f>INDEX(products!$A$1:$G$49, MATCH(orders!$D917, products!$A$1:$A$49, 0), MATCH(orders!L$1, products!$A$1:$G$1, 0))</f>
        <v>27.945</v>
      </c>
      <c r="M917" s="6">
        <f>L917*E917</f>
        <v>83.835000000000008</v>
      </c>
      <c r="N917" t="str">
        <f>IF(I917="Rob","Robusta",IF(I917="Exc","Excelsa",IF(I917="Ara","Arabica",IF(I917="Lib","Liberica",""))))</f>
        <v>Excelsa</v>
      </c>
      <c r="O917" t="str">
        <f>IF(J917="M","Medium",IF(J917="L","Light",IF(J917="D","Dark","")))</f>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_xlfn.XLOOKUP(C918,customers!$A:$A,customers!$B:$B,,0)</f>
        <v>Harland Trematick</v>
      </c>
      <c r="G918" s="2" t="str">
        <f>IF(_xlfn.XLOOKUP($C918,customers!$A:$A,customers!$C:$C,,0)=0,"",_xlfn.XLOOKUP($C918,customers!$A:$A,customers!$C:$C,,0))</f>
        <v/>
      </c>
      <c r="H918" s="2" t="str">
        <f>_xlfn.XLOOKUP($C918,customers!$A:$A,customers!$G:$G,,0)</f>
        <v>Ireland</v>
      </c>
      <c r="I918" t="str">
        <f>INDEX(products!$A$1:$G$49, MATCH(orders!$D918, products!$A$1:$A$49, 0), MATCH(orders!I$1, products!$A$1:$G$1, 0))</f>
        <v>Exc</v>
      </c>
      <c r="J918" t="str">
        <f>INDEX(products!$A$1:$G$49, MATCH(orders!$D918, products!$A$1:$A$49, 0), MATCH(orders!J$1, products!$A$1:$G$1, 0))</f>
        <v>D</v>
      </c>
      <c r="K918" s="4">
        <f>INDEX(products!$A$1:$G$49, MATCH(orders!$D918, products!$A$1:$A$49, 0), MATCH(orders!K$1, products!$A$1:$G$1, 0))</f>
        <v>0.2</v>
      </c>
      <c r="L918" s="5">
        <f>INDEX(products!$A$1:$G$49, MATCH(orders!$D918, products!$A$1:$A$49, 0), MATCH(orders!L$1, products!$A$1:$G$1, 0))</f>
        <v>3.645</v>
      </c>
      <c r="M918" s="6">
        <f>L918*E918</f>
        <v>3.645</v>
      </c>
      <c r="N918" t="str">
        <f>IF(I918="Rob","Robusta",IF(I918="Exc","Excelsa",IF(I918="Ara","Arabica",IF(I918="Lib","Liberica",""))))</f>
        <v>Excelsa</v>
      </c>
      <c r="O918" t="str">
        <f>IF(J918="M","Medium",IF(J918="L","Light",IF(J918="D","Dark","")))</f>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INDEX(products!$A$1:$G$49, MATCH(orders!$D919, products!$A$1:$A$49, 0), MATCH(orders!I$1, products!$A$1:$G$1, 0))</f>
        <v>Ara</v>
      </c>
      <c r="J919" t="str">
        <f>INDEX(products!$A$1:$G$49, MATCH(orders!$D919, products!$A$1:$A$49, 0), MATCH(orders!J$1, products!$A$1:$G$1, 0))</f>
        <v>M</v>
      </c>
      <c r="K919" s="4">
        <f>INDEX(products!$A$1:$G$49, MATCH(orders!$D919, products!$A$1:$A$49, 0), MATCH(orders!K$1, products!$A$1:$G$1, 0))</f>
        <v>0.5</v>
      </c>
      <c r="L919" s="5">
        <f>INDEX(products!$A$1:$G$49, MATCH(orders!$D919, products!$A$1:$A$49, 0), MATCH(orders!L$1, products!$A$1:$G$1, 0))</f>
        <v>6.75</v>
      </c>
      <c r="M919" s="6">
        <f>L919*E919</f>
        <v>6.75</v>
      </c>
      <c r="N919" t="str">
        <f>IF(I919="Rob","Robusta",IF(I919="Exc","Excelsa",IF(I919="Ara","Arabica",IF(I919="Lib","Liberica",""))))</f>
        <v>Arabica</v>
      </c>
      <c r="O919" t="str">
        <f>IF(J919="M","Medium",IF(J919="L","Light",IF(J919="D","Dark","")))</f>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INDEX(products!$A$1:$G$49, MATCH(orders!$D920, products!$A$1:$A$49, 0), MATCH(orders!I$1, products!$A$1:$G$1, 0))</f>
        <v>Exc</v>
      </c>
      <c r="J920" t="str">
        <f>INDEX(products!$A$1:$G$49, MATCH(orders!$D920, products!$A$1:$A$49, 0), MATCH(orders!J$1, products!$A$1:$G$1, 0))</f>
        <v>D</v>
      </c>
      <c r="K920" s="4">
        <f>INDEX(products!$A$1:$G$49, MATCH(orders!$D920, products!$A$1:$A$49, 0), MATCH(orders!K$1, products!$A$1:$G$1, 0))</f>
        <v>0.5</v>
      </c>
      <c r="L920" s="5">
        <f>INDEX(products!$A$1:$G$49, MATCH(orders!$D920, products!$A$1:$A$49, 0), MATCH(orders!L$1, products!$A$1:$G$1, 0))</f>
        <v>7.29</v>
      </c>
      <c r="M920" s="6">
        <f>L920*E920</f>
        <v>21.87</v>
      </c>
      <c r="N920" t="str">
        <f>IF(I920="Rob","Robusta",IF(I920="Exc","Excelsa",IF(I920="Ara","Arabica",IF(I920="Lib","Liberica",""))))</f>
        <v>Excelsa</v>
      </c>
      <c r="O920" t="str">
        <f>IF(J920="M","Medium",IF(J920="L","Light",IF(J920="D","Dark","")))</f>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INDEX(products!$A$1:$G$49, MATCH(orders!$D921, products!$A$1:$A$49, 0), MATCH(orders!I$1, products!$A$1:$G$1, 0))</f>
        <v>Rob</v>
      </c>
      <c r="J921" t="str">
        <f>INDEX(products!$A$1:$G$49, MATCH(orders!$D921, products!$A$1:$A$49, 0), MATCH(orders!J$1, products!$A$1:$G$1, 0))</f>
        <v>D</v>
      </c>
      <c r="K921" s="4">
        <f>INDEX(products!$A$1:$G$49, MATCH(orders!$D921, products!$A$1:$A$49, 0), MATCH(orders!K$1, products!$A$1:$G$1, 0))</f>
        <v>0.2</v>
      </c>
      <c r="L921" s="5">
        <f>INDEX(products!$A$1:$G$49, MATCH(orders!$D921, products!$A$1:$A$49, 0), MATCH(orders!L$1, products!$A$1:$G$1, 0))</f>
        <v>2.6849999999999996</v>
      </c>
      <c r="M921" s="6">
        <f>L921*E921</f>
        <v>13.424999999999997</v>
      </c>
      <c r="N921" t="str">
        <f>IF(I921="Rob","Robusta",IF(I921="Exc","Excelsa",IF(I921="Ara","Arabica",IF(I921="Lib","Liberica",""))))</f>
        <v>Robusta</v>
      </c>
      <c r="O921" t="str">
        <f>IF(J921="M","Medium",IF(J921="L","Light",IF(J921="D","Dark","")))</f>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INDEX(products!$A$1:$G$49, MATCH(orders!$D922, products!$A$1:$A$49, 0), MATCH(orders!I$1, products!$A$1:$G$1, 0))</f>
        <v>Rob</v>
      </c>
      <c r="J922" t="str">
        <f>INDEX(products!$A$1:$G$49, MATCH(orders!$D922, products!$A$1:$A$49, 0), MATCH(orders!J$1, products!$A$1:$G$1, 0))</f>
        <v>D</v>
      </c>
      <c r="K922" s="4">
        <f>INDEX(products!$A$1:$G$49, MATCH(orders!$D922, products!$A$1:$A$49, 0), MATCH(orders!K$1, products!$A$1:$G$1, 0))</f>
        <v>2.5</v>
      </c>
      <c r="L922" s="5">
        <f>INDEX(products!$A$1:$G$49, MATCH(orders!$D922, products!$A$1:$A$49, 0), MATCH(orders!L$1, products!$A$1:$G$1, 0))</f>
        <v>20.584999999999997</v>
      </c>
      <c r="M922" s="6">
        <f>L922*E922</f>
        <v>123.50999999999999</v>
      </c>
      <c r="N922" t="str">
        <f>IF(I922="Rob","Robusta",IF(I922="Exc","Excelsa",IF(I922="Ara","Arabica",IF(I922="Lib","Liberica",""))))</f>
        <v>Robusta</v>
      </c>
      <c r="O922" t="str">
        <f>IF(J922="M","Medium",IF(J922="L","Light",IF(J922="D","Dark","")))</f>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_xlfn.XLOOKUP(C923,customers!$A:$A,customers!$B:$B,,0)</f>
        <v>Mitch Attwool</v>
      </c>
      <c r="G923" s="2" t="str">
        <f>IF(_xlfn.XLOOKUP($C923,customers!$A:$A,customers!$C:$C,,0)=0,"",_xlfn.XLOOKUP($C923,customers!$A:$A,customers!$C:$C,,0))</f>
        <v>mattwoolpl@nba.com</v>
      </c>
      <c r="H923" s="2" t="str">
        <f>_xlfn.XLOOKUP($C923,customers!$A:$A,customers!$G:$G,,0)</f>
        <v>United States</v>
      </c>
      <c r="I923" t="str">
        <f>INDEX(products!$A$1:$G$49, MATCH(orders!$D923, products!$A$1:$A$49, 0), MATCH(orders!I$1, products!$A$1:$G$1, 0))</f>
        <v>Lib</v>
      </c>
      <c r="J923" t="str">
        <f>INDEX(products!$A$1:$G$49, MATCH(orders!$D923, products!$A$1:$A$49, 0), MATCH(orders!J$1, products!$A$1:$G$1, 0))</f>
        <v>D</v>
      </c>
      <c r="K923" s="4">
        <f>INDEX(products!$A$1:$G$49, MATCH(orders!$D923, products!$A$1:$A$49, 0), MATCH(orders!K$1, products!$A$1:$G$1, 0))</f>
        <v>0.2</v>
      </c>
      <c r="L923" s="5">
        <f>INDEX(products!$A$1:$G$49, MATCH(orders!$D923, products!$A$1:$A$49, 0), MATCH(orders!L$1, products!$A$1:$G$1, 0))</f>
        <v>3.8849999999999998</v>
      </c>
      <c r="M923" s="6">
        <f>L923*E923</f>
        <v>7.77</v>
      </c>
      <c r="N923" t="str">
        <f>IF(I923="Rob","Robusta",IF(I923="Exc","Excelsa",IF(I923="Ara","Arabica",IF(I923="Lib","Liberica",""))))</f>
        <v>Liberica</v>
      </c>
      <c r="O923" t="str">
        <f>IF(J923="M","Medium",IF(J923="L","Light",IF(J923="D","Dark","")))</f>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_xlfn.XLOOKUP(C924,customers!$A:$A,customers!$B:$B,,0)</f>
        <v>Charin Maplethorp</v>
      </c>
      <c r="G924" s="2" t="str">
        <f>IF(_xlfn.XLOOKUP($C924,customers!$A:$A,customers!$C:$C,,0)=0,"",_xlfn.XLOOKUP($C924,customers!$A:$A,customers!$C:$C,,0))</f>
        <v/>
      </c>
      <c r="H924" s="2" t="str">
        <f>_xlfn.XLOOKUP($C924,customers!$A:$A,customers!$G:$G,,0)</f>
        <v>United States</v>
      </c>
      <c r="I924" t="str">
        <f>INDEX(products!$A$1:$G$49, MATCH(orders!$D924, products!$A$1:$A$49, 0), MATCH(orders!I$1, products!$A$1:$G$1, 0))</f>
        <v>Ara</v>
      </c>
      <c r="J924" t="str">
        <f>INDEX(products!$A$1:$G$49, MATCH(orders!$D924, products!$A$1:$A$49, 0), MATCH(orders!J$1, products!$A$1:$G$1, 0))</f>
        <v>M</v>
      </c>
      <c r="K924" s="4">
        <f>INDEX(products!$A$1:$G$49, MATCH(orders!$D924, products!$A$1:$A$49, 0), MATCH(orders!K$1, products!$A$1:$G$1, 0))</f>
        <v>1</v>
      </c>
      <c r="L924" s="5">
        <f>INDEX(products!$A$1:$G$49, MATCH(orders!$D924, products!$A$1:$A$49, 0), MATCH(orders!L$1, products!$A$1:$G$1, 0))</f>
        <v>11.25</v>
      </c>
      <c r="M924" s="6">
        <f>L924*E924</f>
        <v>67.5</v>
      </c>
      <c r="N924" t="str">
        <f>IF(I924="Rob","Robusta",IF(I924="Exc","Excelsa",IF(I924="Ara","Arabica",IF(I924="Lib","Liberica",""))))</f>
        <v>Arabica</v>
      </c>
      <c r="O924" t="str">
        <f>IF(J924="M","Medium",IF(J924="L","Light",IF(J924="D","Dark","")))</f>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INDEX(products!$A$1:$G$49, MATCH(orders!$D925, products!$A$1:$A$49, 0), MATCH(orders!I$1, products!$A$1:$G$1, 0))</f>
        <v>Exc</v>
      </c>
      <c r="J925" t="str">
        <f>INDEX(products!$A$1:$G$49, MATCH(orders!$D925, products!$A$1:$A$49, 0), MATCH(orders!J$1, products!$A$1:$G$1, 0))</f>
        <v>D</v>
      </c>
      <c r="K925" s="4">
        <f>INDEX(products!$A$1:$G$49, MATCH(orders!$D925, products!$A$1:$A$49, 0), MATCH(orders!K$1, products!$A$1:$G$1, 0))</f>
        <v>2.5</v>
      </c>
      <c r="L925" s="5">
        <f>INDEX(products!$A$1:$G$49, MATCH(orders!$D925, products!$A$1:$A$49, 0), MATCH(orders!L$1, products!$A$1:$G$1, 0))</f>
        <v>27.945</v>
      </c>
      <c r="M925" s="6">
        <f>L925*E925</f>
        <v>27.945</v>
      </c>
      <c r="N925" t="str">
        <f>IF(I925="Rob","Robusta",IF(I925="Exc","Excelsa",IF(I925="Ara","Arabica",IF(I925="Lib","Liberica",""))))</f>
        <v>Excelsa</v>
      </c>
      <c r="O925" t="str">
        <f>IF(J925="M","Medium",IF(J925="L","Light",IF(J925="D","Dark","")))</f>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INDEX(products!$A$1:$G$49, MATCH(orders!$D926, products!$A$1:$A$49, 0), MATCH(orders!I$1, products!$A$1:$G$1, 0))</f>
        <v>Ara</v>
      </c>
      <c r="J926" t="str">
        <f>INDEX(products!$A$1:$G$49, MATCH(orders!$D926, products!$A$1:$A$49, 0), MATCH(orders!J$1, products!$A$1:$G$1, 0))</f>
        <v>L</v>
      </c>
      <c r="K926" s="4">
        <f>INDEX(products!$A$1:$G$49, MATCH(orders!$D926, products!$A$1:$A$49, 0), MATCH(orders!K$1, products!$A$1:$G$1, 0))</f>
        <v>2.5</v>
      </c>
      <c r="L926" s="5">
        <f>INDEX(products!$A$1:$G$49, MATCH(orders!$D926, products!$A$1:$A$49, 0), MATCH(orders!L$1, products!$A$1:$G$1, 0))</f>
        <v>29.784999999999997</v>
      </c>
      <c r="M926" s="6">
        <f>L926*E926</f>
        <v>89.35499999999999</v>
      </c>
      <c r="N926" t="str">
        <f>IF(I926="Rob","Robusta",IF(I926="Exc","Excelsa",IF(I926="Ara","Arabica",IF(I926="Lib","Liberica",""))))</f>
        <v>Arabica</v>
      </c>
      <c r="O926" t="str">
        <f>IF(J926="M","Medium",IF(J926="L","Light",IF(J926="D","Dark","")))</f>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_xlfn.XLOOKUP(C927,customers!$A:$A,customers!$B:$B,,0)</f>
        <v>Derick Snow</v>
      </c>
      <c r="G927" s="2" t="str">
        <f>IF(_xlfn.XLOOKUP($C927,customers!$A:$A,customers!$C:$C,,0)=0,"",_xlfn.XLOOKUP($C927,customers!$A:$A,customers!$C:$C,,0))</f>
        <v/>
      </c>
      <c r="H927" s="2" t="str">
        <f>_xlfn.XLOOKUP($C927,customers!$A:$A,customers!$G:$G,,0)</f>
        <v>United States</v>
      </c>
      <c r="I927" t="str">
        <f>INDEX(products!$A$1:$G$49, MATCH(orders!$D927, products!$A$1:$A$49, 0), MATCH(orders!I$1, products!$A$1:$G$1, 0))</f>
        <v>Ara</v>
      </c>
      <c r="J927" t="str">
        <f>INDEX(products!$A$1:$G$49, MATCH(orders!$D927, products!$A$1:$A$49, 0), MATCH(orders!J$1, products!$A$1:$G$1, 0))</f>
        <v>M</v>
      </c>
      <c r="K927" s="4">
        <f>INDEX(products!$A$1:$G$49, MATCH(orders!$D927, products!$A$1:$A$49, 0), MATCH(orders!K$1, products!$A$1:$G$1, 0))</f>
        <v>0.5</v>
      </c>
      <c r="L927" s="5">
        <f>INDEX(products!$A$1:$G$49, MATCH(orders!$D927, products!$A$1:$A$49, 0), MATCH(orders!L$1, products!$A$1:$G$1, 0))</f>
        <v>6.75</v>
      </c>
      <c r="M927" s="6">
        <f>L927*E927</f>
        <v>20.25</v>
      </c>
      <c r="N927" t="str">
        <f>IF(I927="Rob","Robusta",IF(I927="Exc","Excelsa",IF(I927="Ara","Arabica",IF(I927="Lib","Liberica",""))))</f>
        <v>Arabica</v>
      </c>
      <c r="O927" t="str">
        <f>IF(J927="M","Medium",IF(J927="L","Light",IF(J927="D","Dark","")))</f>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_xlfn.XLOOKUP(C928,customers!$A:$A,customers!$B:$B,,0)</f>
        <v>Evy Wilsone</v>
      </c>
      <c r="G928" s="2" t="str">
        <f>IF(_xlfn.XLOOKUP($C928,customers!$A:$A,customers!$C:$C,,0)=0,"",_xlfn.XLOOKUP($C928,customers!$A:$A,customers!$C:$C,,0))</f>
        <v>ewilsonepq@eepurl.com</v>
      </c>
      <c r="H928" s="2" t="str">
        <f>_xlfn.XLOOKUP($C928,customers!$A:$A,customers!$G:$G,,0)</f>
        <v>United States</v>
      </c>
      <c r="I928" t="str">
        <f>INDEX(products!$A$1:$G$49, MATCH(orders!$D928, products!$A$1:$A$49, 0), MATCH(orders!I$1, products!$A$1:$G$1, 0))</f>
        <v>Ara</v>
      </c>
      <c r="J928" t="str">
        <f>INDEX(products!$A$1:$G$49, MATCH(orders!$D928, products!$A$1:$A$49, 0), MATCH(orders!J$1, products!$A$1:$G$1, 0))</f>
        <v>M</v>
      </c>
      <c r="K928" s="4">
        <f>INDEX(products!$A$1:$G$49, MATCH(orders!$D928, products!$A$1:$A$49, 0), MATCH(orders!K$1, products!$A$1:$G$1, 0))</f>
        <v>0.5</v>
      </c>
      <c r="L928" s="5">
        <f>INDEX(products!$A$1:$G$49, MATCH(orders!$D928, products!$A$1:$A$49, 0), MATCH(orders!L$1, products!$A$1:$G$1, 0))</f>
        <v>6.75</v>
      </c>
      <c r="M928" s="6">
        <f>L928*E928</f>
        <v>33.75</v>
      </c>
      <c r="N928" t="str">
        <f>IF(I928="Rob","Robusta",IF(I928="Exc","Excelsa",IF(I928="Ara","Arabica",IF(I928="Lib","Liberica",""))))</f>
        <v>Arabica</v>
      </c>
      <c r="O928" t="str">
        <f>IF(J928="M","Medium",IF(J928="L","Light",IF(J928="D","Dark","")))</f>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_xlfn.XLOOKUP(C929,customers!$A:$A,customers!$B:$B,,0)</f>
        <v>Dolores Duffie</v>
      </c>
      <c r="G929" s="2" t="str">
        <f>IF(_xlfn.XLOOKUP($C929,customers!$A:$A,customers!$C:$C,,0)=0,"",_xlfn.XLOOKUP($C929,customers!$A:$A,customers!$C:$C,,0))</f>
        <v>dduffiepr@time.com</v>
      </c>
      <c r="H929" s="2" t="str">
        <f>_xlfn.XLOOKUP($C929,customers!$A:$A,customers!$G:$G,,0)</f>
        <v>United States</v>
      </c>
      <c r="I929" t="str">
        <f>INDEX(products!$A$1:$G$49, MATCH(orders!$D929, products!$A$1:$A$49, 0), MATCH(orders!I$1, products!$A$1:$G$1, 0))</f>
        <v>Exc</v>
      </c>
      <c r="J929" t="str">
        <f>INDEX(products!$A$1:$G$49, MATCH(orders!$D929, products!$A$1:$A$49, 0), MATCH(orders!J$1, products!$A$1:$G$1, 0))</f>
        <v>D</v>
      </c>
      <c r="K929" s="4">
        <f>INDEX(products!$A$1:$G$49, MATCH(orders!$D929, products!$A$1:$A$49, 0), MATCH(orders!K$1, products!$A$1:$G$1, 0))</f>
        <v>2.5</v>
      </c>
      <c r="L929" s="5">
        <f>INDEX(products!$A$1:$G$49, MATCH(orders!$D929, products!$A$1:$A$49, 0), MATCH(orders!L$1, products!$A$1:$G$1, 0))</f>
        <v>27.945</v>
      </c>
      <c r="M929" s="6">
        <f>L929*E929</f>
        <v>111.78</v>
      </c>
      <c r="N929" t="str">
        <f>IF(I929="Rob","Robusta",IF(I929="Exc","Excelsa",IF(I929="Ara","Arabica",IF(I929="Lib","Liberica",""))))</f>
        <v>Excelsa</v>
      </c>
      <c r="O929" t="str">
        <f>IF(J929="M","Medium",IF(J929="L","Light",IF(J929="D","Dark","")))</f>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INDEX(products!$A$1:$G$49, MATCH(orders!$D930, products!$A$1:$A$49, 0), MATCH(orders!I$1, products!$A$1:$G$1, 0))</f>
        <v>Exc</v>
      </c>
      <c r="J930" t="str">
        <f>INDEX(products!$A$1:$G$49, MATCH(orders!$D930, products!$A$1:$A$49, 0), MATCH(orders!J$1, products!$A$1:$G$1, 0))</f>
        <v>M</v>
      </c>
      <c r="K930" s="4">
        <f>INDEX(products!$A$1:$G$49, MATCH(orders!$D930, products!$A$1:$A$49, 0), MATCH(orders!K$1, products!$A$1:$G$1, 0))</f>
        <v>2.5</v>
      </c>
      <c r="L930" s="5">
        <f>INDEX(products!$A$1:$G$49, MATCH(orders!$D930, products!$A$1:$A$49, 0), MATCH(orders!L$1, products!$A$1:$G$1, 0))</f>
        <v>31.624999999999996</v>
      </c>
      <c r="M930" s="6">
        <f>L930*E930</f>
        <v>63.249999999999993</v>
      </c>
      <c r="N930" t="str">
        <f>IF(I930="Rob","Robusta",IF(I930="Exc","Excelsa",IF(I930="Ara","Arabica",IF(I930="Lib","Liberica",""))))</f>
        <v>Excelsa</v>
      </c>
      <c r="O930" t="str">
        <f>IF(J930="M","Medium",IF(J930="L","Light",IF(J930="D","Dark","")))</f>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INDEX(products!$A$1:$G$49, MATCH(orders!$D931, products!$A$1:$A$49, 0), MATCH(orders!I$1, products!$A$1:$G$1, 0))</f>
        <v>Exc</v>
      </c>
      <c r="J931" t="str">
        <f>INDEX(products!$A$1:$G$49, MATCH(orders!$D931, products!$A$1:$A$49, 0), MATCH(orders!J$1, products!$A$1:$G$1, 0))</f>
        <v>L</v>
      </c>
      <c r="K931" s="4">
        <f>INDEX(products!$A$1:$G$49, MATCH(orders!$D931, products!$A$1:$A$49, 0), MATCH(orders!K$1, products!$A$1:$G$1, 0))</f>
        <v>0.2</v>
      </c>
      <c r="L931" s="5">
        <f>INDEX(products!$A$1:$G$49, MATCH(orders!$D931, products!$A$1:$A$49, 0), MATCH(orders!L$1, products!$A$1:$G$1, 0))</f>
        <v>4.4550000000000001</v>
      </c>
      <c r="M931" s="6">
        <f>L931*E931</f>
        <v>8.91</v>
      </c>
      <c r="N931" t="str">
        <f>IF(I931="Rob","Robusta",IF(I931="Exc","Excelsa",IF(I931="Ara","Arabica",IF(I931="Lib","Liberica",""))))</f>
        <v>Excelsa</v>
      </c>
      <c r="O931" t="str">
        <f>IF(J931="M","Medium",IF(J931="L","Light",IF(J931="D","Dark","")))</f>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INDEX(products!$A$1:$G$49, MATCH(orders!$D932, products!$A$1:$A$49, 0), MATCH(orders!I$1, products!$A$1:$G$1, 0))</f>
        <v>Exc</v>
      </c>
      <c r="J932" t="str">
        <f>INDEX(products!$A$1:$G$49, MATCH(orders!$D932, products!$A$1:$A$49, 0), MATCH(orders!J$1, products!$A$1:$G$1, 0))</f>
        <v>D</v>
      </c>
      <c r="K932" s="4">
        <f>INDEX(products!$A$1:$G$49, MATCH(orders!$D932, products!$A$1:$A$49, 0), MATCH(orders!K$1, products!$A$1:$G$1, 0))</f>
        <v>1</v>
      </c>
      <c r="L932" s="5">
        <f>INDEX(products!$A$1:$G$49, MATCH(orders!$D932, products!$A$1:$A$49, 0), MATCH(orders!L$1, products!$A$1:$G$1, 0))</f>
        <v>12.15</v>
      </c>
      <c r="M932" s="6">
        <f>L932*E932</f>
        <v>12.15</v>
      </c>
      <c r="N932" t="str">
        <f>IF(I932="Rob","Robusta",IF(I932="Exc","Excelsa",IF(I932="Ara","Arabica",IF(I932="Lib","Liberica",""))))</f>
        <v>Excelsa</v>
      </c>
      <c r="O932" t="str">
        <f>IF(J932="M","Medium",IF(J932="L","Light",IF(J932="D","Dark","")))</f>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_xlfn.XLOOKUP(C933,customers!$A:$A,customers!$B:$B,,0)</f>
        <v>Mallory Shrimpling</v>
      </c>
      <c r="G933" s="2" t="str">
        <f>IF(_xlfn.XLOOKUP($C933,customers!$A:$A,customers!$C:$C,,0)=0,"",_xlfn.XLOOKUP($C933,customers!$A:$A,customers!$C:$C,,0))</f>
        <v/>
      </c>
      <c r="H933" s="2" t="str">
        <f>_xlfn.XLOOKUP($C933,customers!$A:$A,customers!$G:$G,,0)</f>
        <v>United States</v>
      </c>
      <c r="I933" t="str">
        <f>INDEX(products!$A$1:$G$49, MATCH(orders!$D933, products!$A$1:$A$49, 0), MATCH(orders!I$1, products!$A$1:$G$1, 0))</f>
        <v>Ara</v>
      </c>
      <c r="J933" t="str">
        <f>INDEX(products!$A$1:$G$49, MATCH(orders!$D933, products!$A$1:$A$49, 0), MATCH(orders!J$1, products!$A$1:$G$1, 0))</f>
        <v>D</v>
      </c>
      <c r="K933" s="4">
        <f>INDEX(products!$A$1:$G$49, MATCH(orders!$D933, products!$A$1:$A$49, 0), MATCH(orders!K$1, products!$A$1:$G$1, 0))</f>
        <v>0.5</v>
      </c>
      <c r="L933" s="5">
        <f>INDEX(products!$A$1:$G$49, MATCH(orders!$D933, products!$A$1:$A$49, 0), MATCH(orders!L$1, products!$A$1:$G$1, 0))</f>
        <v>5.97</v>
      </c>
      <c r="M933" s="6">
        <f>L933*E933</f>
        <v>23.88</v>
      </c>
      <c r="N933" t="str">
        <f>IF(I933="Rob","Robusta",IF(I933="Exc","Excelsa",IF(I933="Ara","Arabica",IF(I933="Lib","Liberica",""))))</f>
        <v>Arabica</v>
      </c>
      <c r="O933" t="str">
        <f>IF(J933="M","Medium",IF(J933="L","Light",IF(J933="D","Dark","")))</f>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INDEX(products!$A$1:$G$49, MATCH(orders!$D934, products!$A$1:$A$49, 0), MATCH(orders!I$1, products!$A$1:$G$1, 0))</f>
        <v>Exc</v>
      </c>
      <c r="J934" t="str">
        <f>INDEX(products!$A$1:$G$49, MATCH(orders!$D934, products!$A$1:$A$49, 0), MATCH(orders!J$1, products!$A$1:$G$1, 0))</f>
        <v>M</v>
      </c>
      <c r="K934" s="4">
        <f>INDEX(products!$A$1:$G$49, MATCH(orders!$D934, products!$A$1:$A$49, 0), MATCH(orders!K$1, products!$A$1:$G$1, 0))</f>
        <v>1</v>
      </c>
      <c r="L934" s="5">
        <f>INDEX(products!$A$1:$G$49, MATCH(orders!$D934, products!$A$1:$A$49, 0), MATCH(orders!L$1, products!$A$1:$G$1, 0))</f>
        <v>13.75</v>
      </c>
      <c r="M934" s="6">
        <f>L934*E934</f>
        <v>55</v>
      </c>
      <c r="N934" t="str">
        <f>IF(I934="Rob","Robusta",IF(I934="Exc","Excelsa",IF(I934="Ara","Arabica",IF(I934="Lib","Liberica",""))))</f>
        <v>Excelsa</v>
      </c>
      <c r="O934" t="str">
        <f>IF(J934="M","Medium",IF(J934="L","Light",IF(J934="D","Dark","")))</f>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_xlfn.XLOOKUP(C935,customers!$A:$A,customers!$B:$B,,0)</f>
        <v>Brenn Dundredge</v>
      </c>
      <c r="G935" s="2" t="str">
        <f>IF(_xlfn.XLOOKUP($C935,customers!$A:$A,customers!$C:$C,,0)=0,"",_xlfn.XLOOKUP($C935,customers!$A:$A,customers!$C:$C,,0))</f>
        <v/>
      </c>
      <c r="H935" s="2" t="str">
        <f>_xlfn.XLOOKUP($C935,customers!$A:$A,customers!$G:$G,,0)</f>
        <v>United States</v>
      </c>
      <c r="I935" t="str">
        <f>INDEX(products!$A$1:$G$49, MATCH(orders!$D935, products!$A$1:$A$49, 0), MATCH(orders!I$1, products!$A$1:$G$1, 0))</f>
        <v>Rob</v>
      </c>
      <c r="J935" t="str">
        <f>INDEX(products!$A$1:$G$49, MATCH(orders!$D935, products!$A$1:$A$49, 0), MATCH(orders!J$1, products!$A$1:$G$1, 0))</f>
        <v>D</v>
      </c>
      <c r="K935" s="4">
        <f>INDEX(products!$A$1:$G$49, MATCH(orders!$D935, products!$A$1:$A$49, 0), MATCH(orders!K$1, products!$A$1:$G$1, 0))</f>
        <v>1</v>
      </c>
      <c r="L935" s="5">
        <f>INDEX(products!$A$1:$G$49, MATCH(orders!$D935, products!$A$1:$A$49, 0), MATCH(orders!L$1, products!$A$1:$G$1, 0))</f>
        <v>8.9499999999999993</v>
      </c>
      <c r="M935" s="6">
        <f>L935*E935</f>
        <v>26.849999999999998</v>
      </c>
      <c r="N935" t="str">
        <f>IF(I935="Rob","Robusta",IF(I935="Exc","Excelsa",IF(I935="Ara","Arabica",IF(I935="Lib","Liberica",""))))</f>
        <v>Robusta</v>
      </c>
      <c r="O935" t="str">
        <f>IF(J935="M","Medium",IF(J935="L","Light",IF(J935="D","Dark","")))</f>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_xlfn.XLOOKUP(C936,customers!$A:$A,customers!$B:$B,,0)</f>
        <v>Read Cutts</v>
      </c>
      <c r="G936" s="2" t="str">
        <f>IF(_xlfn.XLOOKUP($C936,customers!$A:$A,customers!$C:$C,,0)=0,"",_xlfn.XLOOKUP($C936,customers!$A:$A,customers!$C:$C,,0))</f>
        <v>rcuttspy@techcrunch.com</v>
      </c>
      <c r="H936" s="2" t="str">
        <f>_xlfn.XLOOKUP($C936,customers!$A:$A,customers!$G:$G,,0)</f>
        <v>United States</v>
      </c>
      <c r="I936" t="str">
        <f>INDEX(products!$A$1:$G$49, MATCH(orders!$D936, products!$A$1:$A$49, 0), MATCH(orders!I$1, products!$A$1:$G$1, 0))</f>
        <v>Rob</v>
      </c>
      <c r="J936" t="str">
        <f>INDEX(products!$A$1:$G$49, MATCH(orders!$D936, products!$A$1:$A$49, 0), MATCH(orders!J$1, products!$A$1:$G$1, 0))</f>
        <v>M</v>
      </c>
      <c r="K936" s="4">
        <f>INDEX(products!$A$1:$G$49, MATCH(orders!$D936, products!$A$1:$A$49, 0), MATCH(orders!K$1, products!$A$1:$G$1, 0))</f>
        <v>2.5</v>
      </c>
      <c r="L936" s="5">
        <f>INDEX(products!$A$1:$G$49, MATCH(orders!$D936, products!$A$1:$A$49, 0), MATCH(orders!L$1, products!$A$1:$G$1, 0))</f>
        <v>22.884999999999998</v>
      </c>
      <c r="M936" s="6">
        <f>L936*E936</f>
        <v>114.42499999999998</v>
      </c>
      <c r="N936" t="str">
        <f>IF(I936="Rob","Robusta",IF(I936="Exc","Excelsa",IF(I936="Ara","Arabica",IF(I936="Lib","Liberica",""))))</f>
        <v>Robusta</v>
      </c>
      <c r="O936" t="str">
        <f>IF(J936="M","Medium",IF(J936="L","Light",IF(J936="D","Dark","")))</f>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INDEX(products!$A$1:$G$49, MATCH(orders!$D937, products!$A$1:$A$49, 0), MATCH(orders!I$1, products!$A$1:$G$1, 0))</f>
        <v>Ara</v>
      </c>
      <c r="J937" t="str">
        <f>INDEX(products!$A$1:$G$49, MATCH(orders!$D937, products!$A$1:$A$49, 0), MATCH(orders!J$1, products!$A$1:$G$1, 0))</f>
        <v>M</v>
      </c>
      <c r="K937" s="4">
        <f>INDEX(products!$A$1:$G$49, MATCH(orders!$D937, products!$A$1:$A$49, 0), MATCH(orders!K$1, products!$A$1:$G$1, 0))</f>
        <v>2.5</v>
      </c>
      <c r="L937" s="5">
        <f>INDEX(products!$A$1:$G$49, MATCH(orders!$D937, products!$A$1:$A$49, 0), MATCH(orders!L$1, products!$A$1:$G$1, 0))</f>
        <v>25.874999999999996</v>
      </c>
      <c r="M937" s="6">
        <f>L937*E937</f>
        <v>155.24999999999997</v>
      </c>
      <c r="N937" t="str">
        <f>IF(I937="Rob","Robusta",IF(I937="Exc","Excelsa",IF(I937="Ara","Arabica",IF(I937="Lib","Liberica",""))))</f>
        <v>Arabica</v>
      </c>
      <c r="O937" t="str">
        <f>IF(J937="M","Medium",IF(J937="L","Light",IF(J937="D","Dark","")))</f>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INDEX(products!$A$1:$G$49, MATCH(orders!$D938, products!$A$1:$A$49, 0), MATCH(orders!I$1, products!$A$1:$G$1, 0))</f>
        <v>Lib</v>
      </c>
      <c r="J938" t="str">
        <f>INDEX(products!$A$1:$G$49, MATCH(orders!$D938, products!$A$1:$A$49, 0), MATCH(orders!J$1, products!$A$1:$G$1, 0))</f>
        <v>D</v>
      </c>
      <c r="K938" s="4">
        <f>INDEX(products!$A$1:$G$49, MATCH(orders!$D938, products!$A$1:$A$49, 0), MATCH(orders!K$1, products!$A$1:$G$1, 0))</f>
        <v>0.5</v>
      </c>
      <c r="L938" s="5">
        <f>INDEX(products!$A$1:$G$49, MATCH(orders!$D938, products!$A$1:$A$49, 0), MATCH(orders!L$1, products!$A$1:$G$1, 0))</f>
        <v>7.77</v>
      </c>
      <c r="M938" s="6">
        <f>L938*E938</f>
        <v>23.31</v>
      </c>
      <c r="N938" t="str">
        <f>IF(I938="Rob","Robusta",IF(I938="Exc","Excelsa",IF(I938="Ara","Arabica",IF(I938="Lib","Liberica",""))))</f>
        <v>Liberica</v>
      </c>
      <c r="O938" t="str">
        <f>IF(J938="M","Medium",IF(J938="L","Light",IF(J938="D","Dark","")))</f>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INDEX(products!$A$1:$G$49, MATCH(orders!$D939, products!$A$1:$A$49, 0), MATCH(orders!I$1, products!$A$1:$G$1, 0))</f>
        <v>Rob</v>
      </c>
      <c r="J939" t="str">
        <f>INDEX(products!$A$1:$G$49, MATCH(orders!$D939, products!$A$1:$A$49, 0), MATCH(orders!J$1, products!$A$1:$G$1, 0))</f>
        <v>M</v>
      </c>
      <c r="K939" s="4">
        <f>INDEX(products!$A$1:$G$49, MATCH(orders!$D939, products!$A$1:$A$49, 0), MATCH(orders!K$1, products!$A$1:$G$1, 0))</f>
        <v>2.5</v>
      </c>
      <c r="L939" s="5">
        <f>INDEX(products!$A$1:$G$49, MATCH(orders!$D939, products!$A$1:$A$49, 0), MATCH(orders!L$1, products!$A$1:$G$1, 0))</f>
        <v>22.884999999999998</v>
      </c>
      <c r="M939" s="6">
        <f>L939*E939</f>
        <v>91.539999999999992</v>
      </c>
      <c r="N939" t="str">
        <f>IF(I939="Rob","Robusta",IF(I939="Exc","Excelsa",IF(I939="Ara","Arabica",IF(I939="Lib","Liberica",""))))</f>
        <v>Robusta</v>
      </c>
      <c r="O939" t="str">
        <f>IF(J939="M","Medium",IF(J939="L","Light",IF(J939="D","Dark","")))</f>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_xlfn.XLOOKUP(C940,customers!$A:$A,customers!$B:$B,,0)</f>
        <v>Dell Gut</v>
      </c>
      <c r="G940" s="2" t="str">
        <f>IF(_xlfn.XLOOKUP($C940,customers!$A:$A,customers!$C:$C,,0)=0,"",_xlfn.XLOOKUP($C940,customers!$A:$A,customers!$C:$C,,0))</f>
        <v>dgutq2@umich.edu</v>
      </c>
      <c r="H940" s="2" t="str">
        <f>_xlfn.XLOOKUP($C940,customers!$A:$A,customers!$G:$G,,0)</f>
        <v>United States</v>
      </c>
      <c r="I940" t="str">
        <f>INDEX(products!$A$1:$G$49, MATCH(orders!$D940, products!$A$1:$A$49, 0), MATCH(orders!I$1, products!$A$1:$G$1, 0))</f>
        <v>Exc</v>
      </c>
      <c r="J940" t="str">
        <f>INDEX(products!$A$1:$G$49, MATCH(orders!$D940, products!$A$1:$A$49, 0), MATCH(orders!J$1, products!$A$1:$G$1, 0))</f>
        <v>L</v>
      </c>
      <c r="K940" s="4">
        <f>INDEX(products!$A$1:$G$49, MATCH(orders!$D940, products!$A$1:$A$49, 0), MATCH(orders!K$1, products!$A$1:$G$1, 0))</f>
        <v>1</v>
      </c>
      <c r="L940" s="5">
        <f>INDEX(products!$A$1:$G$49, MATCH(orders!$D940, products!$A$1:$A$49, 0), MATCH(orders!L$1, products!$A$1:$G$1, 0))</f>
        <v>14.85</v>
      </c>
      <c r="M940" s="6">
        <f>L940*E940</f>
        <v>74.25</v>
      </c>
      <c r="N940" t="str">
        <f>IF(I940="Rob","Robusta",IF(I940="Exc","Excelsa",IF(I940="Ara","Arabica",IF(I940="Lib","Liberica",""))))</f>
        <v>Excelsa</v>
      </c>
      <c r="O940" t="str">
        <f>IF(J940="M","Medium",IF(J940="L","Light",IF(J940="D","Dark","")))</f>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_xlfn.XLOOKUP(C941,customers!$A:$A,customers!$B:$B,,0)</f>
        <v>Willy Pummery</v>
      </c>
      <c r="G941" s="2" t="str">
        <f>IF(_xlfn.XLOOKUP($C941,customers!$A:$A,customers!$C:$C,,0)=0,"",_xlfn.XLOOKUP($C941,customers!$A:$A,customers!$C:$C,,0))</f>
        <v>wpummeryq3@topsy.com</v>
      </c>
      <c r="H941" s="2" t="str">
        <f>_xlfn.XLOOKUP($C941,customers!$A:$A,customers!$G:$G,,0)</f>
        <v>United States</v>
      </c>
      <c r="I941" t="str">
        <f>INDEX(products!$A$1:$G$49, MATCH(orders!$D941, products!$A$1:$A$49, 0), MATCH(orders!I$1, products!$A$1:$G$1, 0))</f>
        <v>Lib</v>
      </c>
      <c r="J941" t="str">
        <f>INDEX(products!$A$1:$G$49, MATCH(orders!$D941, products!$A$1:$A$49, 0), MATCH(orders!J$1, products!$A$1:$G$1, 0))</f>
        <v>L</v>
      </c>
      <c r="K941" s="4">
        <f>INDEX(products!$A$1:$G$49, MATCH(orders!$D941, products!$A$1:$A$49, 0), MATCH(orders!K$1, products!$A$1:$G$1, 0))</f>
        <v>0.2</v>
      </c>
      <c r="L941" s="5">
        <f>INDEX(products!$A$1:$G$49, MATCH(orders!$D941, products!$A$1:$A$49, 0), MATCH(orders!L$1, products!$A$1:$G$1, 0))</f>
        <v>4.7549999999999999</v>
      </c>
      <c r="M941" s="6">
        <f>L941*E941</f>
        <v>28.53</v>
      </c>
      <c r="N941" t="str">
        <f>IF(I941="Rob","Robusta",IF(I941="Exc","Excelsa",IF(I941="Ara","Arabica",IF(I941="Lib","Liberica",""))))</f>
        <v>Liberica</v>
      </c>
      <c r="O941" t="str">
        <f>IF(J941="M","Medium",IF(J941="L","Light",IF(J941="D","Dark","")))</f>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INDEX(products!$A$1:$G$49, MATCH(orders!$D942, products!$A$1:$A$49, 0), MATCH(orders!I$1, products!$A$1:$G$1, 0))</f>
        <v>Rob</v>
      </c>
      <c r="J942" t="str">
        <f>INDEX(products!$A$1:$G$49, MATCH(orders!$D942, products!$A$1:$A$49, 0), MATCH(orders!J$1, products!$A$1:$G$1, 0))</f>
        <v>L</v>
      </c>
      <c r="K942" s="4">
        <f>INDEX(products!$A$1:$G$49, MATCH(orders!$D942, products!$A$1:$A$49, 0), MATCH(orders!K$1, products!$A$1:$G$1, 0))</f>
        <v>0.5</v>
      </c>
      <c r="L942" s="5">
        <f>INDEX(products!$A$1:$G$49, MATCH(orders!$D942, products!$A$1:$A$49, 0), MATCH(orders!L$1, products!$A$1:$G$1, 0))</f>
        <v>7.169999999999999</v>
      </c>
      <c r="M942" s="6">
        <f>L942*E942</f>
        <v>14.339999999999998</v>
      </c>
      <c r="N942" t="str">
        <f>IF(I942="Rob","Robusta",IF(I942="Exc","Excelsa",IF(I942="Ara","Arabica",IF(I942="Lib","Liberica",""))))</f>
        <v>Robusta</v>
      </c>
      <c r="O942" t="str">
        <f>IF(J942="M","Medium",IF(J942="L","Light",IF(J942="D","Dark","")))</f>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_xlfn.XLOOKUP(C943,customers!$A:$A,customers!$B:$B,,0)</f>
        <v>Henderson Crowne</v>
      </c>
      <c r="G943" s="2" t="str">
        <f>IF(_xlfn.XLOOKUP($C943,customers!$A:$A,customers!$C:$C,,0)=0,"",_xlfn.XLOOKUP($C943,customers!$A:$A,customers!$C:$C,,0))</f>
        <v>hcrowneq5@wufoo.com</v>
      </c>
      <c r="H943" s="2" t="str">
        <f>_xlfn.XLOOKUP($C943,customers!$A:$A,customers!$G:$G,,0)</f>
        <v>Ireland</v>
      </c>
      <c r="I943" t="str">
        <f>INDEX(products!$A$1:$G$49, MATCH(orders!$D943, products!$A$1:$A$49, 0), MATCH(orders!I$1, products!$A$1:$G$1, 0))</f>
        <v>Ara</v>
      </c>
      <c r="J943" t="str">
        <f>INDEX(products!$A$1:$G$49, MATCH(orders!$D943, products!$A$1:$A$49, 0), MATCH(orders!J$1, products!$A$1:$G$1, 0))</f>
        <v>L</v>
      </c>
      <c r="K943" s="4">
        <f>INDEX(products!$A$1:$G$49, MATCH(orders!$D943, products!$A$1:$A$49, 0), MATCH(orders!K$1, products!$A$1:$G$1, 0))</f>
        <v>0.5</v>
      </c>
      <c r="L943" s="5">
        <f>INDEX(products!$A$1:$G$49, MATCH(orders!$D943, products!$A$1:$A$49, 0), MATCH(orders!L$1, products!$A$1:$G$1, 0))</f>
        <v>7.77</v>
      </c>
      <c r="M943" s="6">
        <f>L943*E943</f>
        <v>15.54</v>
      </c>
      <c r="N943" t="str">
        <f>IF(I943="Rob","Robusta",IF(I943="Exc","Excelsa",IF(I943="Ara","Arabica",IF(I943="Lib","Liberica",""))))</f>
        <v>Arabica</v>
      </c>
      <c r="O943" t="str">
        <f>IF(J943="M","Medium",IF(J943="L","Light",IF(J943="D","Dark","")))</f>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_xlfn.XLOOKUP(C944,customers!$A:$A,customers!$B:$B,,0)</f>
        <v>Vernor Pawsey</v>
      </c>
      <c r="G944" s="2" t="str">
        <f>IF(_xlfn.XLOOKUP($C944,customers!$A:$A,customers!$C:$C,,0)=0,"",_xlfn.XLOOKUP($C944,customers!$A:$A,customers!$C:$C,,0))</f>
        <v>vpawseyq6@tiny.cc</v>
      </c>
      <c r="H944" s="2" t="str">
        <f>_xlfn.XLOOKUP($C944,customers!$A:$A,customers!$G:$G,,0)</f>
        <v>United States</v>
      </c>
      <c r="I944" t="str">
        <f>INDEX(products!$A$1:$G$49, MATCH(orders!$D944, products!$A$1:$A$49, 0), MATCH(orders!I$1, products!$A$1:$G$1, 0))</f>
        <v>Rob</v>
      </c>
      <c r="J944" t="str">
        <f>INDEX(products!$A$1:$G$49, MATCH(orders!$D944, products!$A$1:$A$49, 0), MATCH(orders!J$1, products!$A$1:$G$1, 0))</f>
        <v>L</v>
      </c>
      <c r="K944" s="4">
        <f>INDEX(products!$A$1:$G$49, MATCH(orders!$D944, products!$A$1:$A$49, 0), MATCH(orders!K$1, products!$A$1:$G$1, 0))</f>
        <v>1</v>
      </c>
      <c r="L944" s="5">
        <f>INDEX(products!$A$1:$G$49, MATCH(orders!$D944, products!$A$1:$A$49, 0), MATCH(orders!L$1, products!$A$1:$G$1, 0))</f>
        <v>11.95</v>
      </c>
      <c r="M944" s="6">
        <f>L944*E944</f>
        <v>35.849999999999994</v>
      </c>
      <c r="N944" t="str">
        <f>IF(I944="Rob","Robusta",IF(I944="Exc","Excelsa",IF(I944="Ara","Arabica",IF(I944="Lib","Liberica",""))))</f>
        <v>Robusta</v>
      </c>
      <c r="O944" t="str">
        <f>IF(J944="M","Medium",IF(J944="L","Light",IF(J944="D","Dark","")))</f>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INDEX(products!$A$1:$G$49, MATCH(orders!$D945, products!$A$1:$A$49, 0), MATCH(orders!I$1, products!$A$1:$G$1, 0))</f>
        <v>Ara</v>
      </c>
      <c r="J945" t="str">
        <f>INDEX(products!$A$1:$G$49, MATCH(orders!$D945, products!$A$1:$A$49, 0), MATCH(orders!J$1, products!$A$1:$G$1, 0))</f>
        <v>L</v>
      </c>
      <c r="K945" s="4">
        <f>INDEX(products!$A$1:$G$49, MATCH(orders!$D945, products!$A$1:$A$49, 0), MATCH(orders!K$1, products!$A$1:$G$1, 0))</f>
        <v>0.5</v>
      </c>
      <c r="L945" s="5">
        <f>INDEX(products!$A$1:$G$49, MATCH(orders!$D945, products!$A$1:$A$49, 0), MATCH(orders!L$1, products!$A$1:$G$1, 0))</f>
        <v>7.77</v>
      </c>
      <c r="M945" s="6">
        <f>L945*E945</f>
        <v>46.62</v>
      </c>
      <c r="N945" t="str">
        <f>IF(I945="Rob","Robusta",IF(I945="Exc","Excelsa",IF(I945="Ara","Arabica",IF(I945="Lib","Liberica",""))))</f>
        <v>Arabica</v>
      </c>
      <c r="O945" t="str">
        <f>IF(J945="M","Medium",IF(J945="L","Light",IF(J945="D","Dark","")))</f>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INDEX(products!$A$1:$G$49, MATCH(orders!$D946, products!$A$1:$A$49, 0), MATCH(orders!I$1, products!$A$1:$G$1, 0))</f>
        <v>Rob</v>
      </c>
      <c r="J946" t="str">
        <f>INDEX(products!$A$1:$G$49, MATCH(orders!$D946, products!$A$1:$A$49, 0), MATCH(orders!J$1, products!$A$1:$G$1, 0))</f>
        <v>L</v>
      </c>
      <c r="K946" s="4">
        <f>INDEX(products!$A$1:$G$49, MATCH(orders!$D946, products!$A$1:$A$49, 0), MATCH(orders!K$1, products!$A$1:$G$1, 0))</f>
        <v>0.5</v>
      </c>
      <c r="L946" s="5">
        <f>INDEX(products!$A$1:$G$49, MATCH(orders!$D946, products!$A$1:$A$49, 0), MATCH(orders!L$1, products!$A$1:$G$1, 0))</f>
        <v>7.169999999999999</v>
      </c>
      <c r="M946" s="6">
        <f>L946*E946</f>
        <v>35.849999999999994</v>
      </c>
      <c r="N946" t="str">
        <f>IF(I946="Rob","Robusta",IF(I946="Exc","Excelsa",IF(I946="Ara","Arabica",IF(I946="Lib","Liberica",""))))</f>
        <v>Robusta</v>
      </c>
      <c r="O946" t="str">
        <f>IF(J946="M","Medium",IF(J946="L","Light",IF(J946="D","Dark","")))</f>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_xlfn.XLOOKUP(C947,customers!$A:$A,customers!$B:$B,,0)</f>
        <v>Jaimie Hatz</v>
      </c>
      <c r="G947" s="2" t="str">
        <f>IF(_xlfn.XLOOKUP($C947,customers!$A:$A,customers!$C:$C,,0)=0,"",_xlfn.XLOOKUP($C947,customers!$A:$A,customers!$C:$C,,0))</f>
        <v/>
      </c>
      <c r="H947" s="2" t="str">
        <f>_xlfn.XLOOKUP($C947,customers!$A:$A,customers!$G:$G,,0)</f>
        <v>United States</v>
      </c>
      <c r="I947" t="str">
        <f>INDEX(products!$A$1:$G$49, MATCH(orders!$D947, products!$A$1:$A$49, 0), MATCH(orders!I$1, products!$A$1:$G$1, 0))</f>
        <v>Lib</v>
      </c>
      <c r="J947" t="str">
        <f>INDEX(products!$A$1:$G$49, MATCH(orders!$D947, products!$A$1:$A$49, 0), MATCH(orders!J$1, products!$A$1:$G$1, 0))</f>
        <v>D</v>
      </c>
      <c r="K947" s="4">
        <f>INDEX(products!$A$1:$G$49, MATCH(orders!$D947, products!$A$1:$A$49, 0), MATCH(orders!K$1, products!$A$1:$G$1, 0))</f>
        <v>2.5</v>
      </c>
      <c r="L947" s="5">
        <f>INDEX(products!$A$1:$G$49, MATCH(orders!$D947, products!$A$1:$A$49, 0), MATCH(orders!L$1, products!$A$1:$G$1, 0))</f>
        <v>29.784999999999997</v>
      </c>
      <c r="M947" s="6">
        <f>L947*E947</f>
        <v>119.13999999999999</v>
      </c>
      <c r="N947" t="str">
        <f>IF(I947="Rob","Robusta",IF(I947="Exc","Excelsa",IF(I947="Ara","Arabica",IF(I947="Lib","Liberica",""))))</f>
        <v>Liberica</v>
      </c>
      <c r="O947" t="str">
        <f>IF(J947="M","Medium",IF(J947="L","Light",IF(J947="D","Dark","")))</f>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_xlfn.XLOOKUP(C948,customers!$A:$A,customers!$B:$B,,0)</f>
        <v>Edeline Edney</v>
      </c>
      <c r="G948" s="2" t="str">
        <f>IF(_xlfn.XLOOKUP($C948,customers!$A:$A,customers!$C:$C,,0)=0,"",_xlfn.XLOOKUP($C948,customers!$A:$A,customers!$C:$C,,0))</f>
        <v/>
      </c>
      <c r="H948" s="2" t="str">
        <f>_xlfn.XLOOKUP($C948,customers!$A:$A,customers!$G:$G,,0)</f>
        <v>United States</v>
      </c>
      <c r="I948" t="str">
        <f>INDEX(products!$A$1:$G$49, MATCH(orders!$D948, products!$A$1:$A$49, 0), MATCH(orders!I$1, products!$A$1:$G$1, 0))</f>
        <v>Lib</v>
      </c>
      <c r="J948" t="str">
        <f>INDEX(products!$A$1:$G$49, MATCH(orders!$D948, products!$A$1:$A$49, 0), MATCH(orders!J$1, products!$A$1:$G$1, 0))</f>
        <v>D</v>
      </c>
      <c r="K948" s="4">
        <f>INDEX(products!$A$1:$G$49, MATCH(orders!$D948, products!$A$1:$A$49, 0), MATCH(orders!K$1, products!$A$1:$G$1, 0))</f>
        <v>0.5</v>
      </c>
      <c r="L948" s="5">
        <f>INDEX(products!$A$1:$G$49, MATCH(orders!$D948, products!$A$1:$A$49, 0), MATCH(orders!L$1, products!$A$1:$G$1, 0))</f>
        <v>7.77</v>
      </c>
      <c r="M948" s="6">
        <f>L948*E948</f>
        <v>23.31</v>
      </c>
      <c r="N948" t="str">
        <f>IF(I948="Rob","Robusta",IF(I948="Exc","Excelsa",IF(I948="Ara","Arabica",IF(I948="Lib","Liberica",""))))</f>
        <v>Liberica</v>
      </c>
      <c r="O948" t="str">
        <f>IF(J948="M","Medium",IF(J948="L","Light",IF(J948="D","Dark","")))</f>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_xlfn.XLOOKUP(C949,customers!$A:$A,customers!$B:$B,,0)</f>
        <v>Rickie Faltin</v>
      </c>
      <c r="G949" s="2" t="str">
        <f>IF(_xlfn.XLOOKUP($C949,customers!$A:$A,customers!$C:$C,,0)=0,"",_xlfn.XLOOKUP($C949,customers!$A:$A,customers!$C:$C,,0))</f>
        <v>rfaltinqb@topsy.com</v>
      </c>
      <c r="H949" s="2" t="str">
        <f>_xlfn.XLOOKUP($C949,customers!$A:$A,customers!$G:$G,,0)</f>
        <v>Ireland</v>
      </c>
      <c r="I949" t="str">
        <f>INDEX(products!$A$1:$G$49, MATCH(orders!$D949, products!$A$1:$A$49, 0), MATCH(orders!I$1, products!$A$1:$G$1, 0))</f>
        <v>Ara</v>
      </c>
      <c r="J949" t="str">
        <f>INDEX(products!$A$1:$G$49, MATCH(orders!$D949, products!$A$1:$A$49, 0), MATCH(orders!J$1, products!$A$1:$G$1, 0))</f>
        <v>M</v>
      </c>
      <c r="K949" s="4">
        <f>INDEX(products!$A$1:$G$49, MATCH(orders!$D949, products!$A$1:$A$49, 0), MATCH(orders!K$1, products!$A$1:$G$1, 0))</f>
        <v>1</v>
      </c>
      <c r="L949" s="5">
        <f>INDEX(products!$A$1:$G$49, MATCH(orders!$D949, products!$A$1:$A$49, 0), MATCH(orders!L$1, products!$A$1:$G$1, 0))</f>
        <v>11.25</v>
      </c>
      <c r="M949" s="6">
        <f>L949*E949</f>
        <v>11.25</v>
      </c>
      <c r="N949" t="str">
        <f>IF(I949="Rob","Robusta",IF(I949="Exc","Excelsa",IF(I949="Ara","Arabica",IF(I949="Lib","Liberica",""))))</f>
        <v>Arabica</v>
      </c>
      <c r="O949" t="str">
        <f>IF(J949="M","Medium",IF(J949="L","Light",IF(J949="D","Dark","")))</f>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INDEX(products!$A$1:$G$49, MATCH(orders!$D950, products!$A$1:$A$49, 0), MATCH(orders!I$1, products!$A$1:$G$1, 0))</f>
        <v>Exc</v>
      </c>
      <c r="J950" t="str">
        <f>INDEX(products!$A$1:$G$49, MATCH(orders!$D950, products!$A$1:$A$49, 0), MATCH(orders!J$1, products!$A$1:$G$1, 0))</f>
        <v>D</v>
      </c>
      <c r="K950" s="4">
        <f>INDEX(products!$A$1:$G$49, MATCH(orders!$D950, products!$A$1:$A$49, 0), MATCH(orders!K$1, products!$A$1:$G$1, 0))</f>
        <v>2.5</v>
      </c>
      <c r="L950" s="5">
        <f>INDEX(products!$A$1:$G$49, MATCH(orders!$D950, products!$A$1:$A$49, 0), MATCH(orders!L$1, products!$A$1:$G$1, 0))</f>
        <v>27.945</v>
      </c>
      <c r="M950" s="6">
        <f>L950*E950</f>
        <v>83.835000000000008</v>
      </c>
      <c r="N950" t="str">
        <f>IF(I950="Rob","Robusta",IF(I950="Exc","Excelsa",IF(I950="Ara","Arabica",IF(I950="Lib","Liberica",""))))</f>
        <v>Excelsa</v>
      </c>
      <c r="O950" t="str">
        <f>IF(J950="M","Medium",IF(J950="L","Light",IF(J950="D","Dark","")))</f>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_xlfn.XLOOKUP(C951,customers!$A:$A,customers!$B:$B,,0)</f>
        <v>Gwenni Ratt</v>
      </c>
      <c r="G951" s="2" t="str">
        <f>IF(_xlfn.XLOOKUP($C951,customers!$A:$A,customers!$C:$C,,0)=0,"",_xlfn.XLOOKUP($C951,customers!$A:$A,customers!$C:$C,,0))</f>
        <v>grattqd@phpbb.com</v>
      </c>
      <c r="H951" s="2" t="str">
        <f>_xlfn.XLOOKUP($C951,customers!$A:$A,customers!$G:$G,,0)</f>
        <v>Ireland</v>
      </c>
      <c r="I951" t="str">
        <f>INDEX(products!$A$1:$G$49, MATCH(orders!$D951, products!$A$1:$A$49, 0), MATCH(orders!I$1, products!$A$1:$G$1, 0))</f>
        <v>Rob</v>
      </c>
      <c r="J951" t="str">
        <f>INDEX(products!$A$1:$G$49, MATCH(orders!$D951, products!$A$1:$A$49, 0), MATCH(orders!J$1, products!$A$1:$G$1, 0))</f>
        <v>L</v>
      </c>
      <c r="K951" s="4">
        <f>INDEX(products!$A$1:$G$49, MATCH(orders!$D951, products!$A$1:$A$49, 0), MATCH(orders!K$1, products!$A$1:$G$1, 0))</f>
        <v>2.5</v>
      </c>
      <c r="L951" s="5">
        <f>INDEX(products!$A$1:$G$49, MATCH(orders!$D951, products!$A$1:$A$49, 0), MATCH(orders!L$1, products!$A$1:$G$1, 0))</f>
        <v>27.484999999999996</v>
      </c>
      <c r="M951" s="6">
        <f>L951*E951</f>
        <v>109.93999999999998</v>
      </c>
      <c r="N951" t="str">
        <f>IF(I951="Rob","Robusta",IF(I951="Exc","Excelsa",IF(I951="Ara","Arabica",IF(I951="Lib","Liberica",""))))</f>
        <v>Robusta</v>
      </c>
      <c r="O951" t="str">
        <f>IF(J951="M","Medium",IF(J951="L","Light",IF(J951="D","Dark","")))</f>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_xlfn.XLOOKUP(C952,customers!$A:$A,customers!$B:$B,,0)</f>
        <v>Johnath Fairebrother</v>
      </c>
      <c r="G952" s="2" t="str">
        <f>IF(_xlfn.XLOOKUP($C952,customers!$A:$A,customers!$C:$C,,0)=0,"",_xlfn.XLOOKUP($C952,customers!$A:$A,customers!$C:$C,,0))</f>
        <v/>
      </c>
      <c r="H952" s="2" t="str">
        <f>_xlfn.XLOOKUP($C952,customers!$A:$A,customers!$G:$G,,0)</f>
        <v>United States</v>
      </c>
      <c r="I952" t="str">
        <f>INDEX(products!$A$1:$G$49, MATCH(orders!$D952, products!$A$1:$A$49, 0), MATCH(orders!I$1, products!$A$1:$G$1, 0))</f>
        <v>Rob</v>
      </c>
      <c r="J952" t="str">
        <f>INDEX(products!$A$1:$G$49, MATCH(orders!$D952, products!$A$1:$A$49, 0), MATCH(orders!J$1, products!$A$1:$G$1, 0))</f>
        <v>L</v>
      </c>
      <c r="K952" s="4">
        <f>INDEX(products!$A$1:$G$49, MATCH(orders!$D952, products!$A$1:$A$49, 0), MATCH(orders!K$1, products!$A$1:$G$1, 0))</f>
        <v>0.2</v>
      </c>
      <c r="L952" s="5">
        <f>INDEX(products!$A$1:$G$49, MATCH(orders!$D952, products!$A$1:$A$49, 0), MATCH(orders!L$1, products!$A$1:$G$1, 0))</f>
        <v>3.5849999999999995</v>
      </c>
      <c r="M952" s="6">
        <f>L952*E952</f>
        <v>14.339999999999998</v>
      </c>
      <c r="N952" t="str">
        <f>IF(I952="Rob","Robusta",IF(I952="Exc","Excelsa",IF(I952="Ara","Arabica",IF(I952="Lib","Liberica",""))))</f>
        <v>Robusta</v>
      </c>
      <c r="O952" t="str">
        <f>IF(J952="M","Medium",IF(J952="L","Light",IF(J952="D","Dark","")))</f>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INDEX(products!$A$1:$G$49, MATCH(orders!$D953, products!$A$1:$A$49, 0), MATCH(orders!I$1, products!$A$1:$G$1, 0))</f>
        <v>Rob</v>
      </c>
      <c r="J953" t="str">
        <f>INDEX(products!$A$1:$G$49, MATCH(orders!$D953, products!$A$1:$A$49, 0), MATCH(orders!J$1, products!$A$1:$G$1, 0))</f>
        <v>L</v>
      </c>
      <c r="K953" s="4">
        <f>INDEX(products!$A$1:$G$49, MATCH(orders!$D953, products!$A$1:$A$49, 0), MATCH(orders!K$1, products!$A$1:$G$1, 0))</f>
        <v>0.2</v>
      </c>
      <c r="L953" s="5">
        <f>INDEX(products!$A$1:$G$49, MATCH(orders!$D953, products!$A$1:$A$49, 0), MATCH(orders!L$1, products!$A$1:$G$1, 0))</f>
        <v>3.5849999999999995</v>
      </c>
      <c r="M953" s="6">
        <f>L953*E953</f>
        <v>21.509999999999998</v>
      </c>
      <c r="N953" t="str">
        <f>IF(I953="Rob","Robusta",IF(I953="Exc","Excelsa",IF(I953="Ara","Arabica",IF(I953="Lib","Liberica",""))))</f>
        <v>Robusta</v>
      </c>
      <c r="O953" t="str">
        <f>IF(J953="M","Medium",IF(J953="L","Light",IF(J953="D","Dark","")))</f>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_xlfn.XLOOKUP(C954,customers!$A:$A,customers!$B:$B,,0)</f>
        <v>Jilly Dreng</v>
      </c>
      <c r="G954" s="2" t="str">
        <f>IF(_xlfn.XLOOKUP($C954,customers!$A:$A,customers!$C:$C,,0)=0,"",_xlfn.XLOOKUP($C954,customers!$A:$A,customers!$C:$C,,0))</f>
        <v>jdrengqg@uiuc.edu</v>
      </c>
      <c r="H954" s="2" t="str">
        <f>_xlfn.XLOOKUP($C954,customers!$A:$A,customers!$G:$G,,0)</f>
        <v>Ireland</v>
      </c>
      <c r="I954" t="str">
        <f>INDEX(products!$A$1:$G$49, MATCH(orders!$D954, products!$A$1:$A$49, 0), MATCH(orders!I$1, products!$A$1:$G$1, 0))</f>
        <v>Ara</v>
      </c>
      <c r="J954" t="str">
        <f>INDEX(products!$A$1:$G$49, MATCH(orders!$D954, products!$A$1:$A$49, 0), MATCH(orders!J$1, products!$A$1:$G$1, 0))</f>
        <v>M</v>
      </c>
      <c r="K954" s="4">
        <f>INDEX(products!$A$1:$G$49, MATCH(orders!$D954, products!$A$1:$A$49, 0), MATCH(orders!K$1, products!$A$1:$G$1, 0))</f>
        <v>1</v>
      </c>
      <c r="L954" s="5">
        <f>INDEX(products!$A$1:$G$49, MATCH(orders!$D954, products!$A$1:$A$49, 0), MATCH(orders!L$1, products!$A$1:$G$1, 0))</f>
        <v>11.25</v>
      </c>
      <c r="M954" s="6">
        <f>L954*E954</f>
        <v>22.5</v>
      </c>
      <c r="N954" t="str">
        <f>IF(I954="Rob","Robusta",IF(I954="Exc","Excelsa",IF(I954="Ara","Arabica",IF(I954="Lib","Liberica",""))))</f>
        <v>Arabica</v>
      </c>
      <c r="O954" t="str">
        <f>IF(J954="M","Medium",IF(J954="L","Light",IF(J954="D","Dark","")))</f>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_xlfn.XLOOKUP(C955,customers!$A:$A,customers!$B:$B,,0)</f>
        <v>Brenn Dundredge</v>
      </c>
      <c r="G955" s="2" t="str">
        <f>IF(_xlfn.XLOOKUP($C955,customers!$A:$A,customers!$C:$C,,0)=0,"",_xlfn.XLOOKUP($C955,customers!$A:$A,customers!$C:$C,,0))</f>
        <v/>
      </c>
      <c r="H955" s="2" t="str">
        <f>_xlfn.XLOOKUP($C955,customers!$A:$A,customers!$G:$G,,0)</f>
        <v>United States</v>
      </c>
      <c r="I955" t="str">
        <f>INDEX(products!$A$1:$G$49, MATCH(orders!$D955, products!$A$1:$A$49, 0), MATCH(orders!I$1, products!$A$1:$G$1, 0))</f>
        <v>Ara</v>
      </c>
      <c r="J955" t="str">
        <f>INDEX(products!$A$1:$G$49, MATCH(orders!$D955, products!$A$1:$A$49, 0), MATCH(orders!J$1, products!$A$1:$G$1, 0))</f>
        <v>L</v>
      </c>
      <c r="K955" s="4">
        <f>INDEX(products!$A$1:$G$49, MATCH(orders!$D955, products!$A$1:$A$49, 0), MATCH(orders!K$1, products!$A$1:$G$1, 0))</f>
        <v>0.2</v>
      </c>
      <c r="L955" s="5">
        <f>INDEX(products!$A$1:$G$49, MATCH(orders!$D955, products!$A$1:$A$49, 0), MATCH(orders!L$1, products!$A$1:$G$1, 0))</f>
        <v>3.8849999999999998</v>
      </c>
      <c r="M955" s="6">
        <f>L955*E955</f>
        <v>3.8849999999999998</v>
      </c>
      <c r="N955" t="str">
        <f>IF(I955="Rob","Robusta",IF(I955="Exc","Excelsa",IF(I955="Ara","Arabica",IF(I955="Lib","Liberica",""))))</f>
        <v>Arabica</v>
      </c>
      <c r="O955" t="str">
        <f>IF(J955="M","Medium",IF(J955="L","Light",IF(J955="D","Dark","")))</f>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_xlfn.XLOOKUP(C956,customers!$A:$A,customers!$B:$B,,0)</f>
        <v>Brenn Dundredge</v>
      </c>
      <c r="G956" s="2" t="str">
        <f>IF(_xlfn.XLOOKUP($C956,customers!$A:$A,customers!$C:$C,,0)=0,"",_xlfn.XLOOKUP($C956,customers!$A:$A,customers!$C:$C,,0))</f>
        <v/>
      </c>
      <c r="H956" s="2" t="str">
        <f>_xlfn.XLOOKUP($C956,customers!$A:$A,customers!$G:$G,,0)</f>
        <v>United States</v>
      </c>
      <c r="I956" t="str">
        <f>INDEX(products!$A$1:$G$49, MATCH(orders!$D956, products!$A$1:$A$49, 0), MATCH(orders!I$1, products!$A$1:$G$1, 0))</f>
        <v>Exc</v>
      </c>
      <c r="J956" t="str">
        <f>INDEX(products!$A$1:$G$49, MATCH(orders!$D956, products!$A$1:$A$49, 0), MATCH(orders!J$1, products!$A$1:$G$1, 0))</f>
        <v>D</v>
      </c>
      <c r="K956" s="4">
        <f>INDEX(products!$A$1:$G$49, MATCH(orders!$D956, products!$A$1:$A$49, 0), MATCH(orders!K$1, products!$A$1:$G$1, 0))</f>
        <v>2.5</v>
      </c>
      <c r="L956" s="5">
        <f>INDEX(products!$A$1:$G$49, MATCH(orders!$D956, products!$A$1:$A$49, 0), MATCH(orders!L$1, products!$A$1:$G$1, 0))</f>
        <v>27.945</v>
      </c>
      <c r="M956" s="6">
        <f>L956*E956</f>
        <v>27.945</v>
      </c>
      <c r="N956" t="str">
        <f>IF(I956="Rob","Robusta",IF(I956="Exc","Excelsa",IF(I956="Ara","Arabica",IF(I956="Lib","Liberica",""))))</f>
        <v>Excelsa</v>
      </c>
      <c r="O956" t="str">
        <f>IF(J956="M","Medium",IF(J956="L","Light",IF(J956="D","Dark","")))</f>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_xlfn.XLOOKUP(C957,customers!$A:$A,customers!$B:$B,,0)</f>
        <v>Brenn Dundredge</v>
      </c>
      <c r="G957" s="2" t="str">
        <f>IF(_xlfn.XLOOKUP($C957,customers!$A:$A,customers!$C:$C,,0)=0,"",_xlfn.XLOOKUP($C957,customers!$A:$A,customers!$C:$C,,0))</f>
        <v/>
      </c>
      <c r="H957" s="2" t="str">
        <f>_xlfn.XLOOKUP($C957,customers!$A:$A,customers!$G:$G,,0)</f>
        <v>United States</v>
      </c>
      <c r="I957" t="str">
        <f>INDEX(products!$A$1:$G$49, MATCH(orders!$D957, products!$A$1:$A$49, 0), MATCH(orders!I$1, products!$A$1:$G$1, 0))</f>
        <v>Exc</v>
      </c>
      <c r="J957" t="str">
        <f>INDEX(products!$A$1:$G$49, MATCH(orders!$D957, products!$A$1:$A$49, 0), MATCH(orders!J$1, products!$A$1:$G$1, 0))</f>
        <v>L</v>
      </c>
      <c r="K957" s="4">
        <f>INDEX(products!$A$1:$G$49, MATCH(orders!$D957, products!$A$1:$A$49, 0), MATCH(orders!K$1, products!$A$1:$G$1, 0))</f>
        <v>2.5</v>
      </c>
      <c r="L957" s="5">
        <f>INDEX(products!$A$1:$G$49, MATCH(orders!$D957, products!$A$1:$A$49, 0), MATCH(orders!L$1, products!$A$1:$G$1, 0))</f>
        <v>34.154999999999994</v>
      </c>
      <c r="M957" s="6">
        <f>L957*E957</f>
        <v>170.77499999999998</v>
      </c>
      <c r="N957" t="str">
        <f>IF(I957="Rob","Robusta",IF(I957="Exc","Excelsa",IF(I957="Ara","Arabica",IF(I957="Lib","Liberica",""))))</f>
        <v>Excelsa</v>
      </c>
      <c r="O957" t="str">
        <f>IF(J957="M","Medium",IF(J957="L","Light",IF(J957="D","Dark","")))</f>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_xlfn.XLOOKUP(C958,customers!$A:$A,customers!$B:$B,,0)</f>
        <v>Brenn Dundredge</v>
      </c>
      <c r="G958" s="2" t="str">
        <f>IF(_xlfn.XLOOKUP($C958,customers!$A:$A,customers!$C:$C,,0)=0,"",_xlfn.XLOOKUP($C958,customers!$A:$A,customers!$C:$C,,0))</f>
        <v/>
      </c>
      <c r="H958" s="2" t="str">
        <f>_xlfn.XLOOKUP($C958,customers!$A:$A,customers!$G:$G,,0)</f>
        <v>United States</v>
      </c>
      <c r="I958" t="str">
        <f>INDEX(products!$A$1:$G$49, MATCH(orders!$D958, products!$A$1:$A$49, 0), MATCH(orders!I$1, products!$A$1:$G$1, 0))</f>
        <v>Rob</v>
      </c>
      <c r="J958" t="str">
        <f>INDEX(products!$A$1:$G$49, MATCH(orders!$D958, products!$A$1:$A$49, 0), MATCH(orders!J$1, products!$A$1:$G$1, 0))</f>
        <v>L</v>
      </c>
      <c r="K958" s="4">
        <f>INDEX(products!$A$1:$G$49, MATCH(orders!$D958, products!$A$1:$A$49, 0), MATCH(orders!K$1, products!$A$1:$G$1, 0))</f>
        <v>2.5</v>
      </c>
      <c r="L958" s="5">
        <f>INDEX(products!$A$1:$G$49, MATCH(orders!$D958, products!$A$1:$A$49, 0), MATCH(orders!L$1, products!$A$1:$G$1, 0))</f>
        <v>27.484999999999996</v>
      </c>
      <c r="M958" s="6">
        <f>L958*E958</f>
        <v>54.969999999999992</v>
      </c>
      <c r="N958" t="str">
        <f>IF(I958="Rob","Robusta",IF(I958="Exc","Excelsa",IF(I958="Ara","Arabica",IF(I958="Lib","Liberica",""))))</f>
        <v>Robusta</v>
      </c>
      <c r="O958" t="str">
        <f>IF(J958="M","Medium",IF(J958="L","Light",IF(J958="D","Dark","")))</f>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_xlfn.XLOOKUP(C959,customers!$A:$A,customers!$B:$B,,0)</f>
        <v>Brenn Dundredge</v>
      </c>
      <c r="G959" s="2" t="str">
        <f>IF(_xlfn.XLOOKUP($C959,customers!$A:$A,customers!$C:$C,,0)=0,"",_xlfn.XLOOKUP($C959,customers!$A:$A,customers!$C:$C,,0))</f>
        <v/>
      </c>
      <c r="H959" s="2" t="str">
        <f>_xlfn.XLOOKUP($C959,customers!$A:$A,customers!$G:$G,,0)</f>
        <v>United States</v>
      </c>
      <c r="I959" t="str">
        <f>INDEX(products!$A$1:$G$49, MATCH(orders!$D959, products!$A$1:$A$49, 0), MATCH(orders!I$1, products!$A$1:$G$1, 0))</f>
        <v>Exc</v>
      </c>
      <c r="J959" t="str">
        <f>INDEX(products!$A$1:$G$49, MATCH(orders!$D959, products!$A$1:$A$49, 0), MATCH(orders!J$1, products!$A$1:$G$1, 0))</f>
        <v>L</v>
      </c>
      <c r="K959" s="4">
        <f>INDEX(products!$A$1:$G$49, MATCH(orders!$D959, products!$A$1:$A$49, 0), MATCH(orders!K$1, products!$A$1:$G$1, 0))</f>
        <v>1</v>
      </c>
      <c r="L959" s="5">
        <f>INDEX(products!$A$1:$G$49, MATCH(orders!$D959, products!$A$1:$A$49, 0), MATCH(orders!L$1, products!$A$1:$G$1, 0))</f>
        <v>14.85</v>
      </c>
      <c r="M959" s="6">
        <f>L959*E959</f>
        <v>14.85</v>
      </c>
      <c r="N959" t="str">
        <f>IF(I959="Rob","Robusta",IF(I959="Exc","Excelsa",IF(I959="Ara","Arabica",IF(I959="Lib","Liberica",""))))</f>
        <v>Excelsa</v>
      </c>
      <c r="O959" t="str">
        <f>IF(J959="M","Medium",IF(J959="L","Light",IF(J959="D","Dark","")))</f>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_xlfn.XLOOKUP(C960,customers!$A:$A,customers!$B:$B,,0)</f>
        <v>Brenn Dundredge</v>
      </c>
      <c r="G960" s="2" t="str">
        <f>IF(_xlfn.XLOOKUP($C960,customers!$A:$A,customers!$C:$C,,0)=0,"",_xlfn.XLOOKUP($C960,customers!$A:$A,customers!$C:$C,,0))</f>
        <v/>
      </c>
      <c r="H960" s="2" t="str">
        <f>_xlfn.XLOOKUP($C960,customers!$A:$A,customers!$G:$G,,0)</f>
        <v>United States</v>
      </c>
      <c r="I960" t="str">
        <f>INDEX(products!$A$1:$G$49, MATCH(orders!$D960, products!$A$1:$A$49, 0), MATCH(orders!I$1, products!$A$1:$G$1, 0))</f>
        <v>Ara</v>
      </c>
      <c r="J960" t="str">
        <f>INDEX(products!$A$1:$G$49, MATCH(orders!$D960, products!$A$1:$A$49, 0), MATCH(orders!J$1, products!$A$1:$G$1, 0))</f>
        <v>L</v>
      </c>
      <c r="K960" s="4">
        <f>INDEX(products!$A$1:$G$49, MATCH(orders!$D960, products!$A$1:$A$49, 0), MATCH(orders!K$1, products!$A$1:$G$1, 0))</f>
        <v>0.2</v>
      </c>
      <c r="L960" s="5">
        <f>INDEX(products!$A$1:$G$49, MATCH(orders!$D960, products!$A$1:$A$49, 0), MATCH(orders!L$1, products!$A$1:$G$1, 0))</f>
        <v>3.8849999999999998</v>
      </c>
      <c r="M960" s="6">
        <f>L960*E960</f>
        <v>7.77</v>
      </c>
      <c r="N960" t="str">
        <f>IF(I960="Rob","Robusta",IF(I960="Exc","Excelsa",IF(I960="Ara","Arabica",IF(I960="Lib","Liberica",""))))</f>
        <v>Arabica</v>
      </c>
      <c r="O960" t="str">
        <f>IF(J960="M","Medium",IF(J960="L","Light",IF(J960="D","Dark","")))</f>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INDEX(products!$A$1:$G$49, MATCH(orders!$D961, products!$A$1:$A$49, 0), MATCH(orders!I$1, products!$A$1:$G$1, 0))</f>
        <v>Lib</v>
      </c>
      <c r="J961" t="str">
        <f>INDEX(products!$A$1:$G$49, MATCH(orders!$D961, products!$A$1:$A$49, 0), MATCH(orders!J$1, products!$A$1:$G$1, 0))</f>
        <v>L</v>
      </c>
      <c r="K961" s="4">
        <f>INDEX(products!$A$1:$G$49, MATCH(orders!$D961, products!$A$1:$A$49, 0), MATCH(orders!K$1, products!$A$1:$G$1, 0))</f>
        <v>0.2</v>
      </c>
      <c r="L961" s="5">
        <f>INDEX(products!$A$1:$G$49, MATCH(orders!$D961, products!$A$1:$A$49, 0), MATCH(orders!L$1, products!$A$1:$G$1, 0))</f>
        <v>4.7549999999999999</v>
      </c>
      <c r="M961" s="6">
        <f>L961*E961</f>
        <v>23.774999999999999</v>
      </c>
      <c r="N961" t="str">
        <f>IF(I961="Rob","Robusta",IF(I961="Exc","Excelsa",IF(I961="Ara","Arabica",IF(I961="Lib","Liberica",""))))</f>
        <v>Liberica</v>
      </c>
      <c r="O961" t="str">
        <f>IF(J961="M","Medium",IF(J961="L","Light",IF(J961="D","Dark","")))</f>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_xlfn.XLOOKUP(C962,customers!$A:$A,customers!$B:$B,,0)</f>
        <v>Chad Miguel</v>
      </c>
      <c r="G962" s="2" t="str">
        <f>IF(_xlfn.XLOOKUP($C962,customers!$A:$A,customers!$C:$C,,0)=0,"",_xlfn.XLOOKUP($C962,customers!$A:$A,customers!$C:$C,,0))</f>
        <v>cmiguelqo@exblog.jp</v>
      </c>
      <c r="H962" s="2" t="str">
        <f>_xlfn.XLOOKUP($C962,customers!$A:$A,customers!$G:$G,,0)</f>
        <v>United States</v>
      </c>
      <c r="I962" t="str">
        <f>INDEX(products!$A$1:$G$49, MATCH(orders!$D962, products!$A$1:$A$49, 0), MATCH(orders!I$1, products!$A$1:$G$1, 0))</f>
        <v>Lib</v>
      </c>
      <c r="J962" t="str">
        <f>INDEX(products!$A$1:$G$49, MATCH(orders!$D962, products!$A$1:$A$49, 0), MATCH(orders!J$1, products!$A$1:$G$1, 0))</f>
        <v>L</v>
      </c>
      <c r="K962" s="4">
        <f>INDEX(products!$A$1:$G$49, MATCH(orders!$D962, products!$A$1:$A$49, 0), MATCH(orders!K$1, products!$A$1:$G$1, 0))</f>
        <v>1</v>
      </c>
      <c r="L962" s="5">
        <f>INDEX(products!$A$1:$G$49, MATCH(orders!$D962, products!$A$1:$A$49, 0), MATCH(orders!L$1, products!$A$1:$G$1, 0))</f>
        <v>15.85</v>
      </c>
      <c r="M962" s="6">
        <f>L962*E962</f>
        <v>79.25</v>
      </c>
      <c r="N962" t="str">
        <f>IF(I962="Rob","Robusta",IF(I962="Exc","Excelsa",IF(I962="Ara","Arabica",IF(I962="Lib","Liberica",""))))</f>
        <v>Liberica</v>
      </c>
      <c r="O962" t="str">
        <f>IF(J962="M","Medium",IF(J962="L","Light",IF(J962="D","Dark","")))</f>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_xlfn.XLOOKUP(C963,customers!$A:$A,customers!$B:$B,,0)</f>
        <v>Florinda Matusovsky</v>
      </c>
      <c r="G963" s="2" t="str">
        <f>IF(_xlfn.XLOOKUP($C963,customers!$A:$A,customers!$C:$C,,0)=0,"",_xlfn.XLOOKUP($C963,customers!$A:$A,customers!$C:$C,,0))</f>
        <v/>
      </c>
      <c r="H963" s="2" t="str">
        <f>_xlfn.XLOOKUP($C963,customers!$A:$A,customers!$G:$G,,0)</f>
        <v>United States</v>
      </c>
      <c r="I963" t="str">
        <f>INDEX(products!$A$1:$G$49, MATCH(orders!$D963, products!$A$1:$A$49, 0), MATCH(orders!I$1, products!$A$1:$G$1, 0))</f>
        <v>Ara</v>
      </c>
      <c r="J963" t="str">
        <f>INDEX(products!$A$1:$G$49, MATCH(orders!$D963, products!$A$1:$A$49, 0), MATCH(orders!J$1, products!$A$1:$G$1, 0))</f>
        <v>D</v>
      </c>
      <c r="K963" s="4">
        <f>INDEX(products!$A$1:$G$49, MATCH(orders!$D963, products!$A$1:$A$49, 0), MATCH(orders!K$1, products!$A$1:$G$1, 0))</f>
        <v>2.5</v>
      </c>
      <c r="L963" s="5">
        <f>INDEX(products!$A$1:$G$49, MATCH(orders!$D963, products!$A$1:$A$49, 0), MATCH(orders!L$1, products!$A$1:$G$1, 0))</f>
        <v>22.884999999999998</v>
      </c>
      <c r="M963" s="6">
        <f>L963*E963</f>
        <v>45.769999999999996</v>
      </c>
      <c r="N963" t="str">
        <f>IF(I963="Rob","Robusta",IF(I963="Exc","Excelsa",IF(I963="Ara","Arabica",IF(I963="Lib","Liberica",""))))</f>
        <v>Arabica</v>
      </c>
      <c r="O963" t="str">
        <f>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_xlfn.XLOOKUP(C964,customers!$A:$A,customers!$B:$B,,0)</f>
        <v>Morly Rocks</v>
      </c>
      <c r="G964" s="2" t="str">
        <f>IF(_xlfn.XLOOKUP($C964,customers!$A:$A,customers!$C:$C,,0)=0,"",_xlfn.XLOOKUP($C964,customers!$A:$A,customers!$C:$C,,0))</f>
        <v>mrocksqq@exblog.jp</v>
      </c>
      <c r="H964" s="2" t="str">
        <f>_xlfn.XLOOKUP($C964,customers!$A:$A,customers!$G:$G,,0)</f>
        <v>Ireland</v>
      </c>
      <c r="I964" t="str">
        <f>INDEX(products!$A$1:$G$49, MATCH(orders!$D964, products!$A$1:$A$49, 0), MATCH(orders!I$1, products!$A$1:$G$1, 0))</f>
        <v>Rob</v>
      </c>
      <c r="J964" t="str">
        <f>INDEX(products!$A$1:$G$49, MATCH(orders!$D964, products!$A$1:$A$49, 0), MATCH(orders!J$1, products!$A$1:$G$1, 0))</f>
        <v>D</v>
      </c>
      <c r="K964" s="4">
        <f>INDEX(products!$A$1:$G$49, MATCH(orders!$D964, products!$A$1:$A$49, 0), MATCH(orders!K$1, products!$A$1:$G$1, 0))</f>
        <v>1</v>
      </c>
      <c r="L964" s="5">
        <f>INDEX(products!$A$1:$G$49, MATCH(orders!$D964, products!$A$1:$A$49, 0), MATCH(orders!L$1, products!$A$1:$G$1, 0))</f>
        <v>8.9499999999999993</v>
      </c>
      <c r="M964" s="6">
        <f>L964*E964</f>
        <v>8.9499999999999993</v>
      </c>
      <c r="N964" t="str">
        <f>IF(I964="Rob","Robusta",IF(I964="Exc","Excelsa",IF(I964="Ara","Arabica",IF(I964="Lib","Liberica",""))))</f>
        <v>Robusta</v>
      </c>
      <c r="O964" t="str">
        <f>IF(J964="M","Medium",IF(J964="L","Light",IF(J964="D","Dark","")))</f>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INDEX(products!$A$1:$G$49, MATCH(orders!$D965, products!$A$1:$A$49, 0), MATCH(orders!I$1, products!$A$1:$G$1, 0))</f>
        <v>Rob</v>
      </c>
      <c r="J965" t="str">
        <f>INDEX(products!$A$1:$G$49, MATCH(orders!$D965, products!$A$1:$A$49, 0), MATCH(orders!J$1, products!$A$1:$G$1, 0))</f>
        <v>M</v>
      </c>
      <c r="K965" s="4">
        <f>INDEX(products!$A$1:$G$49, MATCH(orders!$D965, products!$A$1:$A$49, 0), MATCH(orders!K$1, products!$A$1:$G$1, 0))</f>
        <v>0.5</v>
      </c>
      <c r="L965" s="5">
        <f>INDEX(products!$A$1:$G$49, MATCH(orders!$D965, products!$A$1:$A$49, 0), MATCH(orders!L$1, products!$A$1:$G$1, 0))</f>
        <v>5.97</v>
      </c>
      <c r="M965" s="6">
        <f>L965*E965</f>
        <v>23.88</v>
      </c>
      <c r="N965" t="str">
        <f>IF(I965="Rob","Robusta",IF(I965="Exc","Excelsa",IF(I965="Ara","Arabica",IF(I965="Lib","Liberica",""))))</f>
        <v>Robusta</v>
      </c>
      <c r="O965" t="str">
        <f>IF(J965="M","Medium",IF(J965="L","Light",IF(J965="D","Dark","")))</f>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INDEX(products!$A$1:$G$49, MATCH(orders!$D966, products!$A$1:$A$49, 0), MATCH(orders!I$1, products!$A$1:$G$1, 0))</f>
        <v>Exc</v>
      </c>
      <c r="J966" t="str">
        <f>INDEX(products!$A$1:$G$49, MATCH(orders!$D966, products!$A$1:$A$49, 0), MATCH(orders!J$1, products!$A$1:$G$1, 0))</f>
        <v>L</v>
      </c>
      <c r="K966" s="4">
        <f>INDEX(products!$A$1:$G$49, MATCH(orders!$D966, products!$A$1:$A$49, 0), MATCH(orders!K$1, products!$A$1:$G$1, 0))</f>
        <v>0.2</v>
      </c>
      <c r="L966" s="5">
        <f>INDEX(products!$A$1:$G$49, MATCH(orders!$D966, products!$A$1:$A$49, 0), MATCH(orders!L$1, products!$A$1:$G$1, 0))</f>
        <v>4.4550000000000001</v>
      </c>
      <c r="M966" s="6">
        <f>L966*E966</f>
        <v>22.274999999999999</v>
      </c>
      <c r="N966" t="str">
        <f>IF(I966="Rob","Robusta",IF(I966="Exc","Excelsa",IF(I966="Ara","Arabica",IF(I966="Lib","Liberica",""))))</f>
        <v>Excelsa</v>
      </c>
      <c r="O966" t="str">
        <f>IF(J966="M","Medium",IF(J966="L","Light",IF(J966="D","Dark","")))</f>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_xlfn.XLOOKUP(C967,customers!$A:$A,customers!$B:$B,,0)</f>
        <v>Joey Jefferys</v>
      </c>
      <c r="G967" s="2" t="str">
        <f>IF(_xlfn.XLOOKUP($C967,customers!$A:$A,customers!$C:$C,,0)=0,"",_xlfn.XLOOKUP($C967,customers!$A:$A,customers!$C:$C,,0))</f>
        <v>jjefferysqt@blog.com</v>
      </c>
      <c r="H967" s="2" t="str">
        <f>_xlfn.XLOOKUP($C967,customers!$A:$A,customers!$G:$G,,0)</f>
        <v>United States</v>
      </c>
      <c r="I967" t="str">
        <f>INDEX(products!$A$1:$G$49, MATCH(orders!$D967, products!$A$1:$A$49, 0), MATCH(orders!I$1, products!$A$1:$G$1, 0))</f>
        <v>Rob</v>
      </c>
      <c r="J967" t="str">
        <f>INDEX(products!$A$1:$G$49, MATCH(orders!$D967, products!$A$1:$A$49, 0), MATCH(orders!J$1, products!$A$1:$G$1, 0))</f>
        <v>M</v>
      </c>
      <c r="K967" s="4">
        <f>INDEX(products!$A$1:$G$49, MATCH(orders!$D967, products!$A$1:$A$49, 0), MATCH(orders!K$1, products!$A$1:$G$1, 0))</f>
        <v>1</v>
      </c>
      <c r="L967" s="5">
        <f>INDEX(products!$A$1:$G$49, MATCH(orders!$D967, products!$A$1:$A$49, 0), MATCH(orders!L$1, products!$A$1:$G$1, 0))</f>
        <v>9.9499999999999993</v>
      </c>
      <c r="M967" s="6">
        <f>L967*E967</f>
        <v>29.849999999999998</v>
      </c>
      <c r="N967" t="str">
        <f>IF(I967="Rob","Robusta",IF(I967="Exc","Excelsa",IF(I967="Ara","Arabica",IF(I967="Lib","Liberica",""))))</f>
        <v>Robusta</v>
      </c>
      <c r="O967" t="str">
        <f>IF(J967="M","Medium",IF(J967="L","Light",IF(J967="D","Dark","")))</f>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INDEX(products!$A$1:$G$49, MATCH(orders!$D968, products!$A$1:$A$49, 0), MATCH(orders!I$1, products!$A$1:$G$1, 0))</f>
        <v>Exc</v>
      </c>
      <c r="J968" t="str">
        <f>INDEX(products!$A$1:$G$49, MATCH(orders!$D968, products!$A$1:$A$49, 0), MATCH(orders!J$1, products!$A$1:$G$1, 0))</f>
        <v>L</v>
      </c>
      <c r="K968" s="4">
        <f>INDEX(products!$A$1:$G$49, MATCH(orders!$D968, products!$A$1:$A$49, 0), MATCH(orders!K$1, products!$A$1:$G$1, 0))</f>
        <v>0.5</v>
      </c>
      <c r="L968" s="5">
        <f>INDEX(products!$A$1:$G$49, MATCH(orders!$D968, products!$A$1:$A$49, 0), MATCH(orders!L$1, products!$A$1:$G$1, 0))</f>
        <v>8.91</v>
      </c>
      <c r="M968" s="6">
        <f>L968*E968</f>
        <v>53.46</v>
      </c>
      <c r="N968" t="str">
        <f>IF(I968="Rob","Robusta",IF(I968="Exc","Excelsa",IF(I968="Ara","Arabica",IF(I968="Lib","Liberica",""))))</f>
        <v>Excelsa</v>
      </c>
      <c r="O968" t="str">
        <f>IF(J968="M","Medium",IF(J968="L","Light",IF(J968="D","Dark","")))</f>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_xlfn.XLOOKUP(C969,customers!$A:$A,customers!$B:$B,,0)</f>
        <v>Zeke Walisiak</v>
      </c>
      <c r="G969" s="2" t="str">
        <f>IF(_xlfn.XLOOKUP($C969,customers!$A:$A,customers!$C:$C,,0)=0,"",_xlfn.XLOOKUP($C969,customers!$A:$A,customers!$C:$C,,0))</f>
        <v>zwalisiakqv@ucsd.edu</v>
      </c>
      <c r="H969" s="2" t="str">
        <f>_xlfn.XLOOKUP($C969,customers!$A:$A,customers!$G:$G,,0)</f>
        <v>Ireland</v>
      </c>
      <c r="I969" t="str">
        <f>INDEX(products!$A$1:$G$49, MATCH(orders!$D969, products!$A$1:$A$49, 0), MATCH(orders!I$1, products!$A$1:$G$1, 0))</f>
        <v>Rob</v>
      </c>
      <c r="J969" t="str">
        <f>INDEX(products!$A$1:$G$49, MATCH(orders!$D969, products!$A$1:$A$49, 0), MATCH(orders!J$1, products!$A$1:$G$1, 0))</f>
        <v>D</v>
      </c>
      <c r="K969" s="4">
        <f>INDEX(products!$A$1:$G$49, MATCH(orders!$D969, products!$A$1:$A$49, 0), MATCH(orders!K$1, products!$A$1:$G$1, 0))</f>
        <v>0.2</v>
      </c>
      <c r="L969" s="5">
        <f>INDEX(products!$A$1:$G$49, MATCH(orders!$D969, products!$A$1:$A$49, 0), MATCH(orders!L$1, products!$A$1:$G$1, 0))</f>
        <v>2.6849999999999996</v>
      </c>
      <c r="M969" s="6">
        <f>L969*E969</f>
        <v>2.6849999999999996</v>
      </c>
      <c r="N969" t="str">
        <f>IF(I969="Rob","Robusta",IF(I969="Exc","Excelsa",IF(I969="Ara","Arabica",IF(I969="Lib","Liberica",""))))</f>
        <v>Robusta</v>
      </c>
      <c r="O969" t="str">
        <f>IF(J969="M","Medium",IF(J969="L","Light",IF(J969="D","Dark","")))</f>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INDEX(products!$A$1:$G$49, MATCH(orders!$D970, products!$A$1:$A$49, 0), MATCH(orders!I$1, products!$A$1:$G$1, 0))</f>
        <v>Rob</v>
      </c>
      <c r="J970" t="str">
        <f>INDEX(products!$A$1:$G$49, MATCH(orders!$D970, products!$A$1:$A$49, 0), MATCH(orders!J$1, products!$A$1:$G$1, 0))</f>
        <v>M</v>
      </c>
      <c r="K970" s="4">
        <f>INDEX(products!$A$1:$G$49, MATCH(orders!$D970, products!$A$1:$A$49, 0), MATCH(orders!K$1, products!$A$1:$G$1, 0))</f>
        <v>0.2</v>
      </c>
      <c r="L970" s="5">
        <f>INDEX(products!$A$1:$G$49, MATCH(orders!$D970, products!$A$1:$A$49, 0), MATCH(orders!L$1, products!$A$1:$G$1, 0))</f>
        <v>2.9849999999999999</v>
      </c>
      <c r="M970" s="6">
        <f>L970*E970</f>
        <v>5.97</v>
      </c>
      <c r="N970" t="str">
        <f>IF(I970="Rob","Robusta",IF(I970="Exc","Excelsa",IF(I970="Ara","Arabica",IF(I970="Lib","Liberica",""))))</f>
        <v>Robusta</v>
      </c>
      <c r="O970" t="str">
        <f>IF(J970="M","Medium",IF(J970="L","Light",IF(J970="D","Dark","")))</f>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INDEX(products!$A$1:$G$49, MATCH(orders!$D971, products!$A$1:$A$49, 0), MATCH(orders!I$1, products!$A$1:$G$1, 0))</f>
        <v>Lib</v>
      </c>
      <c r="J971" t="str">
        <f>INDEX(products!$A$1:$G$49, MATCH(orders!$D971, products!$A$1:$A$49, 0), MATCH(orders!J$1, products!$A$1:$G$1, 0))</f>
        <v>D</v>
      </c>
      <c r="K971" s="4">
        <f>INDEX(products!$A$1:$G$49, MATCH(orders!$D971, products!$A$1:$A$49, 0), MATCH(orders!K$1, products!$A$1:$G$1, 0))</f>
        <v>1</v>
      </c>
      <c r="L971" s="5">
        <f>INDEX(products!$A$1:$G$49, MATCH(orders!$D971, products!$A$1:$A$49, 0), MATCH(orders!L$1, products!$A$1:$G$1, 0))</f>
        <v>12.95</v>
      </c>
      <c r="M971" s="6">
        <f>L971*E971</f>
        <v>12.95</v>
      </c>
      <c r="N971" t="str">
        <f>IF(I971="Rob","Robusta",IF(I971="Exc","Excelsa",IF(I971="Ara","Arabica",IF(I971="Lib","Liberica",""))))</f>
        <v>Liberica</v>
      </c>
      <c r="O971" t="str">
        <f>IF(J971="M","Medium",IF(J971="L","Light",IF(J971="D","Dark","")))</f>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_xlfn.XLOOKUP(C972,customers!$A:$A,customers!$B:$B,,0)</f>
        <v>Sharl Southerill</v>
      </c>
      <c r="G972" s="2" t="str">
        <f>IF(_xlfn.XLOOKUP($C972,customers!$A:$A,customers!$C:$C,,0)=0,"",_xlfn.XLOOKUP($C972,customers!$A:$A,customers!$C:$C,,0))</f>
        <v/>
      </c>
      <c r="H972" s="2" t="str">
        <f>_xlfn.XLOOKUP($C972,customers!$A:$A,customers!$G:$G,,0)</f>
        <v>United States</v>
      </c>
      <c r="I972" t="str">
        <f>INDEX(products!$A$1:$G$49, MATCH(orders!$D972, products!$A$1:$A$49, 0), MATCH(orders!I$1, products!$A$1:$G$1, 0))</f>
        <v>Exc</v>
      </c>
      <c r="J972" t="str">
        <f>INDEX(products!$A$1:$G$49, MATCH(orders!$D972, products!$A$1:$A$49, 0), MATCH(orders!J$1, products!$A$1:$G$1, 0))</f>
        <v>M</v>
      </c>
      <c r="K972" s="4">
        <f>INDEX(products!$A$1:$G$49, MATCH(orders!$D972, products!$A$1:$A$49, 0), MATCH(orders!K$1, products!$A$1:$G$1, 0))</f>
        <v>0.5</v>
      </c>
      <c r="L972" s="5">
        <f>INDEX(products!$A$1:$G$49, MATCH(orders!$D972, products!$A$1:$A$49, 0), MATCH(orders!L$1, products!$A$1:$G$1, 0))</f>
        <v>8.25</v>
      </c>
      <c r="M972" s="6">
        <f>L972*E972</f>
        <v>8.25</v>
      </c>
      <c r="N972" t="str">
        <f>IF(I972="Rob","Robusta",IF(I972="Exc","Excelsa",IF(I972="Ara","Arabica",IF(I972="Lib","Liberica",""))))</f>
        <v>Excelsa</v>
      </c>
      <c r="O972" t="str">
        <f>IF(J972="M","Medium",IF(J972="L","Light",IF(J972="D","Dark","")))</f>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_xlfn.XLOOKUP(C973,customers!$A:$A,customers!$B:$B,,0)</f>
        <v>Noni Furber</v>
      </c>
      <c r="G973" s="2" t="str">
        <f>IF(_xlfn.XLOOKUP($C973,customers!$A:$A,customers!$C:$C,,0)=0,"",_xlfn.XLOOKUP($C973,customers!$A:$A,customers!$C:$C,,0))</f>
        <v>nfurberqz@jugem.jp</v>
      </c>
      <c r="H973" s="2" t="str">
        <f>_xlfn.XLOOKUP($C973,customers!$A:$A,customers!$G:$G,,0)</f>
        <v>United States</v>
      </c>
      <c r="I973" t="str">
        <f>INDEX(products!$A$1:$G$49, MATCH(orders!$D973, products!$A$1:$A$49, 0), MATCH(orders!I$1, products!$A$1:$G$1, 0))</f>
        <v>Ara</v>
      </c>
      <c r="J973" t="str">
        <f>INDEX(products!$A$1:$G$49, MATCH(orders!$D973, products!$A$1:$A$49, 0), MATCH(orders!J$1, products!$A$1:$G$1, 0))</f>
        <v>L</v>
      </c>
      <c r="K973" s="4">
        <f>INDEX(products!$A$1:$G$49, MATCH(orders!$D973, products!$A$1:$A$49, 0), MATCH(orders!K$1, products!$A$1:$G$1, 0))</f>
        <v>2.5</v>
      </c>
      <c r="L973" s="5">
        <f>INDEX(products!$A$1:$G$49, MATCH(orders!$D973, products!$A$1:$A$49, 0), MATCH(orders!L$1, products!$A$1:$G$1, 0))</f>
        <v>29.784999999999997</v>
      </c>
      <c r="M973" s="6">
        <f>L973*E973</f>
        <v>148.92499999999998</v>
      </c>
      <c r="N973" t="str">
        <f>IF(I973="Rob","Robusta",IF(I973="Exc","Excelsa",IF(I973="Ara","Arabica",IF(I973="Lib","Liberica",""))))</f>
        <v>Arabica</v>
      </c>
      <c r="O973" t="str">
        <f>IF(J973="M","Medium",IF(J973="L","Light",IF(J973="D","Dark","")))</f>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_xlfn.XLOOKUP(C974,customers!$A:$A,customers!$B:$B,,0)</f>
        <v>Dinah Crutcher</v>
      </c>
      <c r="G974" s="2" t="str">
        <f>IF(_xlfn.XLOOKUP($C974,customers!$A:$A,customers!$C:$C,,0)=0,"",_xlfn.XLOOKUP($C974,customers!$A:$A,customers!$C:$C,,0))</f>
        <v/>
      </c>
      <c r="H974" s="2" t="str">
        <f>_xlfn.XLOOKUP($C974,customers!$A:$A,customers!$G:$G,,0)</f>
        <v>Ireland</v>
      </c>
      <c r="I974" t="str">
        <f>INDEX(products!$A$1:$G$49, MATCH(orders!$D974, products!$A$1:$A$49, 0), MATCH(orders!I$1, products!$A$1:$G$1, 0))</f>
        <v>Ara</v>
      </c>
      <c r="J974" t="str">
        <f>INDEX(products!$A$1:$G$49, MATCH(orders!$D974, products!$A$1:$A$49, 0), MATCH(orders!J$1, products!$A$1:$G$1, 0))</f>
        <v>L</v>
      </c>
      <c r="K974" s="4">
        <f>INDEX(products!$A$1:$G$49, MATCH(orders!$D974, products!$A$1:$A$49, 0), MATCH(orders!K$1, products!$A$1:$G$1, 0))</f>
        <v>2.5</v>
      </c>
      <c r="L974" s="5">
        <f>INDEX(products!$A$1:$G$49, MATCH(orders!$D974, products!$A$1:$A$49, 0), MATCH(orders!L$1, products!$A$1:$G$1, 0))</f>
        <v>29.784999999999997</v>
      </c>
      <c r="M974" s="6">
        <f>L974*E974</f>
        <v>89.35499999999999</v>
      </c>
      <c r="N974" t="str">
        <f>IF(I974="Rob","Robusta",IF(I974="Exc","Excelsa",IF(I974="Ara","Arabica",IF(I974="Lib","Liberica",""))))</f>
        <v>Arabica</v>
      </c>
      <c r="O974" t="str">
        <f>IF(J974="M","Medium",IF(J974="L","Light",IF(J974="D","Dark","")))</f>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_xlfn.XLOOKUP(C975,customers!$A:$A,customers!$B:$B,,0)</f>
        <v>Charlean Keave</v>
      </c>
      <c r="G975" s="2" t="str">
        <f>IF(_xlfn.XLOOKUP($C975,customers!$A:$A,customers!$C:$C,,0)=0,"",_xlfn.XLOOKUP($C975,customers!$A:$A,customers!$C:$C,,0))</f>
        <v>ckeaver1@ucoz.com</v>
      </c>
      <c r="H975" s="2" t="str">
        <f>_xlfn.XLOOKUP($C975,customers!$A:$A,customers!$G:$G,,0)</f>
        <v>United States</v>
      </c>
      <c r="I975" t="str">
        <f>INDEX(products!$A$1:$G$49, MATCH(orders!$D975, products!$A$1:$A$49, 0), MATCH(orders!I$1, products!$A$1:$G$1, 0))</f>
        <v>Lib</v>
      </c>
      <c r="J975" t="str">
        <f>INDEX(products!$A$1:$G$49, MATCH(orders!$D975, products!$A$1:$A$49, 0), MATCH(orders!J$1, products!$A$1:$G$1, 0))</f>
        <v>M</v>
      </c>
      <c r="K975" s="4">
        <f>INDEX(products!$A$1:$G$49, MATCH(orders!$D975, products!$A$1:$A$49, 0), MATCH(orders!K$1, products!$A$1:$G$1, 0))</f>
        <v>1</v>
      </c>
      <c r="L975" s="5">
        <f>INDEX(products!$A$1:$G$49, MATCH(orders!$D975, products!$A$1:$A$49, 0), MATCH(orders!L$1, products!$A$1:$G$1, 0))</f>
        <v>14.55</v>
      </c>
      <c r="M975" s="6">
        <f>L975*E975</f>
        <v>87.300000000000011</v>
      </c>
      <c r="N975" t="str">
        <f>IF(I975="Rob","Robusta",IF(I975="Exc","Excelsa",IF(I975="Ara","Arabica",IF(I975="Lib","Liberica",""))))</f>
        <v>Liberica</v>
      </c>
      <c r="O975" t="str">
        <f>IF(J975="M","Medium",IF(J975="L","Light",IF(J975="D","Dark","")))</f>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INDEX(products!$A$1:$G$49, MATCH(orders!$D976, products!$A$1:$A$49, 0), MATCH(orders!I$1, products!$A$1:$G$1, 0))</f>
        <v>Rob</v>
      </c>
      <c r="J976" t="str">
        <f>INDEX(products!$A$1:$G$49, MATCH(orders!$D976, products!$A$1:$A$49, 0), MATCH(orders!J$1, products!$A$1:$G$1, 0))</f>
        <v>D</v>
      </c>
      <c r="K976" s="4">
        <f>INDEX(products!$A$1:$G$49, MATCH(orders!$D976, products!$A$1:$A$49, 0), MATCH(orders!K$1, products!$A$1:$G$1, 0))</f>
        <v>0.5</v>
      </c>
      <c r="L976" s="5">
        <f>INDEX(products!$A$1:$G$49, MATCH(orders!$D976, products!$A$1:$A$49, 0), MATCH(orders!L$1, products!$A$1:$G$1, 0))</f>
        <v>5.3699999999999992</v>
      </c>
      <c r="M976" s="6">
        <f>L976*E976</f>
        <v>5.3699999999999992</v>
      </c>
      <c r="N976" t="str">
        <f>IF(I976="Rob","Robusta",IF(I976="Exc","Excelsa",IF(I976="Ara","Arabica",IF(I976="Lib","Liberica",""))))</f>
        <v>Robusta</v>
      </c>
      <c r="O976" t="str">
        <f>IF(J976="M","Medium",IF(J976="L","Light",IF(J976="D","Dark","")))</f>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INDEX(products!$A$1:$G$49, MATCH(orders!$D977, products!$A$1:$A$49, 0), MATCH(orders!I$1, products!$A$1:$G$1, 0))</f>
        <v>Ara</v>
      </c>
      <c r="J977" t="str">
        <f>INDEX(products!$A$1:$G$49, MATCH(orders!$D977, products!$A$1:$A$49, 0), MATCH(orders!J$1, products!$A$1:$G$1, 0))</f>
        <v>D</v>
      </c>
      <c r="K977" s="4">
        <f>INDEX(products!$A$1:$G$49, MATCH(orders!$D977, products!$A$1:$A$49, 0), MATCH(orders!K$1, products!$A$1:$G$1, 0))</f>
        <v>0.2</v>
      </c>
      <c r="L977" s="5">
        <f>INDEX(products!$A$1:$G$49, MATCH(orders!$D977, products!$A$1:$A$49, 0), MATCH(orders!L$1, products!$A$1:$G$1, 0))</f>
        <v>2.9849999999999999</v>
      </c>
      <c r="M977" s="6">
        <f>L977*E977</f>
        <v>8.9550000000000001</v>
      </c>
      <c r="N977" t="str">
        <f>IF(I977="Rob","Robusta",IF(I977="Exc","Excelsa",IF(I977="Ara","Arabica",IF(I977="Lib","Liberica",""))))</f>
        <v>Arabica</v>
      </c>
      <c r="O977" t="str">
        <f>IF(J977="M","Medium",IF(J977="L","Light",IF(J977="D","Dark","")))</f>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_xlfn.XLOOKUP(C978,customers!$A:$A,customers!$B:$B,,0)</f>
        <v>Kacy Canto</v>
      </c>
      <c r="G978" s="2" t="str">
        <f>IF(_xlfn.XLOOKUP($C978,customers!$A:$A,customers!$C:$C,,0)=0,"",_xlfn.XLOOKUP($C978,customers!$A:$A,customers!$C:$C,,0))</f>
        <v>kcantor4@gmpg.org</v>
      </c>
      <c r="H978" s="2" t="str">
        <f>_xlfn.XLOOKUP($C978,customers!$A:$A,customers!$G:$G,,0)</f>
        <v>United States</v>
      </c>
      <c r="I978" t="str">
        <f>INDEX(products!$A$1:$G$49, MATCH(orders!$D978, products!$A$1:$A$49, 0), MATCH(orders!I$1, products!$A$1:$G$1, 0))</f>
        <v>Rob</v>
      </c>
      <c r="J978" t="str">
        <f>INDEX(products!$A$1:$G$49, MATCH(orders!$D978, products!$A$1:$A$49, 0), MATCH(orders!J$1, products!$A$1:$G$1, 0))</f>
        <v>L</v>
      </c>
      <c r="K978" s="4">
        <f>INDEX(products!$A$1:$G$49, MATCH(orders!$D978, products!$A$1:$A$49, 0), MATCH(orders!K$1, products!$A$1:$G$1, 0))</f>
        <v>2.5</v>
      </c>
      <c r="L978" s="5">
        <f>INDEX(products!$A$1:$G$49, MATCH(orders!$D978, products!$A$1:$A$49, 0), MATCH(orders!L$1, products!$A$1:$G$1, 0))</f>
        <v>27.484999999999996</v>
      </c>
      <c r="M978" s="6">
        <f>L978*E978</f>
        <v>137.42499999999998</v>
      </c>
      <c r="N978" t="str">
        <f>IF(I978="Rob","Robusta",IF(I978="Exc","Excelsa",IF(I978="Ara","Arabica",IF(I978="Lib","Liberica",""))))</f>
        <v>Robusta</v>
      </c>
      <c r="O978" t="str">
        <f>IF(J978="M","Medium",IF(J978="L","Light",IF(J978="D","Dark","")))</f>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INDEX(products!$A$1:$G$49, MATCH(orders!$D979, products!$A$1:$A$49, 0), MATCH(orders!I$1, products!$A$1:$G$1, 0))</f>
        <v>Rob</v>
      </c>
      <c r="J979" t="str">
        <f>INDEX(products!$A$1:$G$49, MATCH(orders!$D979, products!$A$1:$A$49, 0), MATCH(orders!J$1, products!$A$1:$G$1, 0))</f>
        <v>L</v>
      </c>
      <c r="K979" s="4">
        <f>INDEX(products!$A$1:$G$49, MATCH(orders!$D979, products!$A$1:$A$49, 0), MATCH(orders!K$1, products!$A$1:$G$1, 0))</f>
        <v>1</v>
      </c>
      <c r="L979" s="5">
        <f>INDEX(products!$A$1:$G$49, MATCH(orders!$D979, products!$A$1:$A$49, 0), MATCH(orders!L$1, products!$A$1:$G$1, 0))</f>
        <v>11.95</v>
      </c>
      <c r="M979" s="6">
        <f>L979*E979</f>
        <v>59.75</v>
      </c>
      <c r="N979" t="str">
        <f>IF(I979="Rob","Robusta",IF(I979="Exc","Excelsa",IF(I979="Ara","Arabica",IF(I979="Lib","Liberica",""))))</f>
        <v>Robusta</v>
      </c>
      <c r="O979" t="str">
        <f>IF(J979="M","Medium",IF(J979="L","Light",IF(J979="D","Dark","")))</f>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_xlfn.XLOOKUP(C980,customers!$A:$A,customers!$B:$B,,0)</f>
        <v>Charlean Keave</v>
      </c>
      <c r="G980" s="2" t="str">
        <f>IF(_xlfn.XLOOKUP($C980,customers!$A:$A,customers!$C:$C,,0)=0,"",_xlfn.XLOOKUP($C980,customers!$A:$A,customers!$C:$C,,0))</f>
        <v>ckeaver1@ucoz.com</v>
      </c>
      <c r="H980" s="2" t="str">
        <f>_xlfn.XLOOKUP($C980,customers!$A:$A,customers!$G:$G,,0)</f>
        <v>United States</v>
      </c>
      <c r="I980" t="str">
        <f>INDEX(products!$A$1:$G$49, MATCH(orders!$D980, products!$A$1:$A$49, 0), MATCH(orders!I$1, products!$A$1:$G$1, 0))</f>
        <v>Ara</v>
      </c>
      <c r="J980" t="str">
        <f>INDEX(products!$A$1:$G$49, MATCH(orders!$D980, products!$A$1:$A$49, 0), MATCH(orders!J$1, products!$A$1:$G$1, 0))</f>
        <v>L</v>
      </c>
      <c r="K980" s="4">
        <f>INDEX(products!$A$1:$G$49, MATCH(orders!$D980, products!$A$1:$A$49, 0), MATCH(orders!K$1, products!$A$1:$G$1, 0))</f>
        <v>0.5</v>
      </c>
      <c r="L980" s="5">
        <f>INDEX(products!$A$1:$G$49, MATCH(orders!$D980, products!$A$1:$A$49, 0), MATCH(orders!L$1, products!$A$1:$G$1, 0))</f>
        <v>7.77</v>
      </c>
      <c r="M980" s="6">
        <f>L980*E980</f>
        <v>23.31</v>
      </c>
      <c r="N980" t="str">
        <f>IF(I980="Rob","Robusta",IF(I980="Exc","Excelsa",IF(I980="Ara","Arabica",IF(I980="Lib","Liberica",""))))</f>
        <v>Arabica</v>
      </c>
      <c r="O980" t="str">
        <f>IF(J980="M","Medium",IF(J980="L","Light",IF(J980="D","Dark","")))</f>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_xlfn.XLOOKUP(C981,customers!$A:$A,customers!$B:$B,,0)</f>
        <v>Javier Causnett</v>
      </c>
      <c r="G981" s="2" t="str">
        <f>IF(_xlfn.XLOOKUP($C981,customers!$A:$A,customers!$C:$C,,0)=0,"",_xlfn.XLOOKUP($C981,customers!$A:$A,customers!$C:$C,,0))</f>
        <v/>
      </c>
      <c r="H981" s="2" t="str">
        <f>_xlfn.XLOOKUP($C981,customers!$A:$A,customers!$G:$G,,0)</f>
        <v>United States</v>
      </c>
      <c r="I981" t="str">
        <f>INDEX(products!$A$1:$G$49, MATCH(orders!$D981, products!$A$1:$A$49, 0), MATCH(orders!I$1, products!$A$1:$G$1, 0))</f>
        <v>Rob</v>
      </c>
      <c r="J981" t="str">
        <f>INDEX(products!$A$1:$G$49, MATCH(orders!$D981, products!$A$1:$A$49, 0), MATCH(orders!J$1, products!$A$1:$G$1, 0))</f>
        <v>D</v>
      </c>
      <c r="K981" s="4">
        <f>INDEX(products!$A$1:$G$49, MATCH(orders!$D981, products!$A$1:$A$49, 0), MATCH(orders!K$1, products!$A$1:$G$1, 0))</f>
        <v>0.5</v>
      </c>
      <c r="L981" s="5">
        <f>INDEX(products!$A$1:$G$49, MATCH(orders!$D981, products!$A$1:$A$49, 0), MATCH(orders!L$1, products!$A$1:$G$1, 0))</f>
        <v>5.3699999999999992</v>
      </c>
      <c r="M981" s="6">
        <f>L981*E981</f>
        <v>10.739999999999998</v>
      </c>
      <c r="N981" t="str">
        <f>IF(I981="Rob","Robusta",IF(I981="Exc","Excelsa",IF(I981="Ara","Arabica",IF(I981="Lib","Liberica",""))))</f>
        <v>Robusta</v>
      </c>
      <c r="O981" t="str">
        <f>IF(J981="M","Medium",IF(J981="L","Light",IF(J981="D","Dark","")))</f>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_xlfn.XLOOKUP(C982,customers!$A:$A,customers!$B:$B,,0)</f>
        <v>Demetris Micheli</v>
      </c>
      <c r="G982" s="2" t="str">
        <f>IF(_xlfn.XLOOKUP($C982,customers!$A:$A,customers!$C:$C,,0)=0,"",_xlfn.XLOOKUP($C982,customers!$A:$A,customers!$C:$C,,0))</f>
        <v/>
      </c>
      <c r="H982" s="2" t="str">
        <f>_xlfn.XLOOKUP($C982,customers!$A:$A,customers!$G:$G,,0)</f>
        <v>United States</v>
      </c>
      <c r="I982" t="str">
        <f>INDEX(products!$A$1:$G$49, MATCH(orders!$D982, products!$A$1:$A$49, 0), MATCH(orders!I$1, products!$A$1:$G$1, 0))</f>
        <v>Exc</v>
      </c>
      <c r="J982" t="str">
        <f>INDEX(products!$A$1:$G$49, MATCH(orders!$D982, products!$A$1:$A$49, 0), MATCH(orders!J$1, products!$A$1:$G$1, 0))</f>
        <v>D</v>
      </c>
      <c r="K982" s="4">
        <f>INDEX(products!$A$1:$G$49, MATCH(orders!$D982, products!$A$1:$A$49, 0), MATCH(orders!K$1, products!$A$1:$G$1, 0))</f>
        <v>2.5</v>
      </c>
      <c r="L982" s="5">
        <f>INDEX(products!$A$1:$G$49, MATCH(orders!$D982, products!$A$1:$A$49, 0), MATCH(orders!L$1, products!$A$1:$G$1, 0))</f>
        <v>27.945</v>
      </c>
      <c r="M982" s="6">
        <f>L982*E982</f>
        <v>167.67000000000002</v>
      </c>
      <c r="N982" t="str">
        <f>IF(I982="Rob","Robusta",IF(I982="Exc","Excelsa",IF(I982="Ara","Arabica",IF(I982="Lib","Liberica",""))))</f>
        <v>Excelsa</v>
      </c>
      <c r="O982" t="str">
        <f>IF(J982="M","Medium",IF(J982="L","Light",IF(J982="D","Dark","")))</f>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INDEX(products!$A$1:$G$49, MATCH(orders!$D983, products!$A$1:$A$49, 0), MATCH(orders!I$1, products!$A$1:$G$1, 0))</f>
        <v>Exc</v>
      </c>
      <c r="J983" t="str">
        <f>INDEX(products!$A$1:$G$49, MATCH(orders!$D983, products!$A$1:$A$49, 0), MATCH(orders!J$1, products!$A$1:$G$1, 0))</f>
        <v>D</v>
      </c>
      <c r="K983" s="4">
        <f>INDEX(products!$A$1:$G$49, MATCH(orders!$D983, products!$A$1:$A$49, 0), MATCH(orders!K$1, products!$A$1:$G$1, 0))</f>
        <v>0.2</v>
      </c>
      <c r="L983" s="5">
        <f>INDEX(products!$A$1:$G$49, MATCH(orders!$D983, products!$A$1:$A$49, 0), MATCH(orders!L$1, products!$A$1:$G$1, 0))</f>
        <v>3.645</v>
      </c>
      <c r="M983" s="6">
        <f>L983*E983</f>
        <v>21.87</v>
      </c>
      <c r="N983" t="str">
        <f>IF(I983="Rob","Robusta",IF(I983="Exc","Excelsa",IF(I983="Ara","Arabica",IF(I983="Lib","Liberica",""))))</f>
        <v>Excelsa</v>
      </c>
      <c r="O983" t="str">
        <f>IF(J983="M","Medium",IF(J983="L","Light",IF(J983="D","Dark","")))</f>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_xlfn.XLOOKUP(C984,customers!$A:$A,customers!$B:$B,,0)</f>
        <v>Kim Kemery</v>
      </c>
      <c r="G984" s="2" t="str">
        <f>IF(_xlfn.XLOOKUP($C984,customers!$A:$A,customers!$C:$C,,0)=0,"",_xlfn.XLOOKUP($C984,customers!$A:$A,customers!$C:$C,,0))</f>
        <v>kkemeryra@t.co</v>
      </c>
      <c r="H984" s="2" t="str">
        <f>_xlfn.XLOOKUP($C984,customers!$A:$A,customers!$G:$G,,0)</f>
        <v>United States</v>
      </c>
      <c r="I984" t="str">
        <f>INDEX(products!$A$1:$G$49, MATCH(orders!$D984, products!$A$1:$A$49, 0), MATCH(orders!I$1, products!$A$1:$G$1, 0))</f>
        <v>Rob</v>
      </c>
      <c r="J984" t="str">
        <f>INDEX(products!$A$1:$G$49, MATCH(orders!$D984, products!$A$1:$A$49, 0), MATCH(orders!J$1, products!$A$1:$G$1, 0))</f>
        <v>L</v>
      </c>
      <c r="K984" s="4">
        <f>INDEX(products!$A$1:$G$49, MATCH(orders!$D984, products!$A$1:$A$49, 0), MATCH(orders!K$1, products!$A$1:$G$1, 0))</f>
        <v>1</v>
      </c>
      <c r="L984" s="5">
        <f>INDEX(products!$A$1:$G$49, MATCH(orders!$D984, products!$A$1:$A$49, 0), MATCH(orders!L$1, products!$A$1:$G$1, 0))</f>
        <v>11.95</v>
      </c>
      <c r="M984" s="6">
        <f>L984*E984</f>
        <v>23.9</v>
      </c>
      <c r="N984" t="str">
        <f>IF(I984="Rob","Robusta",IF(I984="Exc","Excelsa",IF(I984="Ara","Arabica",IF(I984="Lib","Liberica",""))))</f>
        <v>Robusta</v>
      </c>
      <c r="O984" t="str">
        <f>IF(J984="M","Medium",IF(J984="L","Light",IF(J984="D","Dark","")))</f>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INDEX(products!$A$1:$G$49, MATCH(orders!$D985, products!$A$1:$A$49, 0), MATCH(orders!I$1, products!$A$1:$G$1, 0))</f>
        <v>Ara</v>
      </c>
      <c r="J985" t="str">
        <f>INDEX(products!$A$1:$G$49, MATCH(orders!$D985, products!$A$1:$A$49, 0), MATCH(orders!J$1, products!$A$1:$G$1, 0))</f>
        <v>M</v>
      </c>
      <c r="K985" s="4">
        <f>INDEX(products!$A$1:$G$49, MATCH(orders!$D985, products!$A$1:$A$49, 0), MATCH(orders!K$1, products!$A$1:$G$1, 0))</f>
        <v>0.2</v>
      </c>
      <c r="L985" s="5">
        <f>INDEX(products!$A$1:$G$49, MATCH(orders!$D985, products!$A$1:$A$49, 0), MATCH(orders!L$1, products!$A$1:$G$1, 0))</f>
        <v>3.375</v>
      </c>
      <c r="M985" s="6">
        <f>L985*E985</f>
        <v>6.75</v>
      </c>
      <c r="N985" t="str">
        <f>IF(I985="Rob","Robusta",IF(I985="Exc","Excelsa",IF(I985="Ara","Arabica",IF(I985="Lib","Liberica",""))))</f>
        <v>Arabica</v>
      </c>
      <c r="O985" t="str">
        <f>IF(J985="M","Medium",IF(J985="L","Light",IF(J985="D","Dark","")))</f>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_xlfn.XLOOKUP(C986,customers!$A:$A,customers!$B:$B,,0)</f>
        <v>Ramon Cheak</v>
      </c>
      <c r="G986" s="2" t="str">
        <f>IF(_xlfn.XLOOKUP($C986,customers!$A:$A,customers!$C:$C,,0)=0,"",_xlfn.XLOOKUP($C986,customers!$A:$A,customers!$C:$C,,0))</f>
        <v>rcheakrc@tripadvisor.com</v>
      </c>
      <c r="H986" s="2" t="str">
        <f>_xlfn.XLOOKUP($C986,customers!$A:$A,customers!$G:$G,,0)</f>
        <v>Ireland</v>
      </c>
      <c r="I986" t="str">
        <f>INDEX(products!$A$1:$G$49, MATCH(orders!$D986, products!$A$1:$A$49, 0), MATCH(orders!I$1, products!$A$1:$G$1, 0))</f>
        <v>Exc</v>
      </c>
      <c r="J986" t="str">
        <f>INDEX(products!$A$1:$G$49, MATCH(orders!$D986, products!$A$1:$A$49, 0), MATCH(orders!J$1, products!$A$1:$G$1, 0))</f>
        <v>M</v>
      </c>
      <c r="K986" s="4">
        <f>INDEX(products!$A$1:$G$49, MATCH(orders!$D986, products!$A$1:$A$49, 0), MATCH(orders!K$1, products!$A$1:$G$1, 0))</f>
        <v>2.5</v>
      </c>
      <c r="L986" s="5">
        <f>INDEX(products!$A$1:$G$49, MATCH(orders!$D986, products!$A$1:$A$49, 0), MATCH(orders!L$1, products!$A$1:$G$1, 0))</f>
        <v>31.624999999999996</v>
      </c>
      <c r="M986" s="6">
        <f>L986*E986</f>
        <v>31.624999999999996</v>
      </c>
      <c r="N986" t="str">
        <f>IF(I986="Rob","Robusta",IF(I986="Exc","Excelsa",IF(I986="Ara","Arabica",IF(I986="Lib","Liberica",""))))</f>
        <v>Excelsa</v>
      </c>
      <c r="O986" t="str">
        <f>IF(J986="M","Medium",IF(J986="L","Light",IF(J986="D","Dark","")))</f>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INDEX(products!$A$1:$G$49, MATCH(orders!$D987, products!$A$1:$A$49, 0), MATCH(orders!I$1, products!$A$1:$G$1, 0))</f>
        <v>Rob</v>
      </c>
      <c r="J987" t="str">
        <f>INDEX(products!$A$1:$G$49, MATCH(orders!$D987, products!$A$1:$A$49, 0), MATCH(orders!J$1, products!$A$1:$G$1, 0))</f>
        <v>L</v>
      </c>
      <c r="K987" s="4">
        <f>INDEX(products!$A$1:$G$49, MATCH(orders!$D987, products!$A$1:$A$49, 0), MATCH(orders!K$1, products!$A$1:$G$1, 0))</f>
        <v>1</v>
      </c>
      <c r="L987" s="5">
        <f>INDEX(products!$A$1:$G$49, MATCH(orders!$D987, products!$A$1:$A$49, 0), MATCH(orders!L$1, products!$A$1:$G$1, 0))</f>
        <v>11.95</v>
      </c>
      <c r="M987" s="6">
        <f>L987*E987</f>
        <v>47.8</v>
      </c>
      <c r="N987" t="str">
        <f>IF(I987="Rob","Robusta",IF(I987="Exc","Excelsa",IF(I987="Ara","Arabica",IF(I987="Lib","Liberica",""))))</f>
        <v>Robusta</v>
      </c>
      <c r="O987" t="str">
        <f>IF(J987="M","Medium",IF(J987="L","Light",IF(J987="D","Dark","")))</f>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_xlfn.XLOOKUP(C988,customers!$A:$A,customers!$B:$B,,0)</f>
        <v>Claudell Ayre</v>
      </c>
      <c r="G988" s="2" t="str">
        <f>IF(_xlfn.XLOOKUP($C988,customers!$A:$A,customers!$C:$C,,0)=0,"",_xlfn.XLOOKUP($C988,customers!$A:$A,customers!$C:$C,,0))</f>
        <v>cayrere@symantec.com</v>
      </c>
      <c r="H988" s="2" t="str">
        <f>_xlfn.XLOOKUP($C988,customers!$A:$A,customers!$G:$G,,0)</f>
        <v>United States</v>
      </c>
      <c r="I988" t="str">
        <f>INDEX(products!$A$1:$G$49, MATCH(orders!$D988, products!$A$1:$A$49, 0), MATCH(orders!I$1, products!$A$1:$G$1, 0))</f>
        <v>Lib</v>
      </c>
      <c r="J988" t="str">
        <f>INDEX(products!$A$1:$G$49, MATCH(orders!$D988, products!$A$1:$A$49, 0), MATCH(orders!J$1, products!$A$1:$G$1, 0))</f>
        <v>M</v>
      </c>
      <c r="K988" s="4">
        <f>INDEX(products!$A$1:$G$49, MATCH(orders!$D988, products!$A$1:$A$49, 0), MATCH(orders!K$1, products!$A$1:$G$1, 0))</f>
        <v>2.5</v>
      </c>
      <c r="L988" s="5">
        <f>INDEX(products!$A$1:$G$49, MATCH(orders!$D988, products!$A$1:$A$49, 0), MATCH(orders!L$1, products!$A$1:$G$1, 0))</f>
        <v>33.464999999999996</v>
      </c>
      <c r="M988" s="6">
        <f>L988*E988</f>
        <v>33.464999999999996</v>
      </c>
      <c r="N988" t="str">
        <f>IF(I988="Rob","Robusta",IF(I988="Exc","Excelsa",IF(I988="Ara","Arabica",IF(I988="Lib","Liberica",""))))</f>
        <v>Liberica</v>
      </c>
      <c r="O988" t="str">
        <f>IF(J988="M","Medium",IF(J988="L","Light",IF(J988="D","Dark","")))</f>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INDEX(products!$A$1:$G$49, MATCH(orders!$D989, products!$A$1:$A$49, 0), MATCH(orders!I$1, products!$A$1:$G$1, 0))</f>
        <v>Ara</v>
      </c>
      <c r="J989" t="str">
        <f>INDEX(products!$A$1:$G$49, MATCH(orders!$D989, products!$A$1:$A$49, 0), MATCH(orders!J$1, products!$A$1:$G$1, 0))</f>
        <v>D</v>
      </c>
      <c r="K989" s="4">
        <f>INDEX(products!$A$1:$G$49, MATCH(orders!$D989, products!$A$1:$A$49, 0), MATCH(orders!K$1, products!$A$1:$G$1, 0))</f>
        <v>0.5</v>
      </c>
      <c r="L989" s="5">
        <f>INDEX(products!$A$1:$G$49, MATCH(orders!$D989, products!$A$1:$A$49, 0), MATCH(orders!L$1, products!$A$1:$G$1, 0))</f>
        <v>5.97</v>
      </c>
      <c r="M989" s="6">
        <f>L989*E989</f>
        <v>29.849999999999998</v>
      </c>
      <c r="N989" t="str">
        <f>IF(I989="Rob","Robusta",IF(I989="Exc","Excelsa",IF(I989="Ara","Arabica",IF(I989="Lib","Liberica",""))))</f>
        <v>Arabica</v>
      </c>
      <c r="O989" t="str">
        <f>IF(J989="M","Medium",IF(J989="L","Light",IF(J989="D","Dark","")))</f>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_xlfn.XLOOKUP(C990,customers!$A:$A,customers!$B:$B,,0)</f>
        <v>Adele McFayden</v>
      </c>
      <c r="G990" s="2" t="str">
        <f>IF(_xlfn.XLOOKUP($C990,customers!$A:$A,customers!$C:$C,,0)=0,"",_xlfn.XLOOKUP($C990,customers!$A:$A,customers!$C:$C,,0))</f>
        <v/>
      </c>
      <c r="H990" s="2" t="str">
        <f>_xlfn.XLOOKUP($C990,customers!$A:$A,customers!$G:$G,,0)</f>
        <v>United Kingdom</v>
      </c>
      <c r="I990" t="str">
        <f>INDEX(products!$A$1:$G$49, MATCH(orders!$D990, products!$A$1:$A$49, 0), MATCH(orders!I$1, products!$A$1:$G$1, 0))</f>
        <v>Rob</v>
      </c>
      <c r="J990" t="str">
        <f>INDEX(products!$A$1:$G$49, MATCH(orders!$D990, products!$A$1:$A$49, 0), MATCH(orders!J$1, products!$A$1:$G$1, 0))</f>
        <v>M</v>
      </c>
      <c r="K990" s="4">
        <f>INDEX(products!$A$1:$G$49, MATCH(orders!$D990, products!$A$1:$A$49, 0), MATCH(orders!K$1, products!$A$1:$G$1, 0))</f>
        <v>1</v>
      </c>
      <c r="L990" s="5">
        <f>INDEX(products!$A$1:$G$49, MATCH(orders!$D990, products!$A$1:$A$49, 0), MATCH(orders!L$1, products!$A$1:$G$1, 0))</f>
        <v>9.9499999999999993</v>
      </c>
      <c r="M990" s="6">
        <f>L990*E990</f>
        <v>29.849999999999998</v>
      </c>
      <c r="N990" t="str">
        <f>IF(I990="Rob","Robusta",IF(I990="Exc","Excelsa",IF(I990="Ara","Arabica",IF(I990="Lib","Liberica",""))))</f>
        <v>Robusta</v>
      </c>
      <c r="O990" t="str">
        <f>IF(J990="M","Medium",IF(J990="L","Light",IF(J990="D","Dark","")))</f>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_xlfn.XLOOKUP(C991,customers!$A:$A,customers!$B:$B,,0)</f>
        <v>Herta Layne</v>
      </c>
      <c r="G991" s="2" t="str">
        <f>IF(_xlfn.XLOOKUP($C991,customers!$A:$A,customers!$C:$C,,0)=0,"",_xlfn.XLOOKUP($C991,customers!$A:$A,customers!$C:$C,,0))</f>
        <v/>
      </c>
      <c r="H991" s="2" t="str">
        <f>_xlfn.XLOOKUP($C991,customers!$A:$A,customers!$G:$G,,0)</f>
        <v>United States</v>
      </c>
      <c r="I991" t="str">
        <f>INDEX(products!$A$1:$G$49, MATCH(orders!$D991, products!$A$1:$A$49, 0), MATCH(orders!I$1, products!$A$1:$G$1, 0))</f>
        <v>Ara</v>
      </c>
      <c r="J991" t="str">
        <f>INDEX(products!$A$1:$G$49, MATCH(orders!$D991, products!$A$1:$A$49, 0), MATCH(orders!J$1, products!$A$1:$G$1, 0))</f>
        <v>M</v>
      </c>
      <c r="K991" s="4">
        <f>INDEX(products!$A$1:$G$49, MATCH(orders!$D991, products!$A$1:$A$49, 0), MATCH(orders!K$1, products!$A$1:$G$1, 0))</f>
        <v>2.5</v>
      </c>
      <c r="L991" s="5">
        <f>INDEX(products!$A$1:$G$49, MATCH(orders!$D991, products!$A$1:$A$49, 0), MATCH(orders!L$1, products!$A$1:$G$1, 0))</f>
        <v>25.874999999999996</v>
      </c>
      <c r="M991" s="6">
        <f>L991*E991</f>
        <v>155.24999999999997</v>
      </c>
      <c r="N991" t="str">
        <f>IF(I991="Rob","Robusta",IF(I991="Exc","Excelsa",IF(I991="Ara","Arabica",IF(I991="Lib","Liberica",""))))</f>
        <v>Arabica</v>
      </c>
      <c r="O991" t="str">
        <f>IF(J991="M","Medium",IF(J991="L","Light",IF(J991="D","Dark","")))</f>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_xlfn.XLOOKUP(C992,customers!$A:$A,customers!$B:$B,,0)</f>
        <v>Marguerite Graves</v>
      </c>
      <c r="G992" s="2" t="str">
        <f>IF(_xlfn.XLOOKUP($C992,customers!$A:$A,customers!$C:$C,,0)=0,"",_xlfn.XLOOKUP($C992,customers!$A:$A,customers!$C:$C,,0))</f>
        <v/>
      </c>
      <c r="H992" s="2" t="str">
        <f>_xlfn.XLOOKUP($C992,customers!$A:$A,customers!$G:$G,,0)</f>
        <v>United States</v>
      </c>
      <c r="I992" t="str">
        <f>INDEX(products!$A$1:$G$49, MATCH(orders!$D992, products!$A$1:$A$49, 0), MATCH(orders!I$1, products!$A$1:$G$1, 0))</f>
        <v>Exc</v>
      </c>
      <c r="J992" t="str">
        <f>INDEX(products!$A$1:$G$49, MATCH(orders!$D992, products!$A$1:$A$49, 0), MATCH(orders!J$1, products!$A$1:$G$1, 0))</f>
        <v>D</v>
      </c>
      <c r="K992" s="4">
        <f>INDEX(products!$A$1:$G$49, MATCH(orders!$D992, products!$A$1:$A$49, 0), MATCH(orders!K$1, products!$A$1:$G$1, 0))</f>
        <v>0.2</v>
      </c>
      <c r="L992" s="5">
        <f>INDEX(products!$A$1:$G$49, MATCH(orders!$D992, products!$A$1:$A$49, 0), MATCH(orders!L$1, products!$A$1:$G$1, 0))</f>
        <v>3.645</v>
      </c>
      <c r="M992" s="6">
        <f>L992*E992</f>
        <v>18.225000000000001</v>
      </c>
      <c r="N992" t="str">
        <f>IF(I992="Rob","Robusta",IF(I992="Exc","Excelsa",IF(I992="Ara","Arabica",IF(I992="Lib","Liberica",""))))</f>
        <v>Excelsa</v>
      </c>
      <c r="O992" t="str">
        <f>IF(J992="M","Medium",IF(J992="L","Light",IF(J992="D","Dark","")))</f>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_xlfn.XLOOKUP(C993,customers!$A:$A,customers!$B:$B,,0)</f>
        <v>Marguerite Graves</v>
      </c>
      <c r="G993" s="2" t="str">
        <f>IF(_xlfn.XLOOKUP($C993,customers!$A:$A,customers!$C:$C,,0)=0,"",_xlfn.XLOOKUP($C993,customers!$A:$A,customers!$C:$C,,0))</f>
        <v/>
      </c>
      <c r="H993" s="2" t="str">
        <f>_xlfn.XLOOKUP($C993,customers!$A:$A,customers!$G:$G,,0)</f>
        <v>United States</v>
      </c>
      <c r="I993" t="str">
        <f>INDEX(products!$A$1:$G$49, MATCH(orders!$D993, products!$A$1:$A$49, 0), MATCH(orders!I$1, products!$A$1:$G$1, 0))</f>
        <v>Lib</v>
      </c>
      <c r="J993" t="str">
        <f>INDEX(products!$A$1:$G$49, MATCH(orders!$D993, products!$A$1:$A$49, 0), MATCH(orders!J$1, products!$A$1:$G$1, 0))</f>
        <v>D</v>
      </c>
      <c r="K993" s="4">
        <f>INDEX(products!$A$1:$G$49, MATCH(orders!$D993, products!$A$1:$A$49, 0), MATCH(orders!K$1, products!$A$1:$G$1, 0))</f>
        <v>0.5</v>
      </c>
      <c r="L993" s="5">
        <f>INDEX(products!$A$1:$G$49, MATCH(orders!$D993, products!$A$1:$A$49, 0), MATCH(orders!L$1, products!$A$1:$G$1, 0))</f>
        <v>7.77</v>
      </c>
      <c r="M993" s="6">
        <f>L993*E993</f>
        <v>15.54</v>
      </c>
      <c r="N993" t="str">
        <f>IF(I993="Rob","Robusta",IF(I993="Exc","Excelsa",IF(I993="Ara","Arabica",IF(I993="Lib","Liberica",""))))</f>
        <v>Liberica</v>
      </c>
      <c r="O993" t="str">
        <f>IF(J993="M","Medium",IF(J993="L","Light",IF(J993="D","Dark","")))</f>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_xlfn.XLOOKUP(C994,customers!$A:$A,customers!$B:$B,,0)</f>
        <v>Desdemona Eye</v>
      </c>
      <c r="G994" s="2" t="str">
        <f>IF(_xlfn.XLOOKUP($C994,customers!$A:$A,customers!$C:$C,,0)=0,"",_xlfn.XLOOKUP($C994,customers!$A:$A,customers!$C:$C,,0))</f>
        <v/>
      </c>
      <c r="H994" s="2" t="str">
        <f>_xlfn.XLOOKUP($C994,customers!$A:$A,customers!$G:$G,,0)</f>
        <v>Ireland</v>
      </c>
      <c r="I994" t="str">
        <f>INDEX(products!$A$1:$G$49, MATCH(orders!$D994, products!$A$1:$A$49, 0), MATCH(orders!I$1, products!$A$1:$G$1, 0))</f>
        <v>Lib</v>
      </c>
      <c r="J994" t="str">
        <f>INDEX(products!$A$1:$G$49, MATCH(orders!$D994, products!$A$1:$A$49, 0), MATCH(orders!J$1, products!$A$1:$G$1, 0))</f>
        <v>L</v>
      </c>
      <c r="K994" s="4">
        <f>INDEX(products!$A$1:$G$49, MATCH(orders!$D994, products!$A$1:$A$49, 0), MATCH(orders!K$1, products!$A$1:$G$1, 0))</f>
        <v>2.5</v>
      </c>
      <c r="L994" s="5">
        <f>INDEX(products!$A$1:$G$49, MATCH(orders!$D994, products!$A$1:$A$49, 0), MATCH(orders!L$1, products!$A$1:$G$1, 0))</f>
        <v>36.454999999999998</v>
      </c>
      <c r="M994" s="6">
        <f>L994*E994</f>
        <v>109.36499999999999</v>
      </c>
      <c r="N994" t="str">
        <f>IF(I994="Rob","Robusta",IF(I994="Exc","Excelsa",IF(I994="Ara","Arabica",IF(I994="Lib","Liberica",""))))</f>
        <v>Liberica</v>
      </c>
      <c r="O994" t="str">
        <f>IF(J994="M","Medium",IF(J994="L","Light",IF(J994="D","Dark","")))</f>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_xlfn.XLOOKUP(C995,customers!$A:$A,customers!$B:$B,,0)</f>
        <v>Margarette Sterland</v>
      </c>
      <c r="G995" s="2" t="str">
        <f>IF(_xlfn.XLOOKUP($C995,customers!$A:$A,customers!$C:$C,,0)=0,"",_xlfn.XLOOKUP($C995,customers!$A:$A,customers!$C:$C,,0))</f>
        <v/>
      </c>
      <c r="H995" s="2" t="str">
        <f>_xlfn.XLOOKUP($C995,customers!$A:$A,customers!$G:$G,,0)</f>
        <v>United States</v>
      </c>
      <c r="I995" t="str">
        <f>INDEX(products!$A$1:$G$49, MATCH(orders!$D995, products!$A$1:$A$49, 0), MATCH(orders!I$1, products!$A$1:$G$1, 0))</f>
        <v>Ara</v>
      </c>
      <c r="J995" t="str">
        <f>INDEX(products!$A$1:$G$49, MATCH(orders!$D995, products!$A$1:$A$49, 0), MATCH(orders!J$1, products!$A$1:$G$1, 0))</f>
        <v>L</v>
      </c>
      <c r="K995" s="4">
        <f>INDEX(products!$A$1:$G$49, MATCH(orders!$D995, products!$A$1:$A$49, 0), MATCH(orders!K$1, products!$A$1:$G$1, 0))</f>
        <v>1</v>
      </c>
      <c r="L995" s="5">
        <f>INDEX(products!$A$1:$G$49, MATCH(orders!$D995, products!$A$1:$A$49, 0), MATCH(orders!L$1, products!$A$1:$G$1, 0))</f>
        <v>12.95</v>
      </c>
      <c r="M995" s="6">
        <f>L995*E995</f>
        <v>77.699999999999989</v>
      </c>
      <c r="N995" t="str">
        <f>IF(I995="Rob","Robusta",IF(I995="Exc","Excelsa",IF(I995="Ara","Arabica",IF(I995="Lib","Liberica",""))))</f>
        <v>Arabica</v>
      </c>
      <c r="O995" t="str">
        <f>IF(J995="M","Medium",IF(J995="L","Light",IF(J995="D","Dark","")))</f>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_xlfn.XLOOKUP(C996,customers!$A:$A,customers!$B:$B,,0)</f>
        <v>Catharine Scoines</v>
      </c>
      <c r="G996" s="2" t="str">
        <f>IF(_xlfn.XLOOKUP($C996,customers!$A:$A,customers!$C:$C,,0)=0,"",_xlfn.XLOOKUP($C996,customers!$A:$A,customers!$C:$C,,0))</f>
        <v/>
      </c>
      <c r="H996" s="2" t="str">
        <f>_xlfn.XLOOKUP($C996,customers!$A:$A,customers!$G:$G,,0)</f>
        <v>Ireland</v>
      </c>
      <c r="I996" t="str">
        <f>INDEX(products!$A$1:$G$49, MATCH(orders!$D996, products!$A$1:$A$49, 0), MATCH(orders!I$1, products!$A$1:$G$1, 0))</f>
        <v>Ara</v>
      </c>
      <c r="J996" t="str">
        <f>INDEX(products!$A$1:$G$49, MATCH(orders!$D996, products!$A$1:$A$49, 0), MATCH(orders!J$1, products!$A$1:$G$1, 0))</f>
        <v>D</v>
      </c>
      <c r="K996" s="4">
        <f>INDEX(products!$A$1:$G$49, MATCH(orders!$D996, products!$A$1:$A$49, 0), MATCH(orders!K$1, products!$A$1:$G$1, 0))</f>
        <v>0.2</v>
      </c>
      <c r="L996" s="5">
        <f>INDEX(products!$A$1:$G$49, MATCH(orders!$D996, products!$A$1:$A$49, 0), MATCH(orders!L$1, products!$A$1:$G$1, 0))</f>
        <v>2.9849999999999999</v>
      </c>
      <c r="M996" s="6">
        <f>L996*E996</f>
        <v>8.9550000000000001</v>
      </c>
      <c r="N996" t="str">
        <f>IF(I996="Rob","Robusta",IF(I996="Exc","Excelsa",IF(I996="Ara","Arabica",IF(I996="Lib","Liberica",""))))</f>
        <v>Arabica</v>
      </c>
      <c r="O996" t="str">
        <f>IF(J996="M","Medium",IF(J996="L","Light",IF(J996="D","Dark","")))</f>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INDEX(products!$A$1:$G$49, MATCH(orders!$D997, products!$A$1:$A$49, 0), MATCH(orders!I$1, products!$A$1:$G$1, 0))</f>
        <v>Rob</v>
      </c>
      <c r="J997" t="str">
        <f>INDEX(products!$A$1:$G$49, MATCH(orders!$D997, products!$A$1:$A$49, 0), MATCH(orders!J$1, products!$A$1:$G$1, 0))</f>
        <v>L</v>
      </c>
      <c r="K997" s="4">
        <f>INDEX(products!$A$1:$G$49, MATCH(orders!$D997, products!$A$1:$A$49, 0), MATCH(orders!K$1, products!$A$1:$G$1, 0))</f>
        <v>2.5</v>
      </c>
      <c r="L997" s="5">
        <f>INDEX(products!$A$1:$G$49, MATCH(orders!$D997, products!$A$1:$A$49, 0), MATCH(orders!L$1, products!$A$1:$G$1, 0))</f>
        <v>27.484999999999996</v>
      </c>
      <c r="M997" s="6">
        <f>L997*E997</f>
        <v>27.484999999999996</v>
      </c>
      <c r="N997" t="str">
        <f>IF(I997="Rob","Robusta",IF(I997="Exc","Excelsa",IF(I997="Ara","Arabica",IF(I997="Lib","Liberica",""))))</f>
        <v>Robusta</v>
      </c>
      <c r="O997" t="str">
        <f>IF(J997="M","Medium",IF(J997="L","Light",IF(J997="D","Dark","")))</f>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_xlfn.XLOOKUP(C998,customers!$A:$A,customers!$B:$B,,0)</f>
        <v>Marguerite Graves</v>
      </c>
      <c r="G998" s="2" t="str">
        <f>IF(_xlfn.XLOOKUP($C998,customers!$A:$A,customers!$C:$C,,0)=0,"",_xlfn.XLOOKUP($C998,customers!$A:$A,customers!$C:$C,,0))</f>
        <v/>
      </c>
      <c r="H998" s="2" t="str">
        <f>_xlfn.XLOOKUP($C998,customers!$A:$A,customers!$G:$G,,0)</f>
        <v>United States</v>
      </c>
      <c r="I998" t="str">
        <f>INDEX(products!$A$1:$G$49, MATCH(orders!$D998, products!$A$1:$A$49, 0), MATCH(orders!I$1, products!$A$1:$G$1, 0))</f>
        <v>Rob</v>
      </c>
      <c r="J998" t="str">
        <f>INDEX(products!$A$1:$G$49, MATCH(orders!$D998, products!$A$1:$A$49, 0), MATCH(orders!J$1, products!$A$1:$G$1, 0))</f>
        <v>M</v>
      </c>
      <c r="K998" s="4">
        <f>INDEX(products!$A$1:$G$49, MATCH(orders!$D998, products!$A$1:$A$49, 0), MATCH(orders!K$1, products!$A$1:$G$1, 0))</f>
        <v>0.5</v>
      </c>
      <c r="L998" s="5">
        <f>INDEX(products!$A$1:$G$49, MATCH(orders!$D998, products!$A$1:$A$49, 0), MATCH(orders!L$1, products!$A$1:$G$1, 0))</f>
        <v>5.97</v>
      </c>
      <c r="M998" s="6">
        <f>L998*E998</f>
        <v>29.849999999999998</v>
      </c>
      <c r="N998" t="str">
        <f>IF(I998="Rob","Robusta",IF(I998="Exc","Excelsa",IF(I998="Ara","Arabica",IF(I998="Lib","Liberica",""))))</f>
        <v>Robusta</v>
      </c>
      <c r="O998" t="str">
        <f>IF(J998="M","Medium",IF(J998="L","Light",IF(J998="D","Dark","")))</f>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_xlfn.XLOOKUP(C999,customers!$A:$A,customers!$B:$B,,0)</f>
        <v>Marguerite Graves</v>
      </c>
      <c r="G999" s="2" t="str">
        <f>IF(_xlfn.XLOOKUP($C999,customers!$A:$A,customers!$C:$C,,0)=0,"",_xlfn.XLOOKUP($C999,customers!$A:$A,customers!$C:$C,,0))</f>
        <v/>
      </c>
      <c r="H999" s="2" t="str">
        <f>_xlfn.XLOOKUP($C999,customers!$A:$A,customers!$G:$G,,0)</f>
        <v>United States</v>
      </c>
      <c r="I999" t="str">
        <f>INDEX(products!$A$1:$G$49, MATCH(orders!$D999, products!$A$1:$A$49, 0), MATCH(orders!I$1, products!$A$1:$G$1, 0))</f>
        <v>Ara</v>
      </c>
      <c r="J999" t="str">
        <f>INDEX(products!$A$1:$G$49, MATCH(orders!$D999, products!$A$1:$A$49, 0), MATCH(orders!J$1, products!$A$1:$G$1, 0))</f>
        <v>M</v>
      </c>
      <c r="K999" s="4">
        <f>INDEX(products!$A$1:$G$49, MATCH(orders!$D999, products!$A$1:$A$49, 0), MATCH(orders!K$1, products!$A$1:$G$1, 0))</f>
        <v>0.5</v>
      </c>
      <c r="L999" s="5">
        <f>INDEX(products!$A$1:$G$49, MATCH(orders!$D999, products!$A$1:$A$49, 0), MATCH(orders!L$1, products!$A$1:$G$1, 0))</f>
        <v>6.75</v>
      </c>
      <c r="M999" s="6">
        <f>L999*E999</f>
        <v>27</v>
      </c>
      <c r="N999" t="str">
        <f>IF(I999="Rob","Robusta",IF(I999="Exc","Excelsa",IF(I999="Ara","Arabica",IF(I999="Lib","Liberica",""))))</f>
        <v>Arabica</v>
      </c>
      <c r="O999" t="str">
        <f>IF(J999="M","Medium",IF(J999="L","Light",IF(J999="D","Dark","")))</f>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INDEX(products!$A$1:$G$49, MATCH(orders!$D1000, products!$A$1:$A$49, 0), MATCH(orders!I$1, products!$A$1:$G$1, 0))</f>
        <v>Ara</v>
      </c>
      <c r="J1000" t="str">
        <f>INDEX(products!$A$1:$G$49, MATCH(orders!$D1000, products!$A$1:$A$49, 0), MATCH(orders!J$1, products!$A$1:$G$1, 0))</f>
        <v>D</v>
      </c>
      <c r="K1000" s="4">
        <f>INDEX(products!$A$1:$G$49, MATCH(orders!$D1000, products!$A$1:$A$49, 0), MATCH(orders!K$1, products!$A$1:$G$1, 0))</f>
        <v>1</v>
      </c>
      <c r="L1000" s="5">
        <f>INDEX(products!$A$1:$G$49, MATCH(orders!$D1000, products!$A$1:$A$49, 0), MATCH(orders!L$1, products!$A$1:$G$1, 0))</f>
        <v>9.9499999999999993</v>
      </c>
      <c r="M1000" s="6">
        <f>L1000*E1000</f>
        <v>9.9499999999999993</v>
      </c>
      <c r="N1000" t="str">
        <f>IF(I1000="Rob","Robusta",IF(I1000="Exc","Excelsa",IF(I1000="Ara","Arabica",IF(I1000="Lib","Liberica",""))))</f>
        <v>Arabica</v>
      </c>
      <c r="O1000" t="str">
        <f>IF(J1000="M","Medium",IF(J1000="L","Light",IF(J1000="D","Dark","")))</f>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_xlfn.XLOOKUP(C1001,customers!$A:$A,customers!$B:$B,,0)</f>
        <v>Vidovic Antonelli</v>
      </c>
      <c r="G1001" s="2" t="str">
        <f>IF(_xlfn.XLOOKUP($C1001,customers!$A:$A,customers!$C:$C,,0)=0,"",_xlfn.XLOOKUP($C1001,customers!$A:$A,customers!$C:$C,,0))</f>
        <v/>
      </c>
      <c r="H1001" s="2" t="str">
        <f>_xlfn.XLOOKUP($C1001,customers!$A:$A,customers!$G:$G,,0)</f>
        <v>United Kingdom</v>
      </c>
      <c r="I1001" t="str">
        <f>INDEX(products!$A$1:$G$49, MATCH(orders!$D1001, products!$A$1:$A$49, 0), MATCH(orders!I$1, products!$A$1:$G$1, 0))</f>
        <v>Exc</v>
      </c>
      <c r="J1001" t="str">
        <f>INDEX(products!$A$1:$G$49, MATCH(orders!$D1001, products!$A$1:$A$49, 0), MATCH(orders!J$1, products!$A$1:$G$1, 0))</f>
        <v>M</v>
      </c>
      <c r="K1001" s="4">
        <f>INDEX(products!$A$1:$G$49, MATCH(orders!$D1001, products!$A$1:$A$49, 0), MATCH(orders!K$1, products!$A$1:$G$1, 0))</f>
        <v>0.2</v>
      </c>
      <c r="L1001" s="5">
        <f>INDEX(products!$A$1:$G$49, MATCH(orders!$D1001, products!$A$1:$A$49, 0), MATCH(orders!L$1, products!$A$1:$G$1, 0))</f>
        <v>4.125</v>
      </c>
      <c r="M1001" s="6">
        <f>L1001*E1001</f>
        <v>12.375</v>
      </c>
      <c r="N1001" t="str">
        <f>IF(I1001="Rob","Robusta",IF(I1001="Exc","Excelsa",IF(I1001="Ara","Arabica",IF(I1001="Lib","Liberica",""))))</f>
        <v>Excelsa</v>
      </c>
      <c r="O1001" t="str">
        <f>IF(J1001="M","Medium",IF(J1001="L","Light",IF(J1001="D","Dark","")))</f>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Nemanja Simunovic</dc:creator>
  <cp:keywords/>
  <dc:description/>
  <cp:lastModifiedBy>Nemanja Simunovic</cp:lastModifiedBy>
  <cp:revision/>
  <dcterms:created xsi:type="dcterms:W3CDTF">2022-11-26T09:51:45Z</dcterms:created>
  <dcterms:modified xsi:type="dcterms:W3CDTF">2024-07-26T17:20:00Z</dcterms:modified>
  <cp:category/>
  <cp:contentStatus/>
</cp:coreProperties>
</file>