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5">
      <text>
        <t xml:space="preserve">Lo scopo dell'Income Statement (Conto economico) è quello di definire, in base al principio di competenza economico, il risultato dell'azienda durante un determinato lasso di tempo.
Tutti i valori inseriti all'interno dell'Income Statement sono considerati al netto dell'IVA.</t>
      </text>
    </comment>
    <comment authorId="0" ref="C19">
      <text>
        <t xml:space="preserve">All'interno di questa sezione è inserita la stima dei ricavi derivanti da ogni linea di business.</t>
      </text>
    </comment>
    <comment authorId="0" ref="C38">
      <text>
        <t xml:space="preserve">Le OPEX (Operating Expense o Spese Operative), sono tutte quelle spese sostenute per la gestione e il funzionamento di un business, relativamente alla gestione delle attività operative. Non vanno confuse con le spese di investimento a lungo termine (CAPEX).</t>
      </text>
    </comment>
    <comment authorId="0" ref="C39">
      <text>
        <t xml:space="preserve">All'interno di questa voce vanno inserite tutte le spese legate alle attività di marketing previste.
Esempi: spese per Facebook Ads, agenzie di marketing, marketing offline (volantinaggio, cartellonistica ecc.), sponsorship, influencer marketing.</t>
      </text>
    </comment>
    <comment authorId="0" ref="C40">
      <text>
        <t xml:space="preserve">In questa sezione vanno inserite le spese legate alle tecnologie informative sostenute durante l'anno.
Esempi hardware: telefoni aziendali, spese correlate ai pc aziendali, server e router.
Esempi software: mail aziendale, tool per la gestione del marketing (es. Streak, Loom, Active Campaign), tool per la comunicazione aziendale (es. Slack), tool per l'elaborazione di materiale grafico, video e audio (es. Canva, suite Adobe), antivirus.
Inoltre vanno inseriti in questa sezione i costi legati a consulenze IT e mantenimento dell'infrastruttura tecnologica.</t>
      </text>
    </comment>
    <comment authorId="0" ref="C41">
      <text>
        <t xml:space="preserve">G&amp;A (General &amp; Administrative, Spese generali e amministrative) sono tutte le spese sostenute che non possono essere direttamente ricondotte ad una specifica funzione aziendale (es. produzione, marketing, IT).
Esempi: spese di affitto dei locali, utenze, spese legali, assicurazioni.</t>
      </text>
    </comment>
    <comment authorId="0" ref="C42">
      <text>
        <t xml:space="preserve">HR (Human Resources, Risorse Umane) comprende le spese sostenute per la gestione del personale.
Esempi: salari, stipendi, piani di compensazione variabili, costo del recruiting, formazione del personale.</t>
      </text>
    </comment>
    <comment authorId="0" ref="C43">
      <text>
        <t xml:space="preserve">L'EBITDA rappresenta il valore catturato dalla startup considerando l'incidenza di costi variabili (COGS) e costi operativi (OPEX)</t>
      </text>
    </comment>
    <comment authorId="0" ref="C44">
      <text>
        <t xml:space="preserve">D&amp;A (Depreciation &amp; Amortization, Deprezzamenti e Ammortamenti) sono costi non monetari legati alle immobilizzazioni materiali (macchinari) o immateriali (software).
Sono costi non monetari in quanto non rappresentano una vera uscita di cassa ma sono un costo attribuito sulla base del principio di competenza.</t>
      </text>
    </comment>
    <comment authorId="0" ref="C45">
      <text>
        <t xml:space="preserve">L'EBIT rappresenta il valore catturato dalla startup considerando l'incidenza di costi variabili (COGS), costi operativi (OPEX) e allocazione dei costi derivanti dagli investimenti fatti (D&amp;A)</t>
      </text>
    </comment>
    <comment authorId="0" ref="C54">
      <text>
        <t xml:space="preserve">Lo scopo del Cash Flow Statement (Rendiconto finanziario) è quello di capire, al termine del periodo di riferimento, quanti soldi sono entrati o usciti dalla cassa dell'azienda.
Lo scopo è capire quanti soldi disponibili nel conto dell'azienda restano al termine dell'anno.</t>
      </text>
    </comment>
    <comment authorId="0" ref="C59">
      <text>
        <t xml:space="preserve">Per il principio di cassa D&amp;A, che sono spese non monetarie, vanno aggiunge all'EBIT*(1-tax rate).
L'EBIT è il valore del margine senza D&amp;A ma, dato che D&amp;A non rappresentano effettive uscite di cassa, vengono aggiunti nuovamente per arrivare al valore finale delle uscite/entrate di cassa effettive registrate durante l'anno.</t>
      </text>
    </comment>
    <comment authorId="0" ref="C60">
      <text>
        <t xml:space="preserve">Qui entra in gioco il calcolo dell'IVA. L'azienda raccoglie l'IVA imposta sui clienti ma deve anche pagare l'IVA sugli acquisti, dunque a fine dell'esercizio si confrontano IVA raccolta (IVA sulle entrate di cassa) e IVA pagata (IVA calcolata sulle uscite di cassa) e si arriva a un risultato netto.</t>
      </text>
    </comment>
    <comment authorId="0" ref="C67">
      <text>
        <t xml:space="preserve">È il valore che definisce il flusso di cassa dipendente dalle attività operative dell'azienda e dalle attività di investimento (CAPEX).
Rappresenta quanti soldi sono entrati o usciti dalla cassa senza considerare le attività di finanziamento in debito e in equity.</t>
      </text>
    </comment>
    <comment authorId="0" ref="C71">
      <text>
        <t xml:space="preserve">Rappresenta il flusso di cassa disponibile per i soci dell'azienda. È il totale dei soldi usciti o entrati in cassa considerando anche le attività di finanziamento che non comportano cessione di quote societarie.</t>
      </text>
    </comment>
    <comment authorId="0" ref="C72">
      <text>
        <t xml:space="preserve">In questa sezione va inserito il valore dei dividendi distribuiti ai soci durante l'anno.
Le associazioni in Italia non possono distribuire dividendi</t>
      </text>
    </comment>
    <comment authorId="0" ref="C73">
      <text>
        <t xml:space="preserve">All'interno di questa sezione sono inseriti tutti i fondi che vengono versati dai soci o dagli investitori a titolo di capitale sociale.</t>
      </text>
    </comment>
    <comment authorId="0" ref="C74">
      <text>
        <t xml:space="preserve">È il valore finale del flusso di cassa dell'anno.
Rappresenta il totale dei soldi che sono entrati o usciti dalla cassa durante tutto l'anno, considerando le attività operative, le attività di investimento e i finanziamenti ricevuti (sia a titolo di debito che a titolo di capitale sociale).</t>
      </text>
    </comment>
    <comment authorId="0" ref="C76">
      <text>
        <t xml:space="preserve">Rappresenta il flusso di cassa cumulato di tutti gli anni, ovvero il valore finale della cassa al termine del periodo, considerando il punto di partenza e le variazioni avvenute nell'anno.</t>
      </text>
    </comment>
    <comment authorId="0" ref="C79">
      <text>
        <t xml:space="preserve">L'EBITDA margin è dato dalla formula EBITDA/Revenues, e rappresenta la % di valore catturata dall'azienda con la vendita di una singola unità, considerando unicamente le attività operative.</t>
      </text>
    </comment>
    <comment authorId="0" ref="C86">
      <text>
        <t xml:space="preserve">È il valore medio mensile dei fondi utilizzati durante un determinato anno.
Rappresenta il valore dei soldi "bruciati" dall'azienda per effettuare le attività operative durante l'anno, è una misura della necessità di capitale per il funzionamento della startup.
Può assumere valori negativi o può essere 0, per definizione non può essere positivo (se il flusso di cassa è positivo allora i soldi "bruciati" sono 0).</t>
      </text>
    </comment>
  </commentList>
</comments>
</file>

<file path=xl/sharedStrings.xml><?xml version="1.0" encoding="utf-8"?>
<sst xmlns="http://schemas.openxmlformats.org/spreadsheetml/2006/main" count="89" uniqueCount="75">
  <si>
    <t>INVESTMENT NEED</t>
  </si>
  <si>
    <t>Year 1</t>
  </si>
  <si>
    <t>Year 2</t>
  </si>
  <si>
    <t>OPERATING COSTS BREAKDOWN</t>
  </si>
  <si>
    <t>Y1</t>
  </si>
  <si>
    <t>1. Marketing</t>
  </si>
  <si>
    <t>2. IT</t>
  </si>
  <si>
    <t>3. G&amp;A</t>
  </si>
  <si>
    <t>4. HR</t>
  </si>
  <si>
    <t>INCOME STATEMENT</t>
  </si>
  <si>
    <t>Y2</t>
  </si>
  <si>
    <t>ANNO 1</t>
  </si>
  <si>
    <t>ANNO 2</t>
  </si>
  <si>
    <t>ANNO 3</t>
  </si>
  <si>
    <t>ANNO 4</t>
  </si>
  <si>
    <t>ANNO 5</t>
  </si>
  <si>
    <t>Revenue</t>
  </si>
  <si>
    <t>- Linea di Business 1</t>
  </si>
  <si>
    <t>aule studio</t>
  </si>
  <si>
    <t>4. G&amp;A</t>
  </si>
  <si>
    <t>- Linea di Business 2</t>
  </si>
  <si>
    <t>museo</t>
  </si>
  <si>
    <t>5. HR</t>
  </si>
  <si>
    <t>- Linea di Business 3</t>
  </si>
  <si>
    <t>cene con delitto</t>
  </si>
  <si>
    <t>- Linea di Business 4</t>
  </si>
  <si>
    <t>parco</t>
  </si>
  <si>
    <t>- Linea di Business 5</t>
  </si>
  <si>
    <t>escape room</t>
  </si>
  <si>
    <t>- Linea di Business 6</t>
  </si>
  <si>
    <t>bikesharing</t>
  </si>
  <si>
    <t>Y3</t>
  </si>
  <si>
    <t>- Linea di Business 7</t>
  </si>
  <si>
    <t>affitto sale</t>
  </si>
  <si>
    <t>- Linea di Business 8</t>
  </si>
  <si>
    <t>mostre temporanee</t>
  </si>
  <si>
    <t>- Linea di Business 9</t>
  </si>
  <si>
    <t>laboratori per scuole</t>
  </si>
  <si>
    <t>- Linea di Business 10</t>
  </si>
  <si>
    <t>scuola di magia</t>
  </si>
  <si>
    <t>- Linea di Business 11</t>
  </si>
  <si>
    <t>bar</t>
  </si>
  <si>
    <t>- Linea di Business 12</t>
  </si>
  <si>
    <t>quote associative</t>
  </si>
  <si>
    <t>- Linea di Business 13</t>
  </si>
  <si>
    <t>contest imprenditoriale</t>
  </si>
  <si>
    <t>- Linea di Business 14</t>
  </si>
  <si>
    <t>merchandising</t>
  </si>
  <si>
    <t>OPEX</t>
  </si>
  <si>
    <t>-  Marketing</t>
  </si>
  <si>
    <t>Y4</t>
  </si>
  <si>
    <t>-  IT</t>
  </si>
  <si>
    <t>-  G&amp;A</t>
  </si>
  <si>
    <t>-  HR</t>
  </si>
  <si>
    <t>EBITDA</t>
  </si>
  <si>
    <t>D&amp;A</t>
  </si>
  <si>
    <t>EBIT</t>
  </si>
  <si>
    <t>EBT</t>
  </si>
  <si>
    <t>Income Taxes (IRES) - 24%</t>
  </si>
  <si>
    <t>Income Taxes (IRAP) - 3,9%</t>
  </si>
  <si>
    <t>Net Income</t>
  </si>
  <si>
    <t>Y5</t>
  </si>
  <si>
    <t>CASH FLOW</t>
  </si>
  <si>
    <t>EBIT*(1-Taxes)</t>
  </si>
  <si>
    <t>+ D&amp;A</t>
  </si>
  <si>
    <t>+/- VAT</t>
  </si>
  <si>
    <t>Free Cash Flow to the Firm (FCFF)</t>
  </si>
  <si>
    <t>Free Cash Flow to Equity (FCFE)</t>
  </si>
  <si>
    <t>- Dividends</t>
  </si>
  <si>
    <t>+ Shareholders' Cash</t>
  </si>
  <si>
    <t>Net Cash Flow</t>
  </si>
  <si>
    <t>Cumulated Cash Flow</t>
  </si>
  <si>
    <t>EBITDA MARGIN</t>
  </si>
  <si>
    <t>EBITDA margin</t>
  </si>
  <si>
    <t>BURN RATE (MONTHLY)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</si>
</sst>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\ &quot;€&quot;"/>
    <numFmt numFmtId="165" formatCode="_-* #,##0.00\ &quot;€&quot;_-;\-* #,##0.00\ &quot;€&quot;_-;_-* &quot;-&quot;??\ &quot;€&quot;_-;_-@"/>
    <numFmt numFmtId="166" formatCode="_-* #,##0.00\ _€_-;\-* #,##0.00\ _€_-;_-* &quot;-&quot;??\ _€_-;_-@"/>
    <numFmt numFmtId="167" formatCode="_-* #,##0\ &quot;€&quot;_-;\-* #,##0\ &quot;€&quot;_-;_-* &quot;-&quot;??\ &quot;€&quot;_-;_-@"/>
    <numFmt numFmtId="168" formatCode="[Green]#,##0\ ;[Red]\-#,##0\ "/>
  </numFmts>
  <fonts count="14">
    <font>
      <sz val="10.0"/>
      <color rgb="FF000000"/>
      <name val="Arial"/>
      <scheme val="minor"/>
    </font>
    <font>
      <sz val="14.0"/>
      <color theme="1"/>
      <name val="Calibri"/>
    </font>
    <font>
      <b/>
      <sz val="14.0"/>
      <color theme="1"/>
      <name val="Calibri"/>
    </font>
    <font>
      <b/>
      <sz val="14.0"/>
      <color rgb="FF000000"/>
      <name val="Calibri"/>
    </font>
    <font>
      <b/>
      <u/>
      <sz val="14.0"/>
      <color rgb="FF000000"/>
      <name val="Calibri"/>
    </font>
    <font/>
    <font>
      <sz val="14.0"/>
      <color rgb="FF7F7F7F"/>
      <name val="Calibri"/>
    </font>
    <font>
      <sz val="14.0"/>
      <color rgb="FF0000FF"/>
      <name val="Calibri"/>
    </font>
    <font>
      <i/>
      <sz val="14.0"/>
      <color rgb="FF00B050"/>
      <name val="Calibri"/>
    </font>
    <font>
      <i/>
      <sz val="14.0"/>
      <color rgb="FF186FC0"/>
      <name val="Calibri"/>
    </font>
    <font>
      <b/>
      <sz val="14.0"/>
      <color rgb="FF7F7F7F"/>
      <name val="Calibri"/>
    </font>
    <font>
      <b/>
      <sz val="14.0"/>
      <color rgb="FF808080"/>
      <name val="Calibri"/>
    </font>
    <font>
      <i/>
      <sz val="14.0"/>
      <color rgb="FF7F7F7F"/>
      <name val="Calibri"/>
    </font>
    <font>
      <b/>
      <u/>
      <sz val="14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32">
    <border/>
    <border>
      <left/>
      <right/>
      <top/>
      <bottom/>
    </border>
    <border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/>
    </border>
    <border>
      <right/>
      <top/>
    </border>
    <border>
      <left/>
      <right/>
      <top/>
    </border>
    <border>
      <left/>
      <top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left" readingOrder="0"/>
    </xf>
    <xf borderId="1" fillId="2" fontId="2" numFmtId="0" xfId="0" applyAlignment="1" applyBorder="1" applyFont="1">
      <alignment readingOrder="0"/>
    </xf>
    <xf borderId="1" fillId="2" fontId="3" numFmtId="0" xfId="0" applyBorder="1" applyFont="1"/>
    <xf borderId="1" fillId="2" fontId="3" numFmtId="0" xfId="0" applyAlignment="1" applyBorder="1" applyFont="1">
      <alignment horizontal="left"/>
    </xf>
    <xf borderId="2" fillId="2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left"/>
    </xf>
    <xf borderId="1" fillId="2" fontId="2" numFmtId="0" xfId="0" applyAlignment="1" applyBorder="1" applyFont="1">
      <alignment horizontal="center"/>
    </xf>
    <xf borderId="0" fillId="2" fontId="1" numFmtId="164" xfId="0" applyAlignment="1" applyFont="1" applyNumberFormat="1">
      <alignment horizontal="center"/>
    </xf>
    <xf borderId="4" fillId="2" fontId="1" numFmtId="164" xfId="0" applyAlignment="1" applyBorder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0" fillId="2" fontId="1" numFmtId="0" xfId="0" applyFont="1"/>
    <xf borderId="5" fillId="3" fontId="3" numFmtId="0" xfId="0" applyAlignment="1" applyBorder="1" applyFill="1" applyFont="1">
      <alignment horizontal="center" readingOrder="0"/>
    </xf>
    <xf borderId="6" fillId="0" fontId="5" numFmtId="0" xfId="0" applyBorder="1" applyFont="1"/>
    <xf borderId="7" fillId="0" fontId="5" numFmtId="0" xfId="0" applyBorder="1" applyFont="1"/>
    <xf borderId="1" fillId="2" fontId="2" numFmtId="0" xfId="0" applyBorder="1" applyFont="1"/>
    <xf borderId="1" fillId="2" fontId="2" numFmtId="0" xfId="0" applyAlignment="1" applyBorder="1" applyFont="1">
      <alignment horizontal="left"/>
    </xf>
    <xf borderId="8" fillId="2" fontId="1" numFmtId="0" xfId="0" applyAlignment="1" applyBorder="1" applyFont="1">
      <alignment horizontal="center"/>
    </xf>
    <xf borderId="9" fillId="2" fontId="1" numFmtId="0" xfId="0" applyBorder="1" applyFont="1"/>
    <xf borderId="10" fillId="2" fontId="1" numFmtId="0" xfId="0" applyBorder="1" applyFont="1"/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1" fillId="2" fontId="1" numFmtId="10" xfId="0" applyAlignment="1" applyBorder="1" applyFont="1" applyNumberFormat="1">
      <alignment readingOrder="0"/>
    </xf>
    <xf borderId="11" fillId="2" fontId="1" numFmtId="37" xfId="0" applyAlignment="1" applyBorder="1" applyFont="1" applyNumberFormat="1">
      <alignment horizontal="center"/>
    </xf>
    <xf borderId="1" fillId="2" fontId="3" numFmtId="9" xfId="0" applyAlignment="1" applyBorder="1" applyFont="1" applyNumberFormat="1">
      <alignment horizontal="center"/>
    </xf>
    <xf borderId="12" fillId="2" fontId="1" numFmtId="0" xfId="0" applyBorder="1" applyFont="1"/>
    <xf borderId="1" fillId="2" fontId="1" numFmtId="9" xfId="0" applyBorder="1" applyFont="1" applyNumberFormat="1"/>
    <xf borderId="11" fillId="2" fontId="1" numFmtId="37" xfId="0" applyAlignment="1" applyBorder="1" applyFont="1" applyNumberFormat="1">
      <alignment horizontal="center" readingOrder="0"/>
    </xf>
    <xf borderId="1" fillId="2" fontId="1" numFmtId="165" xfId="0" applyBorder="1" applyFont="1" applyNumberFormat="1"/>
    <xf borderId="0" fillId="2" fontId="1" numFmtId="9" xfId="0" applyFont="1" applyNumberFormat="1"/>
    <xf borderId="13" fillId="2" fontId="1" numFmtId="0" xfId="0" applyBorder="1" applyFont="1"/>
    <xf borderId="14" fillId="2" fontId="1" numFmtId="0" xfId="0" applyBorder="1" applyFont="1"/>
    <xf borderId="14" fillId="2" fontId="1" numFmtId="166" xfId="0" applyBorder="1" applyFont="1" applyNumberFormat="1"/>
    <xf borderId="15" fillId="2" fontId="1" numFmtId="0" xfId="0" applyBorder="1" applyFont="1"/>
    <xf borderId="0" fillId="2" fontId="1" numFmtId="165" xfId="0" applyFont="1" applyNumberFormat="1"/>
    <xf borderId="1" fillId="2" fontId="1" numFmtId="0" xfId="0" applyAlignment="1" applyBorder="1" applyFont="1">
      <alignment horizontal="center"/>
    </xf>
    <xf borderId="16" fillId="3" fontId="3" numFmtId="0" xfId="0" applyAlignment="1" applyBorder="1" applyFont="1">
      <alignment horizontal="center" readingOrder="0"/>
    </xf>
    <xf borderId="17" fillId="0" fontId="5" numFmtId="0" xfId="0" applyBorder="1" applyFont="1"/>
    <xf borderId="18" fillId="0" fontId="5" numFmtId="0" xfId="0" applyBorder="1" applyFont="1"/>
    <xf borderId="3" fillId="2" fontId="1" numFmtId="0" xfId="0" applyBorder="1" applyFont="1"/>
    <xf borderId="19" fillId="2" fontId="2" numFmtId="0" xfId="0" applyAlignment="1" applyBorder="1" applyFont="1">
      <alignment horizontal="center" vertical="center"/>
    </xf>
    <xf borderId="19" fillId="2" fontId="2" numFmtId="0" xfId="0" applyAlignment="1" applyBorder="1" applyFont="1">
      <alignment horizontal="center" readingOrder="0" vertical="center"/>
    </xf>
    <xf borderId="20" fillId="2" fontId="1" numFmtId="0" xfId="0" applyAlignment="1" applyBorder="1" applyFont="1">
      <alignment horizontal="center"/>
    </xf>
    <xf borderId="21" fillId="2" fontId="2" numFmtId="0" xfId="0" applyAlignment="1" applyBorder="1" applyFont="1">
      <alignment horizontal="center" vertical="center"/>
    </xf>
    <xf borderId="22" fillId="0" fontId="5" numFmtId="0" xfId="0" applyBorder="1" applyFont="1"/>
    <xf borderId="12" fillId="2" fontId="1" numFmtId="0" xfId="0" applyAlignment="1" applyBorder="1" applyFont="1">
      <alignment horizontal="center"/>
    </xf>
    <xf borderId="20" fillId="2" fontId="2" numFmtId="0" xfId="0" applyBorder="1" applyFont="1"/>
    <xf borderId="23" fillId="2" fontId="2" numFmtId="3" xfId="0" applyAlignment="1" applyBorder="1" applyFont="1" applyNumberFormat="1">
      <alignment horizontal="center"/>
    </xf>
    <xf borderId="12" fillId="2" fontId="2" numFmtId="3" xfId="0" applyAlignment="1" applyBorder="1" applyFont="1" applyNumberFormat="1">
      <alignment horizontal="center"/>
    </xf>
    <xf borderId="12" fillId="2" fontId="1" numFmtId="166" xfId="0" applyBorder="1" applyFont="1" applyNumberFormat="1"/>
    <xf borderId="20" fillId="2" fontId="6" numFmtId="166" xfId="0" applyAlignment="1" applyBorder="1" applyFont="1" applyNumberFormat="1">
      <alignment horizontal="left"/>
    </xf>
    <xf borderId="23" fillId="2" fontId="7" numFmtId="3" xfId="0" applyAlignment="1" applyBorder="1" applyFont="1" applyNumberFormat="1">
      <alignment horizontal="center" readingOrder="0"/>
    </xf>
    <xf borderId="12" fillId="2" fontId="7" numFmtId="3" xfId="0" applyAlignment="1" applyBorder="1" applyFont="1" applyNumberFormat="1">
      <alignment horizontal="center" readingOrder="0"/>
    </xf>
    <xf borderId="12" fillId="2" fontId="1" numFmtId="165" xfId="0" applyBorder="1" applyFont="1" applyNumberFormat="1"/>
    <xf quotePrefix="1" borderId="20" fillId="2" fontId="6" numFmtId="166" xfId="0" applyAlignment="1" applyBorder="1" applyFont="1" applyNumberFormat="1">
      <alignment horizontal="left"/>
    </xf>
    <xf borderId="11" fillId="2" fontId="1" numFmtId="0" xfId="0" applyBorder="1" applyFont="1"/>
    <xf borderId="1" fillId="2" fontId="1" numFmtId="37" xfId="0" applyAlignment="1" applyBorder="1" applyFont="1" applyNumberFormat="1">
      <alignment horizontal="center"/>
    </xf>
    <xf borderId="1" fillId="2" fontId="1" numFmtId="166" xfId="0" applyBorder="1" applyFont="1" applyNumberFormat="1"/>
    <xf borderId="1" fillId="2" fontId="1" numFmtId="167" xfId="0" applyBorder="1" applyFont="1" applyNumberFormat="1"/>
    <xf borderId="24" fillId="2" fontId="1" numFmtId="0" xfId="0" applyBorder="1" applyFont="1"/>
    <xf borderId="25" fillId="2" fontId="1" numFmtId="0" xfId="0" applyBorder="1" applyFont="1"/>
    <xf borderId="26" fillId="2" fontId="1" numFmtId="0" xfId="0" applyBorder="1" applyFont="1"/>
    <xf borderId="20" fillId="2" fontId="6" numFmtId="166" xfId="0" applyAlignment="1" applyBorder="1" applyFont="1" applyNumberFormat="1">
      <alignment horizontal="left" readingOrder="0"/>
    </xf>
    <xf borderId="23" fillId="2" fontId="7" numFmtId="3" xfId="0" applyAlignment="1" applyBorder="1" applyFont="1" applyNumberFormat="1">
      <alignment horizontal="center"/>
    </xf>
    <xf borderId="1" fillId="2" fontId="2" numFmtId="167" xfId="0" applyBorder="1" applyFont="1" applyNumberFormat="1"/>
    <xf borderId="1" fillId="2" fontId="6" numFmtId="0" xfId="0" applyBorder="1" applyFont="1"/>
    <xf quotePrefix="1" borderId="20" fillId="2" fontId="6" numFmtId="0" xfId="0" applyAlignment="1" applyBorder="1" applyFont="1">
      <alignment horizontal="left"/>
    </xf>
    <xf borderId="1" fillId="2" fontId="8" numFmtId="166" xfId="0" applyAlignment="1" applyBorder="1" applyFont="1" applyNumberFormat="1">
      <alignment horizontal="center"/>
    </xf>
    <xf borderId="20" fillId="2" fontId="9" numFmtId="166" xfId="0" applyAlignment="1" applyBorder="1" applyFont="1" applyNumberFormat="1">
      <alignment horizontal="left"/>
    </xf>
    <xf borderId="23" fillId="2" fontId="2" numFmtId="168" xfId="0" applyAlignment="1" applyBorder="1" applyFont="1" applyNumberFormat="1">
      <alignment horizontal="center"/>
    </xf>
    <xf borderId="12" fillId="2" fontId="2" numFmtId="168" xfId="0" applyAlignment="1" applyBorder="1" applyFont="1" applyNumberFormat="1">
      <alignment horizontal="center"/>
    </xf>
    <xf borderId="27" fillId="2" fontId="8" numFmtId="166" xfId="0" applyAlignment="1" applyBorder="1" applyFont="1" applyNumberFormat="1">
      <alignment horizontal="center"/>
    </xf>
    <xf borderId="28" fillId="2" fontId="8" numFmtId="166" xfId="0" applyAlignment="1" applyBorder="1" applyFont="1" applyNumberFormat="1">
      <alignment horizontal="center"/>
    </xf>
    <xf borderId="23" fillId="2" fontId="10" numFmtId="3" xfId="0" applyAlignment="1" applyBorder="1" applyFont="1" applyNumberFormat="1">
      <alignment horizontal="center"/>
    </xf>
    <xf borderId="12" fillId="2" fontId="10" numFmtId="3" xfId="0" applyAlignment="1" applyBorder="1" applyFont="1" applyNumberFormat="1">
      <alignment horizontal="center"/>
    </xf>
    <xf borderId="1" fillId="2" fontId="8" numFmtId="166" xfId="0" applyAlignment="1" applyBorder="1" applyFont="1" applyNumberFormat="1">
      <alignment horizontal="left"/>
    </xf>
    <xf borderId="12" fillId="2" fontId="7" numFmtId="3" xfId="0" applyAlignment="1" applyBorder="1" applyFont="1" applyNumberFormat="1">
      <alignment horizontal="center"/>
    </xf>
    <xf borderId="12" fillId="4" fontId="7" numFmtId="3" xfId="0" applyAlignment="1" applyBorder="1" applyFill="1" applyFont="1" applyNumberFormat="1">
      <alignment horizontal="center"/>
    </xf>
    <xf borderId="1" fillId="2" fontId="8" numFmtId="166" xfId="0" applyBorder="1" applyFont="1" applyNumberFormat="1"/>
    <xf borderId="20" fillId="2" fontId="9" numFmtId="166" xfId="0" applyBorder="1" applyFont="1" applyNumberFormat="1"/>
    <xf borderId="12" fillId="4" fontId="11" numFmtId="3" xfId="0" applyAlignment="1" applyBorder="1" applyFont="1" applyNumberFormat="1">
      <alignment horizontal="center"/>
    </xf>
    <xf borderId="29" fillId="2" fontId="9" numFmtId="166" xfId="0" applyBorder="1" applyFont="1" applyNumberFormat="1"/>
    <xf borderId="30" fillId="2" fontId="2" numFmtId="168" xfId="0" applyAlignment="1" applyBorder="1" applyFont="1" applyNumberFormat="1">
      <alignment horizontal="center"/>
    </xf>
    <xf borderId="15" fillId="2" fontId="2" numFmtId="168" xfId="0" applyAlignment="1" applyBorder="1" applyFont="1" applyNumberFormat="1">
      <alignment horizontal="center"/>
    </xf>
    <xf borderId="1" fillId="2" fontId="8" numFmtId="9" xfId="0" applyAlignment="1" applyBorder="1" applyFont="1" applyNumberFormat="1">
      <alignment readingOrder="0"/>
    </xf>
    <xf borderId="1" fillId="2" fontId="1" numFmtId="3" xfId="0" applyAlignment="1" applyBorder="1" applyFont="1" applyNumberFormat="1">
      <alignment horizontal="center"/>
    </xf>
    <xf borderId="1" fillId="2" fontId="1" numFmtId="3" xfId="0" applyBorder="1" applyFont="1" applyNumberFormat="1"/>
    <xf borderId="20" fillId="2" fontId="2" numFmtId="3" xfId="0" applyAlignment="1" applyBorder="1" applyFont="1" applyNumberFormat="1">
      <alignment horizontal="center"/>
    </xf>
    <xf quotePrefix="1" borderId="20" fillId="2" fontId="1" numFmtId="0" xfId="0" applyAlignment="1" applyBorder="1" applyFont="1">
      <alignment horizontal="left"/>
    </xf>
    <xf borderId="20" fillId="2" fontId="1" numFmtId="0" xfId="0" applyAlignment="1" applyBorder="1" applyFont="1">
      <alignment horizontal="left" shrinkToFit="0" wrapText="1"/>
    </xf>
    <xf borderId="20" fillId="2" fontId="12" numFmtId="0" xfId="0" applyAlignment="1" applyBorder="1" applyFont="1">
      <alignment horizontal="left"/>
    </xf>
    <xf borderId="20" fillId="2" fontId="7" numFmtId="3" xfId="0" applyAlignment="1" applyBorder="1" applyFont="1" applyNumberFormat="1">
      <alignment horizontal="center"/>
    </xf>
    <xf borderId="20" fillId="2" fontId="1" numFmtId="0" xfId="0" applyAlignment="1" applyBorder="1" applyFont="1">
      <alignment horizontal="left"/>
    </xf>
    <xf borderId="20" fillId="2" fontId="10" numFmtId="3" xfId="0" applyAlignment="1" applyBorder="1" applyFont="1" applyNumberFormat="1">
      <alignment horizontal="center"/>
    </xf>
    <xf borderId="20" fillId="2" fontId="7" numFmtId="3" xfId="0" applyAlignment="1" applyBorder="1" applyFont="1" applyNumberFormat="1">
      <alignment horizontal="center" readingOrder="0"/>
    </xf>
    <xf quotePrefix="1" borderId="20" fillId="2" fontId="2" numFmtId="0" xfId="0" applyAlignment="1" applyBorder="1" applyFont="1">
      <alignment horizontal="left"/>
    </xf>
    <xf borderId="20" fillId="5" fontId="7" numFmtId="3" xfId="0" applyAlignment="1" applyBorder="1" applyFill="1" applyFont="1" applyNumberFormat="1">
      <alignment horizontal="center" readingOrder="0"/>
    </xf>
    <xf quotePrefix="1" borderId="20" fillId="2" fontId="1" numFmtId="0" xfId="0" applyAlignment="1" applyBorder="1" applyFont="1">
      <alignment horizontal="left" shrinkToFit="0" wrapText="1"/>
    </xf>
    <xf quotePrefix="1" borderId="29" fillId="2" fontId="2" numFmtId="0" xfId="0" applyAlignment="1" applyBorder="1" applyFont="1">
      <alignment horizontal="left"/>
    </xf>
    <xf borderId="29" fillId="2" fontId="2" numFmtId="168" xfId="0" applyAlignment="1" applyBorder="1" applyFont="1" applyNumberFormat="1">
      <alignment horizontal="center"/>
    </xf>
    <xf borderId="1" fillId="2" fontId="2" numFmtId="168" xfId="0" applyAlignment="1" applyBorder="1" applyFont="1" applyNumberFormat="1">
      <alignment horizontal="center"/>
    </xf>
    <xf borderId="31" fillId="2" fontId="2" numFmtId="0" xfId="0" applyBorder="1" applyFont="1"/>
    <xf borderId="5" fillId="2" fontId="2" numFmtId="168" xfId="0" applyAlignment="1" applyBorder="1" applyFont="1" applyNumberFormat="1">
      <alignment horizontal="center"/>
    </xf>
    <xf borderId="4" fillId="2" fontId="2" numFmtId="168" xfId="0" applyAlignment="1" applyBorder="1" applyFont="1" applyNumberFormat="1">
      <alignment horizontal="center"/>
    </xf>
    <xf borderId="1" fillId="2" fontId="1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horizontal="center" vertical="center"/>
    </xf>
    <xf borderId="21" fillId="0" fontId="5" numFmtId="0" xfId="0" applyBorder="1" applyFont="1"/>
    <xf borderId="22" fillId="2" fontId="2" numFmtId="9" xfId="0" applyAlignment="1" applyBorder="1" applyFont="1" applyNumberFormat="1">
      <alignment horizontal="center"/>
    </xf>
    <xf borderId="29" fillId="2" fontId="2" numFmtId="9" xfId="0" applyAlignment="1" applyBorder="1" applyFont="1" applyNumberFormat="1">
      <alignment horizontal="center"/>
    </xf>
    <xf borderId="1" fillId="2" fontId="13" numFmtId="0" xfId="0" applyBorder="1" applyFont="1"/>
    <xf borderId="1" fillId="2" fontId="10" numFmtId="3" xfId="0" applyAlignment="1" applyBorder="1" applyFont="1" applyNumberFormat="1">
      <alignment horizontal="center"/>
    </xf>
    <xf borderId="1" fillId="2" fontId="1" numFmtId="0" xfId="0" applyAlignment="1" applyBorder="1" applyFont="1">
      <alignment vertical="center"/>
    </xf>
    <xf borderId="4" fillId="2" fontId="2" numFmtId="0" xfId="0" applyAlignment="1" applyBorder="1" applyFont="1">
      <alignment horizontal="left" vertical="center"/>
    </xf>
    <xf borderId="4" fillId="2" fontId="1" numFmtId="168" xfId="0" applyAlignment="1" applyBorder="1" applyFont="1" applyNumberFormat="1">
      <alignment horizontal="center" vertical="center"/>
    </xf>
    <xf borderId="1" fillId="2" fontId="10" numFmtId="3" xfId="0" applyAlignment="1" applyBorder="1" applyFont="1" applyNumberFormat="1">
      <alignment horizontal="center" vertical="center"/>
    </xf>
    <xf borderId="1" fillId="2" fontId="2" numFmtId="0" xfId="0" applyAlignment="1" applyBorder="1" applyFont="1">
      <alignment horizontal="left" vertical="center"/>
    </xf>
    <xf borderId="1" fillId="2" fontId="1" numFmtId="168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Dashboard!$M$9:$M$12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Dashboard!$M$18:$M$21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Dashboard!$M$27:$M$30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Dashboard!$M$41:$M$44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rgbClr val="00FF00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Dashboard!$M$41:$M$44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314325</xdr:colOff>
      <xdr:row>7</xdr:row>
      <xdr:rowOff>47625</xdr:rowOff>
    </xdr:from>
    <xdr:ext cx="962025" cy="119062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228600</xdr:colOff>
      <xdr:row>16</xdr:row>
      <xdr:rowOff>104775</xdr:rowOff>
    </xdr:from>
    <xdr:ext cx="1143000" cy="120015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0</xdr:colOff>
      <xdr:row>25</xdr:row>
      <xdr:rowOff>0</xdr:rowOff>
    </xdr:from>
    <xdr:ext cx="1143000" cy="1190625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0</xdr:colOff>
      <xdr:row>40</xdr:row>
      <xdr:rowOff>0</xdr:rowOff>
    </xdr:from>
    <xdr:ext cx="1152525" cy="1190625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123825</xdr:colOff>
      <xdr:row>53</xdr:row>
      <xdr:rowOff>171450</xdr:rowOff>
    </xdr:from>
    <xdr:ext cx="1190625" cy="1181100"/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.63"/>
    <col customWidth="1" min="3" max="3" width="39.13"/>
    <col customWidth="1" min="4" max="4" width="21.88"/>
    <col customWidth="1" min="5" max="9" width="14.38"/>
    <col customWidth="1" min="10" max="10" width="13.5"/>
    <col customWidth="1" min="12" max="12" width="13.25"/>
    <col customWidth="1" min="13" max="13" width="13.5"/>
    <col customWidth="1" min="14" max="27" width="9.5"/>
  </cols>
  <sheetData>
    <row r="1" ht="18.75" customHeight="1">
      <c r="A1" s="1"/>
      <c r="B1" s="1"/>
      <c r="C1" s="2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8.75" customHeight="1">
      <c r="A2" s="1"/>
      <c r="B2" s="4">
        <v>1.0</v>
      </c>
      <c r="C2" s="5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8.75" customHeight="1">
      <c r="A3" s="1"/>
      <c r="B3" s="1"/>
      <c r="C3" s="1"/>
      <c r="D3" s="6"/>
      <c r="E3" s="7" t="s">
        <v>1</v>
      </c>
      <c r="F3" s="7" t="s">
        <v>2</v>
      </c>
      <c r="G3" s="1"/>
      <c r="H3" s="1"/>
      <c r="I3" s="8"/>
      <c r="J3" s="1"/>
      <c r="K3" s="9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8.75" customHeight="1">
      <c r="A4" s="1"/>
      <c r="B4" s="1"/>
      <c r="C4" s="1"/>
      <c r="D4" s="10"/>
      <c r="E4" s="11">
        <f t="shared" ref="E4:F4" si="1">E73</f>
        <v>1000000</v>
      </c>
      <c r="F4" s="11">
        <f t="shared" si="1"/>
        <v>2000000</v>
      </c>
      <c r="G4" s="1"/>
      <c r="H4" s="1"/>
      <c r="I4" s="8"/>
      <c r="J4" s="1"/>
      <c r="K4" s="1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8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">
        <v>2.0</v>
      </c>
      <c r="M5" s="5" t="s">
        <v>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8.75" customHeight="1">
      <c r="A7" s="1"/>
      <c r="D7" s="13"/>
      <c r="E7" s="1"/>
      <c r="F7" s="1"/>
      <c r="G7" s="1"/>
      <c r="H7" s="1"/>
      <c r="I7" s="1"/>
      <c r="J7" s="1"/>
      <c r="K7" s="1"/>
      <c r="L7" s="14" t="s">
        <v>4</v>
      </c>
      <c r="M7" s="15"/>
      <c r="N7" s="15"/>
      <c r="O7" s="16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8.75" customHeight="1">
      <c r="A8" s="17"/>
      <c r="B8" s="4"/>
      <c r="C8" s="18"/>
      <c r="D8" s="1"/>
      <c r="E8" s="1"/>
      <c r="F8" s="17"/>
      <c r="G8" s="17"/>
      <c r="H8" s="17"/>
      <c r="I8" s="17"/>
      <c r="J8" s="17"/>
      <c r="K8" s="17"/>
      <c r="L8" s="19"/>
      <c r="M8" s="20"/>
      <c r="N8" s="20"/>
      <c r="O8" s="21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8.75" customHeight="1">
      <c r="A9" s="1"/>
      <c r="B9" s="1"/>
      <c r="C9" s="22"/>
      <c r="D9" s="1"/>
      <c r="E9" s="1"/>
      <c r="F9" s="23"/>
      <c r="G9" s="24"/>
      <c r="H9" s="1"/>
      <c r="I9" s="1"/>
      <c r="J9" s="1"/>
      <c r="K9" s="1"/>
      <c r="L9" s="25" t="s">
        <v>5</v>
      </c>
      <c r="M9" s="26">
        <f t="shared" ref="M9:M12" si="2">E39/$E$38</f>
        <v>0.2857142857</v>
      </c>
      <c r="N9" s="1"/>
      <c r="O9" s="27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8.75" customHeight="1">
      <c r="A10" s="1"/>
      <c r="B10" s="1"/>
      <c r="C10" s="22"/>
      <c r="D10" s="1"/>
      <c r="E10" s="1"/>
      <c r="F10" s="23"/>
      <c r="G10" s="24"/>
      <c r="H10" s="1"/>
      <c r="I10" s="1"/>
      <c r="J10" s="1"/>
      <c r="K10" s="1"/>
      <c r="L10" s="25" t="s">
        <v>6</v>
      </c>
      <c r="M10" s="26">
        <f t="shared" si="2"/>
        <v>0.09523809524</v>
      </c>
      <c r="N10" s="1"/>
      <c r="O10" s="2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8.75" customHeight="1">
      <c r="A11" s="1"/>
      <c r="B11" s="1"/>
      <c r="C11" s="22"/>
      <c r="D11" s="1"/>
      <c r="E11" s="1"/>
      <c r="F11" s="23"/>
      <c r="G11" s="24"/>
      <c r="H11" s="1"/>
      <c r="I11" s="28"/>
      <c r="J11" s="1"/>
      <c r="K11" s="1"/>
      <c r="L11" s="29" t="s">
        <v>7</v>
      </c>
      <c r="M11" s="26">
        <f t="shared" si="2"/>
        <v>0.380952381</v>
      </c>
      <c r="N11" s="1"/>
      <c r="O11" s="2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8.75" customHeight="1">
      <c r="A12" s="1"/>
      <c r="B12" s="1"/>
      <c r="C12" s="22"/>
      <c r="D12" s="30"/>
      <c r="E12" s="30"/>
      <c r="F12" s="23"/>
      <c r="G12" s="24"/>
      <c r="H12" s="30"/>
      <c r="I12" s="28"/>
      <c r="J12" s="1"/>
      <c r="K12" s="1"/>
      <c r="L12" s="29" t="s">
        <v>8</v>
      </c>
      <c r="M12" s="26">
        <f t="shared" si="2"/>
        <v>0.2380952381</v>
      </c>
      <c r="N12" s="1"/>
      <c r="O12" s="2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8.75" customHeight="1">
      <c r="A13" s="1"/>
      <c r="B13" s="1"/>
      <c r="D13" s="31"/>
      <c r="E13" s="28"/>
      <c r="F13" s="1"/>
      <c r="G13" s="28"/>
      <c r="H13" s="28"/>
      <c r="I13" s="1"/>
      <c r="J13" s="1"/>
      <c r="K13" s="1"/>
      <c r="L13" s="32"/>
      <c r="M13" s="33"/>
      <c r="N13" s="34"/>
      <c r="O13" s="3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8.75" customHeight="1">
      <c r="A14" s="1"/>
      <c r="B14" s="1"/>
      <c r="D14" s="36"/>
      <c r="E14" s="30"/>
      <c r="F14" s="1"/>
      <c r="G14" s="30"/>
      <c r="H14" s="30"/>
      <c r="I14" s="1"/>
      <c r="J14" s="1"/>
      <c r="K14" s="1"/>
      <c r="L14" s="3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8.75" customHeight="1">
      <c r="A15" s="1"/>
      <c r="B15" s="17">
        <v>3.0</v>
      </c>
      <c r="C15" s="18" t="s">
        <v>9</v>
      </c>
      <c r="D15" s="28"/>
      <c r="E15" s="28"/>
      <c r="F15" s="1"/>
      <c r="G15" s="30"/>
      <c r="H15" s="30"/>
      <c r="I15" s="3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8.75" customHeight="1">
      <c r="A16" s="1"/>
      <c r="B16" s="1"/>
      <c r="C16" s="1"/>
      <c r="D16" s="28"/>
      <c r="E16" s="28"/>
      <c r="F16" s="28"/>
      <c r="G16" s="28"/>
      <c r="H16" s="28"/>
      <c r="I16" s="28"/>
      <c r="J16" s="1"/>
      <c r="K16" s="1"/>
      <c r="L16" s="38" t="s">
        <v>10</v>
      </c>
      <c r="M16" s="39"/>
      <c r="N16" s="39"/>
      <c r="O16" s="40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8.75" customHeight="1">
      <c r="A17" s="1"/>
      <c r="B17" s="1"/>
      <c r="C17" s="41"/>
      <c r="D17" s="42"/>
      <c r="E17" s="43" t="s">
        <v>11</v>
      </c>
      <c r="F17" s="43" t="s">
        <v>12</v>
      </c>
      <c r="G17" s="43" t="s">
        <v>13</v>
      </c>
      <c r="H17" s="43" t="s">
        <v>14</v>
      </c>
      <c r="I17" s="43" t="s">
        <v>15</v>
      </c>
      <c r="J17" s="1"/>
      <c r="K17" s="1"/>
      <c r="L17" s="19"/>
      <c r="M17" s="20"/>
      <c r="N17" s="20"/>
      <c r="O17" s="2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8.75" customHeight="1">
      <c r="A18" s="37"/>
      <c r="B18" s="37"/>
      <c r="C18" s="44"/>
      <c r="D18" s="45"/>
      <c r="E18" s="46"/>
      <c r="F18" s="46"/>
      <c r="G18" s="46"/>
      <c r="H18" s="46"/>
      <c r="I18" s="46"/>
      <c r="J18" s="37"/>
      <c r="K18" s="47"/>
      <c r="L18" s="25" t="s">
        <v>5</v>
      </c>
      <c r="M18" s="26">
        <f t="shared" ref="M18:M21" si="4">F39/$F$38</f>
        <v>0.1310043668</v>
      </c>
      <c r="N18" s="1"/>
      <c r="O18" s="2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ht="18.75" customHeight="1">
      <c r="A19" s="1"/>
      <c r="B19" s="1"/>
      <c r="C19" s="48" t="s">
        <v>16</v>
      </c>
      <c r="D19" s="49"/>
      <c r="E19" s="50">
        <f t="shared" ref="E19:I19" si="3">SUM(E20:E33)</f>
        <v>168000</v>
      </c>
      <c r="F19" s="50">
        <f t="shared" si="3"/>
        <v>887850</v>
      </c>
      <c r="G19" s="50">
        <f t="shared" si="3"/>
        <v>1540375</v>
      </c>
      <c r="H19" s="50">
        <f t="shared" si="3"/>
        <v>2246800</v>
      </c>
      <c r="I19" s="50">
        <f t="shared" si="3"/>
        <v>2510800</v>
      </c>
      <c r="J19" s="1"/>
      <c r="K19" s="51"/>
      <c r="L19" s="25" t="s">
        <v>6</v>
      </c>
      <c r="M19" s="26">
        <f t="shared" si="4"/>
        <v>0.04366812227</v>
      </c>
      <c r="N19" s="1"/>
      <c r="O19" s="2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8.75" customHeight="1">
      <c r="A20" s="1"/>
      <c r="B20" s="1"/>
      <c r="C20" s="52" t="s">
        <v>17</v>
      </c>
      <c r="D20" s="53" t="s">
        <v>18</v>
      </c>
      <c r="E20" s="54">
        <v>0.0</v>
      </c>
      <c r="F20" s="54">
        <v>37200.0</v>
      </c>
      <c r="G20" s="54">
        <v>72000.0</v>
      </c>
      <c r="H20" s="54">
        <v>107100.0</v>
      </c>
      <c r="I20" s="54">
        <v>107100.0</v>
      </c>
      <c r="J20" s="1"/>
      <c r="K20" s="55"/>
      <c r="L20" s="25" t="s">
        <v>19</v>
      </c>
      <c r="M20" s="26">
        <f t="shared" si="4"/>
        <v>0.06986899563</v>
      </c>
      <c r="N20" s="1"/>
      <c r="O20" s="27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8.75" customHeight="1">
      <c r="A21" s="1"/>
      <c r="B21" s="1"/>
      <c r="C21" s="56" t="s">
        <v>20</v>
      </c>
      <c r="D21" s="53" t="s">
        <v>21</v>
      </c>
      <c r="E21" s="54">
        <v>0.0</v>
      </c>
      <c r="F21" s="54">
        <v>50000.0</v>
      </c>
      <c r="G21" s="54">
        <v>275000.0</v>
      </c>
      <c r="H21" s="54">
        <v>500000.0</v>
      </c>
      <c r="I21" s="54">
        <v>500000.0</v>
      </c>
      <c r="J21" s="1"/>
      <c r="K21" s="27"/>
      <c r="L21" s="25" t="s">
        <v>22</v>
      </c>
      <c r="M21" s="26">
        <f t="shared" si="4"/>
        <v>0.7554585153</v>
      </c>
      <c r="N21" s="1"/>
      <c r="O21" s="2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8.75" customHeight="1">
      <c r="A22" s="1"/>
      <c r="B22" s="1"/>
      <c r="C22" s="56" t="s">
        <v>23</v>
      </c>
      <c r="D22" s="53" t="s">
        <v>24</v>
      </c>
      <c r="E22" s="54">
        <v>0.0</v>
      </c>
      <c r="F22" s="54">
        <v>109200.0</v>
      </c>
      <c r="G22" s="54">
        <v>130000.0</v>
      </c>
      <c r="H22" s="54">
        <v>156000.0</v>
      </c>
      <c r="I22" s="54">
        <v>190000.0</v>
      </c>
      <c r="J22" s="1"/>
      <c r="K22" s="27"/>
      <c r="L22" s="32"/>
      <c r="M22" s="33"/>
      <c r="N22" s="34"/>
      <c r="O22" s="35"/>
      <c r="P22" s="5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8.75" customHeight="1">
      <c r="A23" s="1"/>
      <c r="B23" s="1"/>
      <c r="C23" s="56" t="s">
        <v>25</v>
      </c>
      <c r="D23" s="53" t="s">
        <v>26</v>
      </c>
      <c r="E23" s="54">
        <v>13000.0</v>
      </c>
      <c r="F23" s="54">
        <v>18000.0</v>
      </c>
      <c r="G23" s="54">
        <v>23000.0</v>
      </c>
      <c r="H23" s="54">
        <v>30000.0</v>
      </c>
      <c r="I23" s="54">
        <v>40000.0</v>
      </c>
      <c r="J23" s="1"/>
      <c r="K23" s="1"/>
      <c r="L23" s="58"/>
      <c r="M23" s="26"/>
      <c r="N23" s="59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8.75" customHeight="1">
      <c r="A24" s="1"/>
      <c r="B24" s="1"/>
      <c r="C24" s="52" t="s">
        <v>27</v>
      </c>
      <c r="D24" s="53" t="s">
        <v>28</v>
      </c>
      <c r="E24" s="54">
        <v>0.0</v>
      </c>
      <c r="F24" s="54">
        <v>76800.0</v>
      </c>
      <c r="G24" s="54">
        <v>96000.0</v>
      </c>
      <c r="H24" s="54">
        <v>144000.0</v>
      </c>
      <c r="I24" s="54">
        <v>144000.0</v>
      </c>
      <c r="J24" s="6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8.75" customHeight="1">
      <c r="A25" s="1"/>
      <c r="B25" s="1"/>
      <c r="C25" s="52" t="s">
        <v>29</v>
      </c>
      <c r="D25" s="53" t="s">
        <v>30</v>
      </c>
      <c r="E25" s="54">
        <v>0.0</v>
      </c>
      <c r="F25" s="54">
        <v>7200.0</v>
      </c>
      <c r="G25" s="54">
        <v>12000.0</v>
      </c>
      <c r="H25" s="54">
        <v>24000.0</v>
      </c>
      <c r="I25" s="54">
        <v>24000.0</v>
      </c>
      <c r="J25" s="60"/>
      <c r="K25" s="1"/>
      <c r="L25" s="14" t="s">
        <v>31</v>
      </c>
      <c r="M25" s="15"/>
      <c r="N25" s="15"/>
      <c r="O25" s="16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8.75" customHeight="1">
      <c r="A26" s="1"/>
      <c r="B26" s="1"/>
      <c r="C26" s="52" t="s">
        <v>32</v>
      </c>
      <c r="D26" s="53" t="s">
        <v>33</v>
      </c>
      <c r="E26" s="54">
        <v>0.0</v>
      </c>
      <c r="F26" s="54">
        <v>130300.0</v>
      </c>
      <c r="G26" s="54">
        <v>151650.0</v>
      </c>
      <c r="H26" s="54">
        <v>183400.0</v>
      </c>
      <c r="I26" s="54">
        <v>183400.0</v>
      </c>
      <c r="J26" s="60"/>
      <c r="K26" s="1"/>
      <c r="L26" s="19"/>
      <c r="M26" s="20"/>
      <c r="N26" s="20"/>
      <c r="O26" s="2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8.75" customHeight="1">
      <c r="A27" s="1"/>
      <c r="B27" s="1"/>
      <c r="C27" s="52" t="s">
        <v>34</v>
      </c>
      <c r="D27" s="53" t="s">
        <v>35</v>
      </c>
      <c r="E27" s="54">
        <v>0.0</v>
      </c>
      <c r="F27" s="54">
        <v>17400.0</v>
      </c>
      <c r="G27" s="54">
        <v>26100.0</v>
      </c>
      <c r="H27" s="54">
        <v>34800.0</v>
      </c>
      <c r="I27" s="54">
        <v>34800.0</v>
      </c>
      <c r="J27" s="60"/>
      <c r="K27" s="1"/>
      <c r="L27" s="25" t="s">
        <v>5</v>
      </c>
      <c r="M27" s="26">
        <f t="shared" ref="M27:M30" si="5">G39/$G$38</f>
        <v>0.0553633218</v>
      </c>
      <c r="N27" s="1"/>
      <c r="O27" s="27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8.75" customHeight="1">
      <c r="A28" s="1"/>
      <c r="B28" s="1"/>
      <c r="C28" s="52" t="s">
        <v>36</v>
      </c>
      <c r="D28" s="53" t="s">
        <v>37</v>
      </c>
      <c r="E28" s="54">
        <v>0.0</v>
      </c>
      <c r="F28" s="54">
        <v>9000.0</v>
      </c>
      <c r="G28" s="54">
        <v>9000.0</v>
      </c>
      <c r="H28" s="54">
        <v>9000.0</v>
      </c>
      <c r="I28" s="54">
        <v>9000.0</v>
      </c>
      <c r="J28" s="60"/>
      <c r="K28" s="1"/>
      <c r="L28" s="25" t="s">
        <v>6</v>
      </c>
      <c r="M28" s="26">
        <f t="shared" si="5"/>
        <v>0.03460207612</v>
      </c>
      <c r="N28" s="1"/>
      <c r="O28" s="2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8.75" customHeight="1">
      <c r="A29" s="1"/>
      <c r="B29" s="1"/>
      <c r="C29" s="52" t="s">
        <v>38</v>
      </c>
      <c r="D29" s="53" t="s">
        <v>39</v>
      </c>
      <c r="E29" s="54">
        <v>0.0</v>
      </c>
      <c r="F29" s="54">
        <v>100000.0</v>
      </c>
      <c r="G29" s="54">
        <v>110000.0</v>
      </c>
      <c r="H29" s="54">
        <v>120000.0</v>
      </c>
      <c r="I29" s="54">
        <v>120000.0</v>
      </c>
      <c r="J29" s="60"/>
      <c r="K29" s="1"/>
      <c r="L29" s="25" t="s">
        <v>7</v>
      </c>
      <c r="M29" s="26">
        <f t="shared" si="5"/>
        <v>0.04844290657</v>
      </c>
      <c r="N29" s="1"/>
      <c r="O29" s="2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8.75" customHeight="1">
      <c r="A30" s="1"/>
      <c r="B30" s="1"/>
      <c r="C30" s="52" t="s">
        <v>40</v>
      </c>
      <c r="D30" s="53" t="s">
        <v>41</v>
      </c>
      <c r="E30" s="54">
        <v>0.0</v>
      </c>
      <c r="F30" s="54">
        <v>91250.0</v>
      </c>
      <c r="G30" s="54">
        <v>182500.0</v>
      </c>
      <c r="H30" s="54">
        <v>273750.0</v>
      </c>
      <c r="I30" s="54">
        <v>273750.0</v>
      </c>
      <c r="J30" s="60"/>
      <c r="K30" s="1"/>
      <c r="L30" s="25" t="s">
        <v>8</v>
      </c>
      <c r="M30" s="26">
        <f t="shared" si="5"/>
        <v>0.8615916955</v>
      </c>
      <c r="N30" s="1"/>
      <c r="O30" s="27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8.75" customHeight="1">
      <c r="A31" s="1"/>
      <c r="B31" s="1"/>
      <c r="C31" s="52" t="s">
        <v>42</v>
      </c>
      <c r="D31" s="53" t="s">
        <v>43</v>
      </c>
      <c r="E31" s="54">
        <v>150000.0</v>
      </c>
      <c r="F31" s="54">
        <v>195000.0</v>
      </c>
      <c r="G31" s="54">
        <v>390000.0</v>
      </c>
      <c r="H31" s="54">
        <v>585000.0</v>
      </c>
      <c r="I31" s="54">
        <v>780000.0</v>
      </c>
      <c r="J31" s="60"/>
      <c r="K31" s="1"/>
      <c r="L31" s="32"/>
      <c r="M31" s="33"/>
      <c r="N31" s="34"/>
      <c r="O31" s="3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8.75" customHeight="1">
      <c r="A32" s="1"/>
      <c r="B32" s="1"/>
      <c r="C32" s="52" t="s">
        <v>44</v>
      </c>
      <c r="D32" s="53" t="s">
        <v>45</v>
      </c>
      <c r="E32" s="54">
        <v>5000.0</v>
      </c>
      <c r="F32" s="54">
        <v>10000.0</v>
      </c>
      <c r="G32" s="54">
        <v>17500.0</v>
      </c>
      <c r="H32" s="54">
        <v>25000.0</v>
      </c>
      <c r="I32" s="54">
        <v>50000.0</v>
      </c>
      <c r="J32" s="60"/>
      <c r="K32" s="1"/>
      <c r="L32" s="61"/>
      <c r="M32" s="62"/>
      <c r="N32" s="62"/>
      <c r="O32" s="6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8.75" customHeight="1">
      <c r="A33" s="1"/>
      <c r="B33" s="1"/>
      <c r="C33" s="64" t="s">
        <v>46</v>
      </c>
      <c r="D33" s="53" t="s">
        <v>47</v>
      </c>
      <c r="E33" s="54">
        <v>0.0</v>
      </c>
      <c r="F33" s="54">
        <v>36500.0</v>
      </c>
      <c r="G33" s="54">
        <v>45625.0</v>
      </c>
      <c r="H33" s="54">
        <v>54750.0</v>
      </c>
      <c r="I33" s="54">
        <v>54750.0</v>
      </c>
      <c r="J33" s="6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8.75" hidden="1" customHeight="1">
      <c r="A34" s="1"/>
      <c r="B34" s="1"/>
      <c r="C34" s="48"/>
      <c r="D34" s="49"/>
      <c r="E34" s="50"/>
      <c r="F34" s="50"/>
      <c r="G34" s="50"/>
      <c r="H34" s="50"/>
      <c r="I34" s="50"/>
      <c r="J34" s="60"/>
      <c r="K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8.75" hidden="1" customHeight="1">
      <c r="A35" s="1"/>
      <c r="B35" s="1"/>
      <c r="C35" s="52"/>
      <c r="D35" s="65"/>
      <c r="E35" s="54"/>
      <c r="F35" s="54"/>
      <c r="G35" s="54"/>
      <c r="H35" s="54"/>
      <c r="I35" s="54"/>
      <c r="J35" s="60"/>
      <c r="K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8.75" hidden="1" customHeight="1">
      <c r="A36" s="1"/>
      <c r="B36" s="1"/>
      <c r="C36" s="52"/>
      <c r="D36" s="65"/>
      <c r="E36" s="54"/>
      <c r="F36" s="54"/>
      <c r="G36" s="54"/>
      <c r="H36" s="54"/>
      <c r="I36" s="54"/>
      <c r="J36" s="60"/>
      <c r="K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8.75" customHeight="1">
      <c r="A37" s="1"/>
      <c r="B37" s="1"/>
      <c r="C37" s="52"/>
      <c r="D37" s="65"/>
      <c r="E37" s="54"/>
      <c r="F37" s="54"/>
      <c r="G37" s="54"/>
      <c r="H37" s="54"/>
      <c r="I37" s="54"/>
      <c r="J37" s="60"/>
      <c r="K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8.75" customHeight="1">
      <c r="A38" s="1"/>
      <c r="B38" s="1"/>
      <c r="C38" s="48" t="s">
        <v>48</v>
      </c>
      <c r="D38" s="49"/>
      <c r="E38" s="50">
        <f t="shared" ref="E38:I38" si="6">SUM(E39:E42)</f>
        <v>1050000</v>
      </c>
      <c r="F38" s="50">
        <f t="shared" si="6"/>
        <v>1145000</v>
      </c>
      <c r="G38" s="50">
        <f t="shared" si="6"/>
        <v>1445000</v>
      </c>
      <c r="H38" s="50">
        <f t="shared" si="6"/>
        <v>1750000</v>
      </c>
      <c r="I38" s="50">
        <f t="shared" si="6"/>
        <v>1810000</v>
      </c>
      <c r="J38" s="66"/>
      <c r="K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8.75" customHeight="1">
      <c r="A39" s="67"/>
      <c r="B39" s="67"/>
      <c r="C39" s="68" t="s">
        <v>49</v>
      </c>
      <c r="D39" s="65"/>
      <c r="E39" s="54">
        <v>300000.0</v>
      </c>
      <c r="F39" s="54">
        <v>150000.0</v>
      </c>
      <c r="G39" s="54">
        <v>80000.0</v>
      </c>
      <c r="H39" s="54">
        <v>60000.0</v>
      </c>
      <c r="I39" s="54">
        <v>60000.0</v>
      </c>
      <c r="J39" s="67"/>
      <c r="K39" s="67"/>
      <c r="L39" s="14" t="s">
        <v>50</v>
      </c>
      <c r="M39" s="15"/>
      <c r="N39" s="15"/>
      <c r="O39" s="16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 ht="18.75" customHeight="1">
      <c r="A40" s="67"/>
      <c r="B40" s="67"/>
      <c r="C40" s="68" t="s">
        <v>51</v>
      </c>
      <c r="D40" s="65"/>
      <c r="E40" s="54">
        <v>100000.0</v>
      </c>
      <c r="F40" s="54">
        <v>50000.0</v>
      </c>
      <c r="G40" s="54">
        <v>50000.0</v>
      </c>
      <c r="H40" s="54">
        <v>70000.0</v>
      </c>
      <c r="I40" s="54">
        <v>50000.0</v>
      </c>
      <c r="J40" s="67"/>
      <c r="K40" s="67"/>
      <c r="L40" s="19"/>
      <c r="M40" s="20"/>
      <c r="N40" s="20"/>
      <c r="O40" s="21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 ht="18.75" customHeight="1">
      <c r="A41" s="67"/>
      <c r="B41" s="67"/>
      <c r="C41" s="68" t="s">
        <v>52</v>
      </c>
      <c r="D41" s="65"/>
      <c r="E41" s="54">
        <v>400000.0</v>
      </c>
      <c r="F41" s="54">
        <v>80000.0</v>
      </c>
      <c r="G41" s="54">
        <v>70000.0</v>
      </c>
      <c r="H41" s="54">
        <v>70000.0</v>
      </c>
      <c r="I41" s="54">
        <v>70000.0</v>
      </c>
      <c r="J41" s="67"/>
      <c r="K41" s="67"/>
      <c r="L41" s="25" t="s">
        <v>5</v>
      </c>
      <c r="M41" s="26">
        <f t="shared" ref="M41:M44" si="7">H39/$H$38</f>
        <v>0.03428571429</v>
      </c>
      <c r="N41" s="1"/>
      <c r="O41" s="2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 ht="18.75" customHeight="1">
      <c r="A42" s="67"/>
      <c r="B42" s="67"/>
      <c r="C42" s="68" t="s">
        <v>53</v>
      </c>
      <c r="D42" s="65"/>
      <c r="E42" s="54">
        <v>250000.0</v>
      </c>
      <c r="F42" s="54">
        <v>865000.0</v>
      </c>
      <c r="G42" s="54">
        <v>1245000.0</v>
      </c>
      <c r="H42" s="54">
        <v>1550000.0</v>
      </c>
      <c r="I42" s="54">
        <v>1630000.0</v>
      </c>
      <c r="J42" s="67"/>
      <c r="K42" s="67"/>
      <c r="L42" s="25" t="s">
        <v>6</v>
      </c>
      <c r="M42" s="26">
        <f t="shared" si="7"/>
        <v>0.04</v>
      </c>
      <c r="N42" s="1"/>
      <c r="O42" s="2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 ht="18.75" customHeight="1">
      <c r="A43" s="69"/>
      <c r="B43" s="69"/>
      <c r="C43" s="70" t="s">
        <v>54</v>
      </c>
      <c r="D43" s="71"/>
      <c r="E43" s="72">
        <f t="shared" ref="E43:I43" si="8">E19-E34-E38</f>
        <v>-882000</v>
      </c>
      <c r="F43" s="72">
        <f t="shared" si="8"/>
        <v>-257150</v>
      </c>
      <c r="G43" s="72">
        <f t="shared" si="8"/>
        <v>95375</v>
      </c>
      <c r="H43" s="72">
        <f t="shared" si="8"/>
        <v>496800</v>
      </c>
      <c r="I43" s="72">
        <f t="shared" si="8"/>
        <v>700800</v>
      </c>
      <c r="J43" s="69"/>
      <c r="K43" s="73"/>
      <c r="L43" s="29" t="s">
        <v>7</v>
      </c>
      <c r="M43" s="26">
        <f t="shared" si="7"/>
        <v>0.04</v>
      </c>
      <c r="N43" s="1"/>
      <c r="O43" s="27"/>
      <c r="P43" s="74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</row>
    <row r="44" ht="18.75" customHeight="1">
      <c r="A44" s="1"/>
      <c r="B44" s="1"/>
      <c r="C44" s="48" t="s">
        <v>55</v>
      </c>
      <c r="D44" s="75"/>
      <c r="E44" s="76">
        <f>-$E$64/5</f>
        <v>0</v>
      </c>
      <c r="F44" s="76">
        <f>-$E$64/5-$F$64/5</f>
        <v>0</v>
      </c>
      <c r="G44" s="76">
        <f>-$E$64/5-$F$64/5-$G$64/5</f>
        <v>0</v>
      </c>
      <c r="H44" s="76">
        <f>-$E$64/5-$F$64/5-$G$64/5-$H$64/5</f>
        <v>0</v>
      </c>
      <c r="I44" s="76">
        <f>-$E$64/5-$F$64/5-$G$64/5-$H$64/5-$I$64/5</f>
        <v>0</v>
      </c>
      <c r="J44" s="1"/>
      <c r="K44" s="1"/>
      <c r="L44" s="29" t="s">
        <v>8</v>
      </c>
      <c r="M44" s="26">
        <f t="shared" si="7"/>
        <v>0.8857142857</v>
      </c>
      <c r="N44" s="1"/>
      <c r="O44" s="27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8.75" customHeight="1">
      <c r="A45" s="77"/>
      <c r="B45" s="77"/>
      <c r="C45" s="70" t="s">
        <v>56</v>
      </c>
      <c r="D45" s="71"/>
      <c r="E45" s="72">
        <f t="shared" ref="E45:I45" si="9">E43-E44</f>
        <v>-882000</v>
      </c>
      <c r="F45" s="72">
        <f t="shared" si="9"/>
        <v>-257150</v>
      </c>
      <c r="G45" s="72">
        <f t="shared" si="9"/>
        <v>95375</v>
      </c>
      <c r="H45" s="72">
        <f t="shared" si="9"/>
        <v>496800</v>
      </c>
      <c r="I45" s="72">
        <f t="shared" si="9"/>
        <v>700800</v>
      </c>
      <c r="J45" s="77"/>
      <c r="K45" s="1"/>
      <c r="L45" s="32"/>
      <c r="M45" s="33"/>
      <c r="N45" s="34"/>
      <c r="O45" s="35"/>
      <c r="P45" s="1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ht="18.75" hidden="1" customHeight="1">
      <c r="A46" s="1"/>
      <c r="B46" s="1"/>
      <c r="C46" s="48"/>
      <c r="D46" s="65"/>
      <c r="E46" s="78"/>
      <c r="F46" s="78"/>
      <c r="G46" s="79"/>
      <c r="H46" s="79"/>
      <c r="I46" s="79"/>
      <c r="J46" s="1"/>
      <c r="K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8.75" hidden="1" customHeight="1">
      <c r="A47" s="1"/>
      <c r="B47" s="1"/>
      <c r="C47" s="48"/>
      <c r="D47" s="65"/>
      <c r="E47" s="78"/>
      <c r="F47" s="78"/>
      <c r="G47" s="79"/>
      <c r="H47" s="79"/>
      <c r="I47" s="79"/>
      <c r="J47" s="1"/>
      <c r="K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8.75" hidden="1" customHeight="1">
      <c r="A48" s="80"/>
      <c r="B48" s="80"/>
      <c r="C48" s="81" t="s">
        <v>57</v>
      </c>
      <c r="D48" s="71"/>
      <c r="E48" s="72">
        <f t="shared" ref="E48:I48" si="10">E45-E46-E47</f>
        <v>-882000</v>
      </c>
      <c r="F48" s="72">
        <f t="shared" si="10"/>
        <v>-257150</v>
      </c>
      <c r="G48" s="72">
        <f t="shared" si="10"/>
        <v>95375</v>
      </c>
      <c r="H48" s="72">
        <f t="shared" si="10"/>
        <v>496800</v>
      </c>
      <c r="I48" s="72">
        <f t="shared" si="10"/>
        <v>700800</v>
      </c>
      <c r="J48" s="80"/>
      <c r="K48" s="1"/>
      <c r="P48" s="1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</row>
    <row r="49" ht="18.75" customHeight="1">
      <c r="A49" s="1"/>
      <c r="B49" s="1"/>
      <c r="C49" s="48" t="s">
        <v>58</v>
      </c>
      <c r="D49" s="75"/>
      <c r="E49" s="76">
        <f t="shared" ref="E49:I49" si="11">IF(E48&gt;0,E48*0.24,0)</f>
        <v>0</v>
      </c>
      <c r="F49" s="76">
        <f t="shared" si="11"/>
        <v>0</v>
      </c>
      <c r="G49" s="82">
        <f t="shared" si="11"/>
        <v>22890</v>
      </c>
      <c r="H49" s="82">
        <f t="shared" si="11"/>
        <v>119232</v>
      </c>
      <c r="I49" s="82">
        <f t="shared" si="11"/>
        <v>168192</v>
      </c>
      <c r="J49" s="1"/>
      <c r="K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8.75" customHeight="1">
      <c r="A50" s="1"/>
      <c r="B50" s="1"/>
      <c r="C50" s="48" t="s">
        <v>59</v>
      </c>
      <c r="D50" s="75"/>
      <c r="E50" s="76">
        <f t="shared" ref="E50:I50" si="12">IF(E48&gt;0,E48*0.039,0)</f>
        <v>0</v>
      </c>
      <c r="F50" s="76">
        <f t="shared" si="12"/>
        <v>0</v>
      </c>
      <c r="G50" s="76">
        <f t="shared" si="12"/>
        <v>3719.625</v>
      </c>
      <c r="H50" s="76">
        <f t="shared" si="12"/>
        <v>19375.2</v>
      </c>
      <c r="I50" s="76">
        <f t="shared" si="12"/>
        <v>27331.2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8.75" customHeight="1">
      <c r="A51" s="80"/>
      <c r="B51" s="80"/>
      <c r="C51" s="83" t="s">
        <v>60</v>
      </c>
      <c r="D51" s="84"/>
      <c r="E51" s="85">
        <f t="shared" ref="E51:I51" si="13">E48-E49-E50</f>
        <v>-882000</v>
      </c>
      <c r="F51" s="85">
        <f t="shared" si="13"/>
        <v>-257150</v>
      </c>
      <c r="G51" s="85">
        <f t="shared" si="13"/>
        <v>68765.375</v>
      </c>
      <c r="H51" s="85">
        <f t="shared" si="13"/>
        <v>358192.8</v>
      </c>
      <c r="I51" s="85">
        <f t="shared" si="13"/>
        <v>505276.8</v>
      </c>
      <c r="J51" s="86"/>
      <c r="K51" s="1"/>
      <c r="L51" s="80"/>
      <c r="M51" s="80"/>
      <c r="N51" s="80"/>
      <c r="O51" s="80"/>
      <c r="P51" s="1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</row>
    <row r="52" ht="18.75" customHeight="1">
      <c r="A52" s="1"/>
      <c r="B52" s="1"/>
      <c r="C52" s="22"/>
      <c r="D52" s="87"/>
      <c r="E52" s="87"/>
      <c r="F52" s="87"/>
      <c r="G52" s="87"/>
      <c r="H52" s="87"/>
      <c r="I52" s="87"/>
      <c r="J52" s="1"/>
      <c r="K52" s="30"/>
      <c r="L52" s="1"/>
      <c r="M52" s="1"/>
      <c r="N52" s="1"/>
      <c r="O52" s="1"/>
      <c r="P52" s="30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8.75" customHeight="1">
      <c r="A53" s="1"/>
      <c r="B53" s="1"/>
      <c r="C53" s="1"/>
      <c r="D53" s="59"/>
      <c r="E53" s="59"/>
      <c r="F53" s="59"/>
      <c r="G53" s="59"/>
      <c r="H53" s="59"/>
      <c r="I53" s="1"/>
      <c r="J53" s="1"/>
      <c r="K53" s="28"/>
      <c r="L53" s="14" t="s">
        <v>61</v>
      </c>
      <c r="M53" s="15"/>
      <c r="N53" s="15"/>
      <c r="O53" s="16"/>
      <c r="P53" s="28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8.75" customHeight="1">
      <c r="A54" s="1"/>
      <c r="B54" s="17">
        <v>4.0</v>
      </c>
      <c r="C54" s="17" t="s">
        <v>62</v>
      </c>
      <c r="D54" s="1"/>
      <c r="E54" s="1"/>
      <c r="F54" s="1"/>
      <c r="G54" s="1"/>
      <c r="H54" s="1"/>
      <c r="I54" s="88"/>
      <c r="J54" s="1"/>
      <c r="K54" s="30"/>
      <c r="L54" s="19"/>
      <c r="M54" s="20"/>
      <c r="N54" s="20"/>
      <c r="O54" s="21"/>
      <c r="P54" s="30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5" t="s">
        <v>5</v>
      </c>
      <c r="M55" s="26">
        <f t="shared" ref="M55:M58" si="15">I39/$I$38</f>
        <v>0.03314917127</v>
      </c>
      <c r="N55" s="1"/>
      <c r="O55" s="27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8.75" customHeight="1">
      <c r="A56" s="1"/>
      <c r="B56" s="1"/>
      <c r="C56" s="41"/>
      <c r="D56" s="42"/>
      <c r="E56" s="42" t="str">
        <f t="shared" ref="E56:I56" si="14">E17</f>
        <v>ANNO 1</v>
      </c>
      <c r="F56" s="42" t="str">
        <f t="shared" si="14"/>
        <v>ANNO 2</v>
      </c>
      <c r="G56" s="42" t="str">
        <f t="shared" si="14"/>
        <v>ANNO 3</v>
      </c>
      <c r="H56" s="42" t="str">
        <f t="shared" si="14"/>
        <v>ANNO 4</v>
      </c>
      <c r="I56" s="42" t="str">
        <f t="shared" si="14"/>
        <v>ANNO 5</v>
      </c>
      <c r="J56" s="1"/>
      <c r="K56" s="1"/>
      <c r="L56" s="25" t="s">
        <v>6</v>
      </c>
      <c r="M56" s="26">
        <f t="shared" si="15"/>
        <v>0.02762430939</v>
      </c>
      <c r="N56" s="1"/>
      <c r="O56" s="27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8.75" customHeight="1">
      <c r="A57" s="37"/>
      <c r="B57" s="37"/>
      <c r="C57" s="44"/>
      <c r="D57" s="45"/>
      <c r="E57" s="46"/>
      <c r="F57" s="46"/>
      <c r="G57" s="46"/>
      <c r="H57" s="46"/>
      <c r="I57" s="46"/>
      <c r="J57" s="37"/>
      <c r="K57" s="37"/>
      <c r="L57" s="29" t="s">
        <v>7</v>
      </c>
      <c r="M57" s="26">
        <f t="shared" si="15"/>
        <v>0.03867403315</v>
      </c>
      <c r="N57" s="1"/>
      <c r="O57" s="2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ht="18.75" customHeight="1">
      <c r="A58" s="1"/>
      <c r="B58" s="1"/>
      <c r="C58" s="48" t="s">
        <v>63</v>
      </c>
      <c r="D58" s="89"/>
      <c r="E58" s="89">
        <f t="shared" ref="E58:I58" si="16">E45-SUM(E49:E50)</f>
        <v>-882000</v>
      </c>
      <c r="F58" s="89">
        <f t="shared" si="16"/>
        <v>-257150</v>
      </c>
      <c r="G58" s="89">
        <f t="shared" si="16"/>
        <v>68765.375</v>
      </c>
      <c r="H58" s="89">
        <f t="shared" si="16"/>
        <v>358192.8</v>
      </c>
      <c r="I58" s="89">
        <f t="shared" si="16"/>
        <v>505276.8</v>
      </c>
      <c r="J58" s="1"/>
      <c r="K58" s="1"/>
      <c r="L58" s="29" t="s">
        <v>8</v>
      </c>
      <c r="M58" s="26">
        <f t="shared" si="15"/>
        <v>0.9005524862</v>
      </c>
      <c r="N58" s="1"/>
      <c r="O58" s="27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8.75" customHeight="1">
      <c r="A59" s="1"/>
      <c r="B59" s="1"/>
      <c r="C59" s="90" t="s">
        <v>64</v>
      </c>
      <c r="D59" s="89"/>
      <c r="E59" s="89">
        <f t="shared" ref="E59:I59" si="17">E44</f>
        <v>0</v>
      </c>
      <c r="F59" s="89">
        <f t="shared" si="17"/>
        <v>0</v>
      </c>
      <c r="G59" s="89">
        <f t="shared" si="17"/>
        <v>0</v>
      </c>
      <c r="H59" s="89">
        <f t="shared" si="17"/>
        <v>0</v>
      </c>
      <c r="I59" s="89">
        <f t="shared" si="17"/>
        <v>0</v>
      </c>
      <c r="J59" s="1"/>
      <c r="K59" s="1"/>
      <c r="L59" s="32"/>
      <c r="M59" s="33"/>
      <c r="N59" s="34"/>
      <c r="O59" s="3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8.75" customHeight="1">
      <c r="A60" s="1"/>
      <c r="B60" s="1"/>
      <c r="C60" s="90" t="s">
        <v>65</v>
      </c>
      <c r="D60" s="89"/>
      <c r="E60" s="89">
        <f t="shared" ref="E60:I60" si="18">((E34+E38-E42)*0.22)-(E19*0.22)</f>
        <v>139040</v>
      </c>
      <c r="F60" s="89">
        <f t="shared" si="18"/>
        <v>-133727</v>
      </c>
      <c r="G60" s="89">
        <f t="shared" si="18"/>
        <v>-294882.5</v>
      </c>
      <c r="H60" s="89">
        <f t="shared" si="18"/>
        <v>-450296</v>
      </c>
      <c r="I60" s="89">
        <f t="shared" si="18"/>
        <v>-512776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hidden="1" customHeight="1">
      <c r="A61" s="1"/>
      <c r="B61" s="1"/>
      <c r="C61" s="91"/>
      <c r="D61" s="89"/>
      <c r="E61" s="89"/>
      <c r="F61" s="89"/>
      <c r="G61" s="89"/>
      <c r="H61" s="89"/>
      <c r="I61" s="89"/>
      <c r="J61" s="1"/>
      <c r="K61" s="1"/>
      <c r="L61" s="67"/>
      <c r="M61" s="67"/>
      <c r="N61" s="67"/>
      <c r="O61" s="67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hidden="1" customHeight="1">
      <c r="A62" s="67"/>
      <c r="B62" s="67"/>
      <c r="C62" s="92"/>
      <c r="D62" s="93"/>
      <c r="E62" s="93"/>
      <c r="F62" s="93"/>
      <c r="G62" s="93"/>
      <c r="H62" s="93"/>
      <c r="I62" s="93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 ht="15.75" hidden="1" customHeight="1">
      <c r="A63" s="67"/>
      <c r="B63" s="67"/>
      <c r="C63" s="92"/>
      <c r="D63" s="93"/>
      <c r="E63" s="93"/>
      <c r="F63" s="93"/>
      <c r="G63" s="93"/>
      <c r="H63" s="93"/>
      <c r="I63" s="93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 ht="18.75" hidden="1" customHeight="1">
      <c r="A64" s="1"/>
      <c r="B64" s="1"/>
      <c r="C64" s="94"/>
      <c r="D64" s="95"/>
      <c r="E64" s="95"/>
      <c r="F64" s="95"/>
      <c r="G64" s="95"/>
      <c r="H64" s="95"/>
      <c r="I64" s="95"/>
      <c r="J64" s="1"/>
      <c r="K64" s="1"/>
      <c r="L64" s="67"/>
      <c r="M64" s="67"/>
      <c r="N64" s="67"/>
      <c r="O64" s="6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8.75" hidden="1" customHeight="1">
      <c r="A65" s="1"/>
      <c r="B65" s="1"/>
      <c r="C65" s="92"/>
      <c r="D65" s="93"/>
      <c r="E65" s="96"/>
      <c r="F65" s="96"/>
      <c r="G65" s="93"/>
      <c r="H65" s="96"/>
      <c r="I65" s="93"/>
      <c r="J65" s="1"/>
      <c r="K65" s="17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8.75" customHeight="1">
      <c r="A66" s="1"/>
      <c r="B66" s="1"/>
      <c r="C66" s="92"/>
      <c r="D66" s="93"/>
      <c r="E66" s="93"/>
      <c r="F66" s="93"/>
      <c r="G66" s="93"/>
      <c r="H66" s="93"/>
      <c r="I66" s="93"/>
      <c r="J66" s="1"/>
      <c r="K66" s="17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8.75" customHeight="1">
      <c r="A67" s="1"/>
      <c r="B67" s="1"/>
      <c r="C67" s="97" t="s">
        <v>66</v>
      </c>
      <c r="D67" s="89"/>
      <c r="E67" s="89">
        <f t="shared" ref="E67:I67" si="19">E58+E59+E60+E64+E61</f>
        <v>-742960</v>
      </c>
      <c r="F67" s="89">
        <f t="shared" si="19"/>
        <v>-390877</v>
      </c>
      <c r="G67" s="89">
        <f t="shared" si="19"/>
        <v>-226117.125</v>
      </c>
      <c r="H67" s="89">
        <f t="shared" si="19"/>
        <v>-92103.2</v>
      </c>
      <c r="I67" s="89">
        <f t="shared" si="19"/>
        <v>-7499.2</v>
      </c>
      <c r="J67" s="1"/>
      <c r="K67" s="1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8.75" hidden="1" customHeight="1">
      <c r="A68" s="1"/>
      <c r="B68" s="1"/>
      <c r="C68" s="94"/>
      <c r="D68" s="89"/>
      <c r="E68" s="89"/>
      <c r="F68" s="89"/>
      <c r="G68" s="89"/>
      <c r="H68" s="89"/>
      <c r="I68" s="89"/>
      <c r="J68" s="1"/>
      <c r="K68" s="1"/>
      <c r="L68" s="67"/>
      <c r="M68" s="67"/>
      <c r="N68" s="67"/>
      <c r="O68" s="67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8.75" hidden="1" customHeight="1">
      <c r="A69" s="67"/>
      <c r="B69" s="67"/>
      <c r="C69" s="92"/>
      <c r="D69" s="93"/>
      <c r="E69" s="93"/>
      <c r="F69" s="93"/>
      <c r="G69" s="93"/>
      <c r="H69" s="93"/>
      <c r="I69" s="93"/>
      <c r="J69" s="67"/>
      <c r="K69" s="1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 ht="18.75" hidden="1" customHeight="1">
      <c r="A70" s="67"/>
      <c r="B70" s="67"/>
      <c r="C70" s="92"/>
      <c r="D70" s="98"/>
      <c r="E70" s="98"/>
      <c r="F70" s="98"/>
      <c r="G70" s="93"/>
      <c r="H70" s="93"/>
      <c r="I70" s="93"/>
      <c r="J70" s="67"/>
      <c r="K70" s="1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 ht="18.75" hidden="1" customHeight="1">
      <c r="A71" s="1"/>
      <c r="B71" s="1"/>
      <c r="C71" s="97" t="s">
        <v>67</v>
      </c>
      <c r="D71" s="89"/>
      <c r="E71" s="89">
        <f t="shared" ref="E71:I71" si="20">E67+E68</f>
        <v>-742960</v>
      </c>
      <c r="F71" s="89">
        <f t="shared" si="20"/>
        <v>-390877</v>
      </c>
      <c r="G71" s="89">
        <f t="shared" si="20"/>
        <v>-226117.125</v>
      </c>
      <c r="H71" s="89">
        <f t="shared" si="20"/>
        <v>-92103.2</v>
      </c>
      <c r="I71" s="89">
        <f t="shared" si="20"/>
        <v>-7499.2</v>
      </c>
      <c r="J71" s="1"/>
      <c r="K71" s="30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8.75" customHeight="1">
      <c r="A72" s="1"/>
      <c r="B72" s="1"/>
      <c r="C72" s="90" t="s">
        <v>68</v>
      </c>
      <c r="D72" s="93"/>
      <c r="E72" s="93">
        <v>0.0</v>
      </c>
      <c r="F72" s="93">
        <v>0.0</v>
      </c>
      <c r="G72" s="93">
        <v>0.0</v>
      </c>
      <c r="H72" s="93">
        <v>0.0</v>
      </c>
      <c r="I72" s="96">
        <v>0.0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99" t="s">
        <v>69</v>
      </c>
      <c r="D73" s="93"/>
      <c r="E73" s="96">
        <v>1000000.0</v>
      </c>
      <c r="F73" s="96">
        <v>2000000.0</v>
      </c>
      <c r="G73" s="93">
        <v>0.0</v>
      </c>
      <c r="H73" s="93">
        <v>0.0</v>
      </c>
      <c r="I73" s="93">
        <v>0.0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8.75" customHeight="1">
      <c r="A74" s="1"/>
      <c r="B74" s="1"/>
      <c r="C74" s="100" t="s">
        <v>70</v>
      </c>
      <c r="D74" s="101"/>
      <c r="E74" s="101">
        <f t="shared" ref="E74:I74" si="21">E71-E72+E73</f>
        <v>257040</v>
      </c>
      <c r="F74" s="101">
        <f t="shared" si="21"/>
        <v>1609123</v>
      </c>
      <c r="G74" s="101">
        <f t="shared" si="21"/>
        <v>-226117.125</v>
      </c>
      <c r="H74" s="101">
        <f t="shared" si="21"/>
        <v>-92103.2</v>
      </c>
      <c r="I74" s="101">
        <f t="shared" si="21"/>
        <v>-7499.2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8.75" customHeight="1">
      <c r="A75" s="1"/>
      <c r="B75" s="1"/>
      <c r="C75" s="18"/>
      <c r="D75" s="102"/>
      <c r="E75" s="102"/>
      <c r="F75" s="102"/>
      <c r="G75" s="102"/>
      <c r="H75" s="102"/>
      <c r="I75" s="10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8.75" customHeight="1">
      <c r="A76" s="17"/>
      <c r="B76" s="17"/>
      <c r="C76" s="103" t="s">
        <v>71</v>
      </c>
      <c r="D76" s="104"/>
      <c r="E76" s="105">
        <f>E74</f>
        <v>257040</v>
      </c>
      <c r="F76" s="105">
        <f>E76+F74</f>
        <v>1866163</v>
      </c>
      <c r="G76" s="105">
        <f t="shared" ref="G76:I76" si="22">G74+F76</f>
        <v>1640045.875</v>
      </c>
      <c r="H76" s="105">
        <f t="shared" si="22"/>
        <v>1547942.675</v>
      </c>
      <c r="I76" s="105">
        <f t="shared" si="22"/>
        <v>1540443.475</v>
      </c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8.75" customHeight="1">
      <c r="A78" s="1"/>
      <c r="B78" s="1"/>
      <c r="C78" s="106"/>
      <c r="D78" s="28"/>
      <c r="E78" s="28"/>
      <c r="F78" s="28"/>
      <c r="G78" s="28"/>
      <c r="H78" s="2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8.75" customHeight="1">
      <c r="A79" s="1"/>
      <c r="B79" s="17">
        <v>5.0</v>
      </c>
      <c r="C79" s="17" t="s">
        <v>72</v>
      </c>
      <c r="D79" s="28"/>
      <c r="E79" s="28"/>
      <c r="F79" s="28"/>
      <c r="G79" s="28"/>
      <c r="H79" s="2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8.75" customHeight="1">
      <c r="A80" s="1"/>
      <c r="B80" s="1"/>
      <c r="C80" s="106"/>
      <c r="D80" s="28"/>
      <c r="E80" s="28"/>
      <c r="F80" s="28"/>
      <c r="G80" s="28"/>
      <c r="H80" s="2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8.75" customHeight="1">
      <c r="A81" s="1"/>
      <c r="B81" s="1"/>
      <c r="C81" s="42" t="s">
        <v>73</v>
      </c>
      <c r="D81" s="107"/>
      <c r="E81" s="42" t="str">
        <f t="shared" ref="E81:I81" si="23">E56</f>
        <v>ANNO 1</v>
      </c>
      <c r="F81" s="42" t="str">
        <f t="shared" si="23"/>
        <v>ANNO 2</v>
      </c>
      <c r="G81" s="42" t="str">
        <f t="shared" si="23"/>
        <v>ANNO 3</v>
      </c>
      <c r="H81" s="42" t="str">
        <f t="shared" si="23"/>
        <v>ANNO 4</v>
      </c>
      <c r="I81" s="42" t="str">
        <f t="shared" si="23"/>
        <v>ANNO 5</v>
      </c>
      <c r="J81" s="1"/>
      <c r="K81" s="1"/>
      <c r="L81" s="37"/>
      <c r="M81" s="37"/>
      <c r="N81" s="37"/>
      <c r="O81" s="37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8.75" customHeight="1">
      <c r="A82" s="37"/>
      <c r="B82" s="37"/>
      <c r="C82" s="108"/>
      <c r="D82" s="107"/>
      <c r="E82" s="46"/>
      <c r="F82" s="46"/>
      <c r="G82" s="46"/>
      <c r="H82" s="46"/>
      <c r="I82" s="46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ht="18.75" customHeight="1">
      <c r="A83" s="37"/>
      <c r="B83" s="37"/>
      <c r="C83" s="46"/>
      <c r="D83" s="109"/>
      <c r="E83" s="110">
        <f t="shared" ref="E83:I83" si="24">E43/E19</f>
        <v>-5.25</v>
      </c>
      <c r="F83" s="110">
        <f t="shared" si="24"/>
        <v>-0.2896322577</v>
      </c>
      <c r="G83" s="110">
        <f t="shared" si="24"/>
        <v>0.06191674105</v>
      </c>
      <c r="H83" s="110">
        <f t="shared" si="24"/>
        <v>0.2211144739</v>
      </c>
      <c r="I83" s="110">
        <f t="shared" si="24"/>
        <v>0.2791142265</v>
      </c>
      <c r="J83" s="37"/>
      <c r="K83" s="37"/>
      <c r="L83" s="1"/>
      <c r="M83" s="1"/>
      <c r="N83" s="1"/>
      <c r="O83" s="1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28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8.75" customHeight="1">
      <c r="A86" s="1"/>
      <c r="B86" s="17">
        <v>6.0</v>
      </c>
      <c r="C86" s="17" t="s">
        <v>74</v>
      </c>
      <c r="D86" s="28"/>
      <c r="E86" s="28"/>
      <c r="F86" s="28"/>
      <c r="G86" s="28"/>
      <c r="H86" s="2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8.75" customHeight="1">
      <c r="A87" s="1"/>
      <c r="B87" s="17"/>
      <c r="C87" s="111"/>
      <c r="D87" s="1"/>
      <c r="E87" s="1"/>
      <c r="F87" s="1"/>
      <c r="G87" s="1"/>
      <c r="H87" s="1"/>
      <c r="I87" s="112"/>
      <c r="J87" s="1"/>
      <c r="K87" s="1"/>
      <c r="L87" s="113"/>
      <c r="M87" s="113"/>
      <c r="N87" s="113"/>
      <c r="O87" s="11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8.75" customHeight="1">
      <c r="A88" s="1"/>
      <c r="B88" s="17"/>
      <c r="C88" s="111"/>
      <c r="D88" s="1"/>
      <c r="E88" s="1"/>
      <c r="F88" s="1"/>
      <c r="G88" s="1"/>
      <c r="H88" s="1"/>
      <c r="I88" s="112"/>
      <c r="J88" s="1"/>
      <c r="K88" s="1"/>
      <c r="L88" s="113"/>
      <c r="M88" s="113"/>
      <c r="N88" s="113"/>
      <c r="O88" s="11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24.75" customHeight="1">
      <c r="A89" s="113"/>
      <c r="B89" s="113"/>
      <c r="C89" s="114" t="str">
        <f>E81</f>
        <v>ANNO 1</v>
      </c>
      <c r="D89" s="115"/>
      <c r="E89" s="115">
        <f>IF(E71&lt;0,E71/12,0)</f>
        <v>-61913.33333</v>
      </c>
      <c r="F89" s="113"/>
      <c r="G89" s="113"/>
      <c r="H89" s="113"/>
      <c r="I89" s="116"/>
      <c r="J89" s="113"/>
      <c r="K89" s="113"/>
      <c r="L89" s="1"/>
      <c r="M89" s="1"/>
      <c r="N89" s="1"/>
      <c r="O89" s="1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</row>
    <row r="90" ht="15.0" customHeight="1">
      <c r="A90" s="1"/>
      <c r="B90" s="1"/>
      <c r="C90" s="18"/>
      <c r="D90" s="37"/>
      <c r="E90" s="37"/>
      <c r="F90" s="1"/>
      <c r="G90" s="1"/>
      <c r="H90" s="1"/>
      <c r="I90" s="112"/>
      <c r="J90" s="1"/>
      <c r="K90" s="1"/>
      <c r="L90" s="113"/>
      <c r="M90" s="113"/>
      <c r="N90" s="113"/>
      <c r="O90" s="11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24.75" customHeight="1">
      <c r="A91" s="113"/>
      <c r="B91" s="113"/>
      <c r="C91" s="114" t="str">
        <f>F81</f>
        <v>ANNO 2</v>
      </c>
      <c r="D91" s="115"/>
      <c r="E91" s="115">
        <f>IF(F71&lt;0,F71/12,0)</f>
        <v>-32573.08333</v>
      </c>
      <c r="F91" s="113"/>
      <c r="G91" s="113"/>
      <c r="H91" s="113"/>
      <c r="I91" s="113"/>
      <c r="J91" s="113"/>
      <c r="K91" s="113"/>
      <c r="L91" s="1"/>
      <c r="M91" s="1"/>
      <c r="N91" s="1"/>
      <c r="O91" s="1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</row>
    <row r="92" ht="18.75" customHeight="1">
      <c r="A92" s="1"/>
      <c r="B92" s="1"/>
      <c r="C92" s="1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24.75" customHeight="1">
      <c r="A93" s="113"/>
      <c r="B93" s="113"/>
      <c r="C93" s="114" t="str">
        <f>G81</f>
        <v>ANNO 3</v>
      </c>
      <c r="D93" s="115"/>
      <c r="E93" s="115">
        <f>IF(G71&lt;0,G71/12,0)</f>
        <v>-18843.09375</v>
      </c>
      <c r="F93" s="113"/>
      <c r="G93" s="113"/>
      <c r="H93" s="113"/>
      <c r="I93" s="113"/>
      <c r="J93" s="113"/>
      <c r="K93" s="113"/>
      <c r="L93" s="1"/>
      <c r="M93" s="1"/>
      <c r="N93" s="1"/>
      <c r="O93" s="1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</row>
    <row r="94" ht="15.75" customHeight="1">
      <c r="A94" s="113"/>
      <c r="B94" s="113"/>
      <c r="C94" s="117"/>
      <c r="D94" s="118"/>
      <c r="E94" s="118"/>
      <c r="F94" s="113"/>
      <c r="G94" s="113"/>
      <c r="H94" s="113"/>
      <c r="I94" s="113"/>
      <c r="J94" s="113"/>
      <c r="K94" s="113"/>
      <c r="L94" s="1"/>
      <c r="M94" s="1"/>
      <c r="N94" s="1"/>
      <c r="O94" s="1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</row>
    <row r="95" ht="24.75" customHeight="1">
      <c r="A95" s="1"/>
      <c r="B95" s="1"/>
      <c r="C95" s="114" t="str">
        <f>H81</f>
        <v>ANNO 4</v>
      </c>
      <c r="D95" s="115"/>
      <c r="E95" s="115">
        <f>IF(H71&lt;0,H71/12,0)</f>
        <v>-7675.266667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24.75" customHeight="1">
      <c r="A97" s="1"/>
      <c r="B97" s="1"/>
      <c r="C97" s="114" t="str">
        <f>I81</f>
        <v>ANNO 5</v>
      </c>
      <c r="D97" s="115"/>
      <c r="E97" s="115">
        <f>IF(I71&lt;0,I71/12,0)</f>
        <v>-624.9333333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ht="18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ht="18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ht="18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ht="18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ht="18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ht="18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ht="18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ht="18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</sheetData>
  <mergeCells count="21">
    <mergeCell ref="L7:O7"/>
    <mergeCell ref="L16:O16"/>
    <mergeCell ref="E17:E18"/>
    <mergeCell ref="F17:F18"/>
    <mergeCell ref="G17:G18"/>
    <mergeCell ref="H17:H18"/>
    <mergeCell ref="I17:I18"/>
    <mergeCell ref="E56:E57"/>
    <mergeCell ref="C81:C83"/>
    <mergeCell ref="E81:E82"/>
    <mergeCell ref="F81:F82"/>
    <mergeCell ref="G81:G82"/>
    <mergeCell ref="H81:H82"/>
    <mergeCell ref="I81:I82"/>
    <mergeCell ref="L25:O25"/>
    <mergeCell ref="L39:O39"/>
    <mergeCell ref="L53:O53"/>
    <mergeCell ref="F56:F57"/>
    <mergeCell ref="G56:G57"/>
    <mergeCell ref="H56:H57"/>
    <mergeCell ref="I56:I57"/>
  </mergeCells>
  <printOptions/>
  <pageMargins bottom="0.75" footer="0.0" header="0.0" left="0.25" right="0.25" top="0.75"/>
  <pageSetup fitToHeight="0" paperSize="9" orientation="portrait"/>
  <drawing r:id="rId2"/>
  <legacyDrawing r:id="rId3"/>
</worksheet>
</file>