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7715" windowHeight="6975" activeTab="5"/>
  </bookViews>
  <sheets>
    <sheet name="Linc" sheetId="1" r:id="rId1"/>
    <sheet name="Indexes" sheetId="2" r:id="rId2"/>
    <sheet name="MiniLinc" sheetId="3" r:id="rId3"/>
    <sheet name="AlLinc" sheetId="5" r:id="rId4"/>
    <sheet name="Segm" sheetId="4" r:id="rId5"/>
    <sheet name="Stuff" sheetId="6" r:id="rId6"/>
  </sheets>
  <calcPr calcId="145621"/>
</workbook>
</file>

<file path=xl/calcChain.xml><?xml version="1.0" encoding="utf-8"?>
<calcChain xmlns="http://schemas.openxmlformats.org/spreadsheetml/2006/main">
  <c r="F8" i="6" l="1"/>
  <c r="H5" i="6"/>
  <c r="G5" i="6"/>
  <c r="F5" i="6"/>
  <c r="G4" i="6"/>
  <c r="F4" i="6"/>
  <c r="O3" i="6"/>
  <c r="N3" i="6"/>
  <c r="M3" i="6"/>
  <c r="F3" i="6"/>
  <c r="L3" i="6" s="1"/>
  <c r="O2" i="6"/>
  <c r="N2" i="6"/>
  <c r="M2" i="6"/>
  <c r="L2" i="6"/>
  <c r="O1" i="6"/>
  <c r="N1" i="6"/>
  <c r="M1" i="6"/>
  <c r="L1" i="6"/>
  <c r="U18" i="1" l="1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G23" i="1"/>
  <c r="H23" i="1"/>
  <c r="I23" i="1"/>
  <c r="U24" i="1" s="1"/>
  <c r="I21" i="1"/>
  <c r="I22" i="1"/>
  <c r="F21" i="1"/>
  <c r="F22" i="1"/>
  <c r="F23" i="1"/>
  <c r="G20" i="1"/>
  <c r="H20" i="1"/>
  <c r="I20" i="1"/>
  <c r="G22" i="1"/>
  <c r="H22" i="1"/>
  <c r="H21" i="1"/>
  <c r="G21" i="1"/>
  <c r="F20" i="1"/>
  <c r="U27" i="1"/>
  <c r="U26" i="1"/>
  <c r="U17" i="1"/>
  <c r="U16" i="1"/>
  <c r="U15" i="1"/>
  <c r="U14" i="1"/>
  <c r="U13" i="1"/>
  <c r="U22" i="1" l="1"/>
  <c r="U23" i="1"/>
  <c r="U21" i="1"/>
  <c r="U25" i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D3" i="5"/>
  <c r="E3" i="5"/>
  <c r="F3" i="5"/>
  <c r="G3" i="5"/>
  <c r="H3" i="5"/>
  <c r="I3" i="5"/>
  <c r="J3" i="5"/>
  <c r="K3" i="5"/>
  <c r="L3" i="5"/>
  <c r="M3" i="5"/>
  <c r="N3" i="5"/>
  <c r="O3" i="5"/>
  <c r="P3" i="5"/>
  <c r="C3" i="5"/>
  <c r="AJ26" i="3"/>
  <c r="BJ17" i="3" l="1"/>
  <c r="BH19" i="3" s="1"/>
  <c r="BJ16" i="3"/>
  <c r="BG19" i="3" s="1"/>
  <c r="BI16" i="3"/>
  <c r="BG18" i="3" s="1"/>
  <c r="BI15" i="3"/>
  <c r="BF18" i="3" s="1"/>
  <c r="BH15" i="3"/>
  <c r="BF17" i="3" s="1"/>
  <c r="BG15" i="3"/>
  <c r="BJ14" i="3"/>
  <c r="BE19" i="3" s="1"/>
  <c r="BH14" i="3"/>
  <c r="BE17" i="3" s="1"/>
  <c r="BG14" i="3"/>
  <c r="BE16" i="3" s="1"/>
  <c r="BJ13" i="3"/>
  <c r="BD19" i="3" s="1"/>
  <c r="BI13" i="3"/>
  <c r="BD18" i="3" s="1"/>
  <c r="BG13" i="3"/>
  <c r="BD16" i="3" s="1"/>
  <c r="BF13" i="3"/>
  <c r="BD15" i="3" s="1"/>
  <c r="BJ12" i="3"/>
  <c r="BC19" i="3" s="1"/>
  <c r="BI12" i="3"/>
  <c r="BC18" i="3" s="1"/>
  <c r="BH12" i="3"/>
  <c r="BC17" i="3" s="1"/>
  <c r="BF12" i="3"/>
  <c r="BC15" i="3" s="1"/>
  <c r="BE12" i="3"/>
  <c r="BC14" i="3" s="1"/>
  <c r="BJ11" i="3"/>
  <c r="BB19" i="3" s="1"/>
  <c r="BI11" i="3"/>
  <c r="BB18" i="3" s="1"/>
  <c r="BH11" i="3"/>
  <c r="BB17" i="3" s="1"/>
  <c r="BG11" i="3"/>
  <c r="BB16" i="3" s="1"/>
  <c r="BE11" i="3"/>
  <c r="BB14" i="3" s="1"/>
  <c r="BD11" i="3"/>
  <c r="BB13" i="3" s="1"/>
  <c r="BC11" i="3"/>
  <c r="BJ10" i="3"/>
  <c r="BA19" i="3" s="1"/>
  <c r="BI10" i="3"/>
  <c r="BA18" i="3" s="1"/>
  <c r="BH10" i="3"/>
  <c r="BA17" i="3" s="1"/>
  <c r="BG10" i="3"/>
  <c r="BA16" i="3" s="1"/>
  <c r="BF10" i="3"/>
  <c r="BA15" i="3" s="1"/>
  <c r="BD10" i="3"/>
  <c r="BA13" i="3" s="1"/>
  <c r="BC10" i="3"/>
  <c r="BA12" i="3" s="1"/>
  <c r="BJ9" i="3"/>
  <c r="BI9" i="3"/>
  <c r="AZ18" i="3" s="1"/>
  <c r="BH9" i="3"/>
  <c r="AZ17" i="3" s="1"/>
  <c r="BG9" i="3"/>
  <c r="AZ16" i="3" s="1"/>
  <c r="BF9" i="3"/>
  <c r="AZ15" i="3" s="1"/>
  <c r="BE9" i="3"/>
  <c r="AZ14" i="3" s="1"/>
  <c r="BC9" i="3"/>
  <c r="AZ12" i="3" s="1"/>
  <c r="BB9" i="3"/>
  <c r="AZ11" i="3" s="1"/>
  <c r="BJ8" i="3"/>
  <c r="BI8" i="3"/>
  <c r="BH8" i="3"/>
  <c r="BG8" i="3"/>
  <c r="BF8" i="3"/>
  <c r="BE8" i="3"/>
  <c r="BD8" i="3"/>
  <c r="BB8" i="3"/>
  <c r="BA8" i="3"/>
  <c r="BJ7" i="3"/>
  <c r="BI7" i="3"/>
  <c r="BH7" i="3"/>
  <c r="BG7" i="3"/>
  <c r="BF7" i="3"/>
  <c r="BE7" i="3"/>
  <c r="BD7" i="3"/>
  <c r="BC7" i="3"/>
  <c r="BA7" i="3"/>
  <c r="AZ7" i="3"/>
  <c r="AY7" i="3"/>
  <c r="BJ6" i="3"/>
  <c r="BI6" i="3"/>
  <c r="BH6" i="3"/>
  <c r="BG6" i="3"/>
  <c r="BF6" i="3"/>
  <c r="BE6" i="3"/>
  <c r="BD6" i="3"/>
  <c r="BC6" i="3"/>
  <c r="BB6" i="3"/>
  <c r="AZ6" i="3"/>
  <c r="AY6" i="3"/>
  <c r="BJ5" i="3"/>
  <c r="BI5" i="3"/>
  <c r="BH5" i="3"/>
  <c r="BG5" i="3"/>
  <c r="BF5" i="3"/>
  <c r="BE5" i="3"/>
  <c r="BD5" i="3"/>
  <c r="BC5" i="3"/>
  <c r="BB5" i="3"/>
  <c r="BA5" i="3"/>
  <c r="AY5" i="3"/>
  <c r="AX5" i="3"/>
  <c r="BJ4" i="3"/>
  <c r="BI4" i="3"/>
  <c r="BH4" i="3"/>
  <c r="BG4" i="3"/>
  <c r="BF4" i="3"/>
  <c r="BE4" i="3"/>
  <c r="BD4" i="3"/>
  <c r="BC4" i="3"/>
  <c r="BB4" i="3"/>
  <c r="BA4" i="3"/>
  <c r="AZ4" i="3"/>
  <c r="AX4" i="3"/>
  <c r="AW4" i="3"/>
  <c r="AZ19" i="3"/>
  <c r="U9" i="1" l="1"/>
  <c r="U7" i="1"/>
  <c r="U6" i="1"/>
  <c r="U5" i="1"/>
  <c r="U4" i="1"/>
  <c r="AN15" i="3" l="1"/>
  <c r="AJ11" i="3"/>
  <c r="AQ8" i="3"/>
  <c r="AP8" i="3"/>
  <c r="AO8" i="3"/>
  <c r="AN8" i="3"/>
  <c r="AM8" i="3"/>
  <c r="AL8" i="3"/>
  <c r="AK8" i="3"/>
  <c r="AI8" i="3"/>
  <c r="AH8" i="3"/>
  <c r="BF16" i="3" l="1"/>
  <c r="AY11" i="3"/>
  <c r="AY16" i="3"/>
  <c r="AY13" i="3"/>
  <c r="AY14" i="3"/>
  <c r="AY18" i="3"/>
  <c r="AY10" i="3"/>
  <c r="AY15" i="3"/>
  <c r="AY19" i="3"/>
  <c r="AY17" i="3"/>
  <c r="BB12" i="3"/>
  <c r="AG8" i="3"/>
  <c r="AH9" i="3"/>
  <c r="AQ18" i="3"/>
  <c r="AI10" i="3"/>
  <c r="AJ8" i="3"/>
  <c r="AO16" i="3"/>
  <c r="AK12" i="3"/>
  <c r="AQ7" i="3"/>
  <c r="AX19" i="3" s="1"/>
  <c r="AP7" i="3"/>
  <c r="AX18" i="3" s="1"/>
  <c r="AO7" i="3"/>
  <c r="AX17" i="3" s="1"/>
  <c r="AN7" i="3"/>
  <c r="AX16" i="3" s="1"/>
  <c r="AM7" i="3"/>
  <c r="AX15" i="3" s="1"/>
  <c r="AL7" i="3"/>
  <c r="AX14" i="3" s="1"/>
  <c r="AK7" i="3"/>
  <c r="AX13" i="3" s="1"/>
  <c r="AJ7" i="3"/>
  <c r="AX12" i="3" s="1"/>
  <c r="AH7" i="3"/>
  <c r="AX10" i="3" s="1"/>
  <c r="AF7" i="3"/>
  <c r="AX8" i="3" s="1"/>
  <c r="AG7" i="3"/>
  <c r="AX9" i="3" s="1"/>
  <c r="AP17" i="3" l="1"/>
  <c r="AL13" i="3"/>
  <c r="AM14" i="3"/>
  <c r="AQ6" i="3"/>
  <c r="AP6" i="3"/>
  <c r="AO6" i="3"/>
  <c r="AN6" i="3"/>
  <c r="AM6" i="3"/>
  <c r="AL6" i="3"/>
  <c r="AK6" i="3"/>
  <c r="AJ6" i="3"/>
  <c r="AI6" i="3"/>
  <c r="AG6" i="3"/>
  <c r="AF6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N18" i="3"/>
  <c r="AM18" i="3"/>
  <c r="AL18" i="3"/>
  <c r="AK18" i="3"/>
  <c r="AJ18" i="3"/>
  <c r="AI18" i="3"/>
  <c r="AH18" i="3"/>
  <c r="AG18" i="3"/>
  <c r="AF18" i="3"/>
  <c r="AE18" i="3"/>
  <c r="AN17" i="3"/>
  <c r="AM17" i="3"/>
  <c r="AL17" i="3"/>
  <c r="AK17" i="3"/>
  <c r="AJ17" i="3"/>
  <c r="AI17" i="3"/>
  <c r="AH17" i="3"/>
  <c r="AG17" i="3"/>
  <c r="AF17" i="3"/>
  <c r="AE17" i="3"/>
  <c r="AM16" i="3"/>
  <c r="AL16" i="3"/>
  <c r="AK16" i="3"/>
  <c r="AJ16" i="3"/>
  <c r="AI16" i="3"/>
  <c r="AH16" i="3"/>
  <c r="AG16" i="3"/>
  <c r="AF16" i="3"/>
  <c r="AE16" i="3"/>
  <c r="AK15" i="3"/>
  <c r="AJ15" i="3"/>
  <c r="AI15" i="3"/>
  <c r="AH15" i="3"/>
  <c r="AG15" i="3"/>
  <c r="AF15" i="3"/>
  <c r="AE15" i="3"/>
  <c r="AJ14" i="3"/>
  <c r="AI14" i="3"/>
  <c r="AH14" i="3"/>
  <c r="AG14" i="3"/>
  <c r="AF14" i="3"/>
  <c r="AE14" i="3"/>
  <c r="AJ13" i="3"/>
  <c r="AI13" i="3"/>
  <c r="AH13" i="3"/>
  <c r="AG13" i="3"/>
  <c r="AF13" i="3"/>
  <c r="AE13" i="3"/>
  <c r="AI12" i="3"/>
  <c r="AH12" i="3"/>
  <c r="AG12" i="3"/>
  <c r="AF12" i="3"/>
  <c r="AE12" i="3"/>
  <c r="AH11" i="3"/>
  <c r="AG11" i="3"/>
  <c r="AF11" i="3"/>
  <c r="AG10" i="3"/>
  <c r="AF10" i="3"/>
  <c r="AE10" i="3"/>
  <c r="AF9" i="3"/>
  <c r="AE9" i="3"/>
  <c r="AE8" i="3"/>
  <c r="AQ5" i="3"/>
  <c r="AP5" i="3"/>
  <c r="AO5" i="3"/>
  <c r="AN5" i="3"/>
  <c r="AM5" i="3"/>
  <c r="AL5" i="3"/>
  <c r="AK5" i="3"/>
  <c r="AJ5" i="3"/>
  <c r="AI5" i="3"/>
  <c r="AH5" i="3"/>
  <c r="AF5" i="3"/>
  <c r="AE5" i="3"/>
  <c r="AC5" i="3"/>
  <c r="AC8" i="3" l="1"/>
  <c r="AV8" i="3"/>
  <c r="AC13" i="3"/>
  <c r="AC17" i="3"/>
  <c r="AV17" i="3"/>
  <c r="AD12" i="3"/>
  <c r="AW12" i="3"/>
  <c r="AD16" i="3"/>
  <c r="AW16" i="3"/>
  <c r="AL15" i="3"/>
  <c r="AC10" i="3"/>
  <c r="AV10" i="3"/>
  <c r="AC14" i="3"/>
  <c r="AV14" i="3"/>
  <c r="AC18" i="3"/>
  <c r="AV18" i="3"/>
  <c r="AD8" i="3"/>
  <c r="AW8" i="3"/>
  <c r="AD13" i="3"/>
  <c r="AW13" i="3"/>
  <c r="AD17" i="3"/>
  <c r="AW17" i="3"/>
  <c r="AC11" i="3"/>
  <c r="AC15" i="3"/>
  <c r="AC19" i="3"/>
  <c r="AD9" i="3"/>
  <c r="AW9" i="3"/>
  <c r="AD14" i="3"/>
  <c r="AW14" i="3"/>
  <c r="AD18" i="3"/>
  <c r="AW18" i="3"/>
  <c r="AK14" i="3"/>
  <c r="AC7" i="3"/>
  <c r="AC12" i="3"/>
  <c r="AV12" i="3"/>
  <c r="AC16" i="3"/>
  <c r="AV16" i="3"/>
  <c r="AD11" i="3"/>
  <c r="AW11" i="3"/>
  <c r="AD15" i="3"/>
  <c r="AW15" i="3"/>
  <c r="AD19" i="3"/>
  <c r="AW19" i="3"/>
  <c r="AO18" i="3"/>
  <c r="AQ4" i="3"/>
  <c r="AP4" i="3"/>
  <c r="AO4" i="3"/>
  <c r="AN4" i="3"/>
  <c r="AM4" i="3"/>
  <c r="AL4" i="3"/>
  <c r="AK4" i="3"/>
  <c r="AJ4" i="3"/>
  <c r="AI4" i="3"/>
  <c r="AH4" i="3"/>
  <c r="AG4" i="3"/>
  <c r="AE4" i="3"/>
  <c r="AD4" i="3"/>
  <c r="AC3" i="3"/>
  <c r="AV3" i="3" s="1"/>
  <c r="AD3" i="3"/>
  <c r="AW3" i="3" s="1"/>
  <c r="AE3" i="3"/>
  <c r="AX3" i="3" s="1"/>
  <c r="AF3" i="3"/>
  <c r="AY3" i="3" s="1"/>
  <c r="AG3" i="3"/>
  <c r="AZ3" i="3" s="1"/>
  <c r="AH3" i="3"/>
  <c r="BA3" i="3" s="1"/>
  <c r="AI3" i="3"/>
  <c r="BB3" i="3" s="1"/>
  <c r="AJ3" i="3"/>
  <c r="BC3" i="3" s="1"/>
  <c r="AK3" i="3"/>
  <c r="BD3" i="3" s="1"/>
  <c r="AL3" i="3"/>
  <c r="BE3" i="3" s="1"/>
  <c r="AM3" i="3"/>
  <c r="BF3" i="3" s="1"/>
  <c r="AN3" i="3"/>
  <c r="BG3" i="3" s="1"/>
  <c r="AO3" i="3"/>
  <c r="BH3" i="3" s="1"/>
  <c r="AP3" i="3"/>
  <c r="BI3" i="3" s="1"/>
  <c r="AQ3" i="3"/>
  <c r="BJ3" i="3" s="1"/>
  <c r="AB3" i="3"/>
  <c r="AU3" i="3" s="1"/>
  <c r="AG5" i="3"/>
  <c r="AD5" i="3"/>
  <c r="AH6" i="3"/>
  <c r="AE6" i="3"/>
  <c r="AI7" i="3"/>
  <c r="AG24" i="3" l="1"/>
  <c r="AR15" i="3"/>
  <c r="AF4" i="3"/>
  <c r="AB8" i="3" s="1"/>
  <c r="AC6" i="3"/>
  <c r="AU13" i="3"/>
  <c r="AV15" i="3"/>
  <c r="AE11" i="3"/>
  <c r="AC9" i="3"/>
  <c r="AV13" i="3"/>
  <c r="AD7" i="3"/>
  <c r="AU11" i="3"/>
  <c r="AU16" i="3"/>
  <c r="AU19" i="3"/>
  <c r="AV19" i="3"/>
  <c r="AV11" i="3"/>
  <c r="AD10" i="3"/>
  <c r="AR10" i="3" s="1"/>
  <c r="AC4" i="3"/>
  <c r="AG27" i="3"/>
  <c r="AJ24" i="3" s="1"/>
  <c r="AG23" i="3"/>
  <c r="AB7" i="3"/>
  <c r="AB6" i="3"/>
  <c r="AB12" i="3"/>
  <c r="AR12" i="3" s="1"/>
  <c r="AB13" i="3"/>
  <c r="AR13" i="3" s="1"/>
  <c r="AB17" i="3"/>
  <c r="AR17" i="3" s="1"/>
  <c r="AB14" i="3"/>
  <c r="AR14" i="3" s="1"/>
  <c r="AB18" i="3"/>
  <c r="AR18" i="3" s="1"/>
  <c r="AB16" i="3"/>
  <c r="AR16" i="3" s="1"/>
  <c r="AB19" i="3"/>
  <c r="AR19" i="3" s="1"/>
  <c r="AB9" i="3"/>
  <c r="AB11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U17" i="3"/>
  <c r="T17" i="3"/>
  <c r="S17" i="3"/>
  <c r="R17" i="3"/>
  <c r="Q17" i="3"/>
  <c r="P17" i="3"/>
  <c r="O17" i="3"/>
  <c r="N17" i="3"/>
  <c r="M17" i="3"/>
  <c r="L17" i="3"/>
  <c r="K17" i="3"/>
  <c r="J17" i="3"/>
  <c r="T16" i="3"/>
  <c r="AV7" i="3" s="1"/>
  <c r="S16" i="3"/>
  <c r="R16" i="3"/>
  <c r="Q16" i="3"/>
  <c r="P16" i="3"/>
  <c r="O16" i="3"/>
  <c r="N16" i="3"/>
  <c r="M16" i="3"/>
  <c r="L16" i="3"/>
  <c r="K16" i="3"/>
  <c r="J16" i="3"/>
  <c r="S15" i="3"/>
  <c r="R15" i="3"/>
  <c r="Q15" i="3"/>
  <c r="P15" i="3"/>
  <c r="O15" i="3"/>
  <c r="N15" i="3"/>
  <c r="M15" i="3"/>
  <c r="L15" i="3"/>
  <c r="K15" i="3"/>
  <c r="J15" i="3"/>
  <c r="R14" i="3"/>
  <c r="Q14" i="3"/>
  <c r="P14" i="3"/>
  <c r="O14" i="3"/>
  <c r="N14" i="3"/>
  <c r="M14" i="3"/>
  <c r="L14" i="3"/>
  <c r="K14" i="3"/>
  <c r="J14" i="3"/>
  <c r="Q13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O11" i="3"/>
  <c r="N11" i="3"/>
  <c r="M11" i="3"/>
  <c r="L11" i="3"/>
  <c r="K11" i="3"/>
  <c r="J11" i="3"/>
  <c r="N10" i="3"/>
  <c r="M10" i="3"/>
  <c r="L10" i="3"/>
  <c r="K10" i="3"/>
  <c r="J10" i="3"/>
  <c r="M9" i="3"/>
  <c r="L9" i="3"/>
  <c r="K9" i="3"/>
  <c r="J9" i="3"/>
  <c r="L8" i="3"/>
  <c r="K8" i="3"/>
  <c r="J8" i="3"/>
  <c r="Y4" i="3"/>
  <c r="K7" i="3"/>
  <c r="J7" i="3"/>
  <c r="J6" i="3"/>
  <c r="I19" i="3"/>
  <c r="I18" i="3"/>
  <c r="I17" i="3"/>
  <c r="I16" i="3"/>
  <c r="I14" i="3"/>
  <c r="I13" i="3"/>
  <c r="I12" i="3"/>
  <c r="I11" i="3"/>
  <c r="I9" i="3"/>
  <c r="I8" i="3"/>
  <c r="I7" i="3"/>
  <c r="I6" i="3"/>
  <c r="Y6" i="3" s="1"/>
  <c r="I5" i="3"/>
  <c r="C3" i="2"/>
  <c r="C2" i="2"/>
  <c r="B6" i="3"/>
  <c r="C6" i="3"/>
  <c r="D6" i="3"/>
  <c r="E6" i="3"/>
  <c r="D4" i="3"/>
  <c r="E4" i="3"/>
  <c r="D5" i="3"/>
  <c r="E5" i="3"/>
  <c r="E3" i="3"/>
  <c r="B4" i="3"/>
  <c r="C4" i="3"/>
  <c r="B5" i="3"/>
  <c r="C5" i="3"/>
  <c r="C3" i="3"/>
  <c r="D3" i="3"/>
  <c r="B3" i="3"/>
  <c r="AR6" i="3" l="1"/>
  <c r="AX25" i="3"/>
  <c r="AX26" i="3"/>
  <c r="AX27" i="3"/>
  <c r="AU24" i="3"/>
  <c r="AU25" i="3"/>
  <c r="AU26" i="3"/>
  <c r="AY26" i="3" s="1"/>
  <c r="AU27" i="3"/>
  <c r="AV24" i="3"/>
  <c r="AV26" i="3"/>
  <c r="AW24" i="3"/>
  <c r="AW25" i="3"/>
  <c r="AW26" i="3"/>
  <c r="AW27" i="3"/>
  <c r="AX24" i="3"/>
  <c r="AV25" i="3"/>
  <c r="AV27" i="3"/>
  <c r="AV4" i="3"/>
  <c r="AU5" i="3" s="1"/>
  <c r="BJ18" i="3"/>
  <c r="BI19" i="3" s="1"/>
  <c r="BI14" i="3"/>
  <c r="BE18" i="3" s="1"/>
  <c r="AW5" i="3"/>
  <c r="AV6" i="3" s="1"/>
  <c r="BC8" i="3"/>
  <c r="AY12" i="3" s="1"/>
  <c r="BA6" i="3"/>
  <c r="AW10" i="3" s="1"/>
  <c r="BD9" i="3"/>
  <c r="AZ13" i="3" s="1"/>
  <c r="BH16" i="3"/>
  <c r="BG17" i="3" s="1"/>
  <c r="BF14" i="3"/>
  <c r="BE15" i="3" s="1"/>
  <c r="BF11" i="3"/>
  <c r="BB15" i="3" s="1"/>
  <c r="BI17" i="3"/>
  <c r="BH18" i="3" s="1"/>
  <c r="BB10" i="3"/>
  <c r="BA11" i="3" s="1"/>
  <c r="BH13" i="3"/>
  <c r="BD17" i="3" s="1"/>
  <c r="BA9" i="3"/>
  <c r="AZ10" i="3" s="1"/>
  <c r="BG12" i="3"/>
  <c r="BC16" i="3" s="1"/>
  <c r="BE10" i="3"/>
  <c r="BA14" i="3" s="1"/>
  <c r="BE13" i="3"/>
  <c r="BD14" i="3" s="1"/>
  <c r="BB7" i="3"/>
  <c r="AX11" i="3" s="1"/>
  <c r="BD12" i="3"/>
  <c r="BC13" i="3" s="1"/>
  <c r="AZ5" i="3"/>
  <c r="AV9" i="3" s="1"/>
  <c r="AZ8" i="3"/>
  <c r="AY9" i="3" s="1"/>
  <c r="AX6" i="3"/>
  <c r="AW7" i="3" s="1"/>
  <c r="BJ15" i="3"/>
  <c r="BF19" i="3" s="1"/>
  <c r="AY4" i="3"/>
  <c r="AR9" i="3"/>
  <c r="AU7" i="3"/>
  <c r="AU18" i="3"/>
  <c r="AU17" i="3"/>
  <c r="AU12" i="3"/>
  <c r="AU14" i="3"/>
  <c r="AU9" i="3"/>
  <c r="AR11" i="3"/>
  <c r="AR7" i="3"/>
  <c r="AU6" i="3"/>
  <c r="AR4" i="3"/>
  <c r="AB5" i="3"/>
  <c r="AR8" i="3"/>
  <c r="Y5" i="3"/>
  <c r="Y7" i="3"/>
  <c r="Y8" i="3"/>
  <c r="Y19" i="3"/>
  <c r="Y18" i="3"/>
  <c r="Y17" i="3"/>
  <c r="Y16" i="3"/>
  <c r="Y15" i="3"/>
  <c r="Y14" i="3"/>
  <c r="Y13" i="3"/>
  <c r="Y12" i="3"/>
  <c r="Y11" i="3"/>
  <c r="Y10" i="3"/>
  <c r="Y9" i="3"/>
  <c r="AY24" i="3" l="1"/>
  <c r="AY25" i="3"/>
  <c r="AY27" i="3"/>
  <c r="BK19" i="3"/>
  <c r="BK14" i="3"/>
  <c r="BK18" i="3"/>
  <c r="Y20" i="3"/>
  <c r="AM24" i="3" s="1"/>
  <c r="BK16" i="3"/>
  <c r="BK11" i="3"/>
  <c r="BK15" i="3"/>
  <c r="BK13" i="3"/>
  <c r="BK12" i="3"/>
  <c r="BK9" i="3"/>
  <c r="BK17" i="3"/>
  <c r="BK10" i="3"/>
  <c r="BK6" i="3"/>
  <c r="BK7" i="3"/>
  <c r="BK5" i="3"/>
  <c r="AU8" i="3"/>
  <c r="BK8" i="3" s="1"/>
  <c r="BK4" i="3"/>
  <c r="AR5" i="3"/>
  <c r="AR20" i="3" s="1"/>
  <c r="AY28" i="3" l="1"/>
  <c r="AJ27" i="3" s="1"/>
  <c r="AJ25" i="3"/>
  <c r="AJ23" i="3"/>
  <c r="BK20" i="3"/>
  <c r="AM25" i="3" s="1"/>
  <c r="AM26" i="3" l="1"/>
  <c r="AM23" i="3"/>
  <c r="AM27" i="3"/>
</calcChain>
</file>

<file path=xl/sharedStrings.xml><?xml version="1.0" encoding="utf-8"?>
<sst xmlns="http://schemas.openxmlformats.org/spreadsheetml/2006/main" count="250" uniqueCount="94">
  <si>
    <t>A1</t>
  </si>
  <si>
    <t>A2</t>
  </si>
  <si>
    <t>B1</t>
  </si>
  <si>
    <t>C1</t>
  </si>
  <si>
    <t>A3</t>
  </si>
  <si>
    <t>B2</t>
  </si>
  <si>
    <t>B3</t>
  </si>
  <si>
    <t>C2</t>
  </si>
  <si>
    <t>C3</t>
  </si>
  <si>
    <t>B4</t>
  </si>
  <si>
    <t>A4</t>
  </si>
  <si>
    <t>C4</t>
  </si>
  <si>
    <t>D1</t>
  </si>
  <si>
    <t>D2</t>
  </si>
  <si>
    <t>D3</t>
  </si>
  <si>
    <t>D4</t>
  </si>
  <si>
    <r>
      <t>w</t>
    </r>
    <r>
      <rPr>
        <b/>
        <vertAlign val="subscript"/>
        <sz val="10"/>
        <color theme="1"/>
        <rFont val="Calibri"/>
        <family val="2"/>
        <scheme val="minor"/>
      </rPr>
      <t>ij</t>
    </r>
  </si>
  <si>
    <t>N [Linc]</t>
  </si>
  <si>
    <t>N [MiniLinc]</t>
  </si>
  <si>
    <t>check</t>
  </si>
  <si>
    <t>Spatial weights matrix (contiguity type: rook)</t>
  </si>
  <si>
    <t>Sum</t>
  </si>
  <si>
    <t>Mean</t>
  </si>
  <si>
    <t>C=</t>
  </si>
  <si>
    <t>Stats</t>
  </si>
  <si>
    <t>Min</t>
  </si>
  <si>
    <t>Max</t>
  </si>
  <si>
    <t>Std-Dev</t>
  </si>
  <si>
    <t>Dim</t>
  </si>
  <si>
    <t>NumPix</t>
  </si>
  <si>
    <t>14 X 18</t>
  </si>
  <si>
    <t>B</t>
  </si>
  <si>
    <t>4 x 4</t>
  </si>
  <si>
    <t>SP</t>
  </si>
  <si>
    <t>(pixel-wise)</t>
  </si>
  <si>
    <t>Shape</t>
  </si>
  <si>
    <t>Dissolve</t>
  </si>
  <si>
    <t>N(units)</t>
  </si>
  <si>
    <t>I=</t>
  </si>
  <si>
    <t>ArcGIS (minilink.shp)</t>
  </si>
  <si>
    <t>z-score</t>
  </si>
  <si>
    <t>Std-Abw</t>
  </si>
  <si>
    <t>ArcGIS</t>
  </si>
  <si>
    <t>Hey hey Wiki</t>
  </si>
  <si>
    <t>Moran's I</t>
  </si>
  <si>
    <t>Enum</t>
  </si>
  <si>
    <t>Denom</t>
  </si>
  <si>
    <t>n/S</t>
  </si>
  <si>
    <t>Sum (i)</t>
  </si>
  <si>
    <t>Sum (j)</t>
  </si>
  <si>
    <t>2nd Fac</t>
  </si>
  <si>
    <t>²</t>
  </si>
  <si>
    <t>Geary</t>
  </si>
  <si>
    <t>Moran</t>
  </si>
  <si>
    <t>N-1</t>
  </si>
  <si>
    <t>W</t>
  </si>
  <si>
    <t>sample: B</t>
  </si>
  <si>
    <t>E1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</si>
  <si>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</si>
  <si>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</si>
  <si>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</si>
  <si>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</si>
  <si>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</si>
  <si>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</si>
  <si>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</si>
  <si>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</si>
  <si>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</si>
  <si>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</si>
  <si>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</si>
  <si>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</si>
  <si>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</si>
  <si>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</si>
  <si>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F1</t>
  </si>
  <si>
    <t>G1</t>
  </si>
  <si>
    <t>H1</t>
  </si>
  <si>
    <t>J1</t>
  </si>
  <si>
    <t>K1</t>
  </si>
  <si>
    <t>L1</t>
  </si>
  <si>
    <t>M1</t>
  </si>
  <si>
    <t>N1</t>
  </si>
  <si>
    <t>O1</t>
  </si>
  <si>
    <t>B'</t>
  </si>
  <si>
    <t>Mean core</t>
  </si>
  <si>
    <t>Mean ring</t>
  </si>
  <si>
    <t>check in ArcGIS!</t>
  </si>
  <si>
    <t>different degrees of functional relevance / relation</t>
  </si>
  <si>
    <t>larger distances (&gt; 0 adjacency)</t>
  </si>
  <si>
    <t>can differ from 1 either being 0 (no relation) or …</t>
  </si>
  <si>
    <t>o</t>
  </si>
  <si>
    <t>4-neighborhood</t>
  </si>
  <si>
    <t>Check Moran's I von Notestsite</t>
  </si>
  <si>
    <t xml:space="preserve">Construct Gauss Kernel </t>
  </si>
  <si>
    <t>x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</si>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</sst>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8" xfId="0" applyFont="1" applyFill="1" applyBorder="1"/>
    <xf numFmtId="0" fontId="2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2" fillId="2" borderId="0" xfId="0" applyFont="1" applyFill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5" xfId="0" applyFont="1" applyBorder="1"/>
    <xf numFmtId="0" fontId="1" fillId="2" borderId="9" xfId="0" applyFont="1" applyFill="1" applyBorder="1"/>
    <xf numFmtId="0" fontId="2" fillId="2" borderId="9" xfId="0" applyFont="1" applyFill="1" applyBorder="1"/>
    <xf numFmtId="0" fontId="2" fillId="0" borderId="7" xfId="0" applyFont="1" applyBorder="1"/>
    <xf numFmtId="2" fontId="3" fillId="0" borderId="0" xfId="0" applyNumberFormat="1" applyFont="1"/>
    <xf numFmtId="2" fontId="1" fillId="0" borderId="0" xfId="0" applyNumberFormat="1" applyFont="1"/>
    <xf numFmtId="0" fontId="1" fillId="5" borderId="0" xfId="0" applyFont="1" applyFill="1"/>
    <xf numFmtId="0" fontId="2" fillId="0" borderId="0" xfId="0" applyFont="1" applyBorder="1"/>
    <xf numFmtId="0" fontId="5" fillId="0" borderId="0" xfId="0" applyFont="1"/>
    <xf numFmtId="0" fontId="2" fillId="0" borderId="0" xfId="0" applyFont="1" applyFill="1"/>
    <xf numFmtId="0" fontId="5" fillId="0" borderId="0" xfId="0" applyFont="1" applyFill="1"/>
    <xf numFmtId="0" fontId="0" fillId="3" borderId="0" xfId="0" applyFont="1" applyFill="1"/>
    <xf numFmtId="0" fontId="0" fillId="3" borderId="0" xfId="0" applyFill="1"/>
    <xf numFmtId="2" fontId="1" fillId="2" borderId="0" xfId="0" applyNumberFormat="1" applyFont="1" applyFill="1"/>
    <xf numFmtId="2" fontId="2" fillId="0" borderId="0" xfId="0" applyNumberFormat="1" applyFont="1"/>
    <xf numFmtId="2" fontId="2" fillId="0" borderId="7" xfId="0" applyNumberFormat="1" applyFont="1" applyBorder="1"/>
    <xf numFmtId="2" fontId="2" fillId="0" borderId="0" xfId="0" applyNumberFormat="1" applyFont="1" applyBorder="1"/>
    <xf numFmtId="2" fontId="1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3" fillId="6" borderId="0" xfId="0" applyFont="1" applyFill="1"/>
    <xf numFmtId="0" fontId="3" fillId="7" borderId="0" xfId="0" applyFont="1" applyFill="1"/>
    <xf numFmtId="0" fontId="7" fillId="2" borderId="0" xfId="0" applyFont="1" applyFill="1"/>
    <xf numFmtId="2" fontId="3" fillId="0" borderId="2" xfId="0" applyNumberFormat="1" applyFont="1" applyBorder="1"/>
    <xf numFmtId="164" fontId="3" fillId="7" borderId="0" xfId="0" applyNumberFormat="1" applyFont="1" applyFill="1"/>
    <xf numFmtId="0" fontId="8" fillId="0" borderId="0" xfId="0" applyFont="1"/>
    <xf numFmtId="0" fontId="5" fillId="2" borderId="0" xfId="0" applyFont="1" applyFill="1"/>
    <xf numFmtId="0" fontId="1" fillId="8" borderId="0" xfId="0" applyFont="1" applyFill="1" applyBorder="1"/>
    <xf numFmtId="0" fontId="3" fillId="8" borderId="0" xfId="0" applyFont="1" applyFill="1"/>
    <xf numFmtId="165" fontId="1" fillId="8" borderId="0" xfId="0" applyNumberFormat="1" applyFont="1" applyFill="1" applyBorder="1"/>
    <xf numFmtId="0" fontId="1" fillId="9" borderId="0" xfId="0" applyFont="1" applyFill="1"/>
  </cellXfs>
  <cellStyles count="1">
    <cellStyle name="Standard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752475</xdr:colOff>
      <xdr:row>1</xdr:row>
      <xdr:rowOff>19051</xdr:rowOff>
    </xdr:from>
    <xdr:to>
      <xdr:col>18</xdr:col>
      <xdr:colOff>44475</xdr:colOff>
      <xdr:row>19</xdr:row>
      <xdr:rowOff>85201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180976"/>
          <a:ext cx="2340000" cy="30093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16</xdr:col>
      <xdr:colOff>47625</xdr:colOff>
      <xdr:row>6</xdr:row>
      <xdr:rowOff>9525</xdr:rowOff>
    </xdr:from>
    <xdr:to>
      <xdr:col>16</xdr:col>
      <xdr:colOff>742950</xdr:colOff>
      <xdr:row>10</xdr:row>
      <xdr:rowOff>19050</xdr:rowOff>
    </xdr:to>
    <xdr:sp macro="" textlink="">
      <xdr:nvSpPr>
        <xdr:cNvPr id="3" name="Rechteck 2"/>
        <xdr:cNvSpPr/>
      </xdr:nvSpPr>
      <xdr:spPr>
        <a:xfrm>
          <a:off x="5762625" y="1000125"/>
          <a:ext cx="695325" cy="66675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rgbClr val="C00000"/>
              </a:solidFill>
            </a:rPr>
            <a:t>B</a:t>
          </a:r>
        </a:p>
      </xdr:txBody>
    </xdr:sp>
    <xdr:clientData/>
  </xdr:twoCellAnchor>
  <xdr:twoCellAnchor>
    <xdr:from>
      <xdr:col>14</xdr:col>
      <xdr:colOff>733425</xdr:colOff>
      <xdr:row>1</xdr:row>
      <xdr:rowOff>9525</xdr:rowOff>
    </xdr:from>
    <xdr:to>
      <xdr:col>15</xdr:col>
      <xdr:colOff>666750</xdr:colOff>
      <xdr:row>5</xdr:row>
      <xdr:rowOff>19050</xdr:rowOff>
    </xdr:to>
    <xdr:sp macro="" textlink="">
      <xdr:nvSpPr>
        <xdr:cNvPr id="4" name="Rechteck 3"/>
        <xdr:cNvSpPr/>
      </xdr:nvSpPr>
      <xdr:spPr>
        <a:xfrm>
          <a:off x="4924425" y="171450"/>
          <a:ext cx="695325" cy="6762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rgbClr val="C00000"/>
              </a:solidFill>
            </a:rPr>
            <a:t> 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538692</xdr:colOff>
      <xdr:row>3</xdr:row>
      <xdr:rowOff>179917</xdr:rowOff>
    </xdr:from>
    <xdr:to>
      <xdr:col>11</xdr:col>
      <xdr:colOff>595454</xdr:colOff>
      <xdr:row>8</xdr:row>
      <xdr:rowOff>103608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2692" y="751417"/>
          <a:ext cx="3104762" cy="876191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</xdr:col>
      <xdr:colOff>243417</xdr:colOff>
      <xdr:row>16</xdr:row>
      <xdr:rowOff>103718</xdr:rowOff>
    </xdr:from>
    <xdr:to>
      <xdr:col>16</xdr:col>
      <xdr:colOff>223407</xdr:colOff>
      <xdr:row>18</xdr:row>
      <xdr:rowOff>104018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7417" y="3151718"/>
          <a:ext cx="6837990" cy="3813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329142</xdr:colOff>
      <xdr:row>8</xdr:row>
      <xdr:rowOff>189443</xdr:rowOff>
    </xdr:from>
    <xdr:to>
      <xdr:col>19</xdr:col>
      <xdr:colOff>394526</xdr:colOff>
      <xdr:row>11</xdr:row>
      <xdr:rowOff>16875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3142" y="1713443"/>
          <a:ext cx="9209384" cy="398932"/>
        </a:xfrm>
        <a:prstGeom prst="rect">
          <a:avLst/>
        </a:prstGeom>
      </xdr:spPr>
    </xdr:pic>
    <xdr:clientData/>
  </xdr:twoCellAnchor>
  <xdr:twoCellAnchor editAs="oneCell">
    <xdr:from>
      <xdr:col>7</xdr:col>
      <xdr:colOff>576792</xdr:colOff>
      <xdr:row>11</xdr:row>
      <xdr:rowOff>65617</xdr:rowOff>
    </xdr:from>
    <xdr:to>
      <xdr:col>12</xdr:col>
      <xdr:colOff>728697</xdr:colOff>
      <xdr:row>15</xdr:row>
      <xdr:rowOff>151236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0792" y="2161117"/>
          <a:ext cx="3961905" cy="84761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</xdr:col>
      <xdr:colOff>105833</xdr:colOff>
      <xdr:row>3</xdr:row>
      <xdr:rowOff>158750</xdr:rowOff>
    </xdr:from>
    <xdr:to>
      <xdr:col>7</xdr:col>
      <xdr:colOff>109046</xdr:colOff>
      <xdr:row>25</xdr:row>
      <xdr:rowOff>4702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7833" y="730250"/>
          <a:ext cx="4575213" cy="4036952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127000</xdr:colOff>
      <xdr:row>19</xdr:row>
      <xdr:rowOff>148168</xdr:rowOff>
    </xdr:from>
    <xdr:to>
      <xdr:col>12</xdr:col>
      <xdr:colOff>260048</xdr:colOff>
      <xdr:row>25</xdr:row>
      <xdr:rowOff>119454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85000" y="3767668"/>
          <a:ext cx="2419048" cy="111428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12</xdr:col>
      <xdr:colOff>635000</xdr:colOff>
      <xdr:row>20</xdr:row>
      <xdr:rowOff>95250</xdr:rowOff>
    </xdr:from>
    <xdr:to>
      <xdr:col>15</xdr:col>
      <xdr:colOff>225191</xdr:colOff>
      <xdr:row>25</xdr:row>
      <xdr:rowOff>9417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79000" y="3905250"/>
          <a:ext cx="1876191" cy="86666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304800</xdr:colOff>
      <xdr:row>28</xdr:row>
      <xdr:rowOff>114300</xdr:rowOff>
    </xdr:to>
    <xdr:sp macro="" textlink="">
      <xdr:nvSpPr>
        <xdr:cNvPr id="2049" name="AutoShape 1" descr="Mathematics used to compute Global Moran's I"/>
        <xdr:cNvSpPr>
          <a:spLocks noChangeAspect="1" noChangeArrowheads="1"/>
        </xdr:cNvSpPr>
      </xdr:nvSpPr>
      <xdr:spPr bwMode="auto">
        <a:xfrm>
          <a:off x="10668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169333</xdr:colOff>
      <xdr:row>30</xdr:row>
      <xdr:rowOff>158750</xdr:rowOff>
    </xdr:from>
    <xdr:to>
      <xdr:col>11</xdr:col>
      <xdr:colOff>359619</xdr:colOff>
      <xdr:row>34</xdr:row>
      <xdr:rowOff>149131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27333" y="5873750"/>
          <a:ext cx="1714286" cy="752381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11</xdr:col>
      <xdr:colOff>508000</xdr:colOff>
      <xdr:row>31</xdr:row>
      <xdr:rowOff>10583</xdr:rowOff>
    </xdr:from>
    <xdr:to>
      <xdr:col>14</xdr:col>
      <xdr:colOff>479143</xdr:colOff>
      <xdr:row>34</xdr:row>
      <xdr:rowOff>60225</xdr:rowOff>
    </xdr:to>
    <xdr:pic>
      <xdr:nvPicPr>
        <xdr:cNvPr id="13" name="Grafik 12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21422"/>
        <a:stretch/>
      </xdr:blipFill>
      <xdr:spPr>
        <a:xfrm>
          <a:off x="8890000" y="5916083"/>
          <a:ext cx="2257143" cy="62114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</xdr:col>
      <xdr:colOff>687916</xdr:colOff>
      <xdr:row>26</xdr:row>
      <xdr:rowOff>42334</xdr:rowOff>
    </xdr:from>
    <xdr:to>
      <xdr:col>15</xdr:col>
      <xdr:colOff>258583</xdr:colOff>
      <xdr:row>29</xdr:row>
      <xdr:rowOff>127977</xdr:rowOff>
    </xdr:to>
    <xdr:pic>
      <xdr:nvPicPr>
        <xdr:cNvPr id="14" name="Grafik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21916" y="4995334"/>
          <a:ext cx="5666667" cy="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1058</xdr:colOff>
      <xdr:row>15</xdr:row>
      <xdr:rowOff>49741</xdr:rowOff>
    </xdr:from>
    <xdr:to>
      <xdr:col>5</xdr:col>
      <xdr:colOff>734391</xdr:colOff>
      <xdr:row>19</xdr:row>
      <xdr:rowOff>119503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2452158"/>
          <a:ext cx="733333" cy="7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42334</xdr:colOff>
      <xdr:row>2</xdr:row>
      <xdr:rowOff>0</xdr:rowOff>
    </xdr:from>
    <xdr:to>
      <xdr:col>5</xdr:col>
      <xdr:colOff>756620</xdr:colOff>
      <xdr:row>6</xdr:row>
      <xdr:rowOff>58119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0667" y="0"/>
          <a:ext cx="714286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52917</xdr:colOff>
      <xdr:row>19</xdr:row>
      <xdr:rowOff>21167</xdr:rowOff>
    </xdr:from>
    <xdr:to>
      <xdr:col>6</xdr:col>
      <xdr:colOff>38901</xdr:colOff>
      <xdr:row>26</xdr:row>
      <xdr:rowOff>90869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917" y="2741084"/>
          <a:ext cx="2066667" cy="118095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21167</xdr:colOff>
      <xdr:row>0</xdr:row>
      <xdr:rowOff>1</xdr:rowOff>
    </xdr:from>
    <xdr:to>
      <xdr:col>28</xdr:col>
      <xdr:colOff>341272</xdr:colOff>
      <xdr:row>1</xdr:row>
      <xdr:rowOff>127001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27334" y="1"/>
          <a:ext cx="622788" cy="285750"/>
        </a:xfrm>
        <a:prstGeom prst="rect">
          <a:avLst/>
        </a:prstGeom>
      </xdr:spPr>
    </xdr:pic>
    <xdr:clientData/>
  </xdr:twoCellAnchor>
  <xdr:twoCellAnchor editAs="oneCell">
    <xdr:from>
      <xdr:col>46</xdr:col>
      <xdr:colOff>63500</xdr:colOff>
      <xdr:row>0</xdr:row>
      <xdr:rowOff>0</xdr:rowOff>
    </xdr:from>
    <xdr:to>
      <xdr:col>48</xdr:col>
      <xdr:colOff>276048</xdr:colOff>
      <xdr:row>1</xdr:row>
      <xdr:rowOff>155536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81667" y="0"/>
          <a:ext cx="1419048" cy="314286"/>
        </a:xfrm>
        <a:prstGeom prst="rect">
          <a:avLst/>
        </a:prstGeom>
      </xdr:spPr>
    </xdr:pic>
    <xdr:clientData/>
  </xdr:twoCellAnchor>
  <xdr:twoCellAnchor editAs="oneCell">
    <xdr:from>
      <xdr:col>39</xdr:col>
      <xdr:colOff>243417</xdr:colOff>
      <xdr:row>21</xdr:row>
      <xdr:rowOff>42334</xdr:rowOff>
    </xdr:from>
    <xdr:to>
      <xdr:col>44</xdr:col>
      <xdr:colOff>450548</xdr:colOff>
      <xdr:row>28</xdr:row>
      <xdr:rowOff>45370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04750" y="3397251"/>
          <a:ext cx="2419048" cy="111428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45</xdr:col>
      <xdr:colOff>105833</xdr:colOff>
      <xdr:row>20</xdr:row>
      <xdr:rowOff>0</xdr:rowOff>
    </xdr:from>
    <xdr:ext cx="687916" cy="317500"/>
    <xdr:pic>
      <xdr:nvPicPr>
        <xdr:cNvPr id="12" name="Grafik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51523" b="-1022"/>
        <a:stretch/>
      </xdr:blipFill>
      <xdr:spPr>
        <a:xfrm>
          <a:off x="26299583" y="0"/>
          <a:ext cx="687916" cy="3175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9</xdr:row>
      <xdr:rowOff>152400</xdr:rowOff>
    </xdr:from>
    <xdr:to>
      <xdr:col>4</xdr:col>
      <xdr:colOff>256950</xdr:colOff>
      <xdr:row>26</xdr:row>
      <xdr:rowOff>49223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94" t="-164" r="5593" b="164"/>
        <a:stretch/>
      </xdr:blipFill>
      <xdr:spPr>
        <a:xfrm>
          <a:off x="1504950" y="1609725"/>
          <a:ext cx="1800000" cy="2649548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1</xdr:row>
      <xdr:rowOff>0</xdr:rowOff>
    </xdr:from>
    <xdr:to>
      <xdr:col>6</xdr:col>
      <xdr:colOff>561750</xdr:colOff>
      <xdr:row>15</xdr:row>
      <xdr:rowOff>68302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161925"/>
          <a:ext cx="1800000" cy="23352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76200</xdr:rowOff>
    </xdr:from>
    <xdr:to>
      <xdr:col>1</xdr:col>
      <xdr:colOff>95250</xdr:colOff>
      <xdr:row>7</xdr:row>
      <xdr:rowOff>123825</xdr:rowOff>
    </xdr:to>
    <xdr:cxnSp macro="">
      <xdr:nvCxnSpPr>
        <xdr:cNvPr id="2" name="Gerade Verbindung mit Pfeil 1"/>
        <xdr:cNvCxnSpPr/>
      </xdr:nvCxnSpPr>
      <xdr:spPr>
        <a:xfrm>
          <a:off x="466725" y="885825"/>
          <a:ext cx="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8</xdr:row>
      <xdr:rowOff>85725</xdr:rowOff>
    </xdr:from>
    <xdr:to>
      <xdr:col>2</xdr:col>
      <xdr:colOff>161925</xdr:colOff>
      <xdr:row>8</xdr:row>
      <xdr:rowOff>95250</xdr:rowOff>
    </xdr:to>
    <xdr:cxnSp macro="">
      <xdr:nvCxnSpPr>
        <xdr:cNvPr id="3" name="Gerade Verbindung mit Pfeil 2"/>
        <xdr:cNvCxnSpPr/>
      </xdr:nvCxnSpPr>
      <xdr:spPr>
        <a:xfrm>
          <a:off x="485775" y="1381125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9</xdr:row>
      <xdr:rowOff>76200</xdr:rowOff>
    </xdr:from>
    <xdr:to>
      <xdr:col>2</xdr:col>
      <xdr:colOff>76200</xdr:colOff>
      <xdr:row>11</xdr:row>
      <xdr:rowOff>47625</xdr:rowOff>
    </xdr:to>
    <xdr:cxnSp macro="">
      <xdr:nvCxnSpPr>
        <xdr:cNvPr id="4" name="Gerade Verbindung mit Pfeil 3"/>
        <xdr:cNvCxnSpPr/>
      </xdr:nvCxnSpPr>
      <xdr:spPr>
        <a:xfrm>
          <a:off x="495300" y="1533525"/>
          <a:ext cx="323850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O24" sqref="O24"/>
    </sheetView>
  </sheetViews>
  <sheetFormatPr baseColWidth="10" defaultRowHeight="12.75" x14ac:dyDescent="0.2"/>
  <cols>
    <col min="1" max="1" width="4.5703125" style="11" bestFit="1" customWidth="1"/>
    <col min="2" max="5" width="4.5703125" style="1" bestFit="1" customWidth="1"/>
    <col min="6" max="9" width="5.42578125" style="1" bestFit="1" customWidth="1"/>
    <col min="10" max="13" width="4.5703125" style="1" bestFit="1" customWidth="1"/>
    <col min="14" max="14" width="4.5703125" style="11" bestFit="1" customWidth="1"/>
    <col min="15" max="16384" width="11.42578125" style="1"/>
  </cols>
  <sheetData>
    <row r="1" spans="1:21" s="11" customFormat="1" x14ac:dyDescent="0.2">
      <c r="A1" s="36">
        <v>240</v>
      </c>
      <c r="B1" s="22">
        <v>240</v>
      </c>
      <c r="C1" s="22">
        <v>240</v>
      </c>
      <c r="D1" s="23">
        <v>240</v>
      </c>
      <c r="E1" s="11">
        <v>240</v>
      </c>
      <c r="F1" s="11">
        <v>210</v>
      </c>
      <c r="G1" s="11">
        <v>90</v>
      </c>
      <c r="H1" s="11">
        <v>80</v>
      </c>
      <c r="I1" s="11">
        <v>140</v>
      </c>
      <c r="J1" s="11">
        <v>240</v>
      </c>
      <c r="K1" s="11">
        <v>240</v>
      </c>
      <c r="L1" s="11">
        <v>240</v>
      </c>
      <c r="M1" s="11">
        <v>240</v>
      </c>
      <c r="N1" s="11">
        <v>240</v>
      </c>
    </row>
    <row r="2" spans="1:21" x14ac:dyDescent="0.2">
      <c r="A2" s="24">
        <v>240</v>
      </c>
      <c r="B2" s="2">
        <v>240</v>
      </c>
      <c r="C2" s="3">
        <v>240</v>
      </c>
      <c r="D2" s="25">
        <v>240</v>
      </c>
      <c r="E2" s="3">
        <v>160</v>
      </c>
      <c r="F2" s="3">
        <v>20</v>
      </c>
      <c r="G2" s="3">
        <v>10</v>
      </c>
      <c r="H2" s="3">
        <v>10</v>
      </c>
      <c r="I2" s="3">
        <v>40</v>
      </c>
      <c r="J2" s="3">
        <v>40</v>
      </c>
      <c r="K2" s="3">
        <v>240</v>
      </c>
      <c r="L2" s="3">
        <v>240</v>
      </c>
      <c r="M2" s="4">
        <v>240</v>
      </c>
      <c r="N2" s="11">
        <v>240</v>
      </c>
    </row>
    <row r="3" spans="1:21" x14ac:dyDescent="0.2">
      <c r="A3" s="24">
        <v>240</v>
      </c>
      <c r="B3" s="5">
        <v>240</v>
      </c>
      <c r="C3" s="6">
        <v>240</v>
      </c>
      <c r="D3" s="26">
        <v>90</v>
      </c>
      <c r="E3" s="6">
        <v>20</v>
      </c>
      <c r="F3" s="6">
        <v>110</v>
      </c>
      <c r="G3" s="6">
        <v>160</v>
      </c>
      <c r="H3" s="6">
        <v>10</v>
      </c>
      <c r="I3" s="6">
        <v>10</v>
      </c>
      <c r="J3" s="6">
        <v>20</v>
      </c>
      <c r="K3" s="6">
        <v>20</v>
      </c>
      <c r="L3" s="6">
        <v>240</v>
      </c>
      <c r="M3" s="7">
        <v>240</v>
      </c>
      <c r="N3" s="11">
        <v>240</v>
      </c>
      <c r="T3" s="12" t="s">
        <v>24</v>
      </c>
    </row>
    <row r="4" spans="1:21" ht="13.5" thickBot="1" x14ac:dyDescent="0.25">
      <c r="A4" s="27">
        <v>240</v>
      </c>
      <c r="B4" s="28">
        <v>240</v>
      </c>
      <c r="C4" s="29">
        <v>110</v>
      </c>
      <c r="D4" s="30">
        <v>10</v>
      </c>
      <c r="E4" s="6">
        <v>90</v>
      </c>
      <c r="F4" s="6">
        <v>240</v>
      </c>
      <c r="G4" s="6">
        <v>240</v>
      </c>
      <c r="H4" s="6">
        <v>210</v>
      </c>
      <c r="I4" s="6">
        <v>140</v>
      </c>
      <c r="J4" s="6">
        <v>40</v>
      </c>
      <c r="K4" s="6">
        <v>10</v>
      </c>
      <c r="L4" s="6">
        <v>190</v>
      </c>
      <c r="M4" s="7">
        <v>240</v>
      </c>
      <c r="N4" s="11">
        <v>240</v>
      </c>
      <c r="T4" s="1" t="s">
        <v>25</v>
      </c>
      <c r="U4" s="1">
        <f>MIN(A1:N18)</f>
        <v>10</v>
      </c>
    </row>
    <row r="5" spans="1:21" ht="13.5" thickBot="1" x14ac:dyDescent="0.25">
      <c r="A5" s="11">
        <v>240</v>
      </c>
      <c r="B5" s="5">
        <v>240</v>
      </c>
      <c r="C5" s="6">
        <v>80</v>
      </c>
      <c r="D5" s="6">
        <v>20</v>
      </c>
      <c r="E5" s="6">
        <v>140</v>
      </c>
      <c r="F5" s="6">
        <v>210</v>
      </c>
      <c r="G5" s="6">
        <v>210</v>
      </c>
      <c r="H5" s="6">
        <v>210</v>
      </c>
      <c r="I5" s="6">
        <v>210</v>
      </c>
      <c r="J5" s="6">
        <v>90</v>
      </c>
      <c r="K5" s="6">
        <v>90</v>
      </c>
      <c r="L5" s="6">
        <v>80</v>
      </c>
      <c r="M5" s="7">
        <v>240</v>
      </c>
      <c r="N5" s="11">
        <v>240</v>
      </c>
      <c r="T5" s="1" t="s">
        <v>26</v>
      </c>
      <c r="U5" s="1">
        <f>MAX(A1:N18)</f>
        <v>255</v>
      </c>
    </row>
    <row r="6" spans="1:21" x14ac:dyDescent="0.2">
      <c r="A6" s="11">
        <v>240</v>
      </c>
      <c r="B6" s="5">
        <v>240</v>
      </c>
      <c r="C6" s="6">
        <v>40</v>
      </c>
      <c r="D6" s="6">
        <v>20</v>
      </c>
      <c r="E6" s="6">
        <v>110</v>
      </c>
      <c r="F6" s="35">
        <v>190</v>
      </c>
      <c r="G6" s="31">
        <v>210</v>
      </c>
      <c r="H6" s="31">
        <v>210</v>
      </c>
      <c r="I6" s="32">
        <v>210</v>
      </c>
      <c r="J6" s="6">
        <v>190</v>
      </c>
      <c r="K6" s="6">
        <v>190</v>
      </c>
      <c r="L6" s="6">
        <v>10</v>
      </c>
      <c r="M6" s="7">
        <v>240</v>
      </c>
      <c r="N6" s="11">
        <v>240</v>
      </c>
      <c r="T6" s="1" t="s">
        <v>22</v>
      </c>
      <c r="U6" s="39">
        <f>AVERAGE(A1:N18)</f>
        <v>137.12301587301587</v>
      </c>
    </row>
    <row r="7" spans="1:21" x14ac:dyDescent="0.2">
      <c r="A7" s="11">
        <v>240</v>
      </c>
      <c r="B7" s="5">
        <v>90</v>
      </c>
      <c r="C7" s="6">
        <v>70</v>
      </c>
      <c r="D7" s="6">
        <v>20</v>
      </c>
      <c r="E7" s="6">
        <v>90</v>
      </c>
      <c r="F7" s="33">
        <v>190</v>
      </c>
      <c r="G7" s="6">
        <v>80</v>
      </c>
      <c r="H7" s="6">
        <v>40</v>
      </c>
      <c r="I7" s="26">
        <v>110</v>
      </c>
      <c r="J7" s="6">
        <v>110</v>
      </c>
      <c r="K7" s="6">
        <v>40</v>
      </c>
      <c r="L7" s="6">
        <v>10</v>
      </c>
      <c r="M7" s="7">
        <v>240</v>
      </c>
      <c r="N7" s="11">
        <v>240</v>
      </c>
      <c r="T7" s="1" t="s">
        <v>27</v>
      </c>
      <c r="U7" s="39">
        <f>STDEV(A1:N18)</f>
        <v>85.426961103029711</v>
      </c>
    </row>
    <row r="8" spans="1:21" x14ac:dyDescent="0.2">
      <c r="A8" s="11">
        <v>240</v>
      </c>
      <c r="B8" s="5">
        <v>90</v>
      </c>
      <c r="C8" s="6">
        <v>160</v>
      </c>
      <c r="D8" s="6">
        <v>70</v>
      </c>
      <c r="E8" s="6">
        <v>80</v>
      </c>
      <c r="F8" s="33">
        <v>140</v>
      </c>
      <c r="G8" s="6">
        <v>130</v>
      </c>
      <c r="H8" s="6">
        <v>70</v>
      </c>
      <c r="I8" s="26">
        <v>140</v>
      </c>
      <c r="J8" s="6">
        <v>70</v>
      </c>
      <c r="K8" s="6">
        <v>40</v>
      </c>
      <c r="L8" s="6">
        <v>110</v>
      </c>
      <c r="M8" s="7">
        <v>240</v>
      </c>
      <c r="N8" s="11">
        <v>240</v>
      </c>
      <c r="T8" s="1" t="s">
        <v>28</v>
      </c>
      <c r="U8" s="1" t="s">
        <v>30</v>
      </c>
    </row>
    <row r="9" spans="1:21" ht="13.5" thickBot="1" x14ac:dyDescent="0.25">
      <c r="A9" s="11">
        <v>240</v>
      </c>
      <c r="B9" s="5">
        <v>160</v>
      </c>
      <c r="C9" s="6">
        <v>130</v>
      </c>
      <c r="D9" s="6">
        <v>210</v>
      </c>
      <c r="E9" s="6">
        <v>90</v>
      </c>
      <c r="F9" s="34">
        <v>190</v>
      </c>
      <c r="G9" s="29">
        <v>190</v>
      </c>
      <c r="H9" s="29">
        <v>190</v>
      </c>
      <c r="I9" s="30">
        <v>210</v>
      </c>
      <c r="J9" s="6">
        <v>190</v>
      </c>
      <c r="K9" s="6">
        <v>90</v>
      </c>
      <c r="L9" s="6">
        <v>160</v>
      </c>
      <c r="M9" s="7">
        <v>240</v>
      </c>
      <c r="N9" s="11">
        <v>240</v>
      </c>
      <c r="T9" s="1" t="s">
        <v>29</v>
      </c>
      <c r="U9" s="1">
        <f>14*18</f>
        <v>252</v>
      </c>
    </row>
    <row r="10" spans="1:21" x14ac:dyDescent="0.2">
      <c r="A10" s="11">
        <v>240</v>
      </c>
      <c r="B10" s="5">
        <v>240</v>
      </c>
      <c r="C10" s="6">
        <v>90</v>
      </c>
      <c r="D10" s="6">
        <v>210</v>
      </c>
      <c r="E10" s="6">
        <v>70</v>
      </c>
      <c r="F10" s="6">
        <v>90</v>
      </c>
      <c r="G10" s="6">
        <v>190</v>
      </c>
      <c r="H10" s="6">
        <v>190</v>
      </c>
      <c r="I10" s="6">
        <v>130</v>
      </c>
      <c r="J10" s="6">
        <v>130</v>
      </c>
      <c r="K10" s="6">
        <v>90</v>
      </c>
      <c r="L10" s="6">
        <v>190</v>
      </c>
      <c r="M10" s="7">
        <v>240</v>
      </c>
      <c r="N10" s="11">
        <v>240</v>
      </c>
    </row>
    <row r="11" spans="1:21" x14ac:dyDescent="0.2">
      <c r="A11" s="11">
        <v>240</v>
      </c>
      <c r="B11" s="5">
        <v>240</v>
      </c>
      <c r="C11" s="6">
        <v>140</v>
      </c>
      <c r="D11" s="6">
        <v>70</v>
      </c>
      <c r="E11" s="6">
        <v>80</v>
      </c>
      <c r="F11" s="6">
        <v>80</v>
      </c>
      <c r="G11" s="6">
        <v>130</v>
      </c>
      <c r="H11" s="6">
        <v>130</v>
      </c>
      <c r="I11" s="6">
        <v>190</v>
      </c>
      <c r="J11" s="6">
        <v>60</v>
      </c>
      <c r="K11" s="6">
        <v>90</v>
      </c>
      <c r="L11" s="6">
        <v>240</v>
      </c>
      <c r="M11" s="7">
        <v>240</v>
      </c>
      <c r="N11" s="11">
        <v>240</v>
      </c>
    </row>
    <row r="12" spans="1:21" x14ac:dyDescent="0.2">
      <c r="A12" s="11">
        <v>240</v>
      </c>
      <c r="B12" s="5">
        <v>190</v>
      </c>
      <c r="C12" s="6">
        <v>140</v>
      </c>
      <c r="D12" s="6">
        <v>130</v>
      </c>
      <c r="E12" s="6">
        <v>70</v>
      </c>
      <c r="F12" s="6">
        <v>90</v>
      </c>
      <c r="G12" s="6">
        <v>190</v>
      </c>
      <c r="H12" s="6">
        <v>130</v>
      </c>
      <c r="I12" s="6">
        <v>110</v>
      </c>
      <c r="J12" s="6">
        <v>20</v>
      </c>
      <c r="K12" s="6">
        <v>80</v>
      </c>
      <c r="L12" s="6">
        <v>240</v>
      </c>
      <c r="M12" s="7">
        <v>240</v>
      </c>
      <c r="N12" s="11">
        <v>240</v>
      </c>
      <c r="T12" s="12" t="s">
        <v>31</v>
      </c>
      <c r="U12" s="1" t="s">
        <v>32</v>
      </c>
    </row>
    <row r="13" spans="1:21" x14ac:dyDescent="0.2">
      <c r="A13" s="11">
        <v>190</v>
      </c>
      <c r="B13" s="5">
        <v>160</v>
      </c>
      <c r="C13" s="6">
        <v>140</v>
      </c>
      <c r="D13" s="6">
        <v>110</v>
      </c>
      <c r="E13" s="6">
        <v>90</v>
      </c>
      <c r="F13" s="6">
        <v>70</v>
      </c>
      <c r="G13" s="6">
        <v>90</v>
      </c>
      <c r="H13" s="6">
        <v>90</v>
      </c>
      <c r="I13" s="6">
        <v>110</v>
      </c>
      <c r="J13" s="6">
        <v>60</v>
      </c>
      <c r="K13" s="6">
        <v>80</v>
      </c>
      <c r="L13" s="6">
        <v>240</v>
      </c>
      <c r="M13" s="7">
        <v>240</v>
      </c>
      <c r="N13" s="11">
        <v>240</v>
      </c>
      <c r="T13" s="1" t="s">
        <v>25</v>
      </c>
      <c r="U13" s="1">
        <f>MIN($F$6:$I$9)</f>
        <v>40</v>
      </c>
    </row>
    <row r="14" spans="1:21" x14ac:dyDescent="0.2">
      <c r="A14" s="11">
        <v>190</v>
      </c>
      <c r="B14" s="5">
        <v>160</v>
      </c>
      <c r="C14" s="6">
        <v>140</v>
      </c>
      <c r="D14" s="6">
        <v>40</v>
      </c>
      <c r="E14" s="6">
        <v>160</v>
      </c>
      <c r="F14" s="6">
        <v>80</v>
      </c>
      <c r="G14" s="6">
        <v>20</v>
      </c>
      <c r="H14" s="6">
        <v>10</v>
      </c>
      <c r="I14" s="6">
        <v>20</v>
      </c>
      <c r="J14" s="6">
        <v>10</v>
      </c>
      <c r="K14" s="6">
        <v>130</v>
      </c>
      <c r="L14" s="6">
        <v>240</v>
      </c>
      <c r="M14" s="7">
        <v>240</v>
      </c>
      <c r="N14" s="11">
        <v>240</v>
      </c>
      <c r="T14" s="1" t="s">
        <v>26</v>
      </c>
      <c r="U14" s="1">
        <f>MAX($F$6:$I$9)</f>
        <v>210</v>
      </c>
    </row>
    <row r="15" spans="1:21" x14ac:dyDescent="0.2">
      <c r="A15" s="11">
        <v>190</v>
      </c>
      <c r="B15" s="5">
        <v>160</v>
      </c>
      <c r="C15" s="6">
        <v>140</v>
      </c>
      <c r="D15" s="6">
        <v>20</v>
      </c>
      <c r="E15" s="6">
        <v>70</v>
      </c>
      <c r="F15" s="6">
        <v>255</v>
      </c>
      <c r="G15" s="6">
        <v>110</v>
      </c>
      <c r="H15" s="6">
        <v>80</v>
      </c>
      <c r="I15" s="6">
        <v>90</v>
      </c>
      <c r="J15" s="6">
        <v>130</v>
      </c>
      <c r="K15" s="6">
        <v>130</v>
      </c>
      <c r="L15" s="6">
        <v>240</v>
      </c>
      <c r="M15" s="7">
        <v>240</v>
      </c>
      <c r="N15" s="11">
        <v>240</v>
      </c>
      <c r="T15" s="1" t="s">
        <v>22</v>
      </c>
      <c r="U15" s="39">
        <f>AVERAGE($F$6:$I$9)</f>
        <v>156.25</v>
      </c>
    </row>
    <row r="16" spans="1:21" x14ac:dyDescent="0.2">
      <c r="A16" s="11">
        <v>110</v>
      </c>
      <c r="B16" s="5">
        <v>20</v>
      </c>
      <c r="C16" s="6">
        <v>140</v>
      </c>
      <c r="D16" s="6">
        <v>20</v>
      </c>
      <c r="E16" s="6">
        <v>10</v>
      </c>
      <c r="F16" s="6">
        <v>20</v>
      </c>
      <c r="G16" s="6">
        <v>10</v>
      </c>
      <c r="H16" s="6">
        <v>20</v>
      </c>
      <c r="I16" s="6">
        <v>80</v>
      </c>
      <c r="J16" s="6">
        <v>110</v>
      </c>
      <c r="K16" s="6">
        <v>20</v>
      </c>
      <c r="L16" s="6">
        <v>190</v>
      </c>
      <c r="M16" s="7">
        <v>240</v>
      </c>
      <c r="N16" s="11">
        <v>240</v>
      </c>
      <c r="T16" s="1" t="s">
        <v>27</v>
      </c>
      <c r="U16" s="39">
        <f>STDEV($F$6:$I$9)</f>
        <v>56.19905100029122</v>
      </c>
    </row>
    <row r="17" spans="1:21" x14ac:dyDescent="0.2">
      <c r="A17" s="11">
        <v>80</v>
      </c>
      <c r="B17" s="8">
        <v>10</v>
      </c>
      <c r="C17" s="9">
        <v>140</v>
      </c>
      <c r="D17" s="9">
        <v>10</v>
      </c>
      <c r="E17" s="9">
        <v>20</v>
      </c>
      <c r="F17" s="9">
        <v>10</v>
      </c>
      <c r="G17" s="9">
        <v>20</v>
      </c>
      <c r="H17" s="9">
        <v>10</v>
      </c>
      <c r="I17" s="9">
        <v>20</v>
      </c>
      <c r="J17" s="9">
        <v>20</v>
      </c>
      <c r="K17" s="9">
        <v>10</v>
      </c>
      <c r="L17" s="9">
        <v>10</v>
      </c>
      <c r="M17" s="10">
        <v>40</v>
      </c>
      <c r="N17" s="11">
        <v>210</v>
      </c>
      <c r="T17" s="1" t="s">
        <v>21</v>
      </c>
      <c r="U17" s="1">
        <f>SUM(F6:I9)</f>
        <v>2500</v>
      </c>
    </row>
    <row r="18" spans="1:21" s="11" customFormat="1" x14ac:dyDescent="0.2">
      <c r="A18" s="11">
        <v>80</v>
      </c>
      <c r="B18" s="11">
        <v>20</v>
      </c>
      <c r="C18" s="6">
        <v>140</v>
      </c>
      <c r="D18" s="11">
        <v>20</v>
      </c>
      <c r="E18" s="11">
        <v>10</v>
      </c>
      <c r="F18" s="11">
        <v>20</v>
      </c>
      <c r="G18" s="11">
        <v>10</v>
      </c>
      <c r="H18" s="11">
        <v>90</v>
      </c>
      <c r="I18" s="11">
        <v>80</v>
      </c>
      <c r="J18" s="11">
        <v>40</v>
      </c>
      <c r="K18" s="11">
        <v>40</v>
      </c>
      <c r="L18" s="11">
        <v>10</v>
      </c>
      <c r="M18" s="11">
        <v>10</v>
      </c>
      <c r="N18" s="11">
        <v>40</v>
      </c>
      <c r="T18" s="11" t="s">
        <v>44</v>
      </c>
      <c r="U18" s="11">
        <f>MiniLinc!AM23</f>
        <v>0.32031662269129285</v>
      </c>
    </row>
    <row r="20" spans="1:21" x14ac:dyDescent="0.2">
      <c r="E20" s="12" t="s">
        <v>81</v>
      </c>
      <c r="F20" s="63">
        <f>$U$27</f>
        <v>181.66666666666666</v>
      </c>
      <c r="G20" s="63">
        <f t="shared" ref="G20:I22" si="0">$U$27</f>
        <v>181.66666666666666</v>
      </c>
      <c r="H20" s="63">
        <f t="shared" si="0"/>
        <v>181.66666666666666</v>
      </c>
      <c r="I20" s="63">
        <f t="shared" si="0"/>
        <v>181.66666666666666</v>
      </c>
      <c r="T20" s="62" t="s">
        <v>81</v>
      </c>
    </row>
    <row r="21" spans="1:21" x14ac:dyDescent="0.2">
      <c r="F21" s="63">
        <f t="shared" ref="F21:I23" si="1">$U$27</f>
        <v>181.66666666666666</v>
      </c>
      <c r="G21" s="61">
        <f>$U$26</f>
        <v>80</v>
      </c>
      <c r="H21" s="61">
        <f>$U$26</f>
        <v>80</v>
      </c>
      <c r="I21" s="63">
        <f t="shared" si="0"/>
        <v>181.66666666666666</v>
      </c>
      <c r="T21" s="1" t="s">
        <v>25</v>
      </c>
      <c r="U21" s="1">
        <f>MIN($F$20:$I$23)</f>
        <v>80</v>
      </c>
    </row>
    <row r="22" spans="1:21" x14ac:dyDescent="0.2">
      <c r="F22" s="63">
        <f t="shared" si="1"/>
        <v>181.66666666666666</v>
      </c>
      <c r="G22" s="61">
        <f>$U$26</f>
        <v>80</v>
      </c>
      <c r="H22" s="61">
        <f>$U$26</f>
        <v>80</v>
      </c>
      <c r="I22" s="63">
        <f t="shared" si="0"/>
        <v>181.66666666666666</v>
      </c>
      <c r="T22" s="1" t="s">
        <v>26</v>
      </c>
      <c r="U22" s="1">
        <f>MAX($F$20:$I$23)</f>
        <v>181.66666666666666</v>
      </c>
    </row>
    <row r="23" spans="1:21" x14ac:dyDescent="0.2">
      <c r="F23" s="63">
        <f t="shared" si="1"/>
        <v>181.66666666666666</v>
      </c>
      <c r="G23" s="63">
        <f t="shared" si="1"/>
        <v>181.66666666666666</v>
      </c>
      <c r="H23" s="63">
        <f t="shared" si="1"/>
        <v>181.66666666666666</v>
      </c>
      <c r="I23" s="63">
        <f t="shared" si="1"/>
        <v>181.66666666666666</v>
      </c>
      <c r="T23" s="1" t="s">
        <v>22</v>
      </c>
      <c r="U23" s="39">
        <f>AVERAGE($F$20:$I$23)</f>
        <v>156.25</v>
      </c>
    </row>
    <row r="24" spans="1:21" x14ac:dyDescent="0.2">
      <c r="O24" s="40" t="s">
        <v>84</v>
      </c>
      <c r="T24" s="1" t="s">
        <v>27</v>
      </c>
      <c r="U24" s="39">
        <f>STDEV($F$20:$I$23)</f>
        <v>45.466715542495621</v>
      </c>
    </row>
    <row r="25" spans="1:21" x14ac:dyDescent="0.2">
      <c r="T25" s="1" t="s">
        <v>21</v>
      </c>
      <c r="U25" s="1">
        <f>SUM(F20:I23)</f>
        <v>2500</v>
      </c>
    </row>
    <row r="26" spans="1:21" x14ac:dyDescent="0.2">
      <c r="T26" s="1" t="s">
        <v>82</v>
      </c>
      <c r="U26" s="1">
        <f>AVERAGE(G7:H8)</f>
        <v>80</v>
      </c>
    </row>
    <row r="27" spans="1:21" x14ac:dyDescent="0.2">
      <c r="T27" s="1" t="s">
        <v>83</v>
      </c>
      <c r="U27" s="39">
        <f>AVERAGE(F6:I6,F9:I9,F7:F8,I7:I8)</f>
        <v>181.66666666666666</v>
      </c>
    </row>
    <row r="28" spans="1:21" x14ac:dyDescent="0.2">
      <c r="T28" s="11" t="s">
        <v>44</v>
      </c>
      <c r="U28" s="12">
        <v>0.33</v>
      </c>
    </row>
  </sheetData>
  <conditionalFormatting sqref="U23">
    <cfRule type="cellIs" dxfId="3" priority="3" operator="between">
      <formula>$U$15+1</formula>
      <formula>$U$15-1</formula>
    </cfRule>
  </conditionalFormatting>
  <conditionalFormatting sqref="U24">
    <cfRule type="cellIs" dxfId="2" priority="4" operator="between">
      <formula>$U$16+1</formula>
      <formula>$U$16-1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opLeftCell="B1" zoomScale="90" zoomScaleNormal="90" workbookViewId="0">
      <selection activeCell="L7" sqref="L7"/>
    </sheetView>
  </sheetViews>
  <sheetFormatPr baseColWidth="10" defaultRowHeight="15" x14ac:dyDescent="0.25"/>
  <sheetData>
    <row r="2" spans="2:9" x14ac:dyDescent="0.25">
      <c r="B2" t="s">
        <v>17</v>
      </c>
      <c r="C2">
        <f>14*18</f>
        <v>252</v>
      </c>
    </row>
    <row r="3" spans="2:9" x14ac:dyDescent="0.25">
      <c r="B3" t="s">
        <v>18</v>
      </c>
      <c r="C3">
        <f>4*4</f>
        <v>16</v>
      </c>
      <c r="I3" s="45" t="s">
        <v>43</v>
      </c>
    </row>
    <row r="21" spans="9:9" x14ac:dyDescent="0.25">
      <c r="I21" s="46" t="s">
        <v>42</v>
      </c>
    </row>
    <row r="23" spans="9:9" x14ac:dyDescent="0.25">
      <c r="I23" t="s">
        <v>44</v>
      </c>
    </row>
    <row r="32" spans="9:9" x14ac:dyDescent="0.25">
      <c r="I32" t="s">
        <v>40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zoomScale="90" zoomScaleNormal="90" workbookViewId="0">
      <selection activeCell="H24" sqref="H24"/>
    </sheetView>
  </sheetViews>
  <sheetFormatPr baseColWidth="10" defaultRowHeight="12.75" outlineLevelCol="1" x14ac:dyDescent="0.2"/>
  <cols>
    <col min="1" max="1" width="3.28515625" style="1" bestFit="1" customWidth="1"/>
    <col min="2" max="5" width="4.140625" style="1" bestFit="1" customWidth="1"/>
    <col min="6" max="6" width="11.42578125" style="1"/>
    <col min="7" max="7" width="2.85546875" style="1" bestFit="1" customWidth="1"/>
    <col min="8" max="8" width="3" style="1" customWidth="1" outlineLevel="1"/>
    <col min="9" max="24" width="3.7109375" style="1" customWidth="1" outlineLevel="1"/>
    <col min="25" max="25" width="5.5703125" style="1" customWidth="1" outlineLevel="1"/>
    <col min="26" max="26" width="3.85546875" style="1" customWidth="1"/>
    <col min="27" max="27" width="4.7109375" style="1" customWidth="1" outlineLevel="1"/>
    <col min="28" max="28" width="4.5703125" style="1" customWidth="1" outlineLevel="1"/>
    <col min="29" max="29" width="6.5703125" style="1" customWidth="1" outlineLevel="1"/>
    <col min="30" max="31" width="6.140625" style="1" customWidth="1" outlineLevel="1"/>
    <col min="32" max="33" width="6.5703125" style="1" customWidth="1" outlineLevel="1"/>
    <col min="34" max="35" width="6.140625" style="1" customWidth="1" outlineLevel="1"/>
    <col min="36" max="36" width="7" style="1" customWidth="1" outlineLevel="1"/>
    <col min="37" max="37" width="6.5703125" style="1" customWidth="1" outlineLevel="1"/>
    <col min="38" max="38" width="6.85546875" style="1" customWidth="1" outlineLevel="1"/>
    <col min="39" max="41" width="6.5703125" style="1" customWidth="1" outlineLevel="1"/>
    <col min="42" max="43" width="6.140625" style="1" customWidth="1" outlineLevel="1"/>
    <col min="44" max="45" width="7.7109375" style="1" customWidth="1" outlineLevel="1"/>
    <col min="46" max="46" width="3.7109375" style="1" customWidth="1"/>
    <col min="47" max="64" width="9" style="1" customWidth="1"/>
    <col min="65" max="16384" width="11.42578125" style="1"/>
  </cols>
  <sheetData>
    <row r="1" spans="1:64" x14ac:dyDescent="0.2">
      <c r="AF1" s="11" t="s">
        <v>52</v>
      </c>
      <c r="AX1" s="11" t="s">
        <v>53</v>
      </c>
    </row>
    <row r="3" spans="1:64" x14ac:dyDescent="0.2">
      <c r="B3" s="19">
        <f>Linc!A1</f>
        <v>240</v>
      </c>
      <c r="C3" s="1">
        <f>Linc!B1</f>
        <v>240</v>
      </c>
      <c r="D3" s="1">
        <f>Linc!C1</f>
        <v>240</v>
      </c>
      <c r="E3" s="19">
        <f>Linc!D1</f>
        <v>240</v>
      </c>
      <c r="I3" s="1" t="s">
        <v>0</v>
      </c>
      <c r="J3" s="1" t="s">
        <v>1</v>
      </c>
      <c r="K3" s="1" t="s">
        <v>4</v>
      </c>
      <c r="L3" s="1" t="s">
        <v>10</v>
      </c>
      <c r="M3" s="1" t="s">
        <v>2</v>
      </c>
      <c r="N3" s="1" t="s">
        <v>5</v>
      </c>
      <c r="O3" s="1" t="s">
        <v>6</v>
      </c>
      <c r="P3" s="1" t="s">
        <v>9</v>
      </c>
      <c r="Q3" s="1" t="s">
        <v>3</v>
      </c>
      <c r="R3" s="1" t="s">
        <v>7</v>
      </c>
      <c r="S3" s="1" t="s">
        <v>8</v>
      </c>
      <c r="T3" s="1" t="s">
        <v>11</v>
      </c>
      <c r="U3" s="1" t="s">
        <v>12</v>
      </c>
      <c r="V3" s="1" t="s">
        <v>13</v>
      </c>
      <c r="W3" s="1" t="s">
        <v>14</v>
      </c>
      <c r="X3" s="1" t="s">
        <v>15</v>
      </c>
      <c r="Y3" s="11" t="s">
        <v>19</v>
      </c>
      <c r="Z3" s="11"/>
      <c r="AB3" s="1" t="str">
        <f t="shared" ref="AB3:AQ3" si="0">I3</f>
        <v>A1</v>
      </c>
      <c r="AC3" s="1" t="str">
        <f t="shared" si="0"/>
        <v>A2</v>
      </c>
      <c r="AD3" s="1" t="str">
        <f t="shared" si="0"/>
        <v>A3</v>
      </c>
      <c r="AE3" s="1" t="str">
        <f t="shared" si="0"/>
        <v>A4</v>
      </c>
      <c r="AF3" s="1" t="str">
        <f t="shared" si="0"/>
        <v>B1</v>
      </c>
      <c r="AG3" s="1" t="str">
        <f t="shared" si="0"/>
        <v>B2</v>
      </c>
      <c r="AH3" s="1" t="str">
        <f t="shared" si="0"/>
        <v>B3</v>
      </c>
      <c r="AI3" s="1" t="str">
        <f t="shared" si="0"/>
        <v>B4</v>
      </c>
      <c r="AJ3" s="1" t="str">
        <f t="shared" si="0"/>
        <v>C1</v>
      </c>
      <c r="AK3" s="1" t="str">
        <f t="shared" si="0"/>
        <v>C2</v>
      </c>
      <c r="AL3" s="1" t="str">
        <f t="shared" si="0"/>
        <v>C3</v>
      </c>
      <c r="AM3" s="1" t="str">
        <f t="shared" si="0"/>
        <v>C4</v>
      </c>
      <c r="AN3" s="1" t="str">
        <f t="shared" si="0"/>
        <v>D1</v>
      </c>
      <c r="AO3" s="1" t="str">
        <f t="shared" si="0"/>
        <v>D2</v>
      </c>
      <c r="AP3" s="1" t="str">
        <f t="shared" si="0"/>
        <v>D3</v>
      </c>
      <c r="AQ3" s="1" t="str">
        <f t="shared" si="0"/>
        <v>D4</v>
      </c>
      <c r="AR3" s="1" t="s">
        <v>21</v>
      </c>
      <c r="AU3" s="39" t="str">
        <f>AB3</f>
        <v>A1</v>
      </c>
      <c r="AV3" s="39" t="str">
        <f t="shared" ref="AV3" si="1">AC3</f>
        <v>A2</v>
      </c>
      <c r="AW3" s="39" t="str">
        <f t="shared" ref="AW3" si="2">AD3</f>
        <v>A3</v>
      </c>
      <c r="AX3" s="39" t="str">
        <f t="shared" ref="AX3" si="3">AE3</f>
        <v>A4</v>
      </c>
      <c r="AY3" s="39" t="str">
        <f t="shared" ref="AY3" si="4">AF3</f>
        <v>B1</v>
      </c>
      <c r="AZ3" s="39" t="str">
        <f t="shared" ref="AZ3" si="5">AG3</f>
        <v>B2</v>
      </c>
      <c r="BA3" s="39" t="str">
        <f t="shared" ref="BA3" si="6">AH3</f>
        <v>B3</v>
      </c>
      <c r="BB3" s="39" t="str">
        <f t="shared" ref="BB3" si="7">AI3</f>
        <v>B4</v>
      </c>
      <c r="BC3" s="39" t="str">
        <f t="shared" ref="BC3" si="8">AJ3</f>
        <v>C1</v>
      </c>
      <c r="BD3" s="39" t="str">
        <f t="shared" ref="BD3" si="9">AK3</f>
        <v>C2</v>
      </c>
      <c r="BE3" s="39" t="str">
        <f t="shared" ref="BE3" si="10">AL3</f>
        <v>C3</v>
      </c>
      <c r="BF3" s="39" t="str">
        <f t="shared" ref="BF3" si="11">AM3</f>
        <v>C4</v>
      </c>
      <c r="BG3" s="39" t="str">
        <f t="shared" ref="BG3" si="12">AN3</f>
        <v>D1</v>
      </c>
      <c r="BH3" s="39" t="str">
        <f t="shared" ref="BH3" si="13">AO3</f>
        <v>D2</v>
      </c>
      <c r="BI3" s="39" t="str">
        <f t="shared" ref="BI3" si="14">AP3</f>
        <v>D3</v>
      </c>
      <c r="BJ3" s="39" t="str">
        <f t="shared" ref="BJ3" si="15">AQ3</f>
        <v>D4</v>
      </c>
      <c r="BK3" s="39" t="s">
        <v>48</v>
      </c>
      <c r="BL3" s="39"/>
    </row>
    <row r="4" spans="1:64" x14ac:dyDescent="0.2">
      <c r="B4" s="1">
        <f>Linc!A2</f>
        <v>240</v>
      </c>
      <c r="C4" s="14">
        <f>Linc!B2</f>
        <v>240</v>
      </c>
      <c r="D4" s="15">
        <f>Linc!C2</f>
        <v>240</v>
      </c>
      <c r="E4" s="1">
        <f>Linc!D2</f>
        <v>240</v>
      </c>
      <c r="H4" s="1" t="s">
        <v>0</v>
      </c>
      <c r="I4" s="56"/>
      <c r="J4" s="43">
        <v>1</v>
      </c>
      <c r="K4" s="43">
        <v>0</v>
      </c>
      <c r="L4" s="43">
        <v>0</v>
      </c>
      <c r="M4" s="43">
        <v>1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20">
        <f t="shared" ref="Y4:Y19" si="16">SUM(I4:X4)</f>
        <v>2</v>
      </c>
      <c r="Z4" s="43"/>
      <c r="AA4" s="42" t="s">
        <v>0</v>
      </c>
      <c r="AB4" s="13"/>
      <c r="AC4" s="1">
        <f>IF(J4&gt;0,POWER(B14-$B$13,2),"")</f>
        <v>0</v>
      </c>
      <c r="AD4" s="1" t="str">
        <f>IF(K4&gt;0,POWER(B15-$B$13,2),"")</f>
        <v/>
      </c>
      <c r="AE4" s="1" t="str">
        <f>IF(L4&gt;0,POWER(B16-$B$13,2),"")</f>
        <v/>
      </c>
      <c r="AF4" s="1">
        <f>IF(M4&gt;0,POWER(C13-$B$13,2),"")</f>
        <v>400</v>
      </c>
      <c r="AG4" s="1" t="str">
        <f>IF(N4&gt;0,POWER(C14-$B$13,2),"")</f>
        <v/>
      </c>
      <c r="AH4" s="1" t="str">
        <f>IF(O4&gt;0,POWER(C15-$B$13,2),"")</f>
        <v/>
      </c>
      <c r="AI4" s="1" t="str">
        <f>IF(P4&gt;0,POWER(C16-$B$13,2),"")</f>
        <v/>
      </c>
      <c r="AJ4" s="1" t="str">
        <f>IF(Q4&gt;0,POWER(D13-$B$13,2),"")</f>
        <v/>
      </c>
      <c r="AK4" s="1" t="str">
        <f>IF(R4&gt;0,POWER(D14-$B$13,2),"")</f>
        <v/>
      </c>
      <c r="AL4" s="1" t="str">
        <f>IF(S4&gt;0,POWER(D15-$B$13,2),"")</f>
        <v/>
      </c>
      <c r="AM4" s="1" t="str">
        <f>IF(T4&gt;0,POWER(D16-$B$13,2),"")</f>
        <v/>
      </c>
      <c r="AN4" s="1" t="str">
        <f>IF(U4&gt;0,POWER(E13-$B$13,2),"")</f>
        <v/>
      </c>
      <c r="AO4" s="1" t="str">
        <f>IF(V4&gt;0,POWER(E14-$B$13,2),"")</f>
        <v/>
      </c>
      <c r="AP4" s="1" t="str">
        <f>IF(W4&gt;0,POWER(E15-$B$13,2),"")</f>
        <v/>
      </c>
      <c r="AQ4" s="1" t="str">
        <f>IF(X4&gt;0,POWER(E16-$B$13,2),"")</f>
        <v/>
      </c>
      <c r="AR4" s="11">
        <f>SUM(AB4:AQ4)</f>
        <v>400</v>
      </c>
      <c r="AS4" s="11"/>
      <c r="AT4" s="42" t="s">
        <v>0</v>
      </c>
      <c r="AU4" s="47"/>
      <c r="AV4" s="39">
        <f>IF(J4&gt;0,($B$13-$AG$23)*(B14-$AG$23),"")</f>
        <v>1139.0625</v>
      </c>
      <c r="AW4" s="39" t="str">
        <f>IF(K4&gt;0,($B$13-$AG$23)*(B15-$AG$23),"")</f>
        <v/>
      </c>
      <c r="AX4" s="39" t="str">
        <f>IF(L4&gt;0,($B$13-$AG$23)*(B16-$AG$23),"")</f>
        <v/>
      </c>
      <c r="AY4" s="39">
        <f>IF(M4&gt;0,($B$13-$AG$23)*(C13-$AG$23),"")</f>
        <v>1814.0625</v>
      </c>
      <c r="AZ4" s="39" t="str">
        <f>IF(N4&gt;0,($B$13-$AG$23)*(C14-$AG$23),"")</f>
        <v/>
      </c>
      <c r="BA4" s="39" t="str">
        <f>IF(O4&gt;0,($B$13-$AG$23)*(C15-$AG$23),"")</f>
        <v/>
      </c>
      <c r="BB4" s="39" t="str">
        <f>IF(P4&gt;0,($B$13-$AG$23)*(C16-$AG$23),"")</f>
        <v/>
      </c>
      <c r="BC4" s="39" t="str">
        <f>IF(Q4&gt;0,($B$13-$AG$23)*(D13-$AG$23),"")</f>
        <v/>
      </c>
      <c r="BD4" s="39" t="str">
        <f>IF(R4&gt;0,($B$13-$AG$23)*(D14-$AG$23),"")</f>
        <v/>
      </c>
      <c r="BE4" s="39" t="str">
        <f>IF(S4&gt;0,($B$13-$AG$23)*(D15-$AG$23),"")</f>
        <v/>
      </c>
      <c r="BF4" s="39" t="str">
        <f>IF(T4&gt;0,($B$13-$AG$23)*(D16-$AG$23),"")</f>
        <v/>
      </c>
      <c r="BG4" s="39" t="str">
        <f>IF(U4&gt;0,($B$13-$AG$23)*(E13-$AG$23),"")</f>
        <v/>
      </c>
      <c r="BH4" s="39" t="str">
        <f>IF(V4&gt;0,($B$13-$AG$23)*(E14-$AG$23),"")</f>
        <v/>
      </c>
      <c r="BI4" s="39" t="str">
        <f>IF(W4&gt;0,($B$13-$AG$23)*(E15-$AG$23),"")</f>
        <v/>
      </c>
      <c r="BJ4" s="39" t="str">
        <f>IF(X4&gt;0,($B$13-$AG$23)*(E16-$AG$23),"")</f>
        <v/>
      </c>
      <c r="BK4" s="48">
        <f>SUM(AU4:BJ4)</f>
        <v>2953.125</v>
      </c>
      <c r="BL4" s="48"/>
    </row>
    <row r="5" spans="1:64" ht="14.25" x14ac:dyDescent="0.25">
      <c r="B5" s="1">
        <f>Linc!A3</f>
        <v>240</v>
      </c>
      <c r="C5" s="16">
        <f>Linc!B3</f>
        <v>240</v>
      </c>
      <c r="D5" s="17">
        <f>Linc!C3</f>
        <v>240</v>
      </c>
      <c r="E5" s="1">
        <f>Linc!D3</f>
        <v>90</v>
      </c>
      <c r="F5" s="12"/>
      <c r="G5" s="12" t="s">
        <v>16</v>
      </c>
      <c r="H5" s="1" t="s">
        <v>1</v>
      </c>
      <c r="I5" s="43">
        <f>J4</f>
        <v>1</v>
      </c>
      <c r="J5" s="21"/>
      <c r="K5" s="43">
        <v>1</v>
      </c>
      <c r="L5" s="43">
        <v>0</v>
      </c>
      <c r="M5" s="43">
        <v>0</v>
      </c>
      <c r="N5" s="43">
        <v>1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11">
        <f t="shared" si="16"/>
        <v>3</v>
      </c>
      <c r="Z5" s="43"/>
      <c r="AA5" s="42" t="s">
        <v>1</v>
      </c>
      <c r="AB5" s="1">
        <f>AC4</f>
        <v>0</v>
      </c>
      <c r="AC5" s="13" t="str">
        <f>IF(J5&gt;0,POWER(B15-$B$13,2),"")</f>
        <v/>
      </c>
      <c r="AD5" s="1">
        <f>IF(K5&gt;0,POWER(B15-$B$14,2),"")</f>
        <v>2500</v>
      </c>
      <c r="AE5" s="1" t="str">
        <f>IF(L5&gt;0,POWER(B16-$B$14,2),"")</f>
        <v/>
      </c>
      <c r="AF5" s="1" t="str">
        <f>IF(M5&gt;0,POWER(C13-$B$14,2),"")</f>
        <v/>
      </c>
      <c r="AG5" s="1">
        <f>IF(N5&gt;0,POWER(C14-$B$14,2),"")</f>
        <v>12100</v>
      </c>
      <c r="AH5" s="1" t="str">
        <f>IF(O5&gt;0,POWER(C15-$B$14,2),"")</f>
        <v/>
      </c>
      <c r="AI5" s="1" t="str">
        <f>IF(P5&gt;0,POWER(C16-$B$14,2),"")</f>
        <v/>
      </c>
      <c r="AJ5" s="1" t="str">
        <f>IF(Q5&gt;0,POWER(D13-$B$14,2),"")</f>
        <v/>
      </c>
      <c r="AK5" s="1" t="str">
        <f>IF(R5&gt;0,POWER(D14-$B$14,2),"")</f>
        <v/>
      </c>
      <c r="AL5" s="1" t="str">
        <f>IF(S5&gt;0,POWER(D15-$B$14,2),"")</f>
        <v/>
      </c>
      <c r="AM5" s="1" t="str">
        <f>IF(T5&gt;0,POWER(D16-$B$14,2),"")</f>
        <v/>
      </c>
      <c r="AN5" s="1" t="str">
        <f>IF(U5&gt;0,POWER(E13-$B$14,2),"")</f>
        <v/>
      </c>
      <c r="AO5" s="1" t="str">
        <f>IF(V5&gt;0,POWER(E14-$B$14,2),"")</f>
        <v/>
      </c>
      <c r="AP5" s="1" t="str">
        <f>IF(W5&gt;0,POWER(E15-$B$14,2),"")</f>
        <v/>
      </c>
      <c r="AQ5" s="1" t="str">
        <f>IF(X5&gt;0,POWER(E16-$B$14,2),"")</f>
        <v/>
      </c>
      <c r="AR5" s="11">
        <f t="shared" ref="AR5:AR19" si="17">SUM(AB5:AQ5)</f>
        <v>14600</v>
      </c>
      <c r="AS5" s="11"/>
      <c r="AT5" s="42" t="s">
        <v>1</v>
      </c>
      <c r="AU5" s="39">
        <f>AV4</f>
        <v>1139.0625</v>
      </c>
      <c r="AV5" s="47"/>
      <c r="AW5" s="39">
        <f>IF(K5&gt;0,($B$14-$AG$23)*(B15-$AG$23),"")</f>
        <v>-548.4375</v>
      </c>
      <c r="AX5" s="39" t="str">
        <f>IF(L5&gt;0,($B$14-$AG$23)*(B16-$AG$23),"")</f>
        <v/>
      </c>
      <c r="AY5" s="39" t="str">
        <f>IF(M5&gt;0,($B$14-$AG$23)*(C13-$AG$23),"")</f>
        <v/>
      </c>
      <c r="AZ5" s="39">
        <f>IF(N5&gt;0,($B$14-$AG$23)*(C14-$AG$23),"")</f>
        <v>-2573.4375</v>
      </c>
      <c r="BA5" s="39" t="str">
        <f>IF(O5&gt;0,($B$14-$AG$23)*(C15-$AG$23),"")</f>
        <v/>
      </c>
      <c r="BB5" s="39" t="str">
        <f>IF(P5&gt;0,($B$14-$AG$23)*(C16-$AG$23),"")</f>
        <v/>
      </c>
      <c r="BC5" s="39" t="str">
        <f>IF(Q5&gt;0,($B$14-$AG$23)*(D13-$AG$23),"")</f>
        <v/>
      </c>
      <c r="BD5" s="39" t="str">
        <f>IF(R5&gt;0,($B$14-$AG$23)*(D14-$AG$23),"")</f>
        <v/>
      </c>
      <c r="BE5" s="39" t="str">
        <f>IF(S5&gt;0,($B$14-$AG$23)*(D15-$AG$23),"")</f>
        <v/>
      </c>
      <c r="BF5" s="39" t="str">
        <f>IF(T5&gt;0,($B$14-$AG$23)*(D16-$AG$23),"")</f>
        <v/>
      </c>
      <c r="BG5" s="39" t="str">
        <f>IF(U5&gt;0,($B$14-$AG$23)*(E13-$AG$23),"")</f>
        <v/>
      </c>
      <c r="BH5" s="39" t="str">
        <f>IF(V5&gt;0,($B$14-$AG$23)*(E14-$AG$23),"")</f>
        <v/>
      </c>
      <c r="BI5" s="39" t="str">
        <f>IF(W5&gt;0,($B$14-$AG$23)*(E15-$AG$23),"")</f>
        <v/>
      </c>
      <c r="BJ5" s="39" t="str">
        <f>IF(X5&gt;0,($B$14-$AG$23)*(E16-$AG$23),"")</f>
        <v/>
      </c>
      <c r="BK5" s="48">
        <f t="shared" ref="BK5:BK19" si="18">SUM(AU5:BJ5)</f>
        <v>-1982.8125</v>
      </c>
      <c r="BL5" s="48"/>
    </row>
    <row r="6" spans="1:64" x14ac:dyDescent="0.2">
      <c r="B6" s="19">
        <f>Linc!A4</f>
        <v>240</v>
      </c>
      <c r="C6" s="6">
        <f>Linc!B4</f>
        <v>240</v>
      </c>
      <c r="D6" s="1">
        <f>Linc!C4</f>
        <v>110</v>
      </c>
      <c r="E6" s="19">
        <f>Linc!D4</f>
        <v>10</v>
      </c>
      <c r="H6" s="1" t="s">
        <v>4</v>
      </c>
      <c r="I6" s="43">
        <f>K4</f>
        <v>0</v>
      </c>
      <c r="J6" s="43">
        <f>K5</f>
        <v>1</v>
      </c>
      <c r="K6" s="21"/>
      <c r="L6" s="43">
        <v>1</v>
      </c>
      <c r="M6" s="43">
        <v>0</v>
      </c>
      <c r="N6" s="43">
        <v>0</v>
      </c>
      <c r="O6" s="43">
        <v>1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11">
        <f t="shared" si="16"/>
        <v>3</v>
      </c>
      <c r="Z6" s="43"/>
      <c r="AA6" s="42" t="s">
        <v>4</v>
      </c>
      <c r="AB6" s="1" t="str">
        <f>AD4</f>
        <v/>
      </c>
      <c r="AC6" s="1">
        <f>AD5</f>
        <v>2500</v>
      </c>
      <c r="AD6" s="13"/>
      <c r="AE6" s="1">
        <f>IF(L6&gt;0,POWER(B16-$B$15,2),"")</f>
        <v>2500</v>
      </c>
      <c r="AF6" s="1" t="str">
        <f>IF(M6&gt;0,POWER(C13-$B$15,2),"")</f>
        <v/>
      </c>
      <c r="AG6" s="1" t="str">
        <f>IF(N6&gt;0,POWER(C14-$B$15,2),"")</f>
        <v/>
      </c>
      <c r="AH6" s="1">
        <f>IF(O6&gt;0,POWER(C15-$B$15,2),"")</f>
        <v>100</v>
      </c>
      <c r="AI6" s="1" t="str">
        <f>IF(P6&gt;0,POWER(C16-$B$15,2),"")</f>
        <v/>
      </c>
      <c r="AJ6" s="1" t="str">
        <f>IF(Q6&gt;0,POWER(D13-$B$15,2),"")</f>
        <v/>
      </c>
      <c r="AK6" s="1" t="str">
        <f>IF(R6&gt;0,POWER(D14-$B$15,2),"")</f>
        <v/>
      </c>
      <c r="AL6" s="1" t="str">
        <f>IF(S6&gt;0,POWER(D15-$B$15,2),"")</f>
        <v/>
      </c>
      <c r="AM6" s="1" t="str">
        <f>IF(T6&gt;0,POWER(D16-$B$15,2),"")</f>
        <v/>
      </c>
      <c r="AN6" s="1" t="str">
        <f>IF(U6&gt;0,POWER(E13-$B$15,2),"")</f>
        <v/>
      </c>
      <c r="AO6" s="1" t="str">
        <f>IF(V6&gt;0,POWER(E14-$B$15,2),"")</f>
        <v/>
      </c>
      <c r="AP6" s="1" t="str">
        <f>IF(W6&gt;0,POWER(E15-$B$15,2),"")</f>
        <v/>
      </c>
      <c r="AQ6" s="1" t="str">
        <f>IF(X6&gt;0,POWER(E16-$B$15,2),"")</f>
        <v/>
      </c>
      <c r="AR6" s="11">
        <f t="shared" si="17"/>
        <v>5100</v>
      </c>
      <c r="AS6" s="11"/>
      <c r="AT6" s="42" t="s">
        <v>4</v>
      </c>
      <c r="AU6" s="39" t="str">
        <f>AW4</f>
        <v/>
      </c>
      <c r="AV6" s="39">
        <f>AW5</f>
        <v>-548.4375</v>
      </c>
      <c r="AW6" s="47"/>
      <c r="AX6" s="39">
        <f>IF(L6&gt;0,($B$15-$AG$23)*(B16-$AG$23),"")</f>
        <v>-548.4375</v>
      </c>
      <c r="AY6" s="39" t="str">
        <f>IF(M6&gt;0,($B$15-$AG$23)*(C13-$AG$23),"")</f>
        <v/>
      </c>
      <c r="AZ6" s="39" t="str">
        <f>IF(N6&gt;0,($B$15-$AG$23)*(C14-$AG$23),"")</f>
        <v/>
      </c>
      <c r="BA6" s="39">
        <f>IF(O6&gt;0,($B$15-$AG$23)*(C15-$AG$23),"")</f>
        <v>426.5625</v>
      </c>
      <c r="BB6" s="39" t="str">
        <f>IF(P6&gt;0,($B$15-$AG$23)*(C16-$AG$23),"")</f>
        <v/>
      </c>
      <c r="BC6" s="39" t="str">
        <f>IF(Q6&gt;0,($B$15-$AG$23)*(D13-$AG$23),"")</f>
        <v/>
      </c>
      <c r="BD6" s="39" t="str">
        <f>IF(R6&gt;0,($B$15-$AG$23)*(D14-$AG$23),"")</f>
        <v/>
      </c>
      <c r="BE6" s="39" t="str">
        <f>IF(S6&gt;0,($B$15-$AG$23)*(D15-$AG$23),"")</f>
        <v/>
      </c>
      <c r="BF6" s="39" t="str">
        <f>IF(T6&gt;0,($B$15-$AG$23)*(D16-$AG$23),"")</f>
        <v/>
      </c>
      <c r="BG6" s="39" t="str">
        <f>IF(U6&gt;0,($B$15-$AG$23)*(E13-$AG$23),"")</f>
        <v/>
      </c>
      <c r="BH6" s="39" t="str">
        <f>IF(V6&gt;0,($B$15-$AG$23)*(E14-$AG$23),"")</f>
        <v/>
      </c>
      <c r="BI6" s="39" t="str">
        <f>IF(W6&gt;0,($B$15-$AG$23)*(E15-$AG$23),"")</f>
        <v/>
      </c>
      <c r="BJ6" s="39" t="str">
        <f>IF(X6&gt;0,($B$15-$AG$23)*(E16-$AG$23),"")</f>
        <v/>
      </c>
      <c r="BK6" s="48">
        <f t="shared" si="18"/>
        <v>-670.3125</v>
      </c>
      <c r="BL6" s="48"/>
    </row>
    <row r="7" spans="1:64" x14ac:dyDescent="0.2">
      <c r="H7" s="1" t="s">
        <v>10</v>
      </c>
      <c r="I7" s="43">
        <f>L4</f>
        <v>0</v>
      </c>
      <c r="J7" s="43">
        <f>L5</f>
        <v>0</v>
      </c>
      <c r="K7" s="43">
        <f>L6</f>
        <v>1</v>
      </c>
      <c r="L7" s="21"/>
      <c r="M7" s="43">
        <v>0</v>
      </c>
      <c r="N7" s="43">
        <v>0</v>
      </c>
      <c r="O7" s="43">
        <v>0</v>
      </c>
      <c r="P7" s="43">
        <v>1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20">
        <f t="shared" si="16"/>
        <v>2</v>
      </c>
      <c r="Z7" s="43"/>
      <c r="AA7" s="42" t="s">
        <v>10</v>
      </c>
      <c r="AB7" s="1" t="str">
        <f>AE4</f>
        <v/>
      </c>
      <c r="AC7" s="1" t="str">
        <f>AE5</f>
        <v/>
      </c>
      <c r="AD7" s="1">
        <f>AE6</f>
        <v>2500</v>
      </c>
      <c r="AE7" s="13"/>
      <c r="AF7" s="1" t="str">
        <f>IF(M7&gt;0,POWER(C13-$B$16,2),"")</f>
        <v/>
      </c>
      <c r="AG7" s="1" t="str">
        <f>IF(N7&gt;0,POWER(C14-$B$16,2),"")</f>
        <v/>
      </c>
      <c r="AH7" s="1" t="str">
        <f>IF(O7&gt;0,POWER(C15-$B$16,2),"")</f>
        <v/>
      </c>
      <c r="AI7" s="1">
        <f>IF(P7&gt;0,POWER(C16-$B$16,2),"")</f>
        <v>0</v>
      </c>
      <c r="AJ7" s="1" t="str">
        <f>IF(Q7&gt;0,POWER(D13-$B$16,2),"")</f>
        <v/>
      </c>
      <c r="AK7" s="1" t="str">
        <f>IF(R7&gt;0,POWER(D14-$B$16,2),"")</f>
        <v/>
      </c>
      <c r="AL7" s="1" t="str">
        <f>IF(S7&gt;0,POWER(D15-$B$16,2),"")</f>
        <v/>
      </c>
      <c r="AM7" s="1" t="str">
        <f>IF(T7&gt;0,POWER(D16-$B$16,2),"")</f>
        <v/>
      </c>
      <c r="AN7" s="1" t="str">
        <f>IF(U7&gt;0,POWER(E13-$B$16,2),"")</f>
        <v/>
      </c>
      <c r="AO7" s="1" t="str">
        <f>IF(V7&gt;0,POWER(E14-$B$16,2),"")</f>
        <v/>
      </c>
      <c r="AP7" s="1" t="str">
        <f>IF(W7&gt;0,POWER(E15-$B$16,2),"")</f>
        <v/>
      </c>
      <c r="AQ7" s="1" t="str">
        <f>IF(X7&gt;0,POWER(E16-$B$16,2),"")</f>
        <v/>
      </c>
      <c r="AR7" s="11">
        <f t="shared" si="17"/>
        <v>2500</v>
      </c>
      <c r="AS7" s="11"/>
      <c r="AT7" s="44" t="s">
        <v>10</v>
      </c>
      <c r="AU7" s="39" t="str">
        <f>AX4</f>
        <v/>
      </c>
      <c r="AV7" s="39" t="str">
        <f>AX5</f>
        <v/>
      </c>
      <c r="AW7" s="39">
        <f>AX6</f>
        <v>-548.4375</v>
      </c>
      <c r="AX7" s="47"/>
      <c r="AY7" s="39" t="str">
        <f>IF(M7&gt;0,($B$16-$AG$23)*(C13-$AG$23),"")</f>
        <v/>
      </c>
      <c r="AZ7" s="39" t="str">
        <f>IF(N7&gt;0,($B$16-$AG$23)*(C14-$AG$23),"")</f>
        <v/>
      </c>
      <c r="BA7" s="39" t="str">
        <f>IF(O7&gt;0,($B$16-$AG$23)*(C15-$AG$23),"")</f>
        <v/>
      </c>
      <c r="BB7" s="39">
        <f>IF(P7&gt;0,($B$16-$AG$23)*(C16-$AG$23),"")</f>
        <v>1139.0625</v>
      </c>
      <c r="BC7" s="39" t="str">
        <f>IF(Q7&gt;0,($B$16-$AG$23)*(D13-$AG$23),"")</f>
        <v/>
      </c>
      <c r="BD7" s="39" t="str">
        <f>IF(R7&gt;0,($B$16-$AG$23)*(D14-$AG$23),"")</f>
        <v/>
      </c>
      <c r="BE7" s="39" t="str">
        <f>IF(S7&gt;0,($B$16-$AG$23)*(D15-$AG$23),"")</f>
        <v/>
      </c>
      <c r="BF7" s="39" t="str">
        <f>IF(T7&gt;0,($B$16-$AG$23)*(D16-$AG$23),"")</f>
        <v/>
      </c>
      <c r="BG7" s="39" t="str">
        <f>IF(U7&gt;0,($B$16-$AG$23)*(E13-$AG$23),"")</f>
        <v/>
      </c>
      <c r="BH7" s="39" t="str">
        <f>IF(V7&gt;0,($B$16-$AG$23)*(E14-$AG$23),"")</f>
        <v/>
      </c>
      <c r="BI7" s="39" t="str">
        <f>IF(W7&gt;0,($B$16-$AG$23)*(E15-$AG$23),"")</f>
        <v/>
      </c>
      <c r="BJ7" s="39" t="str">
        <f>IF(X7&gt;0,($B$16-$AG$23)*(E16-$AG$23),"")</f>
        <v/>
      </c>
      <c r="BK7" s="48">
        <f t="shared" si="18"/>
        <v>590.625</v>
      </c>
      <c r="BL7" s="48"/>
    </row>
    <row r="8" spans="1:64" x14ac:dyDescent="0.2">
      <c r="H8" s="1" t="s">
        <v>2</v>
      </c>
      <c r="I8" s="43">
        <f>M4</f>
        <v>1</v>
      </c>
      <c r="J8" s="43">
        <f>M5</f>
        <v>0</v>
      </c>
      <c r="K8" s="43">
        <f>M6</f>
        <v>0</v>
      </c>
      <c r="L8" s="43">
        <f>M7</f>
        <v>0</v>
      </c>
      <c r="M8" s="21"/>
      <c r="N8" s="43">
        <v>1</v>
      </c>
      <c r="O8" s="43">
        <v>0</v>
      </c>
      <c r="P8" s="43">
        <v>0</v>
      </c>
      <c r="Q8" s="43">
        <v>1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11">
        <f t="shared" si="16"/>
        <v>3</v>
      </c>
      <c r="Z8" s="43"/>
      <c r="AA8" s="42" t="s">
        <v>2</v>
      </c>
      <c r="AB8" s="1">
        <f>AF4</f>
        <v>400</v>
      </c>
      <c r="AC8" s="1" t="str">
        <f>AF5</f>
        <v/>
      </c>
      <c r="AD8" s="1" t="str">
        <f>AF6</f>
        <v/>
      </c>
      <c r="AE8" s="1" t="str">
        <f>AF7</f>
        <v/>
      </c>
      <c r="AF8" s="13"/>
      <c r="AG8" s="1">
        <f>IF(N8&gt;0,POWER(C14-$C$13,2),"")</f>
        <v>16900</v>
      </c>
      <c r="AH8" s="1" t="str">
        <f>IF(O8&gt;0,POWER(C15-$C$13,2),"")</f>
        <v/>
      </c>
      <c r="AI8" s="1" t="str">
        <f>IF(P8&gt;0,POWER(C16-$C$13,2),"")</f>
        <v/>
      </c>
      <c r="AJ8" s="1">
        <f>IF(Q8&gt;0,POWER(D13-$C$13,2),"")</f>
        <v>0</v>
      </c>
      <c r="AK8" s="1" t="str">
        <f>IF(R8&gt;0,POWER(D14-$C$13,2),"")</f>
        <v/>
      </c>
      <c r="AL8" s="1" t="str">
        <f>IF(S8&gt;0,POWER(D15-$C$13,2),"")</f>
        <v/>
      </c>
      <c r="AM8" s="1" t="str">
        <f>IF(T8&gt;0,POWER(D16-$C$13,2),"")</f>
        <v/>
      </c>
      <c r="AN8" s="1" t="str">
        <f>IF(U8&gt;0,POWER(E13-$C$13,2),"")</f>
        <v/>
      </c>
      <c r="AO8" s="1" t="str">
        <f>IF(V8&gt;0,POWER(E14-$C$13,2),"")</f>
        <v/>
      </c>
      <c r="AP8" s="1" t="str">
        <f>IF(W8&gt;0,POWER(E15-$C$13,2),"")</f>
        <v/>
      </c>
      <c r="AQ8" s="1" t="str">
        <f>IF(X8&gt;0,POWER(E16-$C$13,2),"")</f>
        <v/>
      </c>
      <c r="AR8" s="11">
        <f t="shared" si="17"/>
        <v>17300</v>
      </c>
      <c r="AS8" s="11"/>
      <c r="AT8" s="42" t="s">
        <v>2</v>
      </c>
      <c r="AU8" s="39">
        <f>AY4</f>
        <v>1814.0625</v>
      </c>
      <c r="AV8" s="39" t="str">
        <f>AY5</f>
        <v/>
      </c>
      <c r="AW8" s="39" t="str">
        <f>AY6</f>
        <v/>
      </c>
      <c r="AX8" s="39" t="str">
        <f>AY7</f>
        <v/>
      </c>
      <c r="AY8" s="47"/>
      <c r="AZ8" s="39">
        <f>IF(N8&gt;0,($C$13-$AG$23)*(C14-$AG$23),"")</f>
        <v>-4098.4375</v>
      </c>
      <c r="BA8" s="39" t="str">
        <f>IF(O8&gt;0,($C$13-$AG$23)*(C15-$AG$23),"")</f>
        <v/>
      </c>
      <c r="BB8" s="39" t="str">
        <f>IF(P8&gt;0,($C$13-$AG$23)*(C16-$AG$23),"")</f>
        <v/>
      </c>
      <c r="BC8" s="39">
        <f>IF(Q8&gt;0,($C$13-$AG$23)*(D13-$AG$23),"")</f>
        <v>2889.0625</v>
      </c>
      <c r="BD8" s="39" t="str">
        <f>IF(R8&gt;0,($C$13-$AG$23)*(D14-$AG$23),"")</f>
        <v/>
      </c>
      <c r="BE8" s="39" t="str">
        <f>IF(S8&gt;0,($C$13-$AG$23)*(D15-$AG$23),"")</f>
        <v/>
      </c>
      <c r="BF8" s="39" t="str">
        <f>IF(T8&gt;0,($C$13-$AG$23)*(D16-$AG$23),"")</f>
        <v/>
      </c>
      <c r="BG8" s="39" t="str">
        <f>IF(U8&gt;0,($C$13-$AG$23)*(E13-$AG$23),"")</f>
        <v/>
      </c>
      <c r="BH8" s="39" t="str">
        <f>IF(V8&gt;0,($C$13-$AG$23)*(E14-$AG$23),"")</f>
        <v/>
      </c>
      <c r="BI8" s="39" t="str">
        <f>IF(W8&gt;0,($C$13-$AG$23)*(E15-$AG$23),"")</f>
        <v/>
      </c>
      <c r="BJ8" s="39" t="str">
        <f>IF(X8&gt;0,($C$13-$AG$23)*(E16-$AG$23),"")</f>
        <v/>
      </c>
      <c r="BK8" s="48">
        <f t="shared" si="18"/>
        <v>604.6875</v>
      </c>
      <c r="BL8" s="48"/>
    </row>
    <row r="9" spans="1:64" x14ac:dyDescent="0.2">
      <c r="H9" s="1" t="s">
        <v>5</v>
      </c>
      <c r="I9" s="43">
        <f>O4</f>
        <v>0</v>
      </c>
      <c r="J9" s="43">
        <f>N5</f>
        <v>1</v>
      </c>
      <c r="K9" s="43">
        <f>N6</f>
        <v>0</v>
      </c>
      <c r="L9" s="43">
        <f>N7</f>
        <v>0</v>
      </c>
      <c r="M9" s="43">
        <f>N8</f>
        <v>1</v>
      </c>
      <c r="N9" s="21"/>
      <c r="O9" s="43">
        <v>1</v>
      </c>
      <c r="P9" s="43">
        <v>0</v>
      </c>
      <c r="Q9" s="43">
        <v>0</v>
      </c>
      <c r="R9" s="43">
        <v>1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18">
        <f t="shared" si="16"/>
        <v>4</v>
      </c>
      <c r="Z9" s="43"/>
      <c r="AA9" s="42" t="s">
        <v>5</v>
      </c>
      <c r="AB9" s="1" t="str">
        <f>AH4</f>
        <v/>
      </c>
      <c r="AC9" s="1">
        <f>AG5</f>
        <v>12100</v>
      </c>
      <c r="AD9" s="1" t="str">
        <f>AG6</f>
        <v/>
      </c>
      <c r="AE9" s="1" t="str">
        <f>AG7</f>
        <v/>
      </c>
      <c r="AF9" s="1">
        <f>AG8</f>
        <v>16900</v>
      </c>
      <c r="AG9" s="13"/>
      <c r="AH9" s="1">
        <f>IF(O9&gt;0,POWER(C15-$C$14,2),"")</f>
        <v>2500</v>
      </c>
      <c r="AR9" s="11">
        <f t="shared" si="17"/>
        <v>31500</v>
      </c>
      <c r="AS9" s="11"/>
      <c r="AT9" s="44" t="s">
        <v>5</v>
      </c>
      <c r="AU9" s="39" t="str">
        <f>BA4</f>
        <v/>
      </c>
      <c r="AV9" s="39">
        <f>AZ5</f>
        <v>-2573.4375</v>
      </c>
      <c r="AW9" s="39" t="str">
        <f>AZ6</f>
        <v/>
      </c>
      <c r="AX9" s="39" t="str">
        <f>AZ7</f>
        <v/>
      </c>
      <c r="AY9" s="39">
        <f>AZ8</f>
        <v>-4098.4375</v>
      </c>
      <c r="AZ9" s="47"/>
      <c r="BA9" s="39">
        <f>IF(O9&gt;0,($C$14-$AG$23)*(C15-$AG$23),"")</f>
        <v>2001.5625</v>
      </c>
      <c r="BB9" s="39" t="str">
        <f>IF(P9&gt;0,($C$14-$AG$23)*(C16-$AG$23),"")</f>
        <v/>
      </c>
      <c r="BC9" s="39" t="str">
        <f>IF(Q9&gt;0,($C$14-$AG$23)*(D13-$AG$23),"")</f>
        <v/>
      </c>
      <c r="BD9" s="39">
        <f>IF(R9&gt;0,($C$14-$AG$23)*(D14-$AG$23),"")</f>
        <v>8864.0625</v>
      </c>
      <c r="BE9" s="39" t="str">
        <f>IF(S9&gt;0,($C$14-$AG$23)*(D15-$AG$23),"")</f>
        <v/>
      </c>
      <c r="BF9" s="39" t="str">
        <f>IF(T9&gt;0,($C$14-$AG$23)*(D16-$AG$23),"")</f>
        <v/>
      </c>
      <c r="BG9" s="39" t="str">
        <f>IF(U9&gt;0,($C$14-$AG$23)*(E13-$AG$23),"")</f>
        <v/>
      </c>
      <c r="BH9" s="39" t="str">
        <f>IF(V9&gt;0,($C$14-$AG$23)*(E14-$AG$23),"")</f>
        <v/>
      </c>
      <c r="BI9" s="39" t="str">
        <f>IF(W9&gt;0,($C$14-$AG$23)*(E15-$AG$23),"")</f>
        <v/>
      </c>
      <c r="BJ9" s="39" t="str">
        <f>IF(X9&gt;0,($C$14-$AG$23)*(E16-$AG$23),"")</f>
        <v/>
      </c>
      <c r="BK9" s="48">
        <f t="shared" si="18"/>
        <v>4193.75</v>
      </c>
      <c r="BL9" s="48"/>
    </row>
    <row r="10" spans="1:64" x14ac:dyDescent="0.2">
      <c r="H10" s="1" t="s">
        <v>6</v>
      </c>
      <c r="I10" s="43">
        <v>0</v>
      </c>
      <c r="J10" s="43">
        <f>O5</f>
        <v>0</v>
      </c>
      <c r="K10" s="43">
        <f>O6</f>
        <v>1</v>
      </c>
      <c r="L10" s="43">
        <f>O7</f>
        <v>0</v>
      </c>
      <c r="M10" s="43">
        <f>O8</f>
        <v>0</v>
      </c>
      <c r="N10" s="43">
        <f>O9</f>
        <v>1</v>
      </c>
      <c r="O10" s="21"/>
      <c r="P10" s="43">
        <v>1</v>
      </c>
      <c r="Q10" s="43">
        <v>0</v>
      </c>
      <c r="R10" s="43">
        <v>0</v>
      </c>
      <c r="S10" s="43">
        <v>1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18">
        <f t="shared" si="16"/>
        <v>4</v>
      </c>
      <c r="Z10" s="43"/>
      <c r="AA10" s="42" t="s">
        <v>6</v>
      </c>
      <c r="AB10" s="1">
        <v>0</v>
      </c>
      <c r="AC10" s="1" t="str">
        <f>AH5</f>
        <v/>
      </c>
      <c r="AD10" s="1">
        <f>AH6</f>
        <v>100</v>
      </c>
      <c r="AE10" s="1" t="str">
        <f>AH7</f>
        <v/>
      </c>
      <c r="AF10" s="1" t="str">
        <f>AH8</f>
        <v/>
      </c>
      <c r="AG10" s="1">
        <f>AH9</f>
        <v>2500</v>
      </c>
      <c r="AH10" s="13"/>
      <c r="AI10" s="1">
        <f>IF(P10&gt;0,POWER(C16-$C$15,2),"")</f>
        <v>3600</v>
      </c>
      <c r="AR10" s="11">
        <f t="shared" si="17"/>
        <v>6200</v>
      </c>
      <c r="AS10" s="11"/>
      <c r="AT10" s="42" t="s">
        <v>6</v>
      </c>
      <c r="AU10" s="39">
        <v>0</v>
      </c>
      <c r="AV10" s="39" t="str">
        <f>BA5</f>
        <v/>
      </c>
      <c r="AW10" s="39">
        <f>BA6</f>
        <v>426.5625</v>
      </c>
      <c r="AX10" s="39" t="str">
        <f>BA7</f>
        <v/>
      </c>
      <c r="AY10" s="39" t="str">
        <f>BA8</f>
        <v/>
      </c>
      <c r="AZ10" s="39">
        <f>BA9</f>
        <v>2001.5625</v>
      </c>
      <c r="BA10" s="47"/>
      <c r="BB10" s="39">
        <f>IF(P10&gt;0,($C$15-$AG$23)*(C16-$AG$23),"")</f>
        <v>-885.9375</v>
      </c>
      <c r="BC10" s="39" t="str">
        <f>IF(Q10&gt;0,($C$15-$AG$23)*(D13-$AG$23),"")</f>
        <v/>
      </c>
      <c r="BD10" s="39" t="str">
        <f>IF(R10&gt;0,($C$15-$AG$23)*(D14-$AG$23),"")</f>
        <v/>
      </c>
      <c r="BE10" s="39">
        <f>IF(S10&gt;0,($C$15-$AG$23)*(D15-$AG$23),"")</f>
        <v>2264.0625</v>
      </c>
      <c r="BF10" s="39" t="str">
        <f>IF(T10&gt;0,($C$15-$AG$23)*(D16-$AG$23),"")</f>
        <v/>
      </c>
      <c r="BG10" s="39" t="str">
        <f>IF(U10&gt;0,($C$15-$AG$23)*(E13-$AG$23),"")</f>
        <v/>
      </c>
      <c r="BH10" s="39" t="str">
        <f>IF(V10&gt;0,($C$15-$AG$23)*(E14-$AG$23),"")</f>
        <v/>
      </c>
      <c r="BI10" s="39" t="str">
        <f>IF(W10&gt;0,($C$15-$AG$23)*(E15-$AG$23),"")</f>
        <v/>
      </c>
      <c r="BJ10" s="39" t="str">
        <f>IF(X10&gt;0,($C$15-$AG$23)*(E16-$AG$23),"")</f>
        <v/>
      </c>
      <c r="BK10" s="48">
        <f t="shared" si="18"/>
        <v>3806.25</v>
      </c>
      <c r="BL10" s="48"/>
    </row>
    <row r="11" spans="1:64" x14ac:dyDescent="0.2">
      <c r="H11" s="1" t="s">
        <v>9</v>
      </c>
      <c r="I11" s="43">
        <f>P4</f>
        <v>0</v>
      </c>
      <c r="J11" s="43">
        <f>P5</f>
        <v>0</v>
      </c>
      <c r="K11" s="43">
        <f>P6</f>
        <v>0</v>
      </c>
      <c r="L11" s="43">
        <f>P7</f>
        <v>1</v>
      </c>
      <c r="M11" s="43">
        <f>P8</f>
        <v>0</v>
      </c>
      <c r="N11" s="43">
        <f>P9</f>
        <v>0</v>
      </c>
      <c r="O11" s="43">
        <f>P10</f>
        <v>1</v>
      </c>
      <c r="P11" s="21"/>
      <c r="Q11" s="43">
        <v>0</v>
      </c>
      <c r="R11" s="43">
        <v>0</v>
      </c>
      <c r="S11" s="43">
        <v>0</v>
      </c>
      <c r="T11" s="43">
        <v>1</v>
      </c>
      <c r="U11" s="43">
        <v>0</v>
      </c>
      <c r="V11" s="43">
        <v>0</v>
      </c>
      <c r="W11" s="43">
        <v>0</v>
      </c>
      <c r="X11" s="43">
        <v>0</v>
      </c>
      <c r="Y11" s="11">
        <f t="shared" si="16"/>
        <v>3</v>
      </c>
      <c r="Z11" s="43"/>
      <c r="AA11" s="42" t="s">
        <v>9</v>
      </c>
      <c r="AB11" s="1" t="str">
        <f>AI4</f>
        <v/>
      </c>
      <c r="AC11" s="1" t="str">
        <f>AI5</f>
        <v/>
      </c>
      <c r="AD11" s="1" t="str">
        <f>AI6</f>
        <v/>
      </c>
      <c r="AE11" s="1">
        <f>AI7</f>
        <v>0</v>
      </c>
      <c r="AF11" s="1" t="str">
        <f>AI8</f>
        <v/>
      </c>
      <c r="AG11" s="1">
        <f>AI9</f>
        <v>0</v>
      </c>
      <c r="AH11" s="1">
        <f>AI10</f>
        <v>3600</v>
      </c>
      <c r="AI11" s="13"/>
      <c r="AJ11" s="1" t="str">
        <f>IF(Q11&gt;0,POWER(D13-$C$16,2),"")</f>
        <v/>
      </c>
      <c r="AR11" s="11">
        <f t="shared" si="17"/>
        <v>3600</v>
      </c>
      <c r="AS11" s="11"/>
      <c r="AT11" s="42" t="s">
        <v>9</v>
      </c>
      <c r="AU11" s="39" t="str">
        <f>BB4</f>
        <v/>
      </c>
      <c r="AV11" s="39" t="str">
        <f>BB5</f>
        <v/>
      </c>
      <c r="AW11" s="39" t="str">
        <f>BB6</f>
        <v/>
      </c>
      <c r="AX11" s="39">
        <f>BB7</f>
        <v>1139.0625</v>
      </c>
      <c r="AY11" s="39" t="str">
        <f>BB8</f>
        <v/>
      </c>
      <c r="AZ11" s="39" t="str">
        <f>BB9</f>
        <v/>
      </c>
      <c r="BA11" s="39">
        <f>BB10</f>
        <v>-885.9375</v>
      </c>
      <c r="BB11" s="47"/>
      <c r="BC11" s="39" t="str">
        <f>IF(Q11&gt;0,($C$16-$AG$23)*(D13-$AG$23),"")</f>
        <v/>
      </c>
      <c r="BD11" s="39" t="str">
        <f>IF(R11&gt;0,($C$16-$AG$23)*(D14-$AG$23),"")</f>
        <v/>
      </c>
      <c r="BE11" s="39" t="str">
        <f>IF(S11&gt;0,($C$16-$AG$23)*(D15-$AG$23),"")</f>
        <v/>
      </c>
      <c r="BF11" s="39">
        <f>IF(T11&gt;0,($C$16-$AG$23)*(D16-$AG$23),"")</f>
        <v>1139.0625</v>
      </c>
      <c r="BG11" s="39" t="str">
        <f>IF(U11&gt;0,($C$16-$AG$23)*(E13-$AG$23),"")</f>
        <v/>
      </c>
      <c r="BH11" s="39" t="str">
        <f>IF(V11&gt;0,($C$16-$AG$23)*(E14-$AG$23),"")</f>
        <v/>
      </c>
      <c r="BI11" s="39" t="str">
        <f>IF(W11&gt;0,($C$16-$AG$23)*(E15-$AG$23),"")</f>
        <v/>
      </c>
      <c r="BJ11" s="39" t="str">
        <f>IF(X11&gt;0,($C$16-$AG$23)*(E16-$AG$23),"")</f>
        <v/>
      </c>
      <c r="BK11" s="48">
        <f t="shared" si="18"/>
        <v>1392.1875</v>
      </c>
      <c r="BL11" s="48"/>
    </row>
    <row r="12" spans="1:64" x14ac:dyDescent="0.2">
      <c r="B12" s="11" t="s">
        <v>0</v>
      </c>
      <c r="C12" s="11" t="s">
        <v>2</v>
      </c>
      <c r="D12" s="11" t="s">
        <v>3</v>
      </c>
      <c r="E12" s="11" t="s">
        <v>12</v>
      </c>
      <c r="F12" s="40" t="s">
        <v>56</v>
      </c>
      <c r="H12" s="1" t="s">
        <v>3</v>
      </c>
      <c r="I12" s="43">
        <f>Q4</f>
        <v>0</v>
      </c>
      <c r="J12" s="43">
        <f>Q5</f>
        <v>0</v>
      </c>
      <c r="K12" s="43">
        <f>Q6</f>
        <v>0</v>
      </c>
      <c r="L12" s="43">
        <f>Q7</f>
        <v>0</v>
      </c>
      <c r="M12" s="43">
        <f>Q8</f>
        <v>1</v>
      </c>
      <c r="N12" s="43">
        <f>Q9</f>
        <v>0</v>
      </c>
      <c r="O12" s="43">
        <f>Q10</f>
        <v>0</v>
      </c>
      <c r="P12" s="43">
        <f>Q11</f>
        <v>0</v>
      </c>
      <c r="Q12" s="21"/>
      <c r="R12" s="43">
        <v>1</v>
      </c>
      <c r="S12" s="43">
        <v>0</v>
      </c>
      <c r="T12" s="43">
        <v>0</v>
      </c>
      <c r="U12" s="43">
        <v>1</v>
      </c>
      <c r="V12" s="43">
        <v>0</v>
      </c>
      <c r="W12" s="43">
        <v>0</v>
      </c>
      <c r="X12" s="43">
        <v>0</v>
      </c>
      <c r="Y12" s="11">
        <f t="shared" si="16"/>
        <v>3</v>
      </c>
      <c r="Z12" s="43"/>
      <c r="AA12" s="42" t="s">
        <v>3</v>
      </c>
      <c r="AB12" s="1" t="str">
        <f>AJ4</f>
        <v/>
      </c>
      <c r="AC12" s="1" t="str">
        <f>AJ5</f>
        <v/>
      </c>
      <c r="AD12" s="1" t="str">
        <f>AJ6</f>
        <v/>
      </c>
      <c r="AE12" s="1" t="str">
        <f>AJ7</f>
        <v/>
      </c>
      <c r="AF12" s="1">
        <f>AJ8</f>
        <v>0</v>
      </c>
      <c r="AG12" s="1">
        <f>AJ9</f>
        <v>0</v>
      </c>
      <c r="AH12" s="1">
        <f>AJ10</f>
        <v>0</v>
      </c>
      <c r="AI12" s="1" t="str">
        <f>AJ11</f>
        <v/>
      </c>
      <c r="AJ12" s="13"/>
      <c r="AK12" s="1">
        <f>IF(R12&gt;0,POWER(D14-$D$13,2),"")</f>
        <v>28900</v>
      </c>
      <c r="AR12" s="11">
        <f t="shared" si="17"/>
        <v>28900</v>
      </c>
      <c r="AS12" s="11"/>
      <c r="AT12" s="42" t="s">
        <v>3</v>
      </c>
      <c r="AU12" s="39" t="str">
        <f>BC4</f>
        <v/>
      </c>
      <c r="AV12" s="39" t="str">
        <f>BC5</f>
        <v/>
      </c>
      <c r="AW12" s="39" t="str">
        <f>BC6</f>
        <v/>
      </c>
      <c r="AX12" s="39" t="str">
        <f>BC7</f>
        <v/>
      </c>
      <c r="AY12" s="39">
        <f>BC8</f>
        <v>2889.0625</v>
      </c>
      <c r="AZ12" s="39" t="str">
        <f>BC9</f>
        <v/>
      </c>
      <c r="BA12" s="39" t="str">
        <f>BC10</f>
        <v/>
      </c>
      <c r="BB12" s="39" t="str">
        <f>BC11</f>
        <v/>
      </c>
      <c r="BC12" s="47"/>
      <c r="BD12" s="39">
        <f>IF(R12&gt;0,($D$13-$AG$23)*(D14-$AG$23),"")</f>
        <v>-6248.4375</v>
      </c>
      <c r="BE12" s="39" t="str">
        <f>IF(S12&gt;0,($D$13-$AG$23)*(D15-$AG$23),"")</f>
        <v/>
      </c>
      <c r="BF12" s="39" t="str">
        <f>IF(T12&gt;0,($D$13-$AG$23)*(D16-$AG$23),"")</f>
        <v/>
      </c>
      <c r="BG12" s="39">
        <f>IF(U12&gt;0,($D$13-$AG$23)*(E13-$AG$23),"")</f>
        <v>2889.0625</v>
      </c>
      <c r="BH12" s="39" t="str">
        <f>IF(V12&gt;0,($D$13-$AG$23)*(E14-$AG$23),"")</f>
        <v/>
      </c>
      <c r="BI12" s="39" t="str">
        <f>IF(W12&gt;0,($D$13-$AG$23)*(E15-$AG$23),"")</f>
        <v/>
      </c>
      <c r="BJ12" s="39" t="str">
        <f>IF(X12&gt;0,($D$13-$AG$23)*(E16-$AG$23),"")</f>
        <v/>
      </c>
      <c r="BK12" s="48">
        <f t="shared" si="18"/>
        <v>-470.3125</v>
      </c>
      <c r="BL12" s="48"/>
    </row>
    <row r="13" spans="1:64" x14ac:dyDescent="0.2">
      <c r="A13" s="11" t="s">
        <v>0</v>
      </c>
      <c r="B13" s="19">
        <f>Linc!F6</f>
        <v>190</v>
      </c>
      <c r="C13" s="1">
        <f>Linc!G6</f>
        <v>210</v>
      </c>
      <c r="D13" s="1">
        <f>Linc!H6</f>
        <v>210</v>
      </c>
      <c r="E13" s="19">
        <f>Linc!I6</f>
        <v>210</v>
      </c>
      <c r="H13" s="1" t="s">
        <v>7</v>
      </c>
      <c r="I13" s="43">
        <f>R4</f>
        <v>0</v>
      </c>
      <c r="J13" s="43">
        <f>R5</f>
        <v>0</v>
      </c>
      <c r="K13" s="43">
        <f>R6</f>
        <v>0</v>
      </c>
      <c r="L13" s="43">
        <f>R7</f>
        <v>0</v>
      </c>
      <c r="M13" s="43">
        <f>R8</f>
        <v>0</v>
      </c>
      <c r="N13" s="43">
        <f>R9</f>
        <v>1</v>
      </c>
      <c r="O13" s="43">
        <f>R10</f>
        <v>0</v>
      </c>
      <c r="P13" s="43">
        <f>R11</f>
        <v>0</v>
      </c>
      <c r="Q13" s="43">
        <f>R12</f>
        <v>1</v>
      </c>
      <c r="R13" s="21"/>
      <c r="S13" s="43">
        <v>1</v>
      </c>
      <c r="T13" s="43">
        <v>0</v>
      </c>
      <c r="U13" s="43">
        <v>0</v>
      </c>
      <c r="V13" s="43">
        <v>1</v>
      </c>
      <c r="W13" s="43">
        <v>0</v>
      </c>
      <c r="X13" s="43">
        <v>0</v>
      </c>
      <c r="Y13" s="18">
        <f t="shared" si="16"/>
        <v>4</v>
      </c>
      <c r="Z13" s="43"/>
      <c r="AA13" s="42" t="s">
        <v>7</v>
      </c>
      <c r="AB13" s="1" t="str">
        <f>AK4</f>
        <v/>
      </c>
      <c r="AC13" s="1" t="str">
        <f>AK5</f>
        <v/>
      </c>
      <c r="AD13" s="1" t="str">
        <f>AK6</f>
        <v/>
      </c>
      <c r="AE13" s="1" t="str">
        <f>AK7</f>
        <v/>
      </c>
      <c r="AF13" s="1" t="str">
        <f>AK8</f>
        <v/>
      </c>
      <c r="AG13" s="1">
        <f>AK9</f>
        <v>0</v>
      </c>
      <c r="AH13" s="1">
        <f>AK10</f>
        <v>0</v>
      </c>
      <c r="AI13" s="1">
        <f>AK11</f>
        <v>0</v>
      </c>
      <c r="AJ13" s="1">
        <f>AK12</f>
        <v>28900</v>
      </c>
      <c r="AK13" s="13"/>
      <c r="AL13" s="1">
        <f>IF(S13&gt;0,POWER(D15-$D$14,2),"")</f>
        <v>900</v>
      </c>
      <c r="AR13" s="11">
        <f t="shared" si="17"/>
        <v>29800</v>
      </c>
      <c r="AS13" s="11"/>
      <c r="AT13" s="42" t="s">
        <v>7</v>
      </c>
      <c r="AU13" s="39" t="str">
        <f>BD4</f>
        <v/>
      </c>
      <c r="AV13" s="39" t="str">
        <f>BD5</f>
        <v/>
      </c>
      <c r="AW13" s="39" t="str">
        <f>BD6</f>
        <v/>
      </c>
      <c r="AX13" s="39" t="str">
        <f>BD7</f>
        <v/>
      </c>
      <c r="AY13" s="39" t="str">
        <f>BD8</f>
        <v/>
      </c>
      <c r="AZ13" s="39">
        <f>BD9</f>
        <v>8864.0625</v>
      </c>
      <c r="BA13" s="39" t="str">
        <f>BD10</f>
        <v/>
      </c>
      <c r="BB13" s="39" t="str">
        <f>BD11</f>
        <v/>
      </c>
      <c r="BC13" s="39">
        <f>BD12</f>
        <v>-6248.4375</v>
      </c>
      <c r="BD13" s="47"/>
      <c r="BE13" s="39">
        <f>IF(S13&gt;0,($D$14-$AG$23)*(D15-$AG$23),"")</f>
        <v>10026.5625</v>
      </c>
      <c r="BF13" s="39" t="str">
        <f>IF(T13&gt;0,($D$14-$AG$23)*(D16-$AG$23),"")</f>
        <v/>
      </c>
      <c r="BG13" s="39" t="str">
        <f>IF(U13&gt;0,($D$14-$AG$23)*(E13-$AG$23),"")</f>
        <v/>
      </c>
      <c r="BH13" s="39">
        <f>IF(V13&gt;0,($D$14-$AG$23)*(E14-$AG$23),"")</f>
        <v>5376.5625</v>
      </c>
      <c r="BI13" s="39" t="str">
        <f>IF(W13&gt;0,($D$14-$AG$23)*(E15-$AG$23),"")</f>
        <v/>
      </c>
      <c r="BJ13" s="39" t="str">
        <f>IF(X13&gt;0,($D$14-$AG$23)*(E16-$AG$23),"")</f>
        <v/>
      </c>
      <c r="BK13" s="48">
        <f t="shared" si="18"/>
        <v>18018.75</v>
      </c>
      <c r="BL13" s="48"/>
    </row>
    <row r="14" spans="1:64" x14ac:dyDescent="0.2">
      <c r="A14" s="11" t="s">
        <v>1</v>
      </c>
      <c r="B14" s="1">
        <f>Linc!F7</f>
        <v>190</v>
      </c>
      <c r="C14" s="14">
        <f>Linc!G7</f>
        <v>80</v>
      </c>
      <c r="D14" s="15">
        <f>Linc!H7</f>
        <v>40</v>
      </c>
      <c r="E14" s="1">
        <f>Linc!I7</f>
        <v>110</v>
      </c>
      <c r="H14" s="1" t="s">
        <v>8</v>
      </c>
      <c r="I14" s="43">
        <f>S4</f>
        <v>0</v>
      </c>
      <c r="J14" s="43">
        <f>S5</f>
        <v>0</v>
      </c>
      <c r="K14" s="43">
        <f>S6</f>
        <v>0</v>
      </c>
      <c r="L14" s="43">
        <f>S7</f>
        <v>0</v>
      </c>
      <c r="M14" s="43">
        <f>S8</f>
        <v>0</v>
      </c>
      <c r="N14" s="43">
        <f>S9</f>
        <v>0</v>
      </c>
      <c r="O14" s="43">
        <f>S10</f>
        <v>1</v>
      </c>
      <c r="P14" s="43">
        <f>S11</f>
        <v>0</v>
      </c>
      <c r="Q14" s="43">
        <f>S12</f>
        <v>0</v>
      </c>
      <c r="R14" s="43">
        <f>S13</f>
        <v>1</v>
      </c>
      <c r="S14" s="21"/>
      <c r="T14" s="43">
        <v>1</v>
      </c>
      <c r="U14" s="43">
        <v>0</v>
      </c>
      <c r="V14" s="43">
        <v>0</v>
      </c>
      <c r="W14" s="43">
        <v>1</v>
      </c>
      <c r="X14" s="43">
        <v>0</v>
      </c>
      <c r="Y14" s="18">
        <f t="shared" si="16"/>
        <v>4</v>
      </c>
      <c r="Z14" s="43"/>
      <c r="AA14" s="42" t="s">
        <v>8</v>
      </c>
      <c r="AB14" s="1" t="str">
        <f>AL4</f>
        <v/>
      </c>
      <c r="AC14" s="1" t="str">
        <f>AL5</f>
        <v/>
      </c>
      <c r="AD14" s="1" t="str">
        <f>AL6</f>
        <v/>
      </c>
      <c r="AE14" s="1" t="str">
        <f>AL7</f>
        <v/>
      </c>
      <c r="AF14" s="1" t="str">
        <f>AL8</f>
        <v/>
      </c>
      <c r="AG14" s="1">
        <f>AL9</f>
        <v>0</v>
      </c>
      <c r="AH14" s="1">
        <f>AL10</f>
        <v>0</v>
      </c>
      <c r="AI14" s="1">
        <f>AL11</f>
        <v>0</v>
      </c>
      <c r="AJ14" s="1">
        <f>AL12</f>
        <v>0</v>
      </c>
      <c r="AK14" s="1">
        <f>AL13</f>
        <v>900</v>
      </c>
      <c r="AL14" s="13"/>
      <c r="AM14" s="1">
        <f>IF(T14&gt;0,POWER(D16-$D$15,2),"")</f>
        <v>14400</v>
      </c>
      <c r="AR14" s="11">
        <f t="shared" si="17"/>
        <v>15300</v>
      </c>
      <c r="AS14" s="11"/>
      <c r="AT14" s="42" t="s">
        <v>8</v>
      </c>
      <c r="AU14" s="39" t="str">
        <f>BE4</f>
        <v/>
      </c>
      <c r="AV14" s="39" t="str">
        <f>BE5</f>
        <v/>
      </c>
      <c r="AW14" s="39" t="str">
        <f>BE6</f>
        <v/>
      </c>
      <c r="AX14" s="39" t="str">
        <f>BE7</f>
        <v/>
      </c>
      <c r="AY14" s="39" t="str">
        <f>BE8</f>
        <v/>
      </c>
      <c r="AZ14" s="39" t="str">
        <f>BE9</f>
        <v/>
      </c>
      <c r="BA14" s="39">
        <f>BE10</f>
        <v>2264.0625</v>
      </c>
      <c r="BB14" s="39" t="str">
        <f>BE11</f>
        <v/>
      </c>
      <c r="BC14" s="39" t="str">
        <f>BE12</f>
        <v/>
      </c>
      <c r="BD14" s="39">
        <f>BE13</f>
        <v>10026.5625</v>
      </c>
      <c r="BE14" s="47"/>
      <c r="BF14" s="39">
        <f>IF(T14&gt;0,($D$15-$AG$23)*(D16-$AG$23),"")</f>
        <v>-2910.9375</v>
      </c>
      <c r="BG14" s="39" t="str">
        <f>IF(U14&gt;0,($D$15-$AG$23)*(E13-$AG$23),"")</f>
        <v/>
      </c>
      <c r="BH14" s="39" t="str">
        <f>IF(V14&gt;0,($D$15-$AG$23)*(E14-$AG$23),"")</f>
        <v/>
      </c>
      <c r="BI14" s="39">
        <f>IF(W14&gt;0,($D$15-$AG$23)*(E15-$AG$23),"")</f>
        <v>1401.5625</v>
      </c>
      <c r="BJ14" s="39" t="str">
        <f>IF(X14&gt;0,($D$15-$AG$23)*(E16-$AG$23),"")</f>
        <v/>
      </c>
      <c r="BK14" s="48">
        <f t="shared" si="18"/>
        <v>10781.25</v>
      </c>
      <c r="BL14" s="48"/>
    </row>
    <row r="15" spans="1:64" x14ac:dyDescent="0.2">
      <c r="A15" s="11" t="s">
        <v>4</v>
      </c>
      <c r="B15" s="1">
        <f>Linc!F8</f>
        <v>140</v>
      </c>
      <c r="C15" s="16">
        <f>Linc!G8</f>
        <v>130</v>
      </c>
      <c r="D15" s="17">
        <f>Linc!H8</f>
        <v>70</v>
      </c>
      <c r="E15" s="1">
        <f>Linc!I8</f>
        <v>140</v>
      </c>
      <c r="H15" s="1" t="s">
        <v>11</v>
      </c>
      <c r="I15" s="43">
        <v>0</v>
      </c>
      <c r="J15" s="43">
        <f>T5</f>
        <v>0</v>
      </c>
      <c r="K15" s="43">
        <f>T6</f>
        <v>0</v>
      </c>
      <c r="L15" s="43">
        <f>T7</f>
        <v>0</v>
      </c>
      <c r="M15" s="43">
        <f>T8</f>
        <v>0</v>
      </c>
      <c r="N15" s="43">
        <f>T9</f>
        <v>0</v>
      </c>
      <c r="O15" s="43">
        <f>T10</f>
        <v>0</v>
      </c>
      <c r="P15" s="43">
        <f>T11</f>
        <v>1</v>
      </c>
      <c r="Q15" s="43">
        <f>T12</f>
        <v>0</v>
      </c>
      <c r="R15" s="43">
        <f>T13</f>
        <v>0</v>
      </c>
      <c r="S15" s="43">
        <f>T14</f>
        <v>1</v>
      </c>
      <c r="T15" s="21"/>
      <c r="U15" s="43">
        <v>0</v>
      </c>
      <c r="V15" s="43">
        <v>0</v>
      </c>
      <c r="W15" s="43">
        <v>0</v>
      </c>
      <c r="X15" s="43">
        <v>1</v>
      </c>
      <c r="Y15" s="11">
        <f t="shared" si="16"/>
        <v>3</v>
      </c>
      <c r="Z15" s="43"/>
      <c r="AA15" s="42" t="s">
        <v>11</v>
      </c>
      <c r="AB15" s="1">
        <v>0</v>
      </c>
      <c r="AC15" s="1" t="str">
        <f>AM5</f>
        <v/>
      </c>
      <c r="AD15" s="1" t="str">
        <f>AM6</f>
        <v/>
      </c>
      <c r="AE15" s="1" t="str">
        <f>AM7</f>
        <v/>
      </c>
      <c r="AF15" s="1" t="str">
        <f>AM8</f>
        <v/>
      </c>
      <c r="AG15" s="1">
        <f>AM9</f>
        <v>0</v>
      </c>
      <c r="AH15" s="1">
        <f>AM10</f>
        <v>0</v>
      </c>
      <c r="AI15" s="1">
        <f>AM11</f>
        <v>0</v>
      </c>
      <c r="AJ15" s="1">
        <f>AM12</f>
        <v>0</v>
      </c>
      <c r="AK15" s="1">
        <f>AM13</f>
        <v>0</v>
      </c>
      <c r="AL15" s="1">
        <f>AM14</f>
        <v>14400</v>
      </c>
      <c r="AM15" s="13"/>
      <c r="AN15" s="1" t="str">
        <f>IF(U15&gt;0,POWER(E13-$D$16,2),"")</f>
        <v/>
      </c>
      <c r="AR15" s="11">
        <f t="shared" si="17"/>
        <v>14400</v>
      </c>
      <c r="AS15" s="11"/>
      <c r="AT15" s="42" t="s">
        <v>11</v>
      </c>
      <c r="AU15" s="39">
        <v>0</v>
      </c>
      <c r="AV15" s="39" t="str">
        <f>BF5</f>
        <v/>
      </c>
      <c r="AW15" s="39" t="str">
        <f>BF6</f>
        <v/>
      </c>
      <c r="AX15" s="39" t="str">
        <f>BF7</f>
        <v/>
      </c>
      <c r="AY15" s="39" t="str">
        <f>BF8</f>
        <v/>
      </c>
      <c r="AZ15" s="39" t="str">
        <f>BF9</f>
        <v/>
      </c>
      <c r="BA15" s="39" t="str">
        <f>BF10</f>
        <v/>
      </c>
      <c r="BB15" s="39">
        <f>BF11</f>
        <v>1139.0625</v>
      </c>
      <c r="BC15" s="39" t="str">
        <f>BF12</f>
        <v/>
      </c>
      <c r="BD15" s="39" t="str">
        <f>BF13</f>
        <v/>
      </c>
      <c r="BE15" s="39">
        <f>BF14</f>
        <v>-2910.9375</v>
      </c>
      <c r="BF15" s="47"/>
      <c r="BG15" s="39" t="str">
        <f>IF(U15&gt;0,($D$16-$AG$23)*(E13-$AG$23),"")</f>
        <v/>
      </c>
      <c r="BH15" s="39" t="str">
        <f>IF(V15&gt;0,($D$16-$AG$23)*(E14-$AG$23),"")</f>
        <v/>
      </c>
      <c r="BI15" s="39" t="str">
        <f>IF(W15&gt;0,($D$16-$AG$23)*(E15-$AG$23),"")</f>
        <v/>
      </c>
      <c r="BJ15" s="39">
        <f>IF(X15&gt;0,($D$16-$AG$23)*(E16-$AG$23),"")</f>
        <v>1814.0625</v>
      </c>
      <c r="BK15" s="48">
        <f t="shared" si="18"/>
        <v>42.1875</v>
      </c>
      <c r="BL15" s="48"/>
    </row>
    <row r="16" spans="1:64" x14ac:dyDescent="0.2">
      <c r="A16" s="11" t="s">
        <v>10</v>
      </c>
      <c r="B16" s="19">
        <f>Linc!F9</f>
        <v>190</v>
      </c>
      <c r="C16" s="1">
        <f>Linc!G9</f>
        <v>190</v>
      </c>
      <c r="D16" s="1">
        <f>Linc!H9</f>
        <v>190</v>
      </c>
      <c r="E16" s="19">
        <f>Linc!I9</f>
        <v>210</v>
      </c>
      <c r="H16" s="1" t="s">
        <v>12</v>
      </c>
      <c r="I16" s="43">
        <f>T4</f>
        <v>0</v>
      </c>
      <c r="J16" s="43">
        <f>U5</f>
        <v>0</v>
      </c>
      <c r="K16" s="43">
        <f>U6</f>
        <v>0</v>
      </c>
      <c r="L16" s="43">
        <f>U7</f>
        <v>0</v>
      </c>
      <c r="M16" s="43">
        <f>U8</f>
        <v>0</v>
      </c>
      <c r="N16" s="43">
        <f>U9</f>
        <v>0</v>
      </c>
      <c r="O16" s="43">
        <f>U10</f>
        <v>0</v>
      </c>
      <c r="P16" s="43">
        <f>U11</f>
        <v>0</v>
      </c>
      <c r="Q16" s="43">
        <f>U12</f>
        <v>1</v>
      </c>
      <c r="R16" s="43">
        <f>U13</f>
        <v>0</v>
      </c>
      <c r="S16" s="43">
        <f>U14</f>
        <v>0</v>
      </c>
      <c r="T16" s="43">
        <f>U15</f>
        <v>0</v>
      </c>
      <c r="U16" s="21"/>
      <c r="V16" s="43">
        <v>1</v>
      </c>
      <c r="W16" s="43">
        <v>0</v>
      </c>
      <c r="X16" s="43">
        <v>0</v>
      </c>
      <c r="Y16" s="20">
        <f t="shared" si="16"/>
        <v>2</v>
      </c>
      <c r="Z16" s="43"/>
      <c r="AA16" s="42" t="s">
        <v>12</v>
      </c>
      <c r="AB16" s="1" t="str">
        <f>AM4</f>
        <v/>
      </c>
      <c r="AC16" s="1" t="str">
        <f>AN5</f>
        <v/>
      </c>
      <c r="AD16" s="1" t="str">
        <f>AN6</f>
        <v/>
      </c>
      <c r="AE16" s="1" t="str">
        <f>AN7</f>
        <v/>
      </c>
      <c r="AF16" s="1" t="str">
        <f>AN8</f>
        <v/>
      </c>
      <c r="AG16" s="1">
        <f>AN9</f>
        <v>0</v>
      </c>
      <c r="AH16" s="1">
        <f>AN10</f>
        <v>0</v>
      </c>
      <c r="AI16" s="1">
        <f>AN11</f>
        <v>0</v>
      </c>
      <c r="AJ16" s="1">
        <f>AN12</f>
        <v>0</v>
      </c>
      <c r="AK16" s="1">
        <f>AN13</f>
        <v>0</v>
      </c>
      <c r="AL16" s="1">
        <f>AN14</f>
        <v>0</v>
      </c>
      <c r="AM16" s="1" t="str">
        <f>AN15</f>
        <v/>
      </c>
      <c r="AN16" s="13"/>
      <c r="AO16" s="1">
        <f>IF(V16&gt;0,POWER(E14-$E$13,2),"")</f>
        <v>10000</v>
      </c>
      <c r="AR16" s="11">
        <f t="shared" si="17"/>
        <v>10000</v>
      </c>
      <c r="AS16" s="11"/>
      <c r="AT16" s="42" t="s">
        <v>12</v>
      </c>
      <c r="AU16" s="39" t="str">
        <f>BF4</f>
        <v/>
      </c>
      <c r="AV16" s="39" t="str">
        <f>BG5</f>
        <v/>
      </c>
      <c r="AW16" s="39" t="str">
        <f>BG6</f>
        <v/>
      </c>
      <c r="AX16" s="39" t="str">
        <f>BG7</f>
        <v/>
      </c>
      <c r="AY16" s="39" t="str">
        <f>BG8</f>
        <v/>
      </c>
      <c r="AZ16" s="39" t="str">
        <f>BG9</f>
        <v/>
      </c>
      <c r="BA16" s="39" t="str">
        <f>BG10</f>
        <v/>
      </c>
      <c r="BB16" s="39" t="str">
        <f>BG11</f>
        <v/>
      </c>
      <c r="BC16" s="39">
        <f>BG12</f>
        <v>2889.0625</v>
      </c>
      <c r="BD16" s="39" t="str">
        <f>BG13</f>
        <v/>
      </c>
      <c r="BE16" s="39" t="str">
        <f>BG14</f>
        <v/>
      </c>
      <c r="BF16" s="39" t="str">
        <f>BG15</f>
        <v/>
      </c>
      <c r="BG16" s="47"/>
      <c r="BH16" s="39">
        <f>IF(V16&gt;0,($E$13-$AG$23)*(E14-$AG$23),"")</f>
        <v>-2485.9375</v>
      </c>
      <c r="BI16" s="39" t="str">
        <f>IF(W16&gt;0,($E$13-$AG$23)*(E15-$AG$23),"")</f>
        <v/>
      </c>
      <c r="BJ16" s="39" t="str">
        <f>IF(X16&gt;0,($E$13-$AG$23)*(E16-$AG$23),"")</f>
        <v/>
      </c>
      <c r="BK16" s="48">
        <f t="shared" si="18"/>
        <v>403.125</v>
      </c>
      <c r="BL16" s="48"/>
    </row>
    <row r="17" spans="1:64" x14ac:dyDescent="0.2">
      <c r="H17" s="1" t="s">
        <v>13</v>
      </c>
      <c r="I17" s="43">
        <f>V4</f>
        <v>0</v>
      </c>
      <c r="J17" s="43">
        <f>V5</f>
        <v>0</v>
      </c>
      <c r="K17" s="43">
        <f>V6</f>
        <v>0</v>
      </c>
      <c r="L17" s="43">
        <f>V7</f>
        <v>0</v>
      </c>
      <c r="M17" s="43">
        <f>V8</f>
        <v>0</v>
      </c>
      <c r="N17" s="43">
        <f>V9</f>
        <v>0</v>
      </c>
      <c r="O17" s="43">
        <f>V10</f>
        <v>0</v>
      </c>
      <c r="P17" s="43">
        <f>V11</f>
        <v>0</v>
      </c>
      <c r="Q17" s="43">
        <f>V12</f>
        <v>0</v>
      </c>
      <c r="R17" s="43">
        <f>V13</f>
        <v>1</v>
      </c>
      <c r="S17" s="43">
        <f>V14</f>
        <v>0</v>
      </c>
      <c r="T17" s="43">
        <f>V15</f>
        <v>0</v>
      </c>
      <c r="U17" s="43">
        <f>V16</f>
        <v>1</v>
      </c>
      <c r="V17" s="21"/>
      <c r="W17" s="43">
        <v>1</v>
      </c>
      <c r="X17" s="43">
        <v>0</v>
      </c>
      <c r="Y17" s="11">
        <f t="shared" si="16"/>
        <v>3</v>
      </c>
      <c r="Z17" s="43"/>
      <c r="AA17" s="42" t="s">
        <v>13</v>
      </c>
      <c r="AB17" s="1" t="str">
        <f>AO4</f>
        <v/>
      </c>
      <c r="AC17" s="1" t="str">
        <f>AO5</f>
        <v/>
      </c>
      <c r="AD17" s="1" t="str">
        <f>AO6</f>
        <v/>
      </c>
      <c r="AE17" s="1" t="str">
        <f>AO7</f>
        <v/>
      </c>
      <c r="AF17" s="1" t="str">
        <f>AO8</f>
        <v/>
      </c>
      <c r="AG17" s="1">
        <f>AO9</f>
        <v>0</v>
      </c>
      <c r="AH17" s="1">
        <f>AO10</f>
        <v>0</v>
      </c>
      <c r="AI17" s="1">
        <f>AO11</f>
        <v>0</v>
      </c>
      <c r="AJ17" s="1">
        <f>AO12</f>
        <v>0</v>
      </c>
      <c r="AK17" s="1">
        <f>AO13</f>
        <v>0</v>
      </c>
      <c r="AL17" s="1">
        <f>AO14</f>
        <v>0</v>
      </c>
      <c r="AM17" s="1">
        <f>AO15</f>
        <v>0</v>
      </c>
      <c r="AN17" s="1">
        <f>AO16</f>
        <v>10000</v>
      </c>
      <c r="AO17" s="13"/>
      <c r="AP17" s="1">
        <f>IF(W17&gt;0,POWER(E15-$E$14,2),"")</f>
        <v>900</v>
      </c>
      <c r="AR17" s="11">
        <f t="shared" si="17"/>
        <v>10900</v>
      </c>
      <c r="AS17" s="11"/>
      <c r="AT17" s="42" t="s">
        <v>13</v>
      </c>
      <c r="AU17" s="39" t="str">
        <f>BH4</f>
        <v/>
      </c>
      <c r="AV17" s="39" t="str">
        <f>BH5</f>
        <v/>
      </c>
      <c r="AW17" s="39" t="str">
        <f>BH6</f>
        <v/>
      </c>
      <c r="AX17" s="39" t="str">
        <f>BH7</f>
        <v/>
      </c>
      <c r="AY17" s="39" t="str">
        <f>BH8</f>
        <v/>
      </c>
      <c r="AZ17" s="39" t="str">
        <f>BH9</f>
        <v/>
      </c>
      <c r="BA17" s="39" t="str">
        <f>BH10</f>
        <v/>
      </c>
      <c r="BB17" s="39" t="str">
        <f>BH11</f>
        <v/>
      </c>
      <c r="BC17" s="39" t="str">
        <f>BH12</f>
        <v/>
      </c>
      <c r="BD17" s="39">
        <f>BH13</f>
        <v>5376.5625</v>
      </c>
      <c r="BE17" s="39" t="str">
        <f>BH14</f>
        <v/>
      </c>
      <c r="BF17" s="39" t="str">
        <f>BH15</f>
        <v/>
      </c>
      <c r="BG17" s="39">
        <f>BH16</f>
        <v>-2485.9375</v>
      </c>
      <c r="BH17" s="47"/>
      <c r="BI17" s="39">
        <f>IF(W17&gt;0,($E$14-$AG$23)*(E15-$AG$23),"")</f>
        <v>751.5625</v>
      </c>
      <c r="BJ17" s="39" t="str">
        <f>IF(X17&gt;0,($E$14-$AG$23)*(E16-$AG$23),"")</f>
        <v/>
      </c>
      <c r="BK17" s="48">
        <f t="shared" si="18"/>
        <v>3642.1875</v>
      </c>
      <c r="BL17" s="48"/>
    </row>
    <row r="18" spans="1:64" x14ac:dyDescent="0.2">
      <c r="H18" s="1" t="s">
        <v>14</v>
      </c>
      <c r="I18" s="43">
        <f>W4</f>
        <v>0</v>
      </c>
      <c r="J18" s="43">
        <f>W5</f>
        <v>0</v>
      </c>
      <c r="K18" s="43">
        <f>W6</f>
        <v>0</v>
      </c>
      <c r="L18" s="43">
        <f>W7</f>
        <v>0</v>
      </c>
      <c r="M18" s="43">
        <f>W8</f>
        <v>0</v>
      </c>
      <c r="N18" s="43">
        <f>W9</f>
        <v>0</v>
      </c>
      <c r="O18" s="43">
        <f>W10</f>
        <v>0</v>
      </c>
      <c r="P18" s="43">
        <f>W11</f>
        <v>0</v>
      </c>
      <c r="Q18" s="43">
        <f>W12</f>
        <v>0</v>
      </c>
      <c r="R18" s="43">
        <f>W13</f>
        <v>0</v>
      </c>
      <c r="S18" s="43">
        <f>W14</f>
        <v>1</v>
      </c>
      <c r="T18" s="43">
        <f>W15</f>
        <v>0</v>
      </c>
      <c r="U18" s="43">
        <f>W16</f>
        <v>0</v>
      </c>
      <c r="V18" s="43">
        <f>W17</f>
        <v>1</v>
      </c>
      <c r="W18" s="21"/>
      <c r="X18" s="43">
        <v>1</v>
      </c>
      <c r="Y18" s="11">
        <f t="shared" si="16"/>
        <v>3</v>
      </c>
      <c r="Z18" s="43"/>
      <c r="AA18" s="42" t="s">
        <v>14</v>
      </c>
      <c r="AB18" s="1" t="str">
        <f>AP4</f>
        <v/>
      </c>
      <c r="AC18" s="1" t="str">
        <f>AP5</f>
        <v/>
      </c>
      <c r="AD18" s="1" t="str">
        <f>AP6</f>
        <v/>
      </c>
      <c r="AE18" s="1" t="str">
        <f>AP7</f>
        <v/>
      </c>
      <c r="AF18" s="1" t="str">
        <f>AP8</f>
        <v/>
      </c>
      <c r="AG18" s="1">
        <f>AP9</f>
        <v>0</v>
      </c>
      <c r="AH18" s="1">
        <f>AP10</f>
        <v>0</v>
      </c>
      <c r="AI18" s="1">
        <f>AP11</f>
        <v>0</v>
      </c>
      <c r="AJ18" s="1">
        <f>AP12</f>
        <v>0</v>
      </c>
      <c r="AK18" s="1">
        <f>AP13</f>
        <v>0</v>
      </c>
      <c r="AL18" s="1">
        <f>AP14</f>
        <v>0</v>
      </c>
      <c r="AM18" s="1">
        <f>AP15</f>
        <v>0</v>
      </c>
      <c r="AN18" s="1">
        <f>AP16</f>
        <v>0</v>
      </c>
      <c r="AO18" s="1">
        <f>AP17</f>
        <v>900</v>
      </c>
      <c r="AP18" s="13"/>
      <c r="AQ18" s="1">
        <f>IF(X18&gt;0,POWER(E16-$E$15,2),"")</f>
        <v>4900</v>
      </c>
      <c r="AR18" s="11">
        <f t="shared" si="17"/>
        <v>5800</v>
      </c>
      <c r="AS18" s="11"/>
      <c r="AT18" s="42" t="s">
        <v>14</v>
      </c>
      <c r="AU18" s="39" t="str">
        <f>BI4</f>
        <v/>
      </c>
      <c r="AV18" s="39" t="str">
        <f>BI5</f>
        <v/>
      </c>
      <c r="AW18" s="39" t="str">
        <f>BI6</f>
        <v/>
      </c>
      <c r="AX18" s="39" t="str">
        <f>BI7</f>
        <v/>
      </c>
      <c r="AY18" s="39" t="str">
        <f>BI8</f>
        <v/>
      </c>
      <c r="AZ18" s="39" t="str">
        <f>BI9</f>
        <v/>
      </c>
      <c r="BA18" s="39" t="str">
        <f>BI10</f>
        <v/>
      </c>
      <c r="BB18" s="39" t="str">
        <f>BI11</f>
        <v/>
      </c>
      <c r="BC18" s="39" t="str">
        <f>BI12</f>
        <v/>
      </c>
      <c r="BD18" s="39" t="str">
        <f>BI13</f>
        <v/>
      </c>
      <c r="BE18" s="39">
        <f>BI14</f>
        <v>1401.5625</v>
      </c>
      <c r="BF18" s="39" t="str">
        <f>BI15</f>
        <v/>
      </c>
      <c r="BG18" s="39" t="str">
        <f>BI16</f>
        <v/>
      </c>
      <c r="BH18" s="39">
        <f>BI17</f>
        <v>751.5625</v>
      </c>
      <c r="BI18" s="47"/>
      <c r="BJ18" s="39">
        <f>IF(X18&gt;0,($E$15-$AG$23)*(E16-$AG$23),"")</f>
        <v>-873.4375</v>
      </c>
      <c r="BK18" s="48">
        <f t="shared" si="18"/>
        <v>1279.6875</v>
      </c>
      <c r="BL18" s="48"/>
    </row>
    <row r="19" spans="1:64" x14ac:dyDescent="0.2">
      <c r="A19" s="1" t="s">
        <v>39</v>
      </c>
      <c r="H19" s="1" t="s">
        <v>15</v>
      </c>
      <c r="I19" s="43">
        <f>X4</f>
        <v>0</v>
      </c>
      <c r="J19" s="43">
        <f>X5</f>
        <v>0</v>
      </c>
      <c r="K19" s="43">
        <f>X6</f>
        <v>0</v>
      </c>
      <c r="L19" s="43">
        <f>X7</f>
        <v>0</v>
      </c>
      <c r="M19" s="43">
        <f>X8</f>
        <v>0</v>
      </c>
      <c r="N19" s="43">
        <f>X9</f>
        <v>0</v>
      </c>
      <c r="O19" s="43">
        <f>X10</f>
        <v>0</v>
      </c>
      <c r="P19" s="43">
        <f>X11</f>
        <v>0</v>
      </c>
      <c r="Q19" s="43">
        <f>X12</f>
        <v>0</v>
      </c>
      <c r="R19" s="43">
        <f>X13</f>
        <v>0</v>
      </c>
      <c r="S19" s="43">
        <f>X14</f>
        <v>0</v>
      </c>
      <c r="T19" s="43">
        <f>X15</f>
        <v>1</v>
      </c>
      <c r="U19" s="43">
        <f>X16</f>
        <v>0</v>
      </c>
      <c r="V19" s="43">
        <f>X17</f>
        <v>0</v>
      </c>
      <c r="W19" s="43">
        <f>X18</f>
        <v>1</v>
      </c>
      <c r="X19" s="21"/>
      <c r="Y19" s="20">
        <f t="shared" si="16"/>
        <v>2</v>
      </c>
      <c r="Z19" s="43"/>
      <c r="AA19" s="42" t="s">
        <v>15</v>
      </c>
      <c r="AB19" s="1" t="str">
        <f>AQ4</f>
        <v/>
      </c>
      <c r="AC19" s="1" t="str">
        <f>AQ5</f>
        <v/>
      </c>
      <c r="AD19" s="1" t="str">
        <f>AQ6</f>
        <v/>
      </c>
      <c r="AE19" s="1" t="str">
        <f>AQ7</f>
        <v/>
      </c>
      <c r="AF19" s="1" t="str">
        <f>AQ8</f>
        <v/>
      </c>
      <c r="AG19" s="1">
        <f>AQ9</f>
        <v>0</v>
      </c>
      <c r="AH19" s="1">
        <f>AQ10</f>
        <v>0</v>
      </c>
      <c r="AI19" s="1">
        <f>AQ11</f>
        <v>0</v>
      </c>
      <c r="AJ19" s="1">
        <f>AQ12</f>
        <v>0</v>
      </c>
      <c r="AK19" s="1">
        <f>AQ13</f>
        <v>0</v>
      </c>
      <c r="AL19" s="1">
        <f>AQ14</f>
        <v>0</v>
      </c>
      <c r="AM19" s="1">
        <f>AQ15</f>
        <v>0</v>
      </c>
      <c r="AN19" s="1">
        <f>AQ16</f>
        <v>0</v>
      </c>
      <c r="AO19" s="1">
        <f>AQ17</f>
        <v>0</v>
      </c>
      <c r="AP19" s="1">
        <f>AQ18</f>
        <v>4900</v>
      </c>
      <c r="AQ19" s="13"/>
      <c r="AR19" s="37">
        <f t="shared" si="17"/>
        <v>4900</v>
      </c>
      <c r="AS19" s="41"/>
      <c r="AT19" s="42" t="s">
        <v>15</v>
      </c>
      <c r="AU19" s="39" t="str">
        <f>BJ4</f>
        <v/>
      </c>
      <c r="AV19" s="39" t="str">
        <f>BJ5</f>
        <v/>
      </c>
      <c r="AW19" s="39" t="str">
        <f>BJ6</f>
        <v/>
      </c>
      <c r="AX19" s="39" t="str">
        <f>BJ7</f>
        <v/>
      </c>
      <c r="AY19" s="39" t="str">
        <f>BJ8</f>
        <v/>
      </c>
      <c r="AZ19" s="39" t="str">
        <f>BJ9</f>
        <v/>
      </c>
      <c r="BA19" s="39" t="str">
        <f>BJ10</f>
        <v/>
      </c>
      <c r="BB19" s="39" t="str">
        <f>BJ11</f>
        <v/>
      </c>
      <c r="BC19" s="39" t="str">
        <f>BJ12</f>
        <v/>
      </c>
      <c r="BD19" s="39" t="str">
        <f>BJ13</f>
        <v/>
      </c>
      <c r="BE19" s="39" t="str">
        <f>BJ14</f>
        <v/>
      </c>
      <c r="BF19" s="39">
        <f>BJ15</f>
        <v>1814.0625</v>
      </c>
      <c r="BG19" s="39" t="str">
        <f>BJ16</f>
        <v/>
      </c>
      <c r="BH19" s="39" t="str">
        <f>BJ17</f>
        <v/>
      </c>
      <c r="BI19" s="39">
        <f>BJ18</f>
        <v>-873.4375</v>
      </c>
      <c r="BJ19" s="47"/>
      <c r="BK19" s="49">
        <f t="shared" si="18"/>
        <v>940.625</v>
      </c>
      <c r="BL19" s="50"/>
    </row>
    <row r="20" spans="1:64" x14ac:dyDescent="0.2">
      <c r="Y20" s="12">
        <f>SUM(Y4:Y19)</f>
        <v>48</v>
      </c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2">
        <f>SUM(AR4:AR19)</f>
        <v>201200</v>
      </c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38">
        <f>SUM(BK4:BK19)</f>
        <v>45525</v>
      </c>
      <c r="BL20" s="39"/>
    </row>
    <row r="21" spans="1:64" x14ac:dyDescent="0.2">
      <c r="H21" s="12" t="s">
        <v>20</v>
      </c>
      <c r="AV21" s="1" t="s">
        <v>51</v>
      </c>
      <c r="BK21" s="1" t="s">
        <v>49</v>
      </c>
    </row>
    <row r="23" spans="1:64" x14ac:dyDescent="0.2">
      <c r="H23" s="1" t="s">
        <v>87</v>
      </c>
      <c r="AF23" s="12" t="s">
        <v>22</v>
      </c>
      <c r="AG23" s="11">
        <f>AVERAGE(B13:E16)</f>
        <v>156.25</v>
      </c>
      <c r="AI23" s="55" t="s">
        <v>23</v>
      </c>
      <c r="AJ23" s="58">
        <f>AJ24*AR20/(2*AJ26*AJ27)</f>
        <v>0.66358839050131924</v>
      </c>
      <c r="AL23" s="54" t="s">
        <v>38</v>
      </c>
      <c r="AM23" s="54">
        <f>AM24*AM25/AM26</f>
        <v>0.32031662269129285</v>
      </c>
      <c r="AT23" s="52"/>
      <c r="AU23" s="39" t="s">
        <v>0</v>
      </c>
      <c r="AV23" s="39" t="s">
        <v>2</v>
      </c>
      <c r="AW23" s="39" t="s">
        <v>3</v>
      </c>
      <c r="AX23" s="39" t="s">
        <v>12</v>
      </c>
      <c r="AY23" s="39" t="s">
        <v>48</v>
      </c>
    </row>
    <row r="24" spans="1:64" x14ac:dyDescent="0.2">
      <c r="H24" s="1" t="s">
        <v>86</v>
      </c>
      <c r="AF24" s="1" t="s">
        <v>41</v>
      </c>
      <c r="AG24" s="1">
        <f>STDEVA(B13:E16)</f>
        <v>56.19905100029122</v>
      </c>
      <c r="AI24" s="1" t="s">
        <v>54</v>
      </c>
      <c r="AJ24" s="1">
        <f>AG27-1</f>
        <v>15</v>
      </c>
      <c r="AL24" s="1" t="s">
        <v>47</v>
      </c>
      <c r="AM24" s="1">
        <f>AG27/Y20</f>
        <v>0.33333333333333331</v>
      </c>
      <c r="AT24" s="52" t="s">
        <v>0</v>
      </c>
      <c r="AU24" s="51">
        <f t="shared" ref="AU24:AX27" si="19">(B13-$AG$23)*(B13-$AG$23)</f>
        <v>1139.0625</v>
      </c>
      <c r="AV24" s="51">
        <f t="shared" si="19"/>
        <v>2889.0625</v>
      </c>
      <c r="AW24" s="51">
        <f t="shared" si="19"/>
        <v>2889.0625</v>
      </c>
      <c r="AX24" s="51">
        <f t="shared" si="19"/>
        <v>2889.0625</v>
      </c>
      <c r="AY24" s="48">
        <f>SUM(AU24:AX24)</f>
        <v>9806.25</v>
      </c>
    </row>
    <row r="25" spans="1:64" x14ac:dyDescent="0.2">
      <c r="H25" s="1" t="s">
        <v>85</v>
      </c>
      <c r="AF25" s="12" t="s">
        <v>40</v>
      </c>
      <c r="AI25" s="1" t="s">
        <v>45</v>
      </c>
      <c r="AJ25" s="1">
        <f>AR20</f>
        <v>201200</v>
      </c>
      <c r="AL25" s="1" t="s">
        <v>45</v>
      </c>
      <c r="AM25" s="1">
        <f>(AR20*BK20)/AR20</f>
        <v>45525</v>
      </c>
      <c r="AT25" s="52" t="s">
        <v>1</v>
      </c>
      <c r="AU25" s="51">
        <f t="shared" si="19"/>
        <v>1139.0625</v>
      </c>
      <c r="AV25" s="51">
        <f t="shared" si="19"/>
        <v>5814.0625</v>
      </c>
      <c r="AW25" s="51">
        <f t="shared" si="19"/>
        <v>13514.0625</v>
      </c>
      <c r="AX25" s="51">
        <f t="shared" si="19"/>
        <v>2139.0625</v>
      </c>
      <c r="AY25" s="48">
        <f>SUM(AU25:AX25)</f>
        <v>22606.25</v>
      </c>
    </row>
    <row r="26" spans="1:64" x14ac:dyDescent="0.2">
      <c r="AI26" s="1" t="s">
        <v>55</v>
      </c>
      <c r="AJ26" s="1">
        <f>Y20</f>
        <v>48</v>
      </c>
      <c r="AL26" s="1" t="s">
        <v>46</v>
      </c>
      <c r="AM26" s="1">
        <f>AY28</f>
        <v>47375</v>
      </c>
      <c r="AT26" s="52" t="s">
        <v>4</v>
      </c>
      <c r="AU26" s="51">
        <f t="shared" si="19"/>
        <v>264.0625</v>
      </c>
      <c r="AV26" s="51">
        <f t="shared" si="19"/>
        <v>689.0625</v>
      </c>
      <c r="AW26" s="51">
        <f t="shared" si="19"/>
        <v>7439.0625</v>
      </c>
      <c r="AX26" s="51">
        <f t="shared" si="19"/>
        <v>264.0625</v>
      </c>
      <c r="AY26" s="48">
        <f>SUM(AU26:AX26)</f>
        <v>8656.25</v>
      </c>
    </row>
    <row r="27" spans="1:64" x14ac:dyDescent="0.2">
      <c r="AF27" s="1" t="s">
        <v>37</v>
      </c>
      <c r="AG27" s="1">
        <f>COUNT(B13:E16)</f>
        <v>16</v>
      </c>
      <c r="AI27" s="1" t="s">
        <v>46</v>
      </c>
      <c r="AJ27" s="1">
        <f>AY28</f>
        <v>47375</v>
      </c>
      <c r="AL27" s="1" t="s">
        <v>50</v>
      </c>
      <c r="AM27" s="1">
        <f>AM25/AM26</f>
        <v>0.96094986807387861</v>
      </c>
      <c r="AT27" s="53" t="s">
        <v>10</v>
      </c>
      <c r="AU27" s="51">
        <f t="shared" si="19"/>
        <v>1139.0625</v>
      </c>
      <c r="AV27" s="51">
        <f t="shared" si="19"/>
        <v>1139.0625</v>
      </c>
      <c r="AW27" s="51">
        <f t="shared" si="19"/>
        <v>1139.0625</v>
      </c>
      <c r="AX27" s="51">
        <f t="shared" si="19"/>
        <v>2889.0625</v>
      </c>
      <c r="AY27" s="48">
        <f>SUM(AU27:AX27)</f>
        <v>6306.25</v>
      </c>
    </row>
    <row r="28" spans="1:64" x14ac:dyDescent="0.2">
      <c r="AF28" s="12"/>
      <c r="AT28" s="42"/>
      <c r="AU28" s="39"/>
      <c r="AV28" s="39"/>
      <c r="AW28" s="39"/>
      <c r="AX28" s="39"/>
      <c r="AY28" s="57">
        <f>SUM(AY24:AY27)</f>
        <v>47375</v>
      </c>
    </row>
    <row r="29" spans="1:64" x14ac:dyDescent="0.2">
      <c r="AF29" s="12"/>
      <c r="AT29" s="44"/>
      <c r="AU29" s="39"/>
      <c r="AV29" s="39"/>
      <c r="AW29" s="39"/>
      <c r="AX29" s="39"/>
      <c r="AY29" s="48"/>
    </row>
    <row r="30" spans="1:64" x14ac:dyDescent="0.2">
      <c r="AF30" s="12"/>
    </row>
    <row r="31" spans="1:64" x14ac:dyDescent="0.2">
      <c r="AF31" s="12"/>
    </row>
    <row r="32" spans="1:64" x14ac:dyDescent="0.2">
      <c r="AF32" s="12"/>
    </row>
    <row r="33" spans="32:34" x14ac:dyDescent="0.2">
      <c r="AF33" s="12"/>
    </row>
    <row r="34" spans="32:34" x14ac:dyDescent="0.2">
      <c r="AF34" s="12"/>
    </row>
    <row r="35" spans="32:34" x14ac:dyDescent="0.2">
      <c r="AF35" s="12"/>
    </row>
    <row r="36" spans="32:34" x14ac:dyDescent="0.2">
      <c r="AF36" s="12"/>
    </row>
    <row r="37" spans="32:34" x14ac:dyDescent="0.2">
      <c r="AF37" s="12"/>
    </row>
    <row r="38" spans="32:34" x14ac:dyDescent="0.2">
      <c r="AF38" s="12"/>
      <c r="AH38" s="6"/>
    </row>
    <row r="39" spans="32:34" x14ac:dyDescent="0.2">
      <c r="AG39" s="12"/>
      <c r="AH39" s="12"/>
    </row>
  </sheetData>
  <conditionalFormatting sqref="I8">
    <cfRule type="cellIs" dxfId="1" priority="2" operator="equal">
      <formula>1</formula>
    </cfRule>
  </conditionalFormatting>
  <conditionalFormatting sqref="I4:X19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R13" sqref="R13"/>
    </sheetView>
  </sheetViews>
  <sheetFormatPr baseColWidth="10" defaultRowHeight="12.75" x14ac:dyDescent="0.2"/>
  <cols>
    <col min="1" max="1" width="3.5703125" style="42" bestFit="1" customWidth="1"/>
    <col min="2" max="16" width="4" style="1" bestFit="1" customWidth="1"/>
    <col min="17" max="16384" width="11.42578125" style="1"/>
  </cols>
  <sheetData>
    <row r="1" spans="1:16" s="42" customFormat="1" x14ac:dyDescent="0.2">
      <c r="A1" s="60"/>
      <c r="B1" s="60"/>
      <c r="C1" s="59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</row>
    <row r="2" spans="1:16" x14ac:dyDescent="0.2">
      <c r="A2" s="60"/>
      <c r="B2" s="13"/>
      <c r="C2" s="11" t="s">
        <v>0</v>
      </c>
      <c r="D2" s="11" t="s">
        <v>2</v>
      </c>
      <c r="E2" s="11" t="s">
        <v>3</v>
      </c>
      <c r="F2" s="11" t="s">
        <v>12</v>
      </c>
      <c r="G2" s="11" t="s">
        <v>57</v>
      </c>
      <c r="H2" s="11" t="s">
        <v>72</v>
      </c>
      <c r="I2" s="11" t="s">
        <v>73</v>
      </c>
      <c r="J2" s="11" t="s">
        <v>74</v>
      </c>
      <c r="K2" s="11" t="s">
        <v>75</v>
      </c>
      <c r="L2" s="11" t="s">
        <v>76</v>
      </c>
      <c r="M2" s="11" t="s">
        <v>77</v>
      </c>
      <c r="N2" s="11" t="s">
        <v>78</v>
      </c>
      <c r="O2" s="11" t="s">
        <v>79</v>
      </c>
      <c r="P2" s="11" t="s">
        <v>80</v>
      </c>
    </row>
    <row r="3" spans="1:16" x14ac:dyDescent="0.2">
      <c r="A3" s="59">
        <v>1</v>
      </c>
      <c r="B3" s="11" t="s">
        <v>0</v>
      </c>
      <c r="C3" s="1">
        <f>Linc!A1</f>
        <v>240</v>
      </c>
      <c r="D3" s="1">
        <f>Linc!B1</f>
        <v>240</v>
      </c>
      <c r="E3" s="1">
        <f>Linc!C1</f>
        <v>240</v>
      </c>
      <c r="F3" s="1">
        <f>Linc!D1</f>
        <v>240</v>
      </c>
      <c r="G3" s="1">
        <f>Linc!E1</f>
        <v>240</v>
      </c>
      <c r="H3" s="1">
        <f>Linc!F1</f>
        <v>210</v>
      </c>
      <c r="I3" s="1">
        <f>Linc!G1</f>
        <v>90</v>
      </c>
      <c r="J3" s="1">
        <f>Linc!H1</f>
        <v>80</v>
      </c>
      <c r="K3" s="1">
        <f>Linc!I1</f>
        <v>140</v>
      </c>
      <c r="L3" s="1">
        <f>Linc!J1</f>
        <v>240</v>
      </c>
      <c r="M3" s="1">
        <f>Linc!K1</f>
        <v>240</v>
      </c>
      <c r="N3" s="1">
        <f>Linc!L1</f>
        <v>240</v>
      </c>
      <c r="O3" s="1">
        <f>Linc!M1</f>
        <v>240</v>
      </c>
      <c r="P3" s="1">
        <f>Linc!N1</f>
        <v>240</v>
      </c>
    </row>
    <row r="4" spans="1:16" x14ac:dyDescent="0.2">
      <c r="A4" s="59">
        <v>2</v>
      </c>
      <c r="B4" s="11" t="s">
        <v>1</v>
      </c>
      <c r="C4" s="1">
        <f>Linc!A2</f>
        <v>240</v>
      </c>
      <c r="D4" s="1">
        <f>Linc!B2</f>
        <v>240</v>
      </c>
      <c r="E4" s="1">
        <f>Linc!C2</f>
        <v>240</v>
      </c>
      <c r="F4" s="1">
        <f>Linc!D2</f>
        <v>240</v>
      </c>
      <c r="G4" s="1">
        <f>Linc!E2</f>
        <v>160</v>
      </c>
      <c r="H4" s="1">
        <f>Linc!F2</f>
        <v>20</v>
      </c>
      <c r="I4" s="1">
        <f>Linc!G2</f>
        <v>10</v>
      </c>
      <c r="J4" s="1">
        <f>Linc!H2</f>
        <v>10</v>
      </c>
      <c r="K4" s="1">
        <f>Linc!I2</f>
        <v>40</v>
      </c>
      <c r="L4" s="1">
        <f>Linc!J2</f>
        <v>40</v>
      </c>
      <c r="M4" s="1">
        <f>Linc!K2</f>
        <v>240</v>
      </c>
      <c r="N4" s="1">
        <f>Linc!L2</f>
        <v>240</v>
      </c>
      <c r="O4" s="1">
        <f>Linc!M2</f>
        <v>240</v>
      </c>
      <c r="P4" s="1">
        <f>Linc!N2</f>
        <v>240</v>
      </c>
    </row>
    <row r="5" spans="1:16" x14ac:dyDescent="0.2">
      <c r="A5" s="59">
        <v>3</v>
      </c>
      <c r="B5" s="11" t="s">
        <v>4</v>
      </c>
      <c r="C5" s="1">
        <f>Linc!A3</f>
        <v>240</v>
      </c>
      <c r="D5" s="1">
        <f>Linc!B3</f>
        <v>240</v>
      </c>
      <c r="E5" s="1">
        <f>Linc!C3</f>
        <v>240</v>
      </c>
      <c r="F5" s="1">
        <f>Linc!D3</f>
        <v>90</v>
      </c>
      <c r="G5" s="1">
        <f>Linc!E3</f>
        <v>20</v>
      </c>
      <c r="H5" s="1">
        <f>Linc!F3</f>
        <v>110</v>
      </c>
      <c r="I5" s="1">
        <f>Linc!G3</f>
        <v>160</v>
      </c>
      <c r="J5" s="1">
        <f>Linc!H3</f>
        <v>10</v>
      </c>
      <c r="K5" s="1">
        <f>Linc!I3</f>
        <v>10</v>
      </c>
      <c r="L5" s="1">
        <f>Linc!J3</f>
        <v>20</v>
      </c>
      <c r="M5" s="1">
        <f>Linc!K3</f>
        <v>20</v>
      </c>
      <c r="N5" s="1">
        <f>Linc!L3</f>
        <v>240</v>
      </c>
      <c r="O5" s="1">
        <f>Linc!M3</f>
        <v>240</v>
      </c>
      <c r="P5" s="1">
        <f>Linc!N3</f>
        <v>240</v>
      </c>
    </row>
    <row r="6" spans="1:16" x14ac:dyDescent="0.2">
      <c r="A6" s="59">
        <v>4</v>
      </c>
      <c r="B6" s="11" t="s">
        <v>10</v>
      </c>
      <c r="C6" s="1">
        <f>Linc!A4</f>
        <v>240</v>
      </c>
      <c r="D6" s="1">
        <f>Linc!B4</f>
        <v>240</v>
      </c>
      <c r="E6" s="1">
        <f>Linc!C4</f>
        <v>110</v>
      </c>
      <c r="F6" s="1">
        <f>Linc!D4</f>
        <v>10</v>
      </c>
      <c r="G6" s="1">
        <f>Linc!E4</f>
        <v>90</v>
      </c>
      <c r="H6" s="1">
        <f>Linc!F4</f>
        <v>240</v>
      </c>
      <c r="I6" s="1">
        <f>Linc!G4</f>
        <v>240</v>
      </c>
      <c r="J6" s="1">
        <f>Linc!H4</f>
        <v>210</v>
      </c>
      <c r="K6" s="1">
        <f>Linc!I4</f>
        <v>140</v>
      </c>
      <c r="L6" s="1">
        <f>Linc!J4</f>
        <v>40</v>
      </c>
      <c r="M6" s="1">
        <f>Linc!K4</f>
        <v>10</v>
      </c>
      <c r="N6" s="1">
        <f>Linc!L4</f>
        <v>190</v>
      </c>
      <c r="O6" s="1">
        <f>Linc!M4</f>
        <v>240</v>
      </c>
      <c r="P6" s="1">
        <f>Linc!N4</f>
        <v>240</v>
      </c>
    </row>
    <row r="7" spans="1:16" x14ac:dyDescent="0.2">
      <c r="A7" s="59">
        <v>5</v>
      </c>
      <c r="B7" s="11" t="s">
        <v>58</v>
      </c>
      <c r="C7" s="1">
        <f>Linc!A5</f>
        <v>240</v>
      </c>
      <c r="D7" s="1">
        <f>Linc!B5</f>
        <v>240</v>
      </c>
      <c r="E7" s="1">
        <f>Linc!C5</f>
        <v>80</v>
      </c>
      <c r="F7" s="1">
        <f>Linc!D5</f>
        <v>20</v>
      </c>
      <c r="G7" s="1">
        <f>Linc!E5</f>
        <v>140</v>
      </c>
      <c r="H7" s="1">
        <f>Linc!F5</f>
        <v>210</v>
      </c>
      <c r="I7" s="1">
        <f>Linc!G5</f>
        <v>210</v>
      </c>
      <c r="J7" s="1">
        <f>Linc!H5</f>
        <v>210</v>
      </c>
      <c r="K7" s="1">
        <f>Linc!I5</f>
        <v>210</v>
      </c>
      <c r="L7" s="1">
        <f>Linc!J5</f>
        <v>90</v>
      </c>
      <c r="M7" s="1">
        <f>Linc!K5</f>
        <v>90</v>
      </c>
      <c r="N7" s="1">
        <f>Linc!L5</f>
        <v>80</v>
      </c>
      <c r="O7" s="1">
        <f>Linc!M5</f>
        <v>240</v>
      </c>
      <c r="P7" s="1">
        <f>Linc!N5</f>
        <v>240</v>
      </c>
    </row>
    <row r="8" spans="1:16" x14ac:dyDescent="0.2">
      <c r="A8" s="59">
        <v>6</v>
      </c>
      <c r="B8" s="11" t="s">
        <v>59</v>
      </c>
      <c r="C8" s="1">
        <f>Linc!A6</f>
        <v>240</v>
      </c>
      <c r="D8" s="1">
        <f>Linc!B6</f>
        <v>240</v>
      </c>
      <c r="E8" s="1">
        <f>Linc!C6</f>
        <v>40</v>
      </c>
      <c r="F8" s="1">
        <f>Linc!D6</f>
        <v>20</v>
      </c>
      <c r="G8" s="1">
        <f>Linc!E6</f>
        <v>110</v>
      </c>
      <c r="H8" s="1">
        <f>Linc!F6</f>
        <v>190</v>
      </c>
      <c r="I8" s="1">
        <f>Linc!G6</f>
        <v>210</v>
      </c>
      <c r="J8" s="1">
        <f>Linc!H6</f>
        <v>210</v>
      </c>
      <c r="K8" s="1">
        <f>Linc!I6</f>
        <v>210</v>
      </c>
      <c r="L8" s="1">
        <f>Linc!J6</f>
        <v>190</v>
      </c>
      <c r="M8" s="1">
        <f>Linc!K6</f>
        <v>190</v>
      </c>
      <c r="N8" s="1">
        <f>Linc!L6</f>
        <v>10</v>
      </c>
      <c r="O8" s="1">
        <f>Linc!M6</f>
        <v>240</v>
      </c>
      <c r="P8" s="1">
        <f>Linc!N6</f>
        <v>240</v>
      </c>
    </row>
    <row r="9" spans="1:16" x14ac:dyDescent="0.2">
      <c r="A9" s="59">
        <v>7</v>
      </c>
      <c r="B9" s="11" t="s">
        <v>60</v>
      </c>
      <c r="C9" s="1">
        <f>Linc!A7</f>
        <v>240</v>
      </c>
      <c r="D9" s="1">
        <f>Linc!B7</f>
        <v>90</v>
      </c>
      <c r="E9" s="1">
        <f>Linc!C7</f>
        <v>70</v>
      </c>
      <c r="F9" s="1">
        <f>Linc!D7</f>
        <v>20</v>
      </c>
      <c r="G9" s="1">
        <f>Linc!E7</f>
        <v>90</v>
      </c>
      <c r="H9" s="1">
        <f>Linc!F7</f>
        <v>190</v>
      </c>
      <c r="I9" s="1">
        <f>Linc!G7</f>
        <v>80</v>
      </c>
      <c r="J9" s="1">
        <f>Linc!H7</f>
        <v>40</v>
      </c>
      <c r="K9" s="1">
        <f>Linc!I7</f>
        <v>110</v>
      </c>
      <c r="L9" s="1">
        <f>Linc!J7</f>
        <v>110</v>
      </c>
      <c r="M9" s="1">
        <f>Linc!K7</f>
        <v>40</v>
      </c>
      <c r="N9" s="1">
        <f>Linc!L7</f>
        <v>10</v>
      </c>
      <c r="O9" s="1">
        <f>Linc!M7</f>
        <v>240</v>
      </c>
      <c r="P9" s="1">
        <f>Linc!N7</f>
        <v>240</v>
      </c>
    </row>
    <row r="10" spans="1:16" x14ac:dyDescent="0.2">
      <c r="A10" s="59">
        <v>8</v>
      </c>
      <c r="B10" s="11" t="s">
        <v>61</v>
      </c>
      <c r="C10" s="1">
        <f>Linc!A8</f>
        <v>240</v>
      </c>
      <c r="D10" s="1">
        <f>Linc!B8</f>
        <v>90</v>
      </c>
      <c r="E10" s="1">
        <f>Linc!C8</f>
        <v>160</v>
      </c>
      <c r="F10" s="1">
        <f>Linc!D8</f>
        <v>70</v>
      </c>
      <c r="G10" s="1">
        <f>Linc!E8</f>
        <v>80</v>
      </c>
      <c r="H10" s="1">
        <f>Linc!F8</f>
        <v>140</v>
      </c>
      <c r="I10" s="1">
        <f>Linc!G8</f>
        <v>130</v>
      </c>
      <c r="J10" s="1">
        <f>Linc!H8</f>
        <v>70</v>
      </c>
      <c r="K10" s="1">
        <f>Linc!I8</f>
        <v>140</v>
      </c>
      <c r="L10" s="1">
        <f>Linc!J8</f>
        <v>70</v>
      </c>
      <c r="M10" s="1">
        <f>Linc!K8</f>
        <v>40</v>
      </c>
      <c r="N10" s="1">
        <f>Linc!L8</f>
        <v>110</v>
      </c>
      <c r="O10" s="1">
        <f>Linc!M8</f>
        <v>240</v>
      </c>
      <c r="P10" s="1">
        <f>Linc!N8</f>
        <v>240</v>
      </c>
    </row>
    <row r="11" spans="1:16" x14ac:dyDescent="0.2">
      <c r="A11" s="59">
        <v>9</v>
      </c>
      <c r="B11" s="11" t="s">
        <v>62</v>
      </c>
      <c r="C11" s="1">
        <f>Linc!A9</f>
        <v>240</v>
      </c>
      <c r="D11" s="1">
        <f>Linc!B9</f>
        <v>160</v>
      </c>
      <c r="E11" s="1">
        <f>Linc!C9</f>
        <v>130</v>
      </c>
      <c r="F11" s="1">
        <f>Linc!D9</f>
        <v>210</v>
      </c>
      <c r="G11" s="1">
        <f>Linc!E9</f>
        <v>90</v>
      </c>
      <c r="H11" s="1">
        <f>Linc!F9</f>
        <v>190</v>
      </c>
      <c r="I11" s="1">
        <f>Linc!G9</f>
        <v>190</v>
      </c>
      <c r="J11" s="1">
        <f>Linc!H9</f>
        <v>190</v>
      </c>
      <c r="K11" s="1">
        <f>Linc!I9</f>
        <v>210</v>
      </c>
      <c r="L11" s="1">
        <f>Linc!J9</f>
        <v>190</v>
      </c>
      <c r="M11" s="1">
        <f>Linc!K9</f>
        <v>90</v>
      </c>
      <c r="N11" s="1">
        <f>Linc!L9</f>
        <v>160</v>
      </c>
      <c r="O11" s="1">
        <f>Linc!M9</f>
        <v>240</v>
      </c>
      <c r="P11" s="1">
        <f>Linc!N9</f>
        <v>240</v>
      </c>
    </row>
    <row r="12" spans="1:16" x14ac:dyDescent="0.2">
      <c r="A12" s="59">
        <v>10</v>
      </c>
      <c r="B12" s="11" t="s">
        <v>63</v>
      </c>
      <c r="C12" s="1">
        <f>Linc!A10</f>
        <v>240</v>
      </c>
      <c r="D12" s="1">
        <f>Linc!B10</f>
        <v>240</v>
      </c>
      <c r="E12" s="1">
        <f>Linc!C10</f>
        <v>90</v>
      </c>
      <c r="F12" s="1">
        <f>Linc!D10</f>
        <v>210</v>
      </c>
      <c r="G12" s="1">
        <f>Linc!E10</f>
        <v>70</v>
      </c>
      <c r="H12" s="1">
        <f>Linc!F10</f>
        <v>90</v>
      </c>
      <c r="I12" s="1">
        <f>Linc!G10</f>
        <v>190</v>
      </c>
      <c r="J12" s="1">
        <f>Linc!H10</f>
        <v>190</v>
      </c>
      <c r="K12" s="1">
        <f>Linc!I10</f>
        <v>130</v>
      </c>
      <c r="L12" s="1">
        <f>Linc!J10</f>
        <v>130</v>
      </c>
      <c r="M12" s="1">
        <f>Linc!K10</f>
        <v>90</v>
      </c>
      <c r="N12" s="1">
        <f>Linc!L10</f>
        <v>190</v>
      </c>
      <c r="O12" s="1">
        <f>Linc!M10</f>
        <v>240</v>
      </c>
      <c r="P12" s="1">
        <f>Linc!N10</f>
        <v>240</v>
      </c>
    </row>
    <row r="13" spans="1:16" x14ac:dyDescent="0.2">
      <c r="A13" s="59">
        <v>11</v>
      </c>
      <c r="B13" s="11" t="s">
        <v>64</v>
      </c>
      <c r="C13" s="1">
        <f>Linc!A11</f>
        <v>240</v>
      </c>
      <c r="D13" s="1">
        <f>Linc!B11</f>
        <v>240</v>
      </c>
      <c r="E13" s="1">
        <f>Linc!C11</f>
        <v>140</v>
      </c>
      <c r="F13" s="1">
        <f>Linc!D11</f>
        <v>70</v>
      </c>
      <c r="G13" s="1">
        <f>Linc!E11</f>
        <v>80</v>
      </c>
      <c r="H13" s="1">
        <f>Linc!F11</f>
        <v>80</v>
      </c>
      <c r="I13" s="1">
        <f>Linc!G11</f>
        <v>130</v>
      </c>
      <c r="J13" s="1">
        <f>Linc!H11</f>
        <v>130</v>
      </c>
      <c r="K13" s="1">
        <f>Linc!I11</f>
        <v>190</v>
      </c>
      <c r="L13" s="1">
        <f>Linc!J11</f>
        <v>60</v>
      </c>
      <c r="M13" s="1">
        <f>Linc!K11</f>
        <v>90</v>
      </c>
      <c r="N13" s="1">
        <f>Linc!L11</f>
        <v>240</v>
      </c>
      <c r="O13" s="1">
        <f>Linc!M11</f>
        <v>240</v>
      </c>
      <c r="P13" s="1">
        <f>Linc!N11</f>
        <v>240</v>
      </c>
    </row>
    <row r="14" spans="1:16" x14ac:dyDescent="0.2">
      <c r="A14" s="59">
        <v>12</v>
      </c>
      <c r="B14" s="11" t="s">
        <v>65</v>
      </c>
      <c r="C14" s="1">
        <f>Linc!A12</f>
        <v>240</v>
      </c>
      <c r="D14" s="1">
        <f>Linc!B12</f>
        <v>190</v>
      </c>
      <c r="E14" s="1">
        <f>Linc!C12</f>
        <v>140</v>
      </c>
      <c r="F14" s="1">
        <f>Linc!D12</f>
        <v>130</v>
      </c>
      <c r="G14" s="1">
        <f>Linc!E12</f>
        <v>70</v>
      </c>
      <c r="H14" s="1">
        <f>Linc!F12</f>
        <v>90</v>
      </c>
      <c r="I14" s="1">
        <f>Linc!G12</f>
        <v>190</v>
      </c>
      <c r="J14" s="1">
        <f>Linc!H12</f>
        <v>130</v>
      </c>
      <c r="K14" s="1">
        <f>Linc!I12</f>
        <v>110</v>
      </c>
      <c r="L14" s="1">
        <f>Linc!J12</f>
        <v>20</v>
      </c>
      <c r="M14" s="1">
        <f>Linc!K12</f>
        <v>80</v>
      </c>
      <c r="N14" s="1">
        <f>Linc!L12</f>
        <v>240</v>
      </c>
      <c r="O14" s="1">
        <f>Linc!M12</f>
        <v>240</v>
      </c>
      <c r="P14" s="1">
        <f>Linc!N12</f>
        <v>240</v>
      </c>
    </row>
    <row r="15" spans="1:16" x14ac:dyDescent="0.2">
      <c r="A15" s="59">
        <v>13</v>
      </c>
      <c r="B15" s="11" t="s">
        <v>66</v>
      </c>
      <c r="C15" s="1">
        <f>Linc!A13</f>
        <v>190</v>
      </c>
      <c r="D15" s="1">
        <f>Linc!B13</f>
        <v>160</v>
      </c>
      <c r="E15" s="1">
        <f>Linc!C13</f>
        <v>140</v>
      </c>
      <c r="F15" s="1">
        <f>Linc!D13</f>
        <v>110</v>
      </c>
      <c r="G15" s="1">
        <f>Linc!E13</f>
        <v>90</v>
      </c>
      <c r="H15" s="1">
        <f>Linc!F13</f>
        <v>70</v>
      </c>
      <c r="I15" s="1">
        <f>Linc!G13</f>
        <v>90</v>
      </c>
      <c r="J15" s="1">
        <f>Linc!H13</f>
        <v>90</v>
      </c>
      <c r="K15" s="1">
        <f>Linc!I13</f>
        <v>110</v>
      </c>
      <c r="L15" s="1">
        <f>Linc!J13</f>
        <v>60</v>
      </c>
      <c r="M15" s="1">
        <f>Linc!K13</f>
        <v>80</v>
      </c>
      <c r="N15" s="1">
        <f>Linc!L13</f>
        <v>240</v>
      </c>
      <c r="O15" s="1">
        <f>Linc!M13</f>
        <v>240</v>
      </c>
      <c r="P15" s="1">
        <f>Linc!N13</f>
        <v>240</v>
      </c>
    </row>
    <row r="16" spans="1:16" x14ac:dyDescent="0.2">
      <c r="A16" s="59">
        <v>14</v>
      </c>
      <c r="B16" s="11" t="s">
        <v>67</v>
      </c>
      <c r="C16" s="1">
        <f>Linc!A14</f>
        <v>190</v>
      </c>
      <c r="D16" s="1">
        <f>Linc!B14</f>
        <v>160</v>
      </c>
      <c r="E16" s="1">
        <f>Linc!C14</f>
        <v>140</v>
      </c>
      <c r="F16" s="1">
        <f>Linc!D14</f>
        <v>40</v>
      </c>
      <c r="G16" s="1">
        <f>Linc!E14</f>
        <v>160</v>
      </c>
      <c r="H16" s="1">
        <f>Linc!F14</f>
        <v>80</v>
      </c>
      <c r="I16" s="1">
        <f>Linc!G14</f>
        <v>20</v>
      </c>
      <c r="J16" s="1">
        <f>Linc!H14</f>
        <v>10</v>
      </c>
      <c r="K16" s="1">
        <f>Linc!I14</f>
        <v>20</v>
      </c>
      <c r="L16" s="1">
        <f>Linc!J14</f>
        <v>10</v>
      </c>
      <c r="M16" s="1">
        <f>Linc!K14</f>
        <v>130</v>
      </c>
      <c r="N16" s="1">
        <f>Linc!L14</f>
        <v>240</v>
      </c>
      <c r="O16" s="1">
        <f>Linc!M14</f>
        <v>240</v>
      </c>
      <c r="P16" s="1">
        <f>Linc!N14</f>
        <v>240</v>
      </c>
    </row>
    <row r="17" spans="1:16" x14ac:dyDescent="0.2">
      <c r="A17" s="59">
        <v>15</v>
      </c>
      <c r="B17" s="11" t="s">
        <v>68</v>
      </c>
      <c r="C17" s="1">
        <f>Linc!A15</f>
        <v>190</v>
      </c>
      <c r="D17" s="1">
        <f>Linc!B15</f>
        <v>160</v>
      </c>
      <c r="E17" s="1">
        <f>Linc!C15</f>
        <v>140</v>
      </c>
      <c r="F17" s="1">
        <f>Linc!D15</f>
        <v>20</v>
      </c>
      <c r="G17" s="1">
        <f>Linc!E15</f>
        <v>70</v>
      </c>
      <c r="H17" s="1">
        <f>Linc!F15</f>
        <v>255</v>
      </c>
      <c r="I17" s="1">
        <f>Linc!G15</f>
        <v>110</v>
      </c>
      <c r="J17" s="1">
        <f>Linc!H15</f>
        <v>80</v>
      </c>
      <c r="K17" s="1">
        <f>Linc!I15</f>
        <v>90</v>
      </c>
      <c r="L17" s="1">
        <f>Linc!J15</f>
        <v>130</v>
      </c>
      <c r="M17" s="1">
        <f>Linc!K15</f>
        <v>130</v>
      </c>
      <c r="N17" s="1">
        <f>Linc!L15</f>
        <v>240</v>
      </c>
      <c r="O17" s="1">
        <f>Linc!M15</f>
        <v>240</v>
      </c>
      <c r="P17" s="1">
        <f>Linc!N15</f>
        <v>240</v>
      </c>
    </row>
    <row r="18" spans="1:16" x14ac:dyDescent="0.2">
      <c r="A18" s="59">
        <v>16</v>
      </c>
      <c r="B18" s="11" t="s">
        <v>69</v>
      </c>
      <c r="C18" s="1">
        <f>Linc!A16</f>
        <v>110</v>
      </c>
      <c r="D18" s="1">
        <f>Linc!B16</f>
        <v>20</v>
      </c>
      <c r="E18" s="1">
        <f>Linc!C16</f>
        <v>140</v>
      </c>
      <c r="F18" s="1">
        <f>Linc!D16</f>
        <v>20</v>
      </c>
      <c r="G18" s="1">
        <f>Linc!E16</f>
        <v>10</v>
      </c>
      <c r="H18" s="1">
        <f>Linc!F16</f>
        <v>20</v>
      </c>
      <c r="I18" s="1">
        <f>Linc!G16</f>
        <v>10</v>
      </c>
      <c r="J18" s="1">
        <f>Linc!H16</f>
        <v>20</v>
      </c>
      <c r="K18" s="1">
        <f>Linc!I16</f>
        <v>80</v>
      </c>
      <c r="L18" s="1">
        <f>Linc!J16</f>
        <v>110</v>
      </c>
      <c r="M18" s="1">
        <f>Linc!K16</f>
        <v>20</v>
      </c>
      <c r="N18" s="1">
        <f>Linc!L16</f>
        <v>190</v>
      </c>
      <c r="O18" s="1">
        <f>Linc!M16</f>
        <v>240</v>
      </c>
      <c r="P18" s="1">
        <f>Linc!N16</f>
        <v>240</v>
      </c>
    </row>
    <row r="19" spans="1:16" x14ac:dyDescent="0.2">
      <c r="A19" s="59">
        <v>17</v>
      </c>
      <c r="B19" s="11" t="s">
        <v>70</v>
      </c>
      <c r="C19" s="1">
        <f>Linc!A17</f>
        <v>80</v>
      </c>
      <c r="D19" s="1">
        <f>Linc!B17</f>
        <v>10</v>
      </c>
      <c r="E19" s="1">
        <f>Linc!C17</f>
        <v>140</v>
      </c>
      <c r="F19" s="1">
        <f>Linc!D17</f>
        <v>10</v>
      </c>
      <c r="G19" s="1">
        <f>Linc!E17</f>
        <v>20</v>
      </c>
      <c r="H19" s="1">
        <f>Linc!F17</f>
        <v>10</v>
      </c>
      <c r="I19" s="1">
        <f>Linc!G17</f>
        <v>20</v>
      </c>
      <c r="J19" s="1">
        <f>Linc!H17</f>
        <v>10</v>
      </c>
      <c r="K19" s="1">
        <f>Linc!I17</f>
        <v>20</v>
      </c>
      <c r="L19" s="1">
        <f>Linc!J17</f>
        <v>20</v>
      </c>
      <c r="M19" s="1">
        <f>Linc!K17</f>
        <v>10</v>
      </c>
      <c r="N19" s="1">
        <f>Linc!L17</f>
        <v>10</v>
      </c>
      <c r="O19" s="1">
        <f>Linc!M17</f>
        <v>40</v>
      </c>
      <c r="P19" s="1">
        <f>Linc!N17</f>
        <v>210</v>
      </c>
    </row>
    <row r="20" spans="1:16" x14ac:dyDescent="0.2">
      <c r="A20" s="59">
        <v>18</v>
      </c>
      <c r="B20" s="11" t="s">
        <v>71</v>
      </c>
      <c r="C20" s="1">
        <f>Linc!A18</f>
        <v>80</v>
      </c>
      <c r="D20" s="1">
        <f>Linc!B18</f>
        <v>20</v>
      </c>
      <c r="E20" s="1">
        <f>Linc!C18</f>
        <v>140</v>
      </c>
      <c r="F20" s="1">
        <f>Linc!D18</f>
        <v>20</v>
      </c>
      <c r="G20" s="1">
        <f>Linc!E18</f>
        <v>10</v>
      </c>
      <c r="H20" s="1">
        <f>Linc!F18</f>
        <v>20</v>
      </c>
      <c r="I20" s="1">
        <f>Linc!G18</f>
        <v>10</v>
      </c>
      <c r="J20" s="1">
        <f>Linc!H18</f>
        <v>90</v>
      </c>
      <c r="K20" s="1">
        <f>Linc!I18</f>
        <v>80</v>
      </c>
      <c r="L20" s="1">
        <f>Linc!J18</f>
        <v>40</v>
      </c>
      <c r="M20" s="1">
        <f>Linc!K18</f>
        <v>40</v>
      </c>
      <c r="N20" s="1">
        <f>Linc!L18</f>
        <v>10</v>
      </c>
      <c r="O20" s="1">
        <f>Linc!M18</f>
        <v>10</v>
      </c>
      <c r="P20" s="1">
        <f>Linc!N18</f>
        <v>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E22" sqref="E22"/>
    </sheetView>
  </sheetViews>
  <sheetFormatPr baseColWidth="10" defaultRowHeight="12.75" x14ac:dyDescent="0.2"/>
  <cols>
    <col min="1" max="16384" width="11.42578125" style="1"/>
  </cols>
  <sheetData>
    <row r="2" spans="2:4" x14ac:dyDescent="0.2">
      <c r="B2" s="1" t="s">
        <v>33</v>
      </c>
      <c r="C2" s="1">
        <v>0</v>
      </c>
      <c r="D2" s="1" t="s">
        <v>34</v>
      </c>
    </row>
    <row r="3" spans="2:4" x14ac:dyDescent="0.2">
      <c r="B3" s="1" t="s">
        <v>35</v>
      </c>
      <c r="C3" s="1">
        <v>0.1</v>
      </c>
    </row>
    <row r="7" spans="2:4" x14ac:dyDescent="0.2">
      <c r="B7" s="1" t="s">
        <v>33</v>
      </c>
      <c r="C7" s="1">
        <v>1</v>
      </c>
      <c r="D7" s="1" t="s">
        <v>36</v>
      </c>
    </row>
    <row r="8" spans="2:4" x14ac:dyDescent="0.2">
      <c r="B8" s="1" t="s">
        <v>35</v>
      </c>
      <c r="C8" s="1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S16" sqref="S16"/>
    </sheetView>
  </sheetViews>
  <sheetFormatPr baseColWidth="10" defaultRowHeight="12.75" x14ac:dyDescent="0.2"/>
  <cols>
    <col min="1" max="3" width="5.5703125" style="1" customWidth="1"/>
    <col min="4" max="4" width="11.7109375" style="1" customWidth="1"/>
    <col min="5" max="9" width="5.5703125" style="1" customWidth="1"/>
    <col min="10" max="10" width="6.5703125" style="1" customWidth="1"/>
    <col min="11" max="15" width="5.7109375" style="1" customWidth="1"/>
    <col min="16" max="16" width="11.42578125" style="1"/>
    <col min="17" max="23" width="5.7109375" style="1" customWidth="1"/>
    <col min="24" max="16384" width="11.42578125" style="1"/>
  </cols>
  <sheetData>
    <row r="1" spans="1:15" x14ac:dyDescent="0.2">
      <c r="B1" s="1" t="s">
        <v>0</v>
      </c>
      <c r="C1" s="1" t="s">
        <v>2</v>
      </c>
      <c r="F1" s="1" t="s">
        <v>0</v>
      </c>
      <c r="G1" s="1" t="s">
        <v>1</v>
      </c>
      <c r="H1" s="1" t="s">
        <v>2</v>
      </c>
      <c r="I1" s="1" t="s">
        <v>5</v>
      </c>
      <c r="L1" s="1" t="str">
        <f>F1</f>
        <v>A1</v>
      </c>
      <c r="M1" s="1" t="str">
        <f>G1</f>
        <v>A2</v>
      </c>
      <c r="N1" s="1" t="str">
        <f>H1</f>
        <v>B1</v>
      </c>
      <c r="O1" s="1" t="str">
        <f>I1</f>
        <v>B2</v>
      </c>
    </row>
    <row r="2" spans="1:15" x14ac:dyDescent="0.2">
      <c r="A2" s="1" t="s">
        <v>0</v>
      </c>
      <c r="B2" s="1">
        <v>5</v>
      </c>
      <c r="C2" s="1">
        <v>2</v>
      </c>
      <c r="E2" s="1" t="s">
        <v>0</v>
      </c>
      <c r="F2" s="40">
        <v>1</v>
      </c>
      <c r="G2" s="1">
        <v>1</v>
      </c>
      <c r="H2" s="1">
        <v>1</v>
      </c>
      <c r="I2" s="1">
        <v>0</v>
      </c>
      <c r="K2" s="1" t="s">
        <v>0</v>
      </c>
      <c r="L2" s="1" t="str">
        <f>IF(F2=0,"#",CONCATENATE(B2," - ",$B$2))</f>
        <v>5 - 5</v>
      </c>
      <c r="M2" s="1" t="str">
        <f>IF(G2=0,"#",CONCATENATE(B3," - ",$B$2))</f>
        <v>3 - 5</v>
      </c>
      <c r="N2" s="1" t="str">
        <f>IF(H2=0,"#",CONCATENATE(C2," - ",$B$2))</f>
        <v>2 - 5</v>
      </c>
      <c r="O2" s="1" t="str">
        <f>IF(I2=0,"#",CONCATENATE(C3," - ",$B$2))</f>
        <v>#</v>
      </c>
    </row>
    <row r="3" spans="1:15" x14ac:dyDescent="0.2">
      <c r="A3" s="1" t="s">
        <v>1</v>
      </c>
      <c r="B3" s="1">
        <v>3</v>
      </c>
      <c r="C3" s="1">
        <v>4</v>
      </c>
      <c r="E3" s="1" t="s">
        <v>1</v>
      </c>
      <c r="F3" s="1">
        <f>G2</f>
        <v>1</v>
      </c>
      <c r="G3" s="40">
        <v>1</v>
      </c>
      <c r="H3" s="1">
        <v>0</v>
      </c>
      <c r="I3" s="1">
        <v>1</v>
      </c>
      <c r="K3" s="1" t="s">
        <v>1</v>
      </c>
      <c r="L3" s="1" t="str">
        <f>IF(F3=0,"#",CONCATENATE(B3," - ",$B$3))</f>
        <v>3 - 3</v>
      </c>
      <c r="M3" s="1" t="str">
        <f>IF(G3=0,"#",CONCATENATE(B2," - ",$B$3))</f>
        <v>5 - 3</v>
      </c>
      <c r="N3" s="64" t="str">
        <f>IF(H3=0,"#",CONCATENATE(C2," - ",$B$3))</f>
        <v>#</v>
      </c>
      <c r="O3" s="1" t="str">
        <f>IF(I3=0,"#",CONCATENATE(C3," - ",$B$3))</f>
        <v>4 - 3</v>
      </c>
    </row>
    <row r="4" spans="1:15" x14ac:dyDescent="0.2">
      <c r="E4" s="1" t="s">
        <v>2</v>
      </c>
      <c r="F4" s="1">
        <f>I3</f>
        <v>1</v>
      </c>
      <c r="G4" s="1">
        <f>H3</f>
        <v>0</v>
      </c>
      <c r="H4" s="40">
        <v>1</v>
      </c>
      <c r="I4" s="1">
        <v>1</v>
      </c>
      <c r="K4" s="1" t="s">
        <v>2</v>
      </c>
    </row>
    <row r="5" spans="1:15" x14ac:dyDescent="0.2">
      <c r="A5" s="11">
        <v>1</v>
      </c>
      <c r="B5" s="1" t="s">
        <v>88</v>
      </c>
      <c r="E5" s="1" t="s">
        <v>5</v>
      </c>
      <c r="F5" s="1">
        <f>I2</f>
        <v>0</v>
      </c>
      <c r="G5" s="1">
        <f>H2</f>
        <v>1</v>
      </c>
      <c r="H5" s="1">
        <f>I4</f>
        <v>1</v>
      </c>
      <c r="I5" s="40">
        <v>1</v>
      </c>
      <c r="K5" s="1" t="s">
        <v>5</v>
      </c>
    </row>
    <row r="6" spans="1:15" x14ac:dyDescent="0.2">
      <c r="A6" s="11">
        <v>2</v>
      </c>
      <c r="E6" s="1" t="s">
        <v>89</v>
      </c>
    </row>
    <row r="7" spans="1:15" x14ac:dyDescent="0.2">
      <c r="A7" s="11"/>
    </row>
    <row r="8" spans="1:15" x14ac:dyDescent="0.2">
      <c r="A8" s="11"/>
      <c r="E8" s="1" t="s">
        <v>22</v>
      </c>
      <c r="F8" s="1">
        <f>AVERAGE(B2:C3)</f>
        <v>3.5</v>
      </c>
    </row>
    <row r="9" spans="1:15" x14ac:dyDescent="0.2">
      <c r="A9" s="11">
        <v>3</v>
      </c>
    </row>
    <row r="10" spans="1:15" x14ac:dyDescent="0.2">
      <c r="A10" s="11">
        <v>4</v>
      </c>
    </row>
    <row r="11" spans="1:15" x14ac:dyDescent="0.2">
      <c r="H11" s="1" t="s">
        <v>90</v>
      </c>
    </row>
    <row r="15" spans="1:15" x14ac:dyDescent="0.2">
      <c r="O15" s="1" t="s">
        <v>91</v>
      </c>
    </row>
    <row r="18" spans="17:23" x14ac:dyDescent="0.2">
      <c r="Q18" s="1" t="s">
        <v>92</v>
      </c>
      <c r="R18" s="1" t="s">
        <v>92</v>
      </c>
      <c r="S18" s="1" t="s">
        <v>92</v>
      </c>
      <c r="T18" s="1" t="s">
        <v>92</v>
      </c>
      <c r="U18" s="1" t="s">
        <v>92</v>
      </c>
      <c r="V18" s="1" t="s">
        <v>92</v>
      </c>
      <c r="W18" s="1" t="s">
        <v>92</v>
      </c>
    </row>
    <row r="19" spans="17:23" x14ac:dyDescent="0.2">
      <c r="Q19" s="1" t="s">
        <v>92</v>
      </c>
      <c r="R19" s="1" t="s">
        <v>92</v>
      </c>
      <c r="S19" s="1" t="s">
        <v>92</v>
      </c>
      <c r="T19" s="1" t="s">
        <v>92</v>
      </c>
      <c r="U19" s="1" t="s">
        <v>92</v>
      </c>
      <c r="V19" s="1" t="s">
        <v>92</v>
      </c>
      <c r="W19" s="1" t="s">
        <v>92</v>
      </c>
    </row>
    <row r="20" spans="17:23" x14ac:dyDescent="0.2">
      <c r="Q20" s="1" t="s">
        <v>92</v>
      </c>
      <c r="R20" s="1" t="s">
        <v>92</v>
      </c>
      <c r="S20" s="1" t="s">
        <v>92</v>
      </c>
      <c r="T20" s="1" t="s">
        <v>92</v>
      </c>
      <c r="U20" s="1" t="s">
        <v>92</v>
      </c>
      <c r="V20" s="1" t="s">
        <v>92</v>
      </c>
      <c r="W20" s="1" t="s">
        <v>92</v>
      </c>
    </row>
    <row r="21" spans="17:23" x14ac:dyDescent="0.2">
      <c r="Q21" s="1" t="s">
        <v>92</v>
      </c>
      <c r="R21" s="1" t="s">
        <v>92</v>
      </c>
      <c r="S21" s="1" t="s">
        <v>92</v>
      </c>
      <c r="T21" s="40" t="s">
        <v>93</v>
      </c>
      <c r="U21" s="1" t="s">
        <v>92</v>
      </c>
      <c r="V21" s="1" t="s">
        <v>92</v>
      </c>
      <c r="W21" s="1" t="s">
        <v>92</v>
      </c>
    </row>
    <row r="22" spans="17:23" x14ac:dyDescent="0.2">
      <c r="Q22" s="1" t="s">
        <v>92</v>
      </c>
      <c r="R22" s="1" t="s">
        <v>92</v>
      </c>
      <c r="S22" s="1" t="s">
        <v>92</v>
      </c>
      <c r="T22" s="1" t="s">
        <v>92</v>
      </c>
      <c r="U22" s="1" t="s">
        <v>92</v>
      </c>
      <c r="V22" s="1" t="s">
        <v>92</v>
      </c>
      <c r="W22" s="1" t="s">
        <v>92</v>
      </c>
    </row>
    <row r="23" spans="17:23" x14ac:dyDescent="0.2">
      <c r="Q23" s="1" t="s">
        <v>92</v>
      </c>
      <c r="R23" s="1" t="s">
        <v>92</v>
      </c>
      <c r="S23" s="1" t="s">
        <v>92</v>
      </c>
      <c r="T23" s="1" t="s">
        <v>92</v>
      </c>
      <c r="U23" s="1" t="s">
        <v>92</v>
      </c>
      <c r="V23" s="1" t="s">
        <v>92</v>
      </c>
      <c r="W23" s="1" t="s">
        <v>92</v>
      </c>
    </row>
    <row r="24" spans="17:23" x14ac:dyDescent="0.2">
      <c r="Q24" s="1" t="s">
        <v>92</v>
      </c>
      <c r="R24" s="1" t="s">
        <v>92</v>
      </c>
      <c r="S24" s="1" t="s">
        <v>92</v>
      </c>
      <c r="T24" s="1" t="s">
        <v>92</v>
      </c>
      <c r="U24" s="1" t="s">
        <v>92</v>
      </c>
      <c r="V24" s="1" t="s">
        <v>92</v>
      </c>
      <c r="W24" s="1" t="s">
        <v>92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Linc</vt:lpstr>
      <vt:lpstr>Indexes</vt:lpstr>
      <vt:lpstr>MiniLinc</vt:lpstr>
      <vt:lpstr>AlLinc</vt:lpstr>
      <vt:lpstr>Segm</vt:lpstr>
      <vt:lpstr>Stuff</vt:lpstr>
    </vt:vector>
  </TitlesOfParts>
  <Company>Universität Salzburg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Lang, Stefan</dc:creator>
  <cp:lastModifiedBy>Lang Stefan</cp:lastModifiedBy>
  <dcterms:created xsi:type="dcterms:W3CDTF">2014-08-04T19:54:46Z</dcterms:created>
  <dcterms:modified xsi:type="dcterms:W3CDTF">2015-07-24T12:08:50Z</dcterms:modified>
</cp:coreProperties>
</file>