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0" yWindow="0" windowWidth="19200" windowHeight="6705"/>
  </bookViews>
  <sheets>
    <sheet name="CR Calculator" sheetId="1" r:id="rId1"/>
  </sheets>
  <definedNames>
    <definedName name="_xlnm.Print_Area" localSheetId="0">'CR Calculator'!$B$22:$F$57</definedName>
  </definedNames>
  <calcPr calcId="145621"/>
</workbook>
</file>

<file path=xl/calcChain.xml><?xml version="1.0" encoding="utf-8"?>
<calcChain xmlns="http://schemas.openxmlformats.org/spreadsheetml/2006/main">
  <c r="AO9" i="1" l="1"/>
  <c r="AN9" i="1"/>
  <c r="AM9" i="1"/>
  <c r="AN12" i="1" l="1"/>
  <c r="AN7" i="1"/>
  <c r="AD12" i="1"/>
  <c r="AD11" i="1" s="1"/>
  <c r="AN20" i="1" l="1"/>
  <c r="E51" i="1" l="1"/>
  <c r="E50" i="1"/>
  <c r="E40" i="1"/>
  <c r="E37" i="1"/>
  <c r="E36" i="1"/>
  <c r="AO10" i="1"/>
  <c r="AN10" i="1"/>
  <c r="AM10" i="1"/>
  <c r="D57" i="1"/>
  <c r="AO13" i="1" l="1"/>
  <c r="AN13" i="1"/>
  <c r="AM13" i="1"/>
  <c r="AO12" i="1"/>
  <c r="AM12" i="1"/>
  <c r="AO11" i="1"/>
  <c r="AN11" i="1"/>
  <c r="AM11" i="1"/>
  <c r="D46" i="1"/>
  <c r="E42" i="1"/>
  <c r="AO8" i="1" l="1"/>
  <c r="AN8" i="1"/>
  <c r="AM8" i="1"/>
  <c r="AO7" i="1"/>
  <c r="AM7" i="1"/>
  <c r="AM4" i="1"/>
  <c r="AC8" i="1" s="1"/>
  <c r="AN17" i="1" l="1"/>
  <c r="AO17" i="1"/>
  <c r="D52" i="1" l="1"/>
  <c r="AN18" i="1" s="1"/>
  <c r="AN19" i="1" s="1"/>
  <c r="AC9" i="1" s="1"/>
  <c r="D55" i="1" s="1"/>
  <c r="D54" i="1" l="1"/>
</calcChain>
</file>

<file path=xl/comments1.xml><?xml version="1.0" encoding="utf-8"?>
<comments xmlns="http://schemas.openxmlformats.org/spreadsheetml/2006/main">
  <authors>
    <author>Simon Jones</author>
  </authors>
  <commentList>
    <comment ref="B33" authorId="0">
      <text>
        <r>
          <rPr>
            <b/>
            <sz val="9"/>
            <color indexed="9"/>
            <rFont val="Tahoma"/>
            <family val="2"/>
          </rPr>
          <t>CAPCR-ID:</t>
        </r>
        <r>
          <rPr>
            <sz val="9"/>
            <color indexed="9"/>
            <rFont val="Tahoma"/>
            <family val="2"/>
          </rPr>
          <t xml:space="preserve">
Enter the CAPCR ID for this study. 
If you do not yet have a CAPCR ID, please indicate so.</t>
        </r>
      </text>
    </comment>
    <comment ref="B34" authorId="0">
      <text>
        <r>
          <rPr>
            <b/>
            <sz val="9"/>
            <color indexed="9"/>
            <rFont val="Tahoma"/>
            <family val="2"/>
          </rPr>
          <t>Study Name:</t>
        </r>
        <r>
          <rPr>
            <sz val="9"/>
            <color indexed="9"/>
            <rFont val="Tahoma"/>
            <family val="2"/>
          </rPr>
          <t xml:space="preserve">
Use a very brief nickname to describe your study to Centralized Recruitment.</t>
        </r>
      </text>
    </comment>
    <comment ref="B36" authorId="0">
      <text>
        <r>
          <rPr>
            <b/>
            <sz val="9"/>
            <color indexed="9"/>
            <rFont val="Tahoma"/>
            <family val="2"/>
          </rPr>
          <t>Method:</t>
        </r>
        <r>
          <rPr>
            <sz val="9"/>
            <color indexed="9"/>
            <rFont val="Tahoma"/>
            <family val="2"/>
          </rPr>
          <t xml:space="preserve">
Select the study method that best matches your study. 
Study methods have been shown to influence S/R ratios.</t>
        </r>
      </text>
    </comment>
    <comment ref="B37" authorId="0">
      <text>
        <r>
          <rPr>
            <b/>
            <sz val="9"/>
            <color indexed="9"/>
            <rFont val="Tahoma"/>
            <family val="2"/>
          </rPr>
          <t>Population:</t>
        </r>
        <r>
          <rPr>
            <sz val="9"/>
            <color indexed="9"/>
            <rFont val="Tahoma"/>
            <family val="2"/>
          </rPr>
          <t xml:space="preserve">
Select the population that best matches your study. If it is very different from any choices, please select Other.
For studies recruiting more than one population, please fill out this form once for each population.</t>
        </r>
      </text>
    </comment>
    <comment ref="B38" authorId="0">
      <text>
        <r>
          <rPr>
            <b/>
            <sz val="9"/>
            <color indexed="9"/>
            <rFont val="Tahoma"/>
            <family val="2"/>
          </rPr>
          <t>Source:</t>
        </r>
        <r>
          <rPr>
            <sz val="9"/>
            <color indexed="9"/>
            <rFont val="Tahoma"/>
            <family val="2"/>
          </rPr>
          <t xml:space="preserve">
Where will your participants be recruited from?
If more than one applies, please choose the most general source. Sources are listed from most to least general.</t>
        </r>
      </text>
    </comment>
    <comment ref="B39" authorId="0">
      <text>
        <r>
          <rPr>
            <b/>
            <sz val="9"/>
            <color indexed="9"/>
            <rFont val="Tahoma"/>
            <family val="2"/>
          </rPr>
          <t>Inclusion/Exclusion Criteria:</t>
        </r>
        <r>
          <rPr>
            <sz val="9"/>
            <color indexed="9"/>
            <rFont val="Tahoma"/>
            <family val="2"/>
          </rPr>
          <t xml:space="preserve">
After defining your population, how many additional criteria do you need to match?
For example, to recruit everyone from that population who can speak english and follow commands, choose </t>
        </r>
        <r>
          <rPr>
            <b/>
            <sz val="9"/>
            <color indexed="9"/>
            <rFont val="Tahoma"/>
            <family val="2"/>
          </rPr>
          <t>Simple</t>
        </r>
        <r>
          <rPr>
            <sz val="9"/>
            <color indexed="9"/>
            <rFont val="Tahoma"/>
            <family val="2"/>
          </rPr>
          <t>.
Think about how often your criteria will be matched within the population.</t>
        </r>
      </text>
    </comment>
    <comment ref="B40" authorId="0">
      <text>
        <r>
          <rPr>
            <b/>
            <sz val="9"/>
            <color indexed="9"/>
            <rFont val="Tahoma"/>
            <family val="2"/>
          </rPr>
          <t>Intervention:</t>
        </r>
        <r>
          <rPr>
            <sz val="9"/>
            <color indexed="9"/>
            <rFont val="Tahoma"/>
            <family val="2"/>
          </rPr>
          <t xml:space="preserve">
Choose the intervention type that best matches what you will do with this population, in your study.
Potential recruits are more likely to decline more strenuous interventions, which affects S/R ratio.</t>
        </r>
      </text>
    </comment>
    <comment ref="B41" authorId="0">
      <text>
        <r>
          <rPr>
            <b/>
            <sz val="9"/>
            <color indexed="9"/>
            <rFont val="Tahoma"/>
            <family val="2"/>
          </rPr>
          <t>Total Participant Time:</t>
        </r>
        <r>
          <rPr>
            <sz val="9"/>
            <color indexed="9"/>
            <rFont val="Tahoma"/>
            <family val="2"/>
          </rPr>
          <t xml:space="preserve">
How many hours are required from each participant, in total, over the entire duration of the study? 
For example, if the participant is required to do six one-hour sessions, that is six hours.</t>
        </r>
      </text>
    </comment>
    <comment ref="B42" authorId="0">
      <text>
        <r>
          <rPr>
            <b/>
            <sz val="9"/>
            <color indexed="9"/>
            <rFont val="Tahoma"/>
            <family val="2"/>
          </rPr>
          <t>Participant Follow-up:</t>
        </r>
        <r>
          <rPr>
            <sz val="9"/>
            <color indexed="9"/>
            <rFont val="Tahoma"/>
            <family val="2"/>
          </rPr>
          <t xml:space="preserve">
Starting from their first participation, how many months will elapse before the participant has totally completed your study?</t>
        </r>
      </text>
    </comment>
    <comment ref="B43" authorId="0">
      <text>
        <r>
          <rPr>
            <b/>
            <sz val="9"/>
            <color indexed="9"/>
            <rFont val="Tahoma"/>
            <family val="2"/>
          </rPr>
          <t>Recruitment Complexity:</t>
        </r>
        <r>
          <rPr>
            <sz val="9"/>
            <color indexed="9"/>
            <rFont val="Tahoma"/>
            <family val="2"/>
          </rPr>
          <t xml:space="preserve">
Low = very few inclusion/exclusion screening criteria most patients in the population will be eligible; Medium = moderate number and type of screening criteria, half of population may be eligible; High = multiple screening criteria that may require secondary screening by trained clinician, few patients in population will be eligible.</t>
        </r>
      </text>
    </comment>
    <comment ref="B44" authorId="0">
      <text>
        <r>
          <rPr>
            <b/>
            <sz val="9"/>
            <color indexed="9"/>
            <rFont val="Tahoma"/>
            <family val="2"/>
          </rPr>
          <t>Sample Size:</t>
        </r>
        <r>
          <rPr>
            <sz val="9"/>
            <color indexed="9"/>
            <rFont val="Tahoma"/>
            <family val="2"/>
          </rPr>
          <t xml:space="preserve">
What is your desired sample size, for this population only?</t>
        </r>
      </text>
    </comment>
    <comment ref="B45" authorId="0">
      <text>
        <r>
          <rPr>
            <b/>
            <sz val="9"/>
            <color indexed="9"/>
            <rFont val="Tahoma"/>
            <family val="2"/>
          </rPr>
          <t>Recruitment Duration:</t>
        </r>
        <r>
          <rPr>
            <sz val="9"/>
            <color indexed="9"/>
            <rFont val="Tahoma"/>
            <family val="2"/>
          </rPr>
          <t xml:space="preserve">
For how many months do you expect to recruit?
For some populations, there are limitations on maximum accrual rate, especially if participants must be shared with other studies.</t>
        </r>
      </text>
    </comment>
    <comment ref="B46" authorId="0">
      <text>
        <r>
          <rPr>
            <b/>
            <sz val="9"/>
            <color indexed="9"/>
            <rFont val="Tahoma"/>
            <family val="2"/>
          </rPr>
          <t>Desired Accrual Rate:</t>
        </r>
        <r>
          <rPr>
            <sz val="9"/>
            <color indexed="9"/>
            <rFont val="Tahoma"/>
            <family val="2"/>
          </rPr>
          <t xml:space="preserve">
Based on your sample size and recruitment duration, the program calculates the desired accrual rate. 
Do you think this is reasonable?</t>
        </r>
      </text>
    </comment>
    <comment ref="B47" authorId="0">
      <text>
        <r>
          <rPr>
            <b/>
            <sz val="9"/>
            <color indexed="9"/>
            <rFont val="Tahoma"/>
            <family val="2"/>
          </rPr>
          <t>Who obtains consent:</t>
        </r>
        <r>
          <rPr>
            <sz val="9"/>
            <color indexed="9"/>
            <rFont val="Tahoma"/>
            <family val="2"/>
          </rPr>
          <t xml:space="preserve">
Are your study procedures so complicated or detailed that it requires specific expertise to explain them to a patient? If yes, than study coordinator should conduct informed consent. If not, than CR Dept Patient Research Liaison will conduct informed consent. We expect 80-90% are not complicated and PRL will handle consent meetings.</t>
        </r>
      </text>
    </comment>
    <comment ref="B50" authorId="0">
      <text>
        <r>
          <rPr>
            <b/>
            <sz val="9"/>
            <color indexed="9"/>
            <rFont val="Tahoma"/>
            <family val="2"/>
          </rPr>
          <t>FC exists for this study:</t>
        </r>
        <r>
          <rPr>
            <sz val="9"/>
            <color indexed="9"/>
            <rFont val="Tahoma"/>
            <family val="2"/>
          </rPr>
          <t xml:space="preserve">
Centralized recruitment will be paid by a transfer of funds from this FC.
If it exists yet, please enter the FC for the study, or the FC that will provide the funds for centralized recruitment. </t>
        </r>
      </text>
    </comment>
    <comment ref="B51" authorId="0">
      <text>
        <r>
          <rPr>
            <b/>
            <sz val="9"/>
            <color indexed="9"/>
            <rFont val="Tahoma"/>
            <family val="2"/>
          </rPr>
          <t>Current State of Study:</t>
        </r>
        <r>
          <rPr>
            <sz val="9"/>
            <color indexed="9"/>
            <rFont val="Tahoma"/>
            <family val="2"/>
          </rPr>
          <t xml:space="preserve">
Why are you completing this form? Is the study ready to go? Are you using it to get an estimate of how much to include in a grant proposal? 
Please give us a general idea.</t>
        </r>
      </text>
    </comment>
    <comment ref="B52" authorId="0">
      <text>
        <r>
          <rPr>
            <b/>
            <sz val="9"/>
            <color indexed="9"/>
            <rFont val="Tahoma"/>
            <family val="2"/>
          </rPr>
          <t>Screening to Recruitment Ratio:</t>
        </r>
        <r>
          <rPr>
            <sz val="9"/>
            <color indexed="9"/>
            <rFont val="Tahoma"/>
            <family val="2"/>
          </rPr>
          <t xml:space="preserve">
How many people do you need to screen for every one person you recruit?
Leave this blank to accept the estimate.
For example, if you screen 50 and recruit 20, the ratio is 2.5.</t>
        </r>
      </text>
    </comment>
    <comment ref="B54" authorId="0">
      <text>
        <r>
          <rPr>
            <b/>
            <sz val="9"/>
            <color indexed="9"/>
            <rFont val="Tahoma"/>
            <family val="2"/>
          </rPr>
          <t>Estimated Annual Cost:</t>
        </r>
        <r>
          <rPr>
            <sz val="9"/>
            <color indexed="9"/>
            <rFont val="Tahoma"/>
            <family val="2"/>
          </rPr>
          <t xml:space="preserve">
(If you will recruit for more than 1 year)
Based on your answers, this is the estimated annual cost for Centralized Recruitment to provide you with study participants.</t>
        </r>
      </text>
    </comment>
    <comment ref="B55" authorId="0">
      <text>
        <r>
          <rPr>
            <b/>
            <sz val="9"/>
            <color indexed="9"/>
            <rFont val="Tahoma"/>
            <family val="2"/>
          </rPr>
          <t>Centralized Recruitment:</t>
        </r>
        <r>
          <rPr>
            <sz val="9"/>
            <color indexed="9"/>
            <rFont val="Tahoma"/>
            <family val="2"/>
          </rPr>
          <t xml:space="preserve">
Based on your answers, this is the estimated total cost for Centralized Recruitment to provide you with study participants.</t>
        </r>
      </text>
    </comment>
  </commentList>
</comments>
</file>

<file path=xl/sharedStrings.xml><?xml version="1.0" encoding="utf-8"?>
<sst xmlns="http://schemas.openxmlformats.org/spreadsheetml/2006/main" count="117" uniqueCount="95">
  <si>
    <t>CAPCR-ID:</t>
  </si>
  <si>
    <t>Study Name:</t>
  </si>
  <si>
    <t>Method:</t>
  </si>
  <si>
    <t>Sample Size:</t>
  </si>
  <si>
    <t>Intervention:</t>
  </si>
  <si>
    <t>Case Series</t>
  </si>
  <si>
    <t>Pilot</t>
  </si>
  <si>
    <t>Proof of Principle</t>
  </si>
  <si>
    <t>Case Control</t>
  </si>
  <si>
    <t>Cohort</t>
  </si>
  <si>
    <t>RCT</t>
  </si>
  <si>
    <t>Qualitative</t>
  </si>
  <si>
    <t>Mixed Methods</t>
  </si>
  <si>
    <t>Other</t>
  </si>
  <si>
    <t>SCI</t>
  </si>
  <si>
    <t>ABI</t>
  </si>
  <si>
    <t>MSK</t>
  </si>
  <si>
    <t>Stroke</t>
  </si>
  <si>
    <t>Observational</t>
  </si>
  <si>
    <t>Exercise</t>
  </si>
  <si>
    <t>Device Testing</t>
  </si>
  <si>
    <t>Inpatient</t>
  </si>
  <si>
    <t>Population:</t>
  </si>
  <si>
    <t>Incl/Excl Criteria:</t>
  </si>
  <si>
    <t>Simple</t>
  </si>
  <si>
    <t>Include All</t>
  </si>
  <si>
    <t>$/hr</t>
  </si>
  <si>
    <t>multiplier</t>
  </si>
  <si>
    <t>$ per S</t>
  </si>
  <si>
    <t>h per S</t>
  </si>
  <si>
    <t>extra denominator</t>
  </si>
  <si>
    <t>Estimated S/R:</t>
  </si>
  <si>
    <t>Centralized Recruitment</t>
  </si>
  <si>
    <t>Therapy - Physical</t>
  </si>
  <si>
    <t>Therapy - Drug</t>
  </si>
  <si>
    <t>Therapy - Occupational</t>
  </si>
  <si>
    <t>Therapy - Respiratory</t>
  </si>
  <si>
    <t>Therapy - SLP</t>
  </si>
  <si>
    <t>Device Development</t>
  </si>
  <si>
    <t>Chart Abstraction</t>
  </si>
  <si>
    <t>?</t>
  </si>
  <si>
    <t>Telephone Call(s)</t>
  </si>
  <si>
    <t>Low</t>
  </si>
  <si>
    <t>High</t>
  </si>
  <si>
    <t>Estimated Total Cost:</t>
  </si>
  <si>
    <t>Estimated Annual Cost:</t>
  </si>
  <si>
    <t>Participant Follow-up:</t>
  </si>
  <si>
    <t>Recruitment Duration:</t>
  </si>
  <si>
    <t>Desired Accrual Rate:</t>
  </si>
  <si>
    <t>more than 12</t>
  </si>
  <si>
    <t>zero</t>
  </si>
  <si>
    <t xml:space="preserve">    hours</t>
  </si>
  <si>
    <t>Recruitment Complexity:</t>
  </si>
  <si>
    <t>Source:</t>
  </si>
  <si>
    <t>Screen this many:</t>
  </si>
  <si>
    <t>$ per S:</t>
  </si>
  <si>
    <t>Pay multiplier for complexity:</t>
  </si>
  <si>
    <t>Multi-Step</t>
  </si>
  <si>
    <t>Complex</t>
  </si>
  <si>
    <t>60+</t>
  </si>
  <si>
    <t>No Follow-up</t>
  </si>
  <si>
    <t>1 to 3.5</t>
  </si>
  <si>
    <t>3.5 to 6.5</t>
  </si>
  <si>
    <t>6.5 to 12</t>
  </si>
  <si>
    <t>Total Participant Time:</t>
  </si>
  <si>
    <t>Current state of the study:</t>
  </si>
  <si>
    <t>Printed:</t>
  </si>
  <si>
    <t>Yes</t>
  </si>
  <si>
    <t>No</t>
  </si>
  <si>
    <t>Initial Estimate</t>
  </si>
  <si>
    <t>Budget Preparation</t>
  </si>
  <si>
    <t>Grant Application</t>
  </si>
  <si>
    <t>CAPCR Approval</t>
  </si>
  <si>
    <t>FC exists for this study:</t>
  </si>
  <si>
    <t>Please complete this form to get a Centralized Recruitment cost estimate</t>
  </si>
  <si>
    <t xml:space="preserve">    participants</t>
  </si>
  <si>
    <t xml:space="preserve">    months</t>
  </si>
  <si>
    <t xml:space="preserve">    participants per month</t>
  </si>
  <si>
    <t>Interview - Go to Person</t>
  </si>
  <si>
    <t>Interview - at TRI</t>
  </si>
  <si>
    <t>Interview - Telephone</t>
  </si>
  <si>
    <t>Survey(s)</t>
  </si>
  <si>
    <t>Medium</t>
  </si>
  <si>
    <t>New Consent Cost</t>
  </si>
  <si>
    <t>Patient Research Liaison (CR dept)</t>
  </si>
  <si>
    <t>Consent Cost Multiplier</t>
  </si>
  <si>
    <t>Cardiac</t>
  </si>
  <si>
    <t>Geriatric</t>
  </si>
  <si>
    <t>Bickle LTC</t>
  </si>
  <si>
    <t>Study Coordinator/Study personnel</t>
  </si>
  <si>
    <t>Inpatient Recruitment Cost Calculator</t>
  </si>
  <si>
    <t>Who obtains consent:</t>
  </si>
  <si>
    <t>Print to PDF and include with CAPCR submission</t>
  </si>
  <si>
    <t>Any questions please contact: Louise.Brisbois@uhn.ca</t>
  </si>
  <si>
    <t>Estimated Screen/Recruit Ratio:</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</si>
</sst>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quot;#,##0.00"/>
    <numFmt numFmtId="165" formatCode="mmmm\ d\,\ yyyy"/>
  </numFmts>
  <fonts count="24" x14ac:knownFonts="1">
    <font>
      <sz val="11"/>
      <color theme="1"/>
      <name val="Calibri"/>
      <family val="2"/>
      <scheme val="minor"/>
    </font>
    <font>
      <sz val="14"/>
      <color theme="1"/>
      <name val="Tahoma"/>
      <family val="2"/>
    </font>
    <font>
      <b/>
      <sz val="9"/>
      <color indexed="9"/>
      <name val="Tahoma"/>
      <family val="2"/>
    </font>
    <font>
      <sz val="9"/>
      <color indexed="9"/>
      <name val="Tahoma"/>
      <family val="2"/>
    </font>
    <font>
      <sz val="11"/>
      <color theme="1"/>
      <name val="Tahoma"/>
      <family val="2"/>
    </font>
    <font>
      <b/>
      <sz val="12"/>
      <color rgb="FF0C6CB6"/>
      <name val="Garamond"/>
      <family val="1"/>
    </font>
    <font>
      <b/>
      <sz val="12"/>
      <color theme="0"/>
      <name val="Garamond"/>
      <family val="1"/>
    </font>
    <font>
      <sz val="30"/>
      <color rgb="FF0C6CB6"/>
      <name val="Garamond"/>
      <family val="1"/>
    </font>
    <font>
      <sz val="12"/>
      <color theme="1"/>
      <name val="Tahoma"/>
      <family val="2"/>
    </font>
    <font>
      <sz val="12"/>
      <color rgb="FF0C6CB6"/>
      <name val="Tahoma"/>
      <family val="2"/>
    </font>
    <font>
      <b/>
      <sz val="12"/>
      <color theme="1"/>
      <name val="Tahoma"/>
      <family val="2"/>
    </font>
    <font>
      <sz val="12"/>
      <color theme="1"/>
      <name val="Garamond"/>
      <family val="1"/>
    </font>
    <font>
      <b/>
      <sz val="12"/>
      <color rgb="FF0C6CB6"/>
      <name val="Tahoma"/>
      <family val="2"/>
    </font>
    <font>
      <sz val="12"/>
      <color theme="0"/>
      <name val="Garamond"/>
      <family val="1"/>
    </font>
    <font>
      <sz val="12"/>
      <color theme="0"/>
      <name val="Tahoma"/>
      <family val="2"/>
    </font>
    <font>
      <sz val="16"/>
      <color rgb="FF0C6CB6"/>
      <name val="Garamond"/>
      <family val="1"/>
    </font>
    <font>
      <sz val="12"/>
      <color rgb="FF0C6CB6"/>
      <name val="Garamond"/>
      <family val="1"/>
    </font>
    <font>
      <sz val="12"/>
      <color theme="1"/>
      <name val="Segoe UI"/>
      <family val="2"/>
    </font>
    <font>
      <sz val="12"/>
      <color theme="0"/>
      <name val="Segoe UI"/>
      <family val="2"/>
    </font>
    <font>
      <sz val="12"/>
      <color rgb="FF0C6CB6"/>
      <name val="Segoe UI"/>
      <family val="2"/>
    </font>
    <font>
      <sz val="11"/>
      <color theme="1"/>
      <name val="Garamond"/>
      <family val="1"/>
    </font>
    <font>
      <b/>
      <sz val="12"/>
      <color theme="1"/>
      <name val="Segoe UI"/>
      <family val="2"/>
    </font>
    <font>
      <b/>
      <sz val="12"/>
      <color theme="1"/>
      <name val="Garamond"/>
      <family val="1"/>
    </font>
    <font>
      <sz val="12"/>
      <name val="Segoe UI"/>
      <family val="2"/>
    </font>
  </fonts>
  <fills count="5">
    <fill>
      <patternFill patternType="none"/>
    </fill>
    <fill>
      <patternFill patternType="gray125"/>
    </fill>
    <fill>
      <patternFill patternType="solid">
        <fgColor theme="0"/>
        <bgColor indexed="64"/>
      </patternFill>
    </fill>
    <fill>
      <patternFill patternType="solid">
        <fgColor rgb="FFD9CA9B"/>
        <bgColor indexed="64"/>
      </patternFill>
    </fill>
    <fill>
      <patternFill patternType="solid">
        <fgColor rgb="FF0C6CB6"/>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ck">
        <color theme="0"/>
      </left>
      <right style="thick">
        <color theme="0"/>
      </right>
      <top style="thick">
        <color theme="0"/>
      </top>
      <bottom style="thick">
        <color theme="0"/>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
      <left/>
      <right style="thin">
        <color indexed="64"/>
      </right>
      <top style="thin">
        <color indexed="64"/>
      </top>
      <bottom style="thin">
        <color indexed="64"/>
      </bottom>
      <diagonal/>
    </border>
    <border>
      <left/>
      <right style="thin">
        <color theme="1"/>
      </right>
      <top/>
      <bottom/>
      <diagonal/>
    </border>
    <border>
      <left style="thin">
        <color indexed="64"/>
      </left>
      <right style="thin">
        <color theme="1"/>
      </right>
      <top style="thin">
        <color indexed="64"/>
      </top>
      <bottom style="thin">
        <color indexed="64"/>
      </bottom>
      <diagonal/>
    </border>
  </borders>
  <cellStyleXfs count="1">
    <xf numFmtId="0" fontId="0" fillId="0" borderId="0"/>
  </cellStyleXfs>
  <cellXfs count="68">
    <xf numFmtId="0" fontId="0" fillId="0" borderId="0" xfId="0"/>
    <xf numFmtId="0" fontId="1" fillId="2" borderId="0" xfId="0" applyFont="1" applyFill="1"/>
    <xf numFmtId="0" fontId="4" fillId="2" borderId="0" xfId="0" applyFont="1" applyFill="1" applyAlignment="1">
      <alignment horizontal="center"/>
    </xf>
    <xf numFmtId="0" fontId="4" fillId="2" borderId="0" xfId="0" applyFont="1" applyFill="1"/>
    <xf numFmtId="0" fontId="4" fillId="2" borderId="0" xfId="0" applyFont="1" applyFill="1" applyAlignment="1">
      <alignment horizontal="right"/>
    </xf>
    <xf numFmtId="0" fontId="4" fillId="2" borderId="0" xfId="0" applyFont="1" applyFill="1" applyBorder="1" applyAlignment="1" applyProtection="1">
      <alignment horizontal="center"/>
    </xf>
    <xf numFmtId="0" fontId="4" fillId="2" borderId="0" xfId="0" applyFont="1" applyFill="1" applyBorder="1" applyProtection="1"/>
    <xf numFmtId="0" fontId="6" fillId="4" borderId="3" xfId="0" applyFont="1" applyFill="1" applyBorder="1" applyAlignment="1">
      <alignment horizontal="center" vertical="center"/>
    </xf>
    <xf numFmtId="0" fontId="4" fillId="2" borderId="0" xfId="0" applyNumberFormat="1" applyFont="1" applyFill="1"/>
    <xf numFmtId="0" fontId="7" fillId="2" borderId="0" xfId="0" applyFont="1" applyFill="1"/>
    <xf numFmtId="0" fontId="8" fillId="2" borderId="0" xfId="0" applyFont="1" applyFill="1"/>
    <xf numFmtId="0" fontId="8" fillId="2" borderId="0" xfId="0" applyFont="1" applyFill="1" applyBorder="1" applyAlignment="1" applyProtection="1">
      <alignment horizontal="center"/>
    </xf>
    <xf numFmtId="0" fontId="8" fillId="2" borderId="0" xfId="0" applyFont="1" applyFill="1" applyAlignment="1">
      <alignment horizontal="center"/>
    </xf>
    <xf numFmtId="0" fontId="8" fillId="2" borderId="0" xfId="0" applyNumberFormat="1" applyFont="1" applyFill="1"/>
    <xf numFmtId="0" fontId="9" fillId="2" borderId="0" xfId="0" applyFont="1" applyFill="1"/>
    <xf numFmtId="0" fontId="10" fillId="2" borderId="0" xfId="0" applyFont="1" applyFill="1"/>
    <xf numFmtId="0" fontId="5" fillId="2" borderId="0" xfId="0" applyFont="1" applyFill="1" applyAlignment="1">
      <alignment horizontal="left" vertical="center"/>
    </xf>
    <xf numFmtId="0" fontId="11" fillId="2" borderId="0" xfId="0" applyFont="1" applyFill="1" applyBorder="1" applyAlignment="1" applyProtection="1">
      <alignment horizontal="center" vertical="center"/>
    </xf>
    <xf numFmtId="0" fontId="12" fillId="2" borderId="0" xfId="0" applyFont="1" applyFill="1" applyAlignment="1">
      <alignment horizontal="left" vertical="center"/>
    </xf>
    <xf numFmtId="2" fontId="11" fillId="2" borderId="0" xfId="0" applyNumberFormat="1" applyFont="1" applyFill="1" applyBorder="1" applyAlignment="1" applyProtection="1">
      <alignment horizontal="center" vertical="center"/>
    </xf>
    <xf numFmtId="0" fontId="11" fillId="2" borderId="0" xfId="0" applyFont="1" applyFill="1" applyAlignment="1">
      <alignment horizontal="center"/>
    </xf>
    <xf numFmtId="0" fontId="11" fillId="2" borderId="0" xfId="0" applyFont="1" applyFill="1" applyBorder="1" applyAlignment="1" applyProtection="1">
      <alignment horizontal="center"/>
    </xf>
    <xf numFmtId="164" fontId="13" fillId="2" borderId="0" xfId="0" applyNumberFormat="1" applyFont="1" applyFill="1" applyBorder="1" applyAlignment="1" applyProtection="1">
      <alignment horizontal="center"/>
    </xf>
    <xf numFmtId="165" fontId="13" fillId="2" borderId="0" xfId="0" applyNumberFormat="1" applyFont="1" applyFill="1" applyBorder="1" applyAlignment="1" applyProtection="1">
      <alignment horizontal="center"/>
    </xf>
    <xf numFmtId="164" fontId="6" fillId="2" borderId="0" xfId="0" applyNumberFormat="1" applyFont="1" applyFill="1" applyBorder="1" applyAlignment="1">
      <alignment horizontal="center"/>
    </xf>
    <xf numFmtId="164" fontId="14" fillId="2" borderId="0" xfId="0" applyNumberFormat="1" applyFont="1" applyFill="1" applyBorder="1" applyAlignment="1" applyProtection="1">
      <alignment horizontal="center"/>
    </xf>
    <xf numFmtId="165" fontId="14" fillId="2" borderId="0" xfId="0" applyNumberFormat="1" applyFont="1" applyFill="1" applyBorder="1" applyAlignment="1" applyProtection="1">
      <alignment horizontal="center"/>
    </xf>
    <xf numFmtId="0" fontId="15" fillId="2" borderId="0" xfId="0" applyFont="1" applyFill="1"/>
    <xf numFmtId="0" fontId="16" fillId="2" borderId="0" xfId="0" applyFont="1" applyFill="1"/>
    <xf numFmtId="0" fontId="16" fillId="2" borderId="0" xfId="0" applyFont="1" applyFill="1" applyAlignment="1">
      <alignment horizontal="left" vertical="center"/>
    </xf>
    <xf numFmtId="0" fontId="16" fillId="2" borderId="0" xfId="0" applyFont="1" applyFill="1" applyAlignment="1">
      <alignment horizontal="right" vertical="center"/>
    </xf>
    <xf numFmtId="0" fontId="20" fillId="2" borderId="0" xfId="0" applyFont="1" applyFill="1" applyBorder="1" applyAlignment="1" applyProtection="1">
      <alignment horizontal="center"/>
    </xf>
    <xf numFmtId="0" fontId="20" fillId="2" borderId="0" xfId="0" applyFont="1" applyFill="1" applyBorder="1" applyProtection="1"/>
    <xf numFmtId="0" fontId="11" fillId="2" borderId="0" xfId="0" applyFont="1" applyFill="1"/>
    <xf numFmtId="164" fontId="16" fillId="2" borderId="0" xfId="0" applyNumberFormat="1" applyFont="1" applyFill="1" applyBorder="1" applyAlignment="1" applyProtection="1">
      <alignment horizontal="left"/>
    </xf>
    <xf numFmtId="0" fontId="17" fillId="0" borderId="1" xfId="0" applyFont="1" applyFill="1" applyBorder="1" applyProtection="1">
      <protection locked="0"/>
    </xf>
    <xf numFmtId="0" fontId="21" fillId="0" borderId="1" xfId="0" applyFont="1" applyFill="1" applyBorder="1" applyAlignment="1" applyProtection="1">
      <alignment horizontal="left" vertical="center"/>
      <protection locked="0"/>
    </xf>
    <xf numFmtId="0" fontId="4" fillId="2" borderId="6" xfId="0" applyFont="1" applyFill="1" applyBorder="1"/>
    <xf numFmtId="0" fontId="4" fillId="2" borderId="7" xfId="0" applyFont="1" applyFill="1" applyBorder="1"/>
    <xf numFmtId="0" fontId="4" fillId="2" borderId="8" xfId="0" applyFont="1" applyFill="1" applyBorder="1"/>
    <xf numFmtId="0" fontId="4" fillId="2" borderId="5" xfId="0" applyFont="1" applyFill="1" applyBorder="1"/>
    <xf numFmtId="0" fontId="4" fillId="2" borderId="9" xfId="0" applyFont="1" applyFill="1" applyBorder="1" applyAlignment="1">
      <alignment horizontal="right"/>
    </xf>
    <xf numFmtId="0" fontId="4" fillId="2" borderId="9" xfId="0" applyFont="1" applyFill="1" applyBorder="1"/>
    <xf numFmtId="0" fontId="4" fillId="2" borderId="10" xfId="0" applyFont="1" applyFill="1" applyBorder="1"/>
    <xf numFmtId="0" fontId="4" fillId="2" borderId="0" xfId="0" applyFont="1" applyFill="1" applyBorder="1"/>
    <xf numFmtId="0" fontId="4" fillId="2" borderId="11" xfId="0" applyFont="1" applyFill="1" applyBorder="1"/>
    <xf numFmtId="0" fontId="4" fillId="2" borderId="12" xfId="0" applyFont="1" applyFill="1" applyBorder="1"/>
    <xf numFmtId="0" fontId="4" fillId="2" borderId="0" xfId="0" applyFont="1" applyFill="1" applyBorder="1" applyAlignment="1">
      <alignment horizontal="center"/>
    </xf>
    <xf numFmtId="0" fontId="5" fillId="2" borderId="0" xfId="0" applyFont="1" applyFill="1" applyAlignment="1">
      <alignment horizontal="center" vertical="center"/>
    </xf>
    <xf numFmtId="0" fontId="4" fillId="2" borderId="0" xfId="0" applyFont="1" applyFill="1" applyAlignment="1">
      <alignment horizontal="left"/>
    </xf>
    <xf numFmtId="0" fontId="4" fillId="2" borderId="0" xfId="0" applyFont="1" applyFill="1" applyBorder="1" applyAlignment="1">
      <alignment horizontal="left"/>
    </xf>
    <xf numFmtId="0" fontId="8" fillId="2" borderId="0" xfId="0" applyFont="1" applyFill="1" applyAlignment="1">
      <alignment horizontal="left"/>
    </xf>
    <xf numFmtId="0" fontId="22" fillId="0" borderId="13" xfId="0" applyFont="1" applyFill="1" applyBorder="1" applyAlignment="1" applyProtection="1">
      <alignment horizontal="left" vertical="center"/>
      <protection locked="0"/>
    </xf>
    <xf numFmtId="0" fontId="16" fillId="2" borderId="14" xfId="0" applyFont="1" applyFill="1" applyBorder="1" applyAlignment="1">
      <alignment horizontal="left" vertical="center"/>
    </xf>
    <xf numFmtId="0" fontId="23" fillId="0" borderId="1" xfId="0" applyFont="1" applyFill="1" applyBorder="1" applyProtection="1">
      <protection locked="0"/>
    </xf>
    <xf numFmtId="0" fontId="21" fillId="0" borderId="0" xfId="0" applyFont="1" applyFill="1" applyBorder="1" applyAlignment="1" applyProtection="1">
      <alignment horizontal="left" vertical="center"/>
      <protection locked="0"/>
    </xf>
    <xf numFmtId="0" fontId="17" fillId="3" borderId="1" xfId="0" applyFont="1" applyFill="1" applyBorder="1" applyAlignment="1" applyProtection="1">
      <alignment horizontal="center" vertical="center"/>
      <protection locked="0"/>
    </xf>
    <xf numFmtId="0" fontId="17" fillId="2" borderId="0" xfId="0" applyFont="1" applyFill="1" applyAlignment="1">
      <alignment horizontal="center" vertical="center"/>
    </xf>
    <xf numFmtId="0" fontId="17" fillId="3" borderId="4" xfId="0" applyFont="1" applyFill="1" applyBorder="1" applyAlignment="1" applyProtection="1">
      <alignment horizontal="center" vertical="center"/>
      <protection locked="0"/>
    </xf>
    <xf numFmtId="2" fontId="17" fillId="3" borderId="1" xfId="0" applyNumberFormat="1" applyFont="1" applyFill="1" applyBorder="1" applyAlignment="1" applyProtection="1">
      <alignment horizontal="center" vertical="center"/>
      <protection locked="0"/>
    </xf>
    <xf numFmtId="1" fontId="17" fillId="3" borderId="1" xfId="0" applyNumberFormat="1" applyFont="1" applyFill="1" applyBorder="1" applyAlignment="1" applyProtection="1">
      <alignment horizontal="center" vertical="center"/>
      <protection locked="0"/>
    </xf>
    <xf numFmtId="2" fontId="18" fillId="4" borderId="1" xfId="0" applyNumberFormat="1" applyFont="1" applyFill="1" applyBorder="1" applyAlignment="1">
      <alignment horizontal="center" vertical="center"/>
    </xf>
    <xf numFmtId="0" fontId="17" fillId="3" borderId="15" xfId="0" applyFont="1" applyFill="1" applyBorder="1" applyAlignment="1" applyProtection="1">
      <alignment horizontal="center" vertical="center"/>
      <protection locked="0"/>
    </xf>
    <xf numFmtId="0" fontId="19" fillId="2" borderId="0" xfId="0" applyFont="1" applyFill="1" applyAlignment="1">
      <alignment horizontal="center" vertical="center"/>
    </xf>
    <xf numFmtId="2" fontId="17" fillId="3" borderId="1" xfId="0" applyNumberFormat="1" applyFont="1" applyFill="1" applyBorder="1" applyAlignment="1" applyProtection="1">
      <alignment horizontal="center" vertical="center"/>
    </xf>
    <xf numFmtId="164" fontId="18" fillId="4" borderId="2" xfId="0" applyNumberFormat="1" applyFont="1" applyFill="1" applyBorder="1" applyAlignment="1">
      <alignment horizontal="center" vertical="center"/>
    </xf>
    <xf numFmtId="0" fontId="17" fillId="2" borderId="0" xfId="0" applyFont="1" applyFill="1" applyAlignment="1">
      <alignment horizontal="center"/>
    </xf>
    <xf numFmtId="0" fontId="19" fillId="2" borderId="0" xfId="0" applyFont="1" applyFill="1" applyAlignment="1">
      <alignment horizontal="center"/>
    </xf>
  </cellXfs>
  <cellStyles count="1">
    <cellStyle name="Normal" xfId="0" builtinId="0"/>
  </cellStyles>
  <dxfs count="0"/>
  <tableStyles count="0" defaultTableStyle="TableStyleMedium2" defaultPivotStyle="PivotStyleLight16"/>
  <colors>
    <mruColors>
      <color rgb="FF0C6CB6"/>
      <color rgb="FFD9CA9B"/>
      <color rgb="FFCBB77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85726</xdr:colOff>
      <xdr:row>21</xdr:row>
      <xdr:rowOff>95252</xdr:rowOff>
    </xdr:from>
    <xdr:to>
      <xdr:col>3</xdr:col>
      <xdr:colOff>2266017</xdr:colOff>
      <xdr:row>25</xdr:row>
      <xdr:rowOff>131432</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95326" y="276227"/>
          <a:ext cx="4476750" cy="79818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Louise.Brisbois@uhn.ca"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tCR">
    <pageSetUpPr fitToPage="1"/>
  </sheetPr>
  <dimension ref="B1:AO65"/>
  <sheetViews>
    <sheetView tabSelected="1" topLeftCell="A22" zoomScale="85" zoomScaleNormal="85" workbookViewId="0">
      <selection activeCell="D22" sqref="D1:D1048576"/>
    </sheetView>
  </sheetViews>
  <sheetFormatPr defaultColWidth="9.140625" defaultRowHeight="15" x14ac:dyDescent="0.25"/>
  <cols>
    <col min="1" max="1" width="9.140625" style="3" customWidth="1"/>
    <col min="2" max="2" width="4" style="3" customWidth="1"/>
    <col min="3" max="3" width="31.7109375" style="3" customWidth="1"/>
    <col min="4" max="4" width="35.140625" style="2" customWidth="1"/>
    <col min="5" max="5" width="14.140625" style="5" customWidth="1"/>
    <col min="6" max="6" width="31.42578125" style="31" customWidth="1"/>
    <col min="7" max="7" width="30" style="5" customWidth="1"/>
    <col min="8" max="8" width="29" style="5" customWidth="1"/>
    <col min="9" max="9" width="16.7109375" style="3" customWidth="1"/>
    <col min="10" max="11" width="9.140625" style="3"/>
    <col min="12" max="12" width="20.140625" style="3" bestFit="1" customWidth="1"/>
    <col min="13" max="14" width="6" style="3" customWidth="1"/>
    <col min="15" max="15" width="24.140625" style="3" customWidth="1"/>
    <col min="16" max="17" width="5.42578125" style="3" customWidth="1"/>
    <col min="18" max="18" width="16.7109375" style="3" customWidth="1"/>
    <col min="19" max="20" width="4.28515625" style="3" customWidth="1"/>
    <col min="21" max="21" width="8.28515625" style="2" customWidth="1"/>
    <col min="22" max="23" width="6.28515625" style="3" customWidth="1"/>
    <col min="24" max="24" width="16.7109375" style="8" customWidth="1"/>
    <col min="25" max="26" width="6.28515625" style="3" customWidth="1"/>
    <col min="27" max="27" width="12.28515625" style="3" bestFit="1" customWidth="1"/>
    <col min="28" max="28" width="5.7109375" style="3" customWidth="1"/>
    <col min="29" max="29" width="15.140625" style="3" customWidth="1"/>
    <col min="30" max="30" width="13" style="3" customWidth="1"/>
    <col min="31" max="31" width="5.7109375" style="3" customWidth="1"/>
    <col min="32" max="32" width="30.28515625" style="49" customWidth="1"/>
    <col min="33" max="33" width="11.85546875" style="2" customWidth="1"/>
    <col min="34" max="35" width="5.7109375" style="3" customWidth="1"/>
    <col min="36" max="38" width="9.140625" style="3"/>
    <col min="39" max="39" width="13.28515625" style="3" customWidth="1"/>
    <col min="40" max="16384" width="9.140625" style="3"/>
  </cols>
  <sheetData>
    <row r="1" spans="5:41" ht="14.45" hidden="1" x14ac:dyDescent="0.35">
      <c r="I1" s="3" t="s">
        <v>8</v>
      </c>
      <c r="J1" s="3">
        <v>1.5</v>
      </c>
      <c r="K1" s="3">
        <v>5</v>
      </c>
      <c r="L1" s="3" t="s">
        <v>15</v>
      </c>
      <c r="M1" s="3">
        <v>2</v>
      </c>
      <c r="N1" s="3">
        <v>3</v>
      </c>
      <c r="O1" s="3" t="s">
        <v>39</v>
      </c>
      <c r="P1" s="3">
        <v>0.8</v>
      </c>
      <c r="Q1" s="3">
        <v>0</v>
      </c>
      <c r="R1" s="3" t="s">
        <v>21</v>
      </c>
      <c r="S1" s="3">
        <v>3</v>
      </c>
      <c r="T1" s="3">
        <v>0</v>
      </c>
      <c r="U1" s="2" t="s">
        <v>50</v>
      </c>
      <c r="V1" s="3">
        <v>1</v>
      </c>
      <c r="W1" s="3">
        <v>0</v>
      </c>
      <c r="X1" s="8" t="s">
        <v>60</v>
      </c>
      <c r="Y1" s="3">
        <v>1</v>
      </c>
      <c r="Z1" s="3">
        <v>0</v>
      </c>
      <c r="AA1" s="3" t="s">
        <v>25</v>
      </c>
      <c r="AB1" s="3">
        <v>1</v>
      </c>
      <c r="AC1" s="3">
        <v>0</v>
      </c>
      <c r="AD1" s="3" t="s">
        <v>42</v>
      </c>
      <c r="AE1" s="3">
        <v>1</v>
      </c>
      <c r="AF1" s="49" t="s">
        <v>84</v>
      </c>
      <c r="AG1" s="2">
        <v>1</v>
      </c>
      <c r="AH1" s="3" t="s">
        <v>69</v>
      </c>
      <c r="AL1" s="3" t="s">
        <v>26</v>
      </c>
      <c r="AM1" s="3">
        <v>34.61</v>
      </c>
    </row>
    <row r="2" spans="5:41" ht="14.45" hidden="1" x14ac:dyDescent="0.35">
      <c r="I2" s="3" t="s">
        <v>5</v>
      </c>
      <c r="J2" s="3">
        <v>1</v>
      </c>
      <c r="K2" s="3">
        <v>3</v>
      </c>
      <c r="L2" s="3" t="s">
        <v>86</v>
      </c>
      <c r="M2" s="3">
        <v>1.5</v>
      </c>
      <c r="N2" s="3">
        <v>0</v>
      </c>
      <c r="O2" s="3" t="s">
        <v>38</v>
      </c>
      <c r="P2" s="3">
        <v>1.2</v>
      </c>
      <c r="Q2" s="3">
        <v>0</v>
      </c>
      <c r="R2" s="3" t="s">
        <v>13</v>
      </c>
      <c r="S2" s="3">
        <v>1</v>
      </c>
      <c r="T2" s="3">
        <v>0</v>
      </c>
      <c r="U2" s="2">
        <v>1</v>
      </c>
      <c r="V2" s="3">
        <v>1.1000000000000001</v>
      </c>
      <c r="W2" s="3">
        <v>0</v>
      </c>
      <c r="X2" s="8" t="s">
        <v>61</v>
      </c>
      <c r="Y2" s="3">
        <v>1.2</v>
      </c>
      <c r="Z2" s="3">
        <v>0</v>
      </c>
      <c r="AA2" s="3" t="s">
        <v>24</v>
      </c>
      <c r="AB2" s="3">
        <v>1</v>
      </c>
      <c r="AC2" s="3">
        <v>1</v>
      </c>
      <c r="AD2" s="3" t="s">
        <v>82</v>
      </c>
      <c r="AE2" s="3">
        <v>1</v>
      </c>
      <c r="AF2" s="49" t="s">
        <v>89</v>
      </c>
      <c r="AG2" s="2">
        <v>0</v>
      </c>
      <c r="AH2" s="3" t="s">
        <v>70</v>
      </c>
      <c r="AL2" s="3" t="s">
        <v>27</v>
      </c>
      <c r="AM2" s="3">
        <v>1.26</v>
      </c>
    </row>
    <row r="3" spans="5:41" ht="14.45" hidden="1" x14ac:dyDescent="0.35">
      <c r="I3" s="3" t="s">
        <v>9</v>
      </c>
      <c r="J3" s="3">
        <v>1</v>
      </c>
      <c r="K3" s="3">
        <v>3</v>
      </c>
      <c r="L3" s="3" t="s">
        <v>87</v>
      </c>
      <c r="M3" s="3">
        <v>3</v>
      </c>
      <c r="N3" s="3">
        <v>5</v>
      </c>
      <c r="O3" s="3" t="s">
        <v>20</v>
      </c>
      <c r="P3" s="3">
        <v>1.5</v>
      </c>
      <c r="Q3" s="3">
        <v>0</v>
      </c>
      <c r="U3" s="2">
        <v>5</v>
      </c>
      <c r="V3" s="3">
        <v>1.2</v>
      </c>
      <c r="W3" s="3">
        <v>0</v>
      </c>
      <c r="X3" s="8" t="s">
        <v>62</v>
      </c>
      <c r="Y3" s="3">
        <v>1.2</v>
      </c>
      <c r="Z3" s="3">
        <v>0</v>
      </c>
      <c r="AA3" s="3" t="s">
        <v>57</v>
      </c>
      <c r="AB3" s="3">
        <v>1.3</v>
      </c>
      <c r="AC3" s="3">
        <v>2</v>
      </c>
      <c r="AD3" s="3" t="s">
        <v>43</v>
      </c>
      <c r="AE3" s="3">
        <v>1.25</v>
      </c>
      <c r="AH3" s="3" t="s">
        <v>71</v>
      </c>
      <c r="AL3" s="3" t="s">
        <v>29</v>
      </c>
      <c r="AM3" s="3">
        <v>1.5</v>
      </c>
    </row>
    <row r="4" spans="5:41" ht="14.45" hidden="1" x14ac:dyDescent="0.35">
      <c r="I4" s="3" t="s">
        <v>12</v>
      </c>
      <c r="J4" s="3">
        <v>1.2</v>
      </c>
      <c r="K4" s="3">
        <v>3</v>
      </c>
      <c r="L4" s="3" t="s">
        <v>88</v>
      </c>
      <c r="M4" s="3">
        <v>2</v>
      </c>
      <c r="N4" s="3">
        <v>4</v>
      </c>
      <c r="O4" s="3" t="s">
        <v>19</v>
      </c>
      <c r="P4" s="3">
        <v>1.5</v>
      </c>
      <c r="Q4" s="3">
        <v>0</v>
      </c>
      <c r="U4" s="2">
        <v>10</v>
      </c>
      <c r="V4" s="3">
        <v>1.5</v>
      </c>
      <c r="W4" s="3">
        <v>0</v>
      </c>
      <c r="X4" s="8" t="s">
        <v>63</v>
      </c>
      <c r="Y4" s="3">
        <v>1.2</v>
      </c>
      <c r="Z4" s="3">
        <v>0</v>
      </c>
      <c r="AA4" s="3" t="s">
        <v>58</v>
      </c>
      <c r="AB4" s="3">
        <v>1.5</v>
      </c>
      <c r="AC4" s="3">
        <v>3</v>
      </c>
      <c r="AH4" s="3" t="s">
        <v>72</v>
      </c>
      <c r="AL4" s="3" t="s">
        <v>28</v>
      </c>
      <c r="AM4" s="3">
        <f>AM1*AM2*AM3</f>
        <v>65.412900000000008</v>
      </c>
    </row>
    <row r="5" spans="5:41" ht="14.45" hidden="1" x14ac:dyDescent="0.35">
      <c r="E5" s="6"/>
      <c r="F5" s="32"/>
      <c r="G5" s="6"/>
      <c r="H5" s="6"/>
      <c r="I5" s="3" t="s">
        <v>6</v>
      </c>
      <c r="J5" s="3">
        <v>1.2</v>
      </c>
      <c r="K5" s="3">
        <v>5</v>
      </c>
      <c r="L5" s="3" t="s">
        <v>16</v>
      </c>
      <c r="M5" s="3">
        <v>2</v>
      </c>
      <c r="N5" s="3">
        <v>0</v>
      </c>
      <c r="O5" s="3" t="s">
        <v>78</v>
      </c>
      <c r="P5" s="3">
        <v>1.1000000000000001</v>
      </c>
      <c r="Q5" s="3">
        <v>0</v>
      </c>
      <c r="U5" s="2">
        <v>20</v>
      </c>
      <c r="V5" s="3">
        <v>2</v>
      </c>
      <c r="W5" s="3">
        <v>0</v>
      </c>
      <c r="X5" s="8" t="s">
        <v>49</v>
      </c>
      <c r="Y5" s="3">
        <v>1.2</v>
      </c>
      <c r="Z5" s="3">
        <v>0</v>
      </c>
      <c r="AH5" s="3" t="s">
        <v>13</v>
      </c>
      <c r="AL5" s="4" t="s">
        <v>30</v>
      </c>
      <c r="AM5" s="3">
        <v>6</v>
      </c>
    </row>
    <row r="6" spans="5:41" ht="14.45" hidden="1" x14ac:dyDescent="0.35">
      <c r="I6" s="3" t="s">
        <v>7</v>
      </c>
      <c r="J6" s="3">
        <v>1.2</v>
      </c>
      <c r="K6" s="3">
        <v>3</v>
      </c>
      <c r="L6" s="3" t="s">
        <v>14</v>
      </c>
      <c r="M6" s="3">
        <v>2</v>
      </c>
      <c r="N6" s="3">
        <v>2</v>
      </c>
      <c r="O6" s="3" t="s">
        <v>79</v>
      </c>
      <c r="P6" s="3">
        <v>1.2</v>
      </c>
      <c r="Q6" s="3">
        <v>0</v>
      </c>
      <c r="U6" s="2">
        <v>30</v>
      </c>
      <c r="V6" s="3">
        <v>2.5</v>
      </c>
      <c r="Z6" s="3">
        <v>0</v>
      </c>
    </row>
    <row r="7" spans="5:41" ht="14.45" hidden="1" x14ac:dyDescent="0.35">
      <c r="I7" s="3" t="s">
        <v>11</v>
      </c>
      <c r="J7" s="3">
        <v>1</v>
      </c>
      <c r="K7" s="3">
        <v>3</v>
      </c>
      <c r="L7" s="3" t="s">
        <v>17</v>
      </c>
      <c r="M7" s="3">
        <v>2</v>
      </c>
      <c r="N7" s="3">
        <v>4</v>
      </c>
      <c r="O7" s="3" t="s">
        <v>80</v>
      </c>
      <c r="P7" s="3">
        <v>1.1000000000000001</v>
      </c>
      <c r="Q7" s="3">
        <v>0</v>
      </c>
      <c r="U7" s="2">
        <v>40</v>
      </c>
      <c r="V7" s="3">
        <v>2.8</v>
      </c>
      <c r="AM7" s="3" t="e">
        <f>VLOOKUP($D36,$I$1:$K$9,1,FALSE)</f>
        <v>#N/A</v>
      </c>
      <c r="AN7" s="3" t="e">
        <f>VLOOKUP($D36,$I$1:$K$9,2,FALSE)</f>
        <v>#N/A</v>
      </c>
      <c r="AO7" s="3" t="e">
        <f>VLOOKUP($D36,$I$1:$K$9,3,FALSE)</f>
        <v>#N/A</v>
      </c>
    </row>
    <row r="8" spans="5:41" ht="14.45" hidden="1" x14ac:dyDescent="0.35">
      <c r="I8" s="3" t="s">
        <v>10</v>
      </c>
      <c r="J8" s="3">
        <v>2</v>
      </c>
      <c r="K8" s="3">
        <v>3</v>
      </c>
      <c r="L8" s="3" t="s">
        <v>13</v>
      </c>
      <c r="M8" s="3">
        <v>2</v>
      </c>
      <c r="N8" s="3">
        <v>3</v>
      </c>
      <c r="O8" s="3" t="s">
        <v>18</v>
      </c>
      <c r="P8" s="3">
        <v>1</v>
      </c>
      <c r="Q8" s="3">
        <v>0</v>
      </c>
      <c r="U8" s="2">
        <v>50</v>
      </c>
      <c r="V8" s="3">
        <v>3</v>
      </c>
      <c r="AA8" s="40"/>
      <c r="AB8" s="41" t="s">
        <v>55</v>
      </c>
      <c r="AC8" s="42" t="e">
        <f>AM4*AN20</f>
        <v>#N/A</v>
      </c>
      <c r="AD8" s="37"/>
      <c r="AE8" s="44" t="s">
        <v>67</v>
      </c>
      <c r="AF8" s="50"/>
      <c r="AG8" s="47"/>
      <c r="AH8" s="44"/>
      <c r="AI8" s="44"/>
      <c r="AJ8" s="44"/>
      <c r="AM8" s="3" t="e">
        <f>VLOOKUP($D37,$L$1:$N$8,1,FALSE)</f>
        <v>#N/A</v>
      </c>
      <c r="AN8" s="3" t="e">
        <f>VLOOKUP($D37,$L$1:$N$8,2,FALSE)</f>
        <v>#N/A</v>
      </c>
      <c r="AO8" s="3" t="e">
        <f>VLOOKUP($D37,$L$1:$N$8,3,FALSE)</f>
        <v>#N/A</v>
      </c>
    </row>
    <row r="9" spans="5:41" ht="14.45" hidden="1" x14ac:dyDescent="0.35">
      <c r="I9" s="3" t="s">
        <v>13</v>
      </c>
      <c r="J9" s="3">
        <v>1.2</v>
      </c>
      <c r="K9" s="3">
        <v>5</v>
      </c>
      <c r="O9" s="3" t="s">
        <v>81</v>
      </c>
      <c r="P9" s="3">
        <v>1</v>
      </c>
      <c r="Q9" s="3">
        <v>0</v>
      </c>
      <c r="U9" s="2" t="s">
        <v>59</v>
      </c>
      <c r="V9" s="3">
        <v>3.5</v>
      </c>
      <c r="AA9" s="43"/>
      <c r="AB9" s="44"/>
      <c r="AC9" s="44" t="e">
        <f>AN19*AC8</f>
        <v>#N/A</v>
      </c>
      <c r="AD9" s="45"/>
      <c r="AE9" s="44" t="s">
        <v>68</v>
      </c>
      <c r="AF9" s="50"/>
      <c r="AG9" s="47"/>
      <c r="AH9" s="44"/>
      <c r="AI9" s="44"/>
      <c r="AJ9" s="44"/>
      <c r="AM9" s="3" t="e">
        <f>VLOOKUP($D38,$R$1:$T$2,1,FALSE)</f>
        <v>#N/A</v>
      </c>
      <c r="AN9" s="3" t="e">
        <f>VLOOKUP($D38,$R$1:$T$2,2,FALSE)</f>
        <v>#N/A</v>
      </c>
      <c r="AO9" s="3" t="e">
        <f>VLOOKUP($D38,$R$1:$T$2,3,FALSE)</f>
        <v>#N/A</v>
      </c>
    </row>
    <row r="10" spans="5:41" ht="14.45" hidden="1" x14ac:dyDescent="0.35">
      <c r="O10" s="3" t="s">
        <v>41</v>
      </c>
      <c r="P10" s="3">
        <v>1.1000000000000001</v>
      </c>
      <c r="Q10" s="3">
        <v>0</v>
      </c>
      <c r="AA10" s="43"/>
      <c r="AB10" s="44"/>
      <c r="AC10" s="44"/>
      <c r="AD10" s="45"/>
      <c r="AE10" s="44"/>
      <c r="AF10" s="50"/>
      <c r="AG10" s="47"/>
      <c r="AH10" s="44"/>
      <c r="AI10" s="44"/>
      <c r="AJ10" s="44"/>
      <c r="AM10" s="3" t="e">
        <f>VLOOKUP($D40,$O$1:$Q$16,1,FALSE)</f>
        <v>#N/A</v>
      </c>
      <c r="AN10" s="3" t="e">
        <f>VLOOKUP($D40,$O$1:$Q$16,2,FALSE)</f>
        <v>#N/A</v>
      </c>
      <c r="AO10" s="3" t="e">
        <f>VLOOKUP($D40,$O$1:$Q$16,3,FALSE)</f>
        <v>#N/A</v>
      </c>
    </row>
    <row r="11" spans="5:41" ht="14.45" hidden="1" x14ac:dyDescent="0.35">
      <c r="O11" s="3" t="s">
        <v>34</v>
      </c>
      <c r="P11" s="3">
        <v>2</v>
      </c>
      <c r="Q11" s="3">
        <v>0</v>
      </c>
      <c r="AA11" s="43"/>
      <c r="AB11" s="44" t="s">
        <v>83</v>
      </c>
      <c r="AC11" s="44"/>
      <c r="AD11" s="45" t="e">
        <f>D44*AM1*AM2*AD12</f>
        <v>#N/A</v>
      </c>
      <c r="AE11" s="44"/>
      <c r="AF11" s="50"/>
      <c r="AG11" s="47"/>
      <c r="AH11" s="44"/>
      <c r="AI11" s="44"/>
      <c r="AJ11" s="44"/>
      <c r="AM11" s="3" t="e">
        <f>VLOOKUP($D41,$U$1:$W$9,1,FALSE)</f>
        <v>#N/A</v>
      </c>
      <c r="AN11" s="3" t="e">
        <f>VLOOKUP($D41,$U$1:$W$9,2,FALSE)</f>
        <v>#N/A</v>
      </c>
      <c r="AO11" s="3" t="e">
        <f>VLOOKUP($D41,$U$1:$W$9,3,FALSE)</f>
        <v>#N/A</v>
      </c>
    </row>
    <row r="12" spans="5:41" ht="14.45" hidden="1" x14ac:dyDescent="0.35">
      <c r="O12" s="3" t="s">
        <v>35</v>
      </c>
      <c r="P12" s="3">
        <v>1.5</v>
      </c>
      <c r="Q12" s="3">
        <v>0</v>
      </c>
      <c r="AA12" s="43"/>
      <c r="AB12" s="44" t="s">
        <v>85</v>
      </c>
      <c r="AC12" s="44"/>
      <c r="AD12" s="45" t="e">
        <f>VLOOKUP($D47,$AF$1:$AG$2,2,FALSE)</f>
        <v>#N/A</v>
      </c>
      <c r="AE12" s="44"/>
      <c r="AF12" s="50"/>
      <c r="AG12" s="47"/>
      <c r="AH12" s="44"/>
      <c r="AI12" s="44"/>
      <c r="AJ12" s="44"/>
      <c r="AM12" s="3" t="e">
        <f>VLOOKUP($D42,$X$1:$Z$5,1,FALSE)</f>
        <v>#N/A</v>
      </c>
      <c r="AN12" s="3" t="e">
        <f>VLOOKUP($D42,$X$1:$Z$5,2,FALSE)</f>
        <v>#N/A</v>
      </c>
      <c r="AO12" s="3" t="e">
        <f>VLOOKUP($D42,$X$1:$Z$5,3,FALSE)</f>
        <v>#N/A</v>
      </c>
    </row>
    <row r="13" spans="5:41" ht="14.45" hidden="1" x14ac:dyDescent="0.35">
      <c r="O13" s="3" t="s">
        <v>33</v>
      </c>
      <c r="P13" s="3">
        <v>1.5</v>
      </c>
      <c r="Q13" s="3">
        <v>0</v>
      </c>
      <c r="AA13" s="43"/>
      <c r="AB13" s="44"/>
      <c r="AC13" s="44"/>
      <c r="AD13" s="45"/>
      <c r="AE13" s="44"/>
      <c r="AF13" s="50"/>
      <c r="AG13" s="47"/>
      <c r="AH13" s="44"/>
      <c r="AI13" s="44"/>
      <c r="AJ13" s="44"/>
      <c r="AM13" s="3" t="e">
        <f>VLOOKUP($D39,$AA$1:$AC$4,1,FALSE)</f>
        <v>#N/A</v>
      </c>
      <c r="AN13" s="3" t="e">
        <f>VLOOKUP($D39,$AA$1:$AC$4,2,FALSE)</f>
        <v>#N/A</v>
      </c>
      <c r="AO13" s="3" t="e">
        <f>VLOOKUP($D39,$AA$1:$AC$4,3,FALSE)</f>
        <v>#N/A</v>
      </c>
    </row>
    <row r="14" spans="5:41" ht="14.45" hidden="1" x14ac:dyDescent="0.35">
      <c r="O14" s="3" t="s">
        <v>36</v>
      </c>
      <c r="P14" s="3">
        <v>1.5</v>
      </c>
      <c r="Q14" s="3">
        <v>0</v>
      </c>
      <c r="AA14" s="38"/>
      <c r="AB14" s="46"/>
      <c r="AC14" s="46"/>
      <c r="AD14" s="39"/>
      <c r="AE14" s="44"/>
      <c r="AF14" s="50"/>
      <c r="AG14" s="47"/>
      <c r="AH14" s="44"/>
      <c r="AI14" s="44"/>
      <c r="AJ14" s="44"/>
    </row>
    <row r="15" spans="5:41" ht="14.45" hidden="1" x14ac:dyDescent="0.35">
      <c r="O15" s="3" t="s">
        <v>37</v>
      </c>
      <c r="P15" s="3">
        <v>1.5</v>
      </c>
      <c r="Q15" s="3">
        <v>0</v>
      </c>
      <c r="AA15" s="44"/>
      <c r="AB15" s="44"/>
      <c r="AC15" s="44"/>
      <c r="AD15" s="44"/>
      <c r="AE15" s="44"/>
      <c r="AF15" s="50"/>
      <c r="AG15" s="47"/>
      <c r="AH15" s="44"/>
      <c r="AI15" s="44"/>
      <c r="AJ15" s="44"/>
    </row>
    <row r="16" spans="5:41" ht="14.45" hidden="1" x14ac:dyDescent="0.35">
      <c r="O16" s="3" t="s">
        <v>13</v>
      </c>
      <c r="P16" s="3">
        <v>1.4</v>
      </c>
      <c r="Q16" s="3">
        <v>0</v>
      </c>
      <c r="AA16" s="44"/>
      <c r="AB16" s="44"/>
      <c r="AC16" s="44"/>
      <c r="AD16" s="44"/>
      <c r="AE16" s="44"/>
      <c r="AF16" s="50"/>
      <c r="AG16" s="47"/>
      <c r="AH16" s="44"/>
      <c r="AI16" s="44"/>
      <c r="AJ16" s="44"/>
    </row>
    <row r="17" spans="2:41" ht="14.45" hidden="1" x14ac:dyDescent="0.35">
      <c r="AA17" s="44"/>
      <c r="AB17" s="44"/>
      <c r="AC17" s="44"/>
      <c r="AD17" s="44"/>
      <c r="AE17" s="44"/>
      <c r="AF17" s="50"/>
      <c r="AG17" s="47"/>
      <c r="AH17" s="44"/>
      <c r="AI17" s="44"/>
      <c r="AJ17" s="44"/>
      <c r="AM17" s="4" t="s">
        <v>31</v>
      </c>
      <c r="AN17" s="3" t="e">
        <f>(AN7*AN8*AN9*AN10*AN11*AN12*AN13)/AM5</f>
        <v>#N/A</v>
      </c>
      <c r="AO17" s="3" t="e">
        <f>SUM(AO7:AO13)</f>
        <v>#N/A</v>
      </c>
    </row>
    <row r="18" spans="2:41" ht="14.45" hidden="1" x14ac:dyDescent="0.35">
      <c r="AN18" s="3" t="e">
        <f>IF(OR(D52="",D52=0),AN17,D52)</f>
        <v>#N/A</v>
      </c>
    </row>
    <row r="19" spans="2:41" ht="14.45" hidden="1" x14ac:dyDescent="0.35">
      <c r="AM19" s="4" t="s">
        <v>54</v>
      </c>
      <c r="AN19" s="3" t="e">
        <f>D44*AN18+AO17</f>
        <v>#N/A</v>
      </c>
    </row>
    <row r="20" spans="2:41" ht="14.1" hidden="1" customHeight="1" x14ac:dyDescent="0.35">
      <c r="AM20" s="4" t="s">
        <v>56</v>
      </c>
      <c r="AN20" s="3" t="e">
        <f>VLOOKUP($D43,$AD$1:$AE$3,2,FALSE)</f>
        <v>#N/A</v>
      </c>
    </row>
    <row r="21" spans="2:41" ht="14.45" hidden="1" x14ac:dyDescent="0.35">
      <c r="AM21" s="4"/>
    </row>
    <row r="24" spans="2:41" ht="14.45" x14ac:dyDescent="0.35">
      <c r="AM24" s="4"/>
    </row>
    <row r="27" spans="2:41" ht="15.6" x14ac:dyDescent="0.35">
      <c r="L27" s="10"/>
      <c r="M27" s="10"/>
      <c r="N27" s="10"/>
    </row>
    <row r="28" spans="2:41" ht="30.75" customHeight="1" x14ac:dyDescent="0.85">
      <c r="B28" s="9" t="s">
        <v>32</v>
      </c>
      <c r="L28" s="10"/>
      <c r="M28" s="10"/>
      <c r="N28" s="10"/>
      <c r="R28" s="10"/>
      <c r="S28" s="10"/>
      <c r="T28" s="10"/>
    </row>
    <row r="29" spans="2:41" ht="17.25" customHeight="1" x14ac:dyDescent="0.45">
      <c r="C29" s="27" t="s">
        <v>90</v>
      </c>
      <c r="L29" s="10"/>
      <c r="M29" s="10"/>
      <c r="N29" s="10"/>
      <c r="R29" s="15"/>
      <c r="S29" s="15"/>
      <c r="T29" s="10"/>
    </row>
    <row r="30" spans="2:41" ht="9.75" customHeight="1" x14ac:dyDescent="0.35">
      <c r="L30" s="10"/>
      <c r="M30" s="10"/>
      <c r="N30" s="10"/>
      <c r="R30" s="10"/>
      <c r="S30" s="10"/>
      <c r="T30" s="10"/>
    </row>
    <row r="31" spans="2:41" s="10" customFormat="1" ht="15.75" customHeight="1" x14ac:dyDescent="0.35">
      <c r="B31" s="28" t="s">
        <v>74</v>
      </c>
      <c r="D31" s="12"/>
      <c r="E31" s="11"/>
      <c r="F31" s="21"/>
      <c r="G31" s="11"/>
      <c r="H31" s="11"/>
      <c r="O31" s="3"/>
      <c r="P31" s="3"/>
      <c r="Q31" s="3"/>
      <c r="U31" s="12"/>
      <c r="X31" s="13"/>
      <c r="AF31" s="51"/>
      <c r="AG31" s="12"/>
    </row>
    <row r="32" spans="2:41" s="10" customFormat="1" ht="15.75" customHeight="1" thickBot="1" x14ac:dyDescent="0.4">
      <c r="C32" s="14"/>
      <c r="D32" s="12"/>
      <c r="E32" s="11"/>
      <c r="F32" s="21"/>
      <c r="G32" s="11"/>
      <c r="H32" s="11"/>
      <c r="O32" s="3"/>
      <c r="P32" s="3"/>
      <c r="Q32" s="3"/>
      <c r="U32" s="12"/>
      <c r="X32" s="13"/>
      <c r="AF32" s="51"/>
      <c r="AG32" s="12"/>
    </row>
    <row r="33" spans="2:33" s="10" customFormat="1" ht="15.75" customHeight="1" thickTop="1" thickBot="1" x14ac:dyDescent="0.4">
      <c r="B33" s="7" t="s">
        <v>40</v>
      </c>
      <c r="C33" s="29" t="s">
        <v>0</v>
      </c>
      <c r="D33" s="56"/>
      <c r="E33" s="17"/>
      <c r="F33" s="33"/>
      <c r="I33" s="18"/>
      <c r="O33" s="3"/>
      <c r="P33" s="3"/>
      <c r="Q33" s="3"/>
      <c r="U33" s="12"/>
      <c r="X33" s="13"/>
      <c r="AF33" s="51"/>
      <c r="AG33" s="12"/>
    </row>
    <row r="34" spans="2:33" s="10" customFormat="1" ht="15.75" customHeight="1" thickTop="1" thickBot="1" x14ac:dyDescent="0.4">
      <c r="B34" s="7" t="s">
        <v>40</v>
      </c>
      <c r="C34" s="29" t="s">
        <v>1</v>
      </c>
      <c r="D34" s="56"/>
      <c r="E34" s="17"/>
      <c r="F34" s="33"/>
      <c r="I34" s="18"/>
      <c r="U34" s="12"/>
      <c r="X34" s="13"/>
      <c r="AF34" s="51"/>
      <c r="AG34" s="12"/>
    </row>
    <row r="35" spans="2:33" s="10" customFormat="1" ht="10.5" customHeight="1" thickTop="1" thickBot="1" x14ac:dyDescent="0.4">
      <c r="D35" s="57"/>
      <c r="E35" s="17"/>
      <c r="F35" s="33"/>
      <c r="I35" s="18"/>
      <c r="Q35" s="15"/>
      <c r="U35" s="12"/>
      <c r="X35" s="13"/>
      <c r="AF35" s="51"/>
      <c r="AG35" s="12"/>
    </row>
    <row r="36" spans="2:33" s="10" customFormat="1" ht="15.75" customHeight="1" thickTop="1" thickBot="1" x14ac:dyDescent="0.5">
      <c r="B36" s="7" t="s">
        <v>40</v>
      </c>
      <c r="C36" s="29" t="s">
        <v>2</v>
      </c>
      <c r="D36" s="56"/>
      <c r="E36" s="30" t="str">
        <f>IF($D36="Other","Specify: ","")</f>
        <v/>
      </c>
      <c r="F36" s="54"/>
      <c r="I36" s="18"/>
      <c r="U36" s="12"/>
      <c r="X36" s="13"/>
      <c r="AF36" s="51"/>
      <c r="AG36" s="12"/>
    </row>
    <row r="37" spans="2:33" s="10" customFormat="1" ht="15.75" customHeight="1" thickTop="1" thickBot="1" x14ac:dyDescent="0.5">
      <c r="B37" s="7" t="s">
        <v>40</v>
      </c>
      <c r="C37" s="29" t="s">
        <v>22</v>
      </c>
      <c r="D37" s="58"/>
      <c r="E37" s="30" t="str">
        <f>IF($D37="Other","Specify: ","")</f>
        <v/>
      </c>
      <c r="F37" s="35"/>
      <c r="I37" s="18"/>
      <c r="U37" s="12"/>
      <c r="X37" s="13"/>
      <c r="AF37" s="51"/>
      <c r="AG37" s="12"/>
    </row>
    <row r="38" spans="2:33" s="10" customFormat="1" ht="15.75" customHeight="1" thickTop="1" thickBot="1" x14ac:dyDescent="0.5">
      <c r="B38" s="7" t="s">
        <v>40</v>
      </c>
      <c r="C38" s="29" t="s">
        <v>53</v>
      </c>
      <c r="D38" s="56"/>
      <c r="E38" s="19"/>
      <c r="F38" s="35"/>
      <c r="G38" s="20"/>
      <c r="H38" s="21"/>
      <c r="I38" s="18"/>
      <c r="P38" s="15"/>
      <c r="U38" s="12"/>
      <c r="X38" s="13"/>
      <c r="AF38" s="51"/>
      <c r="AG38" s="12"/>
    </row>
    <row r="39" spans="2:33" s="10" customFormat="1" ht="15.75" customHeight="1" thickTop="1" thickBot="1" x14ac:dyDescent="0.4">
      <c r="B39" s="7" t="s">
        <v>40</v>
      </c>
      <c r="C39" s="29" t="s">
        <v>23</v>
      </c>
      <c r="D39" s="59"/>
      <c r="E39" s="17"/>
      <c r="F39" s="33"/>
      <c r="H39" s="22"/>
      <c r="I39" s="18"/>
      <c r="P39" s="15"/>
      <c r="U39" s="12"/>
      <c r="X39" s="13"/>
      <c r="AF39" s="51"/>
      <c r="AG39" s="12"/>
    </row>
    <row r="40" spans="2:33" s="10" customFormat="1" ht="15.75" customHeight="1" thickTop="1" thickBot="1" x14ac:dyDescent="0.5">
      <c r="B40" s="7" t="s">
        <v>40</v>
      </c>
      <c r="C40" s="29" t="s">
        <v>4</v>
      </c>
      <c r="D40" s="56"/>
      <c r="E40" s="30" t="str">
        <f>IF($D40="Other","Specify: ","")</f>
        <v/>
      </c>
      <c r="F40" s="35"/>
      <c r="H40" s="22"/>
      <c r="O40" s="15"/>
      <c r="U40" s="12"/>
      <c r="X40" s="13"/>
      <c r="AF40" s="51"/>
      <c r="AG40" s="12"/>
    </row>
    <row r="41" spans="2:33" s="10" customFormat="1" ht="15.75" customHeight="1" thickTop="1" thickBot="1" x14ac:dyDescent="0.4">
      <c r="B41" s="7" t="s">
        <v>40</v>
      </c>
      <c r="C41" s="29" t="s">
        <v>64</v>
      </c>
      <c r="D41" s="56"/>
      <c r="E41" s="29" t="s">
        <v>51</v>
      </c>
      <c r="F41" s="33"/>
      <c r="H41" s="23"/>
      <c r="U41" s="12"/>
      <c r="X41" s="13"/>
      <c r="AF41" s="51"/>
      <c r="AG41" s="12"/>
    </row>
    <row r="42" spans="2:33" s="10" customFormat="1" ht="15.75" customHeight="1" thickTop="1" thickBot="1" x14ac:dyDescent="0.4">
      <c r="B42" s="7" t="s">
        <v>40</v>
      </c>
      <c r="C42" s="29" t="s">
        <v>46</v>
      </c>
      <c r="D42" s="56"/>
      <c r="E42" s="29" t="str">
        <f>IF(D42=X1,"",IF(D42=X2,"    month","    months"))</f>
        <v xml:space="preserve">    months</v>
      </c>
      <c r="F42" s="16"/>
      <c r="G42" s="24"/>
      <c r="H42" s="23"/>
      <c r="U42" s="12"/>
      <c r="X42" s="13"/>
      <c r="AF42" s="51"/>
      <c r="AG42" s="12"/>
    </row>
    <row r="43" spans="2:33" s="10" customFormat="1" ht="15.75" customHeight="1" thickTop="1" thickBot="1" x14ac:dyDescent="0.3">
      <c r="B43" s="7" t="s">
        <v>40</v>
      </c>
      <c r="C43" s="29" t="s">
        <v>52</v>
      </c>
      <c r="D43" s="59"/>
      <c r="E43" s="29"/>
      <c r="F43" s="16"/>
      <c r="G43" s="24"/>
      <c r="H43" s="23"/>
      <c r="U43" s="12"/>
      <c r="X43" s="13"/>
      <c r="AF43" s="51"/>
      <c r="AG43" s="12"/>
    </row>
    <row r="44" spans="2:33" s="10" customFormat="1" ht="15.75" customHeight="1" thickTop="1" thickBot="1" x14ac:dyDescent="0.3">
      <c r="B44" s="7" t="s">
        <v>40</v>
      </c>
      <c r="C44" s="29" t="s">
        <v>3</v>
      </c>
      <c r="D44" s="60"/>
      <c r="E44" s="29" t="s">
        <v>75</v>
      </c>
      <c r="F44" s="16"/>
      <c r="G44" s="24"/>
      <c r="H44" s="23"/>
      <c r="L44" s="16"/>
      <c r="M44" s="16"/>
      <c r="N44" s="16"/>
      <c r="U44" s="12"/>
      <c r="X44" s="13"/>
      <c r="AF44" s="51"/>
      <c r="AG44" s="12"/>
    </row>
    <row r="45" spans="2:33" s="10" customFormat="1" ht="15.75" customHeight="1" thickTop="1" thickBot="1" x14ac:dyDescent="0.3">
      <c r="B45" s="7" t="s">
        <v>40</v>
      </c>
      <c r="C45" s="29" t="s">
        <v>47</v>
      </c>
      <c r="D45" s="60"/>
      <c r="E45" s="29" t="s">
        <v>76</v>
      </c>
      <c r="F45" s="16"/>
      <c r="G45" s="24"/>
      <c r="H45" s="23"/>
      <c r="L45" s="16"/>
      <c r="M45" s="16"/>
      <c r="N45" s="16"/>
      <c r="R45" s="16"/>
      <c r="S45" s="16"/>
      <c r="T45" s="16"/>
      <c r="U45" s="12"/>
      <c r="X45" s="13"/>
      <c r="AF45" s="51"/>
      <c r="AG45" s="12"/>
    </row>
    <row r="46" spans="2:33" s="10" customFormat="1" ht="15.95" customHeight="1" thickTop="1" thickBot="1" x14ac:dyDescent="0.3">
      <c r="B46" s="7" t="s">
        <v>40</v>
      </c>
      <c r="C46" s="29" t="s">
        <v>48</v>
      </c>
      <c r="D46" s="61" t="str">
        <f>IF(D45="","",D44/D45)</f>
        <v/>
      </c>
      <c r="E46" s="29" t="s">
        <v>77</v>
      </c>
      <c r="F46" s="16"/>
      <c r="G46" s="24"/>
      <c r="H46" s="23"/>
      <c r="L46" s="16"/>
      <c r="M46" s="16"/>
      <c r="N46" s="16"/>
      <c r="R46" s="16"/>
      <c r="S46" s="16"/>
      <c r="T46" s="16"/>
      <c r="U46" s="12"/>
      <c r="X46" s="13"/>
      <c r="AF46" s="51"/>
      <c r="AG46" s="12"/>
    </row>
    <row r="47" spans="2:33" s="16" customFormat="1" ht="15.75" customHeight="1" thickTop="1" thickBot="1" x14ac:dyDescent="0.25">
      <c r="B47" s="7" t="s">
        <v>40</v>
      </c>
      <c r="C47" s="29" t="s">
        <v>91</v>
      </c>
      <c r="D47" s="62"/>
      <c r="E47" s="53"/>
      <c r="F47" s="52"/>
      <c r="L47" s="10"/>
      <c r="M47" s="10"/>
      <c r="N47" s="10"/>
      <c r="O47" s="10"/>
      <c r="P47" s="10"/>
      <c r="Q47" s="10"/>
      <c r="AG47" s="48"/>
    </row>
    <row r="48" spans="2:33" s="10" customFormat="1" ht="15.75" customHeight="1" thickTop="1" x14ac:dyDescent="0.25">
      <c r="D48" s="12"/>
      <c r="E48" s="19"/>
      <c r="F48" s="16"/>
      <c r="G48" s="24"/>
      <c r="H48" s="23"/>
      <c r="L48" s="16"/>
      <c r="M48" s="16"/>
      <c r="N48" s="16"/>
      <c r="R48" s="16"/>
      <c r="S48" s="16"/>
      <c r="T48" s="16"/>
      <c r="U48" s="12"/>
      <c r="X48" s="13"/>
      <c r="AF48" s="51"/>
      <c r="AG48" s="12"/>
    </row>
    <row r="49" spans="2:33" s="16" customFormat="1" ht="11.25" customHeight="1" thickBot="1" x14ac:dyDescent="0.25">
      <c r="C49" s="29"/>
      <c r="D49" s="63"/>
      <c r="E49" s="29"/>
      <c r="O49" s="10"/>
      <c r="P49" s="10"/>
      <c r="Q49" s="10"/>
      <c r="AG49" s="48"/>
    </row>
    <row r="50" spans="2:33" s="16" customFormat="1" ht="15.75" customHeight="1" thickTop="1" thickBot="1" x14ac:dyDescent="0.25">
      <c r="B50" s="7" t="s">
        <v>40</v>
      </c>
      <c r="C50" s="29" t="s">
        <v>73</v>
      </c>
      <c r="D50" s="56"/>
      <c r="E50" s="30" t="str">
        <f>IF($D50="Yes","Specify: ","")</f>
        <v/>
      </c>
      <c r="F50" s="36"/>
      <c r="O50" s="10"/>
      <c r="P50" s="10"/>
      <c r="Q50" s="10"/>
      <c r="AG50" s="48"/>
    </row>
    <row r="51" spans="2:33" s="16" customFormat="1" ht="15.75" customHeight="1" thickTop="1" thickBot="1" x14ac:dyDescent="0.25">
      <c r="B51" s="7" t="s">
        <v>40</v>
      </c>
      <c r="C51" s="29" t="s">
        <v>65</v>
      </c>
      <c r="D51" s="56"/>
      <c r="E51" s="30" t="str">
        <f>IF($D51="Other","Specify: ","")</f>
        <v/>
      </c>
      <c r="F51" s="36"/>
      <c r="L51" s="10"/>
      <c r="M51" s="10"/>
      <c r="N51" s="10"/>
      <c r="R51" s="10"/>
      <c r="S51" s="10"/>
      <c r="T51" s="10"/>
      <c r="AG51" s="48"/>
    </row>
    <row r="52" spans="2:33" s="16" customFormat="1" ht="15.75" customHeight="1" thickTop="1" thickBot="1" x14ac:dyDescent="0.25">
      <c r="B52" s="7" t="s">
        <v>40</v>
      </c>
      <c r="C52" s="29" t="s">
        <v>94</v>
      </c>
      <c r="D52" s="64" t="e">
        <f>AN17</f>
        <v>#N/A</v>
      </c>
      <c r="E52" s="30"/>
      <c r="F52" s="55"/>
      <c r="L52" s="10"/>
      <c r="M52" s="10"/>
      <c r="N52" s="10"/>
      <c r="R52" s="10"/>
      <c r="S52" s="10"/>
      <c r="T52" s="10"/>
      <c r="AG52" s="48"/>
    </row>
    <row r="53" spans="2:33" s="16" customFormat="1" ht="11.25" customHeight="1" thickTop="1" thickBot="1" x14ac:dyDescent="0.25">
      <c r="C53" s="29"/>
      <c r="D53" s="63"/>
      <c r="E53" s="29"/>
      <c r="L53" s="10"/>
      <c r="M53" s="10"/>
      <c r="N53" s="10"/>
      <c r="R53" s="10"/>
      <c r="S53" s="10"/>
      <c r="T53" s="10"/>
      <c r="AG53" s="48"/>
    </row>
    <row r="54" spans="2:33" s="16" customFormat="1" ht="15.75" customHeight="1" thickTop="1" thickBot="1" x14ac:dyDescent="0.25">
      <c r="B54" s="7" t="s">
        <v>40</v>
      </c>
      <c r="C54" s="29" t="s">
        <v>45</v>
      </c>
      <c r="D54" s="65" t="e">
        <f>IF(D45&lt;=12,D55,D55/(D45/12))</f>
        <v>#N/A</v>
      </c>
      <c r="E54" s="29"/>
      <c r="L54" s="3"/>
      <c r="M54" s="3"/>
      <c r="N54" s="3"/>
      <c r="R54" s="10"/>
      <c r="S54" s="10"/>
      <c r="T54" s="10"/>
      <c r="AG54" s="48"/>
    </row>
    <row r="55" spans="2:33" s="10" customFormat="1" ht="15.75" customHeight="1" thickTop="1" thickBot="1" x14ac:dyDescent="0.3">
      <c r="B55" s="7" t="s">
        <v>40</v>
      </c>
      <c r="C55" s="29" t="s">
        <v>44</v>
      </c>
      <c r="D55" s="65" t="e">
        <f>AC9+AD11</f>
        <v>#N/A</v>
      </c>
      <c r="F55" s="34" t="s">
        <v>92</v>
      </c>
      <c r="G55" s="25"/>
      <c r="H55" s="25"/>
      <c r="L55" s="3"/>
      <c r="M55" s="3"/>
      <c r="N55" s="3"/>
      <c r="O55" s="16"/>
      <c r="P55" s="16"/>
      <c r="Q55" s="16"/>
      <c r="R55" s="3"/>
      <c r="S55" s="3"/>
      <c r="T55" s="3"/>
      <c r="U55" s="12"/>
      <c r="X55" s="13"/>
      <c r="AF55" s="51"/>
      <c r="AG55" s="12"/>
    </row>
    <row r="56" spans="2:33" s="10" customFormat="1" ht="15.75" customHeight="1" thickTop="1" x14ac:dyDescent="0.3">
      <c r="D56" s="66"/>
      <c r="F56" s="34" t="s">
        <v>93</v>
      </c>
      <c r="G56" s="25"/>
      <c r="H56" s="25"/>
      <c r="L56" s="3"/>
      <c r="M56" s="3"/>
      <c r="N56" s="3"/>
      <c r="O56" s="16"/>
      <c r="P56" s="16"/>
      <c r="Q56" s="16"/>
      <c r="R56" s="3"/>
      <c r="S56" s="3"/>
      <c r="T56" s="3"/>
      <c r="U56" s="12"/>
      <c r="X56" s="13"/>
      <c r="AF56" s="51"/>
      <c r="AG56" s="12"/>
    </row>
    <row r="57" spans="2:33" s="10" customFormat="1" ht="15.75" customHeight="1" x14ac:dyDescent="0.3">
      <c r="C57" s="28" t="s">
        <v>66</v>
      </c>
      <c r="D57" s="67" t="str">
        <f ca="1">TEXT(TODAY(),"mmmm d, yyyy")</f>
        <v>August 1, 2019</v>
      </c>
      <c r="G57" s="26"/>
      <c r="H57" s="26"/>
      <c r="L57" s="3"/>
      <c r="M57" s="3"/>
      <c r="N57" s="3"/>
      <c r="O57" s="16"/>
      <c r="P57" s="16"/>
      <c r="Q57" s="16"/>
      <c r="R57" s="3"/>
      <c r="S57" s="3"/>
      <c r="T57" s="3"/>
      <c r="U57" s="12"/>
      <c r="X57" s="13"/>
      <c r="AF57" s="51"/>
      <c r="AG57" s="12"/>
    </row>
    <row r="58" spans="2:33" ht="15.75" x14ac:dyDescent="0.25">
      <c r="O58" s="10"/>
      <c r="P58" s="10"/>
      <c r="Q58" s="10"/>
    </row>
    <row r="59" spans="2:33" ht="15.75" x14ac:dyDescent="0.25">
      <c r="O59" s="10"/>
      <c r="P59" s="10"/>
      <c r="Q59" s="10"/>
    </row>
    <row r="60" spans="2:33" ht="15.75" x14ac:dyDescent="0.25">
      <c r="O60" s="10"/>
      <c r="P60" s="10"/>
      <c r="Q60" s="10"/>
    </row>
    <row r="61" spans="2:33" ht="18" x14ac:dyDescent="0.25">
      <c r="O61" s="1"/>
      <c r="P61" s="1"/>
    </row>
    <row r="62" spans="2:33" ht="18" x14ac:dyDescent="0.25">
      <c r="O62" s="1"/>
      <c r="P62" s="1"/>
    </row>
    <row r="63" spans="2:33" ht="18" x14ac:dyDescent="0.25">
      <c r="O63" s="1"/>
      <c r="P63" s="1"/>
    </row>
    <row r="64" spans="2:33" ht="18" x14ac:dyDescent="0.25">
      <c r="O64" s="1"/>
    </row>
    <row r="65" spans="15:15" ht="18" x14ac:dyDescent="0.25">
      <c r="O65" s="1"/>
    </row>
  </sheetData>
  <sheetProtection algorithmName="SHA-512" hashValue="9yUQMYK63i7oGLXO8ksxdRC+zC6TdyZKnABFXmrDCwUXzET+I+4hpYslc5HLtl8m2HNBcO4YmsuXr1r79RkP6Q==" saltValue="YDO4wlONSIn2gY68oIL0KQ==" spinCount="100000" sheet="1" formatCells="0" formatColumns="0" formatRows="0" insertColumns="0" insertRows="0" insertHyperlinks="0" deleteColumns="0" deleteRows="0" sort="0" autoFilter="0" pivotTables="0"/>
  <dataValidations disablePrompts="1" count="11">
    <dataValidation type="list" allowBlank="1" showInputMessage="1" showErrorMessage="1" sqref="D41">
      <formula1>$U$1:$U$9</formula1>
    </dataValidation>
    <dataValidation type="list" allowBlank="1" showInputMessage="1" showErrorMessage="1" sqref="D42">
      <formula1>$X$1:$X$5</formula1>
    </dataValidation>
    <dataValidation type="list" allowBlank="1" showInputMessage="1" showErrorMessage="1" sqref="D51">
      <formula1>$AH$1:$AH$5</formula1>
    </dataValidation>
    <dataValidation type="list" allowBlank="1" showInputMessage="1" showErrorMessage="1" sqref="D47">
      <formula1>$AF$1:$AF$2</formula1>
    </dataValidation>
    <dataValidation type="list" allowBlank="1" showInputMessage="1" showErrorMessage="1" sqref="D39">
      <formula1>$AA$1:$AA$4</formula1>
    </dataValidation>
    <dataValidation type="list" allowBlank="1" showInputMessage="1" showErrorMessage="1" sqref="D36">
      <formula1>$I$1:$I$9</formula1>
    </dataValidation>
    <dataValidation type="list" allowBlank="1" showInputMessage="1" showErrorMessage="1" sqref="D40">
      <formula1>$O$1:$O$16</formula1>
    </dataValidation>
    <dataValidation type="list" allowBlank="1" showInputMessage="1" showErrorMessage="1" sqref="D43">
      <formula1>$AD$1:$AD$3</formula1>
    </dataValidation>
    <dataValidation type="list" allowBlank="1" showInputMessage="1" showErrorMessage="1" sqref="D37">
      <formula1>$L$1:$L$8</formula1>
    </dataValidation>
    <dataValidation type="list" allowBlank="1" showInputMessage="1" showErrorMessage="1" sqref="D38">
      <formula1>$R$1:$R$2</formula1>
    </dataValidation>
    <dataValidation type="list" allowBlank="1" showInputMessage="1" showErrorMessage="1" sqref="D50">
      <formula1>$AE$8:$AE$9</formula1>
    </dataValidation>
  </dataValidations>
  <hyperlinks>
    <hyperlink ref="F56" r:id="rId1" display="Louise.Brisbois@uhn.ca"/>
  </hyperlinks>
  <pageMargins left="0.70866141732283472" right="0.70866141732283472" top="0.74803149606299213" bottom="0.74803149606299213" header="0.31496062992125984" footer="0.31496062992125984"/>
  <pageSetup scale="85" orientation="portrait" horizontalDpi="4294967295" verticalDpi="4294967295" r:id="rId2"/>
  <drawing r:id="rId3"/>
  <legacy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CR Calculator</vt:lpstr>
      <vt:lpstr>'CR Calculator'!Print_Area</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Simon Jones</dc:creator>
  <cp:lastModifiedBy>Brisbois, Louise</cp:lastModifiedBy>
  <cp:lastPrinted>2016-01-15T17:59:52Z</cp:lastPrinted>
  <dcterms:created xsi:type="dcterms:W3CDTF">2016-01-04T21:18:42Z</dcterms:created>
  <dcterms:modified xsi:type="dcterms:W3CDTF">2019-08-01T14:18:34Z</dcterms:modified>
</cp:coreProperties>
</file>