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D:\0422270919\Zad4\"/>
    </mc:Choice>
  </mc:AlternateContent>
  <xr:revisionPtr revIDLastSave="0" documentId="13_ncr:1_{D59E8F7F-901C-4853-AB8C-6C0BE684E2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2" sheetId="3" r:id="rId1"/>
    <sheet name="rozklad_jazdy" sheetId="2" r:id="rId2"/>
    <sheet name="Arkusz1" sheetId="1" r:id="rId3"/>
  </sheets>
  <definedNames>
    <definedName name="ExternalData_1" localSheetId="1" hidden="1">'rozklad_jazdy'!$A$1:$D$64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6" i="2" l="1"/>
  <c r="N2" i="2"/>
  <c r="N3" i="2"/>
  <c r="AC15" i="2"/>
  <c r="AD9" i="2"/>
  <c r="AD10" i="2"/>
  <c r="AD11" i="2"/>
  <c r="AD12" i="2"/>
  <c r="AD8" i="2"/>
  <c r="AD7" i="2"/>
  <c r="I2" i="2"/>
  <c r="J2" i="2" s="1"/>
  <c r="M2" i="2" s="1"/>
  <c r="I3" i="2"/>
  <c r="J3" i="2" s="1"/>
  <c r="M3" i="2" s="1"/>
  <c r="O3" i="2" s="1"/>
  <c r="P3" i="2" s="1"/>
  <c r="O4" i="2" s="1"/>
  <c r="I4" i="2"/>
  <c r="J4" i="2" s="1"/>
  <c r="M4" i="2" s="1"/>
  <c r="I5" i="2"/>
  <c r="J5" i="2" s="1"/>
  <c r="M5" i="2" s="1"/>
  <c r="I6" i="2"/>
  <c r="J6" i="2" s="1"/>
  <c r="M6" i="2" s="1"/>
  <c r="I7" i="2"/>
  <c r="J7" i="2" s="1"/>
  <c r="M7" i="2" s="1"/>
  <c r="I8" i="2"/>
  <c r="J8" i="2" s="1"/>
  <c r="M8" i="2" s="1"/>
  <c r="I9" i="2"/>
  <c r="J9" i="2" s="1"/>
  <c r="M9" i="2" s="1"/>
  <c r="I10" i="2"/>
  <c r="J10" i="2" s="1"/>
  <c r="M10" i="2" s="1"/>
  <c r="I11" i="2"/>
  <c r="J11" i="2" s="1"/>
  <c r="M11" i="2" s="1"/>
  <c r="I12" i="2"/>
  <c r="J12" i="2" s="1"/>
  <c r="M12" i="2" s="1"/>
  <c r="I13" i="2"/>
  <c r="J13" i="2" s="1"/>
  <c r="M13" i="2" s="1"/>
  <c r="I14" i="2"/>
  <c r="J14" i="2" s="1"/>
  <c r="M14" i="2" s="1"/>
  <c r="I15" i="2"/>
  <c r="J15" i="2" s="1"/>
  <c r="M15" i="2" s="1"/>
  <c r="I16" i="2"/>
  <c r="J16" i="2" s="1"/>
  <c r="M16" i="2" s="1"/>
  <c r="I17" i="2"/>
  <c r="J17" i="2" s="1"/>
  <c r="M17" i="2" s="1"/>
  <c r="I18" i="2"/>
  <c r="J18" i="2" s="1"/>
  <c r="M18" i="2" s="1"/>
  <c r="I19" i="2"/>
  <c r="J19" i="2" s="1"/>
  <c r="M19" i="2" s="1"/>
  <c r="I20" i="2"/>
  <c r="J20" i="2" s="1"/>
  <c r="M20" i="2" s="1"/>
  <c r="I21" i="2"/>
  <c r="J21" i="2" s="1"/>
  <c r="M21" i="2" s="1"/>
  <c r="I22" i="2"/>
  <c r="J22" i="2" s="1"/>
  <c r="M22" i="2" s="1"/>
  <c r="I23" i="2"/>
  <c r="J23" i="2" s="1"/>
  <c r="M23" i="2" s="1"/>
  <c r="I24" i="2"/>
  <c r="J24" i="2" s="1"/>
  <c r="M24" i="2" s="1"/>
  <c r="I25" i="2"/>
  <c r="J25" i="2" s="1"/>
  <c r="M25" i="2" s="1"/>
  <c r="I26" i="2"/>
  <c r="J26" i="2" s="1"/>
  <c r="M26" i="2" s="1"/>
  <c r="I27" i="2"/>
  <c r="J27" i="2" s="1"/>
  <c r="M27" i="2" s="1"/>
  <c r="I28" i="2"/>
  <c r="J28" i="2" s="1"/>
  <c r="M28" i="2" s="1"/>
  <c r="I29" i="2"/>
  <c r="J29" i="2" s="1"/>
  <c r="M29" i="2" s="1"/>
  <c r="I30" i="2"/>
  <c r="J30" i="2" s="1"/>
  <c r="M30" i="2" s="1"/>
  <c r="I31" i="2"/>
  <c r="J31" i="2" s="1"/>
  <c r="M31" i="2" s="1"/>
  <c r="I32" i="2"/>
  <c r="J32" i="2" s="1"/>
  <c r="M32" i="2" s="1"/>
  <c r="I33" i="2"/>
  <c r="J33" i="2" s="1"/>
  <c r="M33" i="2" s="1"/>
  <c r="I34" i="2"/>
  <c r="J34" i="2" s="1"/>
  <c r="M34" i="2" s="1"/>
  <c r="I35" i="2"/>
  <c r="J35" i="2" s="1"/>
  <c r="M35" i="2" s="1"/>
  <c r="I36" i="2"/>
  <c r="J36" i="2" s="1"/>
  <c r="M36" i="2" s="1"/>
  <c r="I37" i="2"/>
  <c r="J37" i="2" s="1"/>
  <c r="M37" i="2" s="1"/>
  <c r="I38" i="2"/>
  <c r="J38" i="2" s="1"/>
  <c r="M38" i="2" s="1"/>
  <c r="I39" i="2"/>
  <c r="J39" i="2" s="1"/>
  <c r="M39" i="2" s="1"/>
  <c r="I40" i="2"/>
  <c r="J40" i="2" s="1"/>
  <c r="M40" i="2" s="1"/>
  <c r="I41" i="2"/>
  <c r="J41" i="2" s="1"/>
  <c r="M41" i="2" s="1"/>
  <c r="I42" i="2"/>
  <c r="J42" i="2" s="1"/>
  <c r="M42" i="2" s="1"/>
  <c r="I43" i="2"/>
  <c r="J43" i="2" s="1"/>
  <c r="M43" i="2" s="1"/>
  <c r="I44" i="2"/>
  <c r="J44" i="2" s="1"/>
  <c r="M44" i="2" s="1"/>
  <c r="I45" i="2"/>
  <c r="J45" i="2" s="1"/>
  <c r="M45" i="2" s="1"/>
  <c r="I46" i="2"/>
  <c r="J46" i="2" s="1"/>
  <c r="M46" i="2" s="1"/>
  <c r="I47" i="2"/>
  <c r="J47" i="2" s="1"/>
  <c r="M47" i="2" s="1"/>
  <c r="I48" i="2"/>
  <c r="J48" i="2" s="1"/>
  <c r="M48" i="2" s="1"/>
  <c r="I49" i="2"/>
  <c r="J49" i="2" s="1"/>
  <c r="M49" i="2" s="1"/>
  <c r="I50" i="2"/>
  <c r="J50" i="2" s="1"/>
  <c r="M50" i="2" s="1"/>
  <c r="I51" i="2"/>
  <c r="J51" i="2" s="1"/>
  <c r="M51" i="2" s="1"/>
  <c r="I52" i="2"/>
  <c r="J52" i="2" s="1"/>
  <c r="M52" i="2" s="1"/>
  <c r="I53" i="2"/>
  <c r="J53" i="2" s="1"/>
  <c r="M53" i="2" s="1"/>
  <c r="I54" i="2"/>
  <c r="J54" i="2" s="1"/>
  <c r="M54" i="2" s="1"/>
  <c r="I55" i="2"/>
  <c r="J55" i="2" s="1"/>
  <c r="M55" i="2" s="1"/>
  <c r="I56" i="2"/>
  <c r="J56" i="2" s="1"/>
  <c r="M56" i="2" s="1"/>
  <c r="I57" i="2"/>
  <c r="J57" i="2" s="1"/>
  <c r="M57" i="2" s="1"/>
  <c r="I58" i="2"/>
  <c r="J58" i="2" s="1"/>
  <c r="M58" i="2" s="1"/>
  <c r="I59" i="2"/>
  <c r="J59" i="2" s="1"/>
  <c r="M59" i="2" s="1"/>
  <c r="I60" i="2"/>
  <c r="J60" i="2" s="1"/>
  <c r="M60" i="2" s="1"/>
  <c r="I61" i="2"/>
  <c r="J61" i="2" s="1"/>
  <c r="M61" i="2" s="1"/>
  <c r="I62" i="2"/>
  <c r="J62" i="2" s="1"/>
  <c r="M62" i="2" s="1"/>
  <c r="I63" i="2"/>
  <c r="J63" i="2" s="1"/>
  <c r="M63" i="2" s="1"/>
  <c r="I64" i="2"/>
  <c r="J64" i="2" s="1"/>
  <c r="M64" i="2" s="1"/>
  <c r="AC5" i="2"/>
  <c r="AC4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3" i="2"/>
  <c r="G3" i="2" s="1"/>
  <c r="E4" i="2"/>
  <c r="E5" i="2"/>
  <c r="E6" i="2"/>
  <c r="E7" i="2"/>
  <c r="L7" i="2" s="1"/>
  <c r="E8" i="2"/>
  <c r="E9" i="2"/>
  <c r="E10" i="2"/>
  <c r="L10" i="2" s="1"/>
  <c r="N10" i="2" s="1"/>
  <c r="E11" i="2"/>
  <c r="L11" i="2" s="1"/>
  <c r="E12" i="2"/>
  <c r="L12" i="2" s="1"/>
  <c r="N12" i="2" s="1"/>
  <c r="E13" i="2"/>
  <c r="E14" i="2"/>
  <c r="E15" i="2"/>
  <c r="L15" i="2" s="1"/>
  <c r="E16" i="2"/>
  <c r="E17" i="2"/>
  <c r="E18" i="2"/>
  <c r="L18" i="2" s="1"/>
  <c r="N18" i="2" s="1"/>
  <c r="E19" i="2"/>
  <c r="L19" i="2" s="1"/>
  <c r="E20" i="2"/>
  <c r="E21" i="2"/>
  <c r="E22" i="2"/>
  <c r="E23" i="2"/>
  <c r="L23" i="2" s="1"/>
  <c r="E24" i="2"/>
  <c r="L24" i="2" s="1"/>
  <c r="E25" i="2"/>
  <c r="E26" i="2"/>
  <c r="L26" i="2" s="1"/>
  <c r="N26" i="2" s="1"/>
  <c r="E27" i="2"/>
  <c r="L27" i="2" s="1"/>
  <c r="E28" i="2"/>
  <c r="L28" i="2" s="1"/>
  <c r="N28" i="2" s="1"/>
  <c r="E29" i="2"/>
  <c r="E30" i="2"/>
  <c r="E31" i="2"/>
  <c r="L31" i="2" s="1"/>
  <c r="E32" i="2"/>
  <c r="E33" i="2"/>
  <c r="E34" i="2"/>
  <c r="L34" i="2" s="1"/>
  <c r="N34" i="2" s="1"/>
  <c r="E35" i="2"/>
  <c r="E36" i="2"/>
  <c r="E37" i="2"/>
  <c r="E38" i="2"/>
  <c r="L38" i="2" s="1"/>
  <c r="N38" i="2" s="1"/>
  <c r="E39" i="2"/>
  <c r="L39" i="2" s="1"/>
  <c r="E40" i="2"/>
  <c r="E41" i="2"/>
  <c r="E42" i="2"/>
  <c r="L42" i="2" s="1"/>
  <c r="N42" i="2" s="1"/>
  <c r="E43" i="2"/>
  <c r="E44" i="2"/>
  <c r="E45" i="2"/>
  <c r="E46" i="2"/>
  <c r="E47" i="2"/>
  <c r="L47" i="2" s="1"/>
  <c r="E48" i="2"/>
  <c r="E49" i="2"/>
  <c r="E50" i="2"/>
  <c r="L50" i="2" s="1"/>
  <c r="N50" i="2" s="1"/>
  <c r="E51" i="2"/>
  <c r="K51" i="2" s="1"/>
  <c r="E52" i="2"/>
  <c r="E53" i="2"/>
  <c r="E54" i="2"/>
  <c r="L54" i="2" s="1"/>
  <c r="N54" i="2" s="1"/>
  <c r="E55" i="2"/>
  <c r="L55" i="2" s="1"/>
  <c r="E56" i="2"/>
  <c r="L56" i="2" s="1"/>
  <c r="E57" i="2"/>
  <c r="L57" i="2" s="1"/>
  <c r="E58" i="2"/>
  <c r="L58" i="2" s="1"/>
  <c r="N58" i="2" s="1"/>
  <c r="E59" i="2"/>
  <c r="L59" i="2" s="1"/>
  <c r="E60" i="2"/>
  <c r="E61" i="2"/>
  <c r="E62" i="2"/>
  <c r="E63" i="2"/>
  <c r="L63" i="2" s="1"/>
  <c r="E64" i="2"/>
  <c r="E3" i="2"/>
  <c r="L3" i="2" s="1"/>
  <c r="H53" i="2" l="1"/>
  <c r="H61" i="2"/>
  <c r="H37" i="2"/>
  <c r="H21" i="2"/>
  <c r="H5" i="2"/>
  <c r="H45" i="2"/>
  <c r="H29" i="2"/>
  <c r="H13" i="2"/>
  <c r="N59" i="2"/>
  <c r="N27" i="2"/>
  <c r="N19" i="2"/>
  <c r="N11" i="2"/>
  <c r="H49" i="2"/>
  <c r="H41" i="2"/>
  <c r="H33" i="2"/>
  <c r="H25" i="2"/>
  <c r="H17" i="2"/>
  <c r="H9" i="2"/>
  <c r="H40" i="2"/>
  <c r="H32" i="2"/>
  <c r="H8" i="2"/>
  <c r="N7" i="2"/>
  <c r="K62" i="2"/>
  <c r="N63" i="2"/>
  <c r="N57" i="2"/>
  <c r="N24" i="2"/>
  <c r="N47" i="2"/>
  <c r="N31" i="2"/>
  <c r="N15" i="2"/>
  <c r="N56" i="2"/>
  <c r="N55" i="2"/>
  <c r="N39" i="2"/>
  <c r="N23" i="2"/>
  <c r="K46" i="2"/>
  <c r="K47" i="2" s="1"/>
  <c r="H30" i="2"/>
  <c r="H22" i="2"/>
  <c r="H14" i="2"/>
  <c r="H6" i="2"/>
  <c r="L9" i="2"/>
  <c r="N9" i="2" s="1"/>
  <c r="K60" i="2"/>
  <c r="K61" i="2" s="1"/>
  <c r="K52" i="2"/>
  <c r="K44" i="2"/>
  <c r="K36" i="2"/>
  <c r="K37" i="2" s="1"/>
  <c r="K38" i="2" s="1"/>
  <c r="K20" i="2"/>
  <c r="K43" i="2"/>
  <c r="K35" i="2"/>
  <c r="K4" i="2"/>
  <c r="L51" i="2"/>
  <c r="N51" i="2" s="1"/>
  <c r="L43" i="2"/>
  <c r="N43" i="2" s="1"/>
  <c r="L35" i="2"/>
  <c r="N35" i="2" s="1"/>
  <c r="K64" i="2"/>
  <c r="K48" i="2"/>
  <c r="K49" i="2" s="1"/>
  <c r="K16" i="2"/>
  <c r="K17" i="2" s="1"/>
  <c r="L49" i="2"/>
  <c r="N49" i="2" s="1"/>
  <c r="L33" i="2"/>
  <c r="N33" i="2" s="1"/>
  <c r="L25" i="2"/>
  <c r="N25" i="2" s="1"/>
  <c r="L17" i="2"/>
  <c r="N17" i="2" s="1"/>
  <c r="L64" i="2"/>
  <c r="N64" i="2" s="1"/>
  <c r="L48" i="2"/>
  <c r="N48" i="2" s="1"/>
  <c r="L40" i="2"/>
  <c r="N40" i="2" s="1"/>
  <c r="L32" i="2"/>
  <c r="N32" i="2" s="1"/>
  <c r="L16" i="2"/>
  <c r="N16" i="2" s="1"/>
  <c r="L8" i="2"/>
  <c r="N8" i="2" s="1"/>
  <c r="L41" i="2"/>
  <c r="N41" i="2" s="1"/>
  <c r="K58" i="2"/>
  <c r="K59" i="2" s="1"/>
  <c r="K50" i="2"/>
  <c r="K18" i="2"/>
  <c r="K19" i="2" s="1"/>
  <c r="K10" i="2"/>
  <c r="K11" i="2" s="1"/>
  <c r="K12" i="2" s="1"/>
  <c r="L62" i="2"/>
  <c r="N62" i="2" s="1"/>
  <c r="L46" i="2"/>
  <c r="N46" i="2" s="1"/>
  <c r="L30" i="2"/>
  <c r="N30" i="2" s="1"/>
  <c r="L22" i="2"/>
  <c r="N22" i="2" s="1"/>
  <c r="L14" i="2"/>
  <c r="N14" i="2" s="1"/>
  <c r="L6" i="2"/>
  <c r="N6" i="2" s="1"/>
  <c r="L61" i="2"/>
  <c r="N61" i="2" s="1"/>
  <c r="L53" i="2"/>
  <c r="N53" i="2" s="1"/>
  <c r="L45" i="2"/>
  <c r="N45" i="2" s="1"/>
  <c r="L37" i="2"/>
  <c r="N37" i="2" s="1"/>
  <c r="L29" i="2"/>
  <c r="N29" i="2" s="1"/>
  <c r="L21" i="2"/>
  <c r="N21" i="2" s="1"/>
  <c r="L13" i="2"/>
  <c r="N13" i="2" s="1"/>
  <c r="L5" i="2"/>
  <c r="N5" i="2" s="1"/>
  <c r="K63" i="2"/>
  <c r="K55" i="2"/>
  <c r="K56" i="2" s="1"/>
  <c r="K57" i="2" s="1"/>
  <c r="K39" i="2"/>
  <c r="K23" i="2"/>
  <c r="K24" i="2" s="1"/>
  <c r="L60" i="2"/>
  <c r="N60" i="2" s="1"/>
  <c r="L52" i="2"/>
  <c r="N52" i="2" s="1"/>
  <c r="L44" i="2"/>
  <c r="N44" i="2" s="1"/>
  <c r="L36" i="2"/>
  <c r="N36" i="2" s="1"/>
  <c r="L20" i="2"/>
  <c r="N20" i="2" s="1"/>
  <c r="L4" i="2"/>
  <c r="N4" i="2" s="1"/>
  <c r="P4" i="2" s="1"/>
  <c r="O5" i="2" s="1"/>
  <c r="P5" i="2" s="1"/>
  <c r="O6" i="2" s="1"/>
  <c r="P6" i="2" s="1"/>
  <c r="O7" i="2" s="1"/>
  <c r="P7" i="2" s="1"/>
  <c r="O8" i="2" s="1"/>
  <c r="P8" i="2" s="1"/>
  <c r="O9" i="2" s="1"/>
  <c r="P9" i="2" s="1"/>
  <c r="O10" i="2" s="1"/>
  <c r="P10" i="2" s="1"/>
  <c r="O11" i="2" s="1"/>
  <c r="P11" i="2" s="1"/>
  <c r="O12" i="2" s="1"/>
  <c r="P12" i="2" s="1"/>
  <c r="O13" i="2" s="1"/>
  <c r="P13" i="2" s="1"/>
  <c r="O14" i="2" s="1"/>
  <c r="P14" i="2" s="1"/>
  <c r="O15" i="2" s="1"/>
  <c r="P15" i="2" s="1"/>
  <c r="O16" i="2" s="1"/>
  <c r="P16" i="2" s="1"/>
  <c r="O17" i="2" s="1"/>
  <c r="P17" i="2" s="1"/>
  <c r="O18" i="2" s="1"/>
  <c r="P18" i="2" s="1"/>
  <c r="O19" i="2" s="1"/>
  <c r="P19" i="2" s="1"/>
  <c r="O20" i="2" s="1"/>
  <c r="P20" i="2" s="1"/>
  <c r="O21" i="2" s="1"/>
  <c r="P21" i="2" s="1"/>
  <c r="O22" i="2" s="1"/>
  <c r="P22" i="2" s="1"/>
  <c r="O23" i="2" s="1"/>
  <c r="P23" i="2" s="1"/>
  <c r="O24" i="2" s="1"/>
  <c r="P24" i="2" s="1"/>
  <c r="O25" i="2" s="1"/>
  <c r="P25" i="2" s="1"/>
  <c r="O26" i="2" s="1"/>
  <c r="P26" i="2" s="1"/>
  <c r="O27" i="2" s="1"/>
  <c r="P27" i="2" s="1"/>
  <c r="O28" i="2" s="1"/>
  <c r="P28" i="2" s="1"/>
  <c r="O29" i="2" s="1"/>
  <c r="P29" i="2" s="1"/>
  <c r="O30" i="2" s="1"/>
  <c r="P30" i="2" s="1"/>
  <c r="O31" i="2" s="1"/>
  <c r="P31" i="2" s="1"/>
  <c r="O32" i="2" s="1"/>
  <c r="P32" i="2" s="1"/>
  <c r="O33" i="2" s="1"/>
  <c r="P33" i="2" s="1"/>
  <c r="O34" i="2" s="1"/>
  <c r="P34" i="2" s="1"/>
  <c r="O35" i="2" s="1"/>
  <c r="P35" i="2" s="1"/>
  <c r="O36" i="2" s="1"/>
  <c r="P36" i="2" s="1"/>
  <c r="O37" i="2" s="1"/>
  <c r="P37" i="2" s="1"/>
  <c r="O38" i="2" s="1"/>
  <c r="P38" i="2" s="1"/>
  <c r="O39" i="2" s="1"/>
  <c r="P39" i="2" s="1"/>
  <c r="O40" i="2" s="1"/>
  <c r="P40" i="2" s="1"/>
  <c r="O41" i="2" s="1"/>
  <c r="P41" i="2" s="1"/>
  <c r="O42" i="2" s="1"/>
  <c r="P42" i="2" s="1"/>
  <c r="O43" i="2" s="1"/>
  <c r="P43" i="2" s="1"/>
  <c r="O44" i="2" s="1"/>
  <c r="P44" i="2" s="1"/>
  <c r="O45" i="2" s="1"/>
  <c r="P45" i="2" s="1"/>
  <c r="O46" i="2" s="1"/>
  <c r="P46" i="2" s="1"/>
  <c r="O47" i="2" s="1"/>
  <c r="P47" i="2" s="1"/>
  <c r="O48" i="2" s="1"/>
  <c r="P48" i="2" s="1"/>
  <c r="O49" i="2" s="1"/>
  <c r="P49" i="2" s="1"/>
  <c r="O50" i="2" s="1"/>
  <c r="P50" i="2" s="1"/>
  <c r="O51" i="2" s="1"/>
  <c r="P51" i="2" s="1"/>
  <c r="O52" i="2" s="1"/>
  <c r="P52" i="2" s="1"/>
  <c r="O53" i="2" s="1"/>
  <c r="P53" i="2" s="1"/>
  <c r="O54" i="2" s="1"/>
  <c r="P54" i="2" s="1"/>
  <c r="O55" i="2" s="1"/>
  <c r="P55" i="2" s="1"/>
  <c r="O56" i="2" s="1"/>
  <c r="P56" i="2" s="1"/>
  <c r="O57" i="2" s="1"/>
  <c r="P57" i="2" s="1"/>
  <c r="O58" i="2" s="1"/>
  <c r="P58" i="2" s="1"/>
  <c r="O59" i="2" s="1"/>
  <c r="P59" i="2" s="1"/>
  <c r="O60" i="2" s="1"/>
  <c r="P60" i="2" s="1"/>
  <c r="O61" i="2" s="1"/>
  <c r="P61" i="2" s="1"/>
  <c r="O62" i="2" s="1"/>
  <c r="P62" i="2" s="1"/>
  <c r="O63" i="2" s="1"/>
  <c r="P63" i="2" s="1"/>
  <c r="O64" i="2" s="1"/>
  <c r="P64" i="2" s="1"/>
  <c r="K25" i="2"/>
  <c r="K26" i="2" s="1"/>
  <c r="K27" i="2" s="1"/>
  <c r="K28" i="2" s="1"/>
  <c r="K14" i="2"/>
  <c r="K15" i="2" s="1"/>
  <c r="K45" i="2"/>
  <c r="K13" i="2"/>
  <c r="K53" i="2"/>
  <c r="K54" i="2" s="1"/>
  <c r="K21" i="2"/>
  <c r="K22" i="2" s="1"/>
  <c r="K32" i="2"/>
  <c r="K33" i="2" s="1"/>
  <c r="K34" i="2" s="1"/>
  <c r="K8" i="2"/>
  <c r="K9" i="2" s="1"/>
  <c r="H12" i="2"/>
  <c r="K41" i="2"/>
  <c r="K42" i="2" s="1"/>
  <c r="K5" i="2"/>
  <c r="K6" i="2" s="1"/>
  <c r="K7" i="2" s="1"/>
  <c r="H4" i="2"/>
  <c r="K40" i="2"/>
  <c r="K29" i="2"/>
  <c r="K30" i="2" s="1"/>
  <c r="K31" i="2" s="1"/>
  <c r="H62" i="2"/>
  <c r="H38" i="2"/>
  <c r="H54" i="2"/>
  <c r="H46" i="2"/>
  <c r="H35" i="2"/>
  <c r="H27" i="2"/>
  <c r="H59" i="2"/>
  <c r="H43" i="2"/>
  <c r="H19" i="2"/>
  <c r="H3" i="2"/>
  <c r="H51" i="2"/>
  <c r="H11" i="2"/>
  <c r="H57" i="2"/>
  <c r="H42" i="2"/>
  <c r="H18" i="2"/>
  <c r="H10" i="2"/>
  <c r="H34" i="2"/>
  <c r="H58" i="2"/>
  <c r="H26" i="2"/>
  <c r="H50" i="2"/>
  <c r="H63" i="2"/>
  <c r="H55" i="2"/>
  <c r="H47" i="2"/>
  <c r="H39" i="2"/>
  <c r="H31" i="2"/>
  <c r="H23" i="2"/>
  <c r="H15" i="2"/>
  <c r="H7" i="2"/>
  <c r="H52" i="2"/>
  <c r="H20" i="2"/>
  <c r="H24" i="2"/>
  <c r="H64" i="2"/>
  <c r="H56" i="2"/>
  <c r="H48" i="2"/>
  <c r="H16" i="2"/>
  <c r="H60" i="2"/>
  <c r="H44" i="2"/>
  <c r="H36" i="2"/>
  <c r="H28" i="2"/>
  <c r="H65" i="2" l="1"/>
  <c r="AB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002FC-46D1-49FB-B5C8-9A81B69B1B19}" keepAlive="1" name="Zapytanie — rozklad_jazdy" description="Połączenie z zapytaniem „rozklad_jazdy” w skoroszycie." type="5" refreshedVersion="8" background="1" saveData="1">
    <dbPr connection="Provider=Microsoft.Mashup.OleDb.1;Data Source=$Workbook$;Location=rozklad_jazdy;Extended Properties=&quot;&quot;" command="SELECT * FROM [rozklad_jazdy]"/>
  </connection>
</connections>
</file>

<file path=xl/sharedStrings.xml><?xml version="1.0" encoding="utf-8"?>
<sst xmlns="http://schemas.openxmlformats.org/spreadsheetml/2006/main" count="96" uniqueCount="94">
  <si>
    <t>stacja</t>
  </si>
  <si>
    <t>przyjazd</t>
  </si>
  <si>
    <t>odjazd</t>
  </si>
  <si>
    <t>przebyta odleglosc w km</t>
  </si>
  <si>
    <t>PRZEMYSL GLOWNY</t>
  </si>
  <si>
    <t>PRZEMYSL ZASANIE</t>
  </si>
  <si>
    <t>RADYMNO</t>
  </si>
  <si>
    <t>JAROSLAW</t>
  </si>
  <si>
    <t>PRZEWORSK</t>
  </si>
  <si>
    <t>LANCUT</t>
  </si>
  <si>
    <t>RZESZOW GLOWNY</t>
  </si>
  <si>
    <t>SEDZISZOW MALOPOLSKI</t>
  </si>
  <si>
    <t>ROPCZYCE</t>
  </si>
  <si>
    <t>DEBICA</t>
  </si>
  <si>
    <t>TARNOW</t>
  </si>
  <si>
    <t>BRZESKO OKOCIM</t>
  </si>
  <si>
    <t>BOCHNIA</t>
  </si>
  <si>
    <t>KRAKOW PLASZOW</t>
  </si>
  <si>
    <t>KRAKOW GLOWNY</t>
  </si>
  <si>
    <t>KRZESZOWICE</t>
  </si>
  <si>
    <t>TRZEBINIA</t>
  </si>
  <si>
    <t>JAWORZNO SZCZAKOWA</t>
  </si>
  <si>
    <t>MYSLOWICE</t>
  </si>
  <si>
    <t>KATOWICE</t>
  </si>
  <si>
    <t>ZABRZE</t>
  </si>
  <si>
    <t>GLIWICE</t>
  </si>
  <si>
    <t>KEDZIERZYN-KOZLE</t>
  </si>
  <si>
    <t>ZDZIESZOWICE</t>
  </si>
  <si>
    <t>GOGOLIN</t>
  </si>
  <si>
    <t>OPOLE GLOWNE</t>
  </si>
  <si>
    <t>BRZEG</t>
  </si>
  <si>
    <t>OLAWA</t>
  </si>
  <si>
    <t>WROCLAW GLOWNY</t>
  </si>
  <si>
    <t>BRZEG DOLNY</t>
  </si>
  <si>
    <t>WOLOW</t>
  </si>
  <si>
    <t>SCINAWA</t>
  </si>
  <si>
    <t>GLOGOW</t>
  </si>
  <si>
    <t>BYTOM ODRZANSKI</t>
  </si>
  <si>
    <t>NOWA SOL</t>
  </si>
  <si>
    <t>ZIELONA GORA GLOWNA</t>
  </si>
  <si>
    <t>RZEPIN</t>
  </si>
  <si>
    <t>KOSTRZYN</t>
  </si>
  <si>
    <t>MIESZKOWICE</t>
  </si>
  <si>
    <t>CHOJNA</t>
  </si>
  <si>
    <t>GRYFINO</t>
  </si>
  <si>
    <t>SZCZECIN DABIE</t>
  </si>
  <si>
    <t>SZCZECIN ZALOM</t>
  </si>
  <si>
    <t>KLINISKA</t>
  </si>
  <si>
    <t>RURKA</t>
  </si>
  <si>
    <t>GOLENIOW</t>
  </si>
  <si>
    <t>BIALUN</t>
  </si>
  <si>
    <t>LOZNICA</t>
  </si>
  <si>
    <t>ROKITA</t>
  </si>
  <si>
    <t>WYSOKA KAMIENSKA</t>
  </si>
  <si>
    <t>PARLOWKO</t>
  </si>
  <si>
    <t>TROSZYN</t>
  </si>
  <si>
    <t>RECLAW</t>
  </si>
  <si>
    <t>WOLIN</t>
  </si>
  <si>
    <t>MOKRZYCA WIELKA</t>
  </si>
  <si>
    <t>LADZIN</t>
  </si>
  <si>
    <t>WARNOWO</t>
  </si>
  <si>
    <t>MIEDZYZDROJE</t>
  </si>
  <si>
    <t>LUBIEWO</t>
  </si>
  <si>
    <t>SWINOUJSCIE PRZYTOR</t>
  </si>
  <si>
    <t>SWINOUJSCIE WARSZOW</t>
  </si>
  <si>
    <t>SWINOUJSCIE</t>
  </si>
  <si>
    <t>SWINOUJSCIE PORT</t>
  </si>
  <si>
    <t>ile od poprzedniego przystanku</t>
  </si>
  <si>
    <t>ile czasu jechal miedzy stacjami</t>
  </si>
  <si>
    <t>ile minut jechał</t>
  </si>
  <si>
    <t>śr prędkość</t>
  </si>
  <si>
    <t>4.1</t>
  </si>
  <si>
    <t>od stacji</t>
  </si>
  <si>
    <t>do stacji</t>
  </si>
  <si>
    <t>4.2</t>
  </si>
  <si>
    <t>ile postoju (h)</t>
  </si>
  <si>
    <t>ile postuj (min)</t>
  </si>
  <si>
    <t>Suma końcowa</t>
  </si>
  <si>
    <t>Liczba z stacja</t>
  </si>
  <si>
    <t>liczba minut</t>
  </si>
  <si>
    <t>liczba stacji nie licząc przemyśla łównego i swinoujscie port</t>
  </si>
  <si>
    <t>ciąg rosnący</t>
  </si>
  <si>
    <t>4.3</t>
  </si>
  <si>
    <t>ile opoznienia wynika z odleglosci</t>
  </si>
  <si>
    <t>ile opoznienia na przystanku</t>
  </si>
  <si>
    <t>ile łącznie opóźnienia na danej stacji</t>
  </si>
  <si>
    <t>ile opóźnienie przyjazd</t>
  </si>
  <si>
    <t>ile opóźnienie odjazd</t>
  </si>
  <si>
    <t>4.4</t>
  </si>
  <si>
    <t>a)</t>
  </si>
  <si>
    <t>b)</t>
  </si>
  <si>
    <t>ile trwal postój</t>
  </si>
  <si>
    <t>4.5</t>
  </si>
  <si>
    <t>minuty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</si>
</sst>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2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_03" refreshedDate="45028.561398958336" createdVersion="8" refreshedVersion="8" minRefreshableVersion="3" recordCount="63" xr:uid="{99F2961D-52C7-4818-9FE5-4A4E763A2952}">
  <cacheSource type="worksheet">
    <worksheetSource name="rozklad_jazdy"/>
  </cacheSource>
  <cacheFields count="10">
    <cacheField name="stacja" numFmtId="0">
      <sharedItems count="63">
        <s v="PRZEMYSL GLOWNY"/>
        <s v="PRZEMYSL ZASANIE"/>
        <s v="RADYMNO"/>
        <s v="JAROSLAW"/>
        <s v="PRZEWORSK"/>
        <s v="LANCUT"/>
        <s v="RZESZOW GLOWNY"/>
        <s v="SEDZISZOW MALOPOLSKI"/>
        <s v="ROPCZYCE"/>
        <s v="DEBICA"/>
        <s v="TARNOW"/>
        <s v="BRZESKO OKOCIM"/>
        <s v="BOCHNIA"/>
        <s v="KRAKOW PLASZOW"/>
        <s v="KRAKOW GLOWNY"/>
        <s v="KRZESZOWICE"/>
        <s v="TRZEBINIA"/>
        <s v="JAWORZNO SZCZAKOWA"/>
        <s v="MYSLOWICE"/>
        <s v="KATOWICE"/>
        <s v="ZABRZE"/>
        <s v="GLIWICE"/>
        <s v="KEDZIERZYN-KOZLE"/>
        <s v="ZDZIESZOWICE"/>
        <s v="GOGOLIN"/>
        <s v="OPOLE GLOWNE"/>
        <s v="BRZEG"/>
        <s v="OLAWA"/>
        <s v="WROCLAW GLOWNY"/>
        <s v="BRZEG DOLNY"/>
        <s v="WOLOW"/>
        <s v="SCINAWA"/>
        <s v="GLOGOW"/>
        <s v="BYTOM ODRZANSKI"/>
        <s v="NOWA SOL"/>
        <s v="ZIELONA GORA GLOWNA"/>
        <s v="RZEPIN"/>
        <s v="KOSTRZYN"/>
        <s v="MIESZKOWICE"/>
        <s v="CHOJNA"/>
        <s v="GRYFINO"/>
        <s v="SZCZECIN DABIE"/>
        <s v="SZCZECIN ZALOM"/>
        <s v="KLINISKA"/>
        <s v="RURKA"/>
        <s v="GOLENIOW"/>
        <s v="BIALUN"/>
        <s v="LOZNICA"/>
        <s v="ROKITA"/>
        <s v="WYSOKA KAMIENSKA"/>
        <s v="PARLOWKO"/>
        <s v="TROSZYN"/>
        <s v="RECLAW"/>
        <s v="WOLIN"/>
        <s v="MOKRZYCA WIELKA"/>
        <s v="LADZIN"/>
        <s v="WARNOWO"/>
        <s v="MIEDZYZDROJE"/>
        <s v="LUBIEWO"/>
        <s v="SWINOUJSCIE PRZYTOR"/>
        <s v="SWINOUJSCIE WARSZOW"/>
        <s v="SWINOUJSCIE"/>
        <s v="SWINOUJSCIE PORT"/>
      </sharedItems>
    </cacheField>
    <cacheField name="przyjazd" numFmtId="164">
      <sharedItems containsSemiMixedTypes="0" containsNonDate="0" containsDate="1" containsString="0" minDate="1899-12-30T10:15:00" maxDate="1899-12-30T23:27:00"/>
    </cacheField>
    <cacheField name="odjazd" numFmtId="164">
      <sharedItems containsSemiMixedTypes="0" containsNonDate="0" containsDate="1" containsString="0" minDate="1899-12-30T10:15:00" maxDate="1899-12-30T23:27:00"/>
    </cacheField>
    <cacheField name="przebyta odleglosc w km" numFmtId="0">
      <sharedItems containsSemiMixedTypes="0" containsString="0" containsNumber="1" minValue="0" maxValue="964"/>
    </cacheField>
    <cacheField name="ile od poprzedniego przystanku" numFmtId="0">
      <sharedItems containsSemiMixedTypes="0" containsString="0" containsNumber="1" minValue="0" maxValue="69.600000000000023"/>
    </cacheField>
    <cacheField name="ile czasu jechal miedzy stacjami" numFmtId="164">
      <sharedItems containsSemiMixedTypes="0" containsNonDate="0" containsDate="1" containsString="0" minDate="1899-12-30T00:00:00" maxDate="1899-12-31T00:00:00"/>
    </cacheField>
    <cacheField name="ile minut jechał" numFmtId="0">
      <sharedItems containsSemiMixedTypes="0" containsString="0" containsNumber="1" containsInteger="1" minValue="0" maxValue="41"/>
    </cacheField>
    <cacheField name="śr prędkość" numFmtId="0">
      <sharedItems containsSemiMixedTypes="0" containsString="0" containsNumber="1" minValue="0" maxValue="2.0750000000000011"/>
    </cacheField>
    <cacheField name="ile postoju (h)" numFmtId="164">
      <sharedItems containsSemiMixedTypes="0" containsNonDate="0" containsDate="1" containsString="0" minDate="1899-12-30T00:00:00" maxDate="1899-12-31T00:00:00"/>
    </cacheField>
    <cacheField name="ile postuj (min)" numFmtId="0">
      <sharedItems containsSemiMixedTypes="0" containsString="0" containsNumber="1" containsInteger="1" minValue="0" maxValue="22" count="8">
        <n v="0"/>
        <n v="1"/>
        <n v="3"/>
        <n v="2"/>
        <n v="12"/>
        <n v="9"/>
        <n v="22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d v="1899-12-30T10:15:00"/>
    <d v="1899-12-30T10:15:00"/>
    <n v="0"/>
    <n v="0"/>
    <d v="1899-12-30T00:00:00"/>
    <n v="0"/>
    <n v="0"/>
    <d v="1899-12-30T00:00:00"/>
    <x v="0"/>
  </r>
  <r>
    <x v="1"/>
    <d v="1899-12-30T10:18:00"/>
    <d v="1899-12-30T10:19:00"/>
    <n v="1.6"/>
    <n v="1.6"/>
    <d v="1899-12-30T00:03:00"/>
    <n v="3"/>
    <n v="0.53333333333333333"/>
    <d v="1899-12-30T00:01:00"/>
    <x v="1"/>
  </r>
  <r>
    <x v="2"/>
    <d v="1899-12-30T10:35:00"/>
    <d v="1899-12-30T10:36:00"/>
    <n v="21.2"/>
    <n v="19.599999999999998"/>
    <d v="1899-12-30T00:16:00"/>
    <n v="16"/>
    <n v="1.2249999999999999"/>
    <d v="1899-12-30T00:01:00"/>
    <x v="1"/>
  </r>
  <r>
    <x v="3"/>
    <d v="1899-12-30T10:45:00"/>
    <d v="1899-12-30T10:46:00"/>
    <n v="35"/>
    <n v="13.8"/>
    <d v="1899-12-30T00:09:00"/>
    <n v="9"/>
    <n v="1.5333333333333334"/>
    <d v="1899-12-30T00:01:00"/>
    <x v="1"/>
  </r>
  <r>
    <x v="4"/>
    <d v="1899-12-30T10:55:00"/>
    <d v="1899-12-30T10:56:00"/>
    <n v="49.9"/>
    <n v="14.899999999999999"/>
    <d v="1899-12-30T00:09:00"/>
    <n v="9"/>
    <n v="1.6555555555555554"/>
    <d v="1899-12-30T00:01:00"/>
    <x v="1"/>
  </r>
  <r>
    <x v="5"/>
    <d v="1899-12-30T11:09:00"/>
    <d v="1899-12-30T11:10:00"/>
    <n v="70"/>
    <n v="20.100000000000001"/>
    <d v="1899-12-30T00:13:00"/>
    <n v="13"/>
    <n v="1.5461538461538462"/>
    <d v="1899-12-30T00:01:00"/>
    <x v="1"/>
  </r>
  <r>
    <x v="6"/>
    <d v="1899-12-30T11:21:00"/>
    <d v="1899-12-30T11:24:00"/>
    <n v="86.8"/>
    <n v="16.799999999999997"/>
    <d v="1899-12-30T00:11:00"/>
    <n v="11"/>
    <n v="1.5272727272727271"/>
    <d v="1899-12-30T00:03:00"/>
    <x v="2"/>
  </r>
  <r>
    <x v="7"/>
    <d v="1899-12-30T11:38:00"/>
    <d v="1899-12-30T11:39:00"/>
    <n v="112.5"/>
    <n v="25.700000000000003"/>
    <d v="1899-12-30T00:14:00"/>
    <n v="14"/>
    <n v="1.8357142857142859"/>
    <d v="1899-12-30T00:01:00"/>
    <x v="1"/>
  </r>
  <r>
    <x v="8"/>
    <d v="1899-12-30T11:44:00"/>
    <d v="1899-12-30T11:45:00"/>
    <n v="120.6"/>
    <n v="8.0999999999999943"/>
    <d v="1899-12-30T00:05:00"/>
    <n v="5"/>
    <n v="1.6199999999999988"/>
    <d v="1899-12-30T00:01:00"/>
    <x v="1"/>
  </r>
  <r>
    <x v="9"/>
    <d v="1899-12-30T11:53:00"/>
    <d v="1899-12-30T11:54:00"/>
    <n v="133.69999999999999"/>
    <n v="13.099999999999994"/>
    <d v="1899-12-30T00:08:00"/>
    <n v="8"/>
    <n v="1.6374999999999993"/>
    <d v="1899-12-30T00:01:00"/>
    <x v="1"/>
  </r>
  <r>
    <x v="10"/>
    <d v="1899-12-30T12:10:00"/>
    <d v="1899-12-30T12:12:00"/>
    <n v="166.9"/>
    <n v="33.200000000000017"/>
    <d v="1899-12-30T00:16:00"/>
    <n v="16"/>
    <n v="2.0750000000000011"/>
    <d v="1899-12-30T00:02:00"/>
    <x v="3"/>
  </r>
  <r>
    <x v="11"/>
    <d v="1899-12-30T12:25:00"/>
    <d v="1899-12-30T12:26:00"/>
    <n v="193.4"/>
    <n v="26.5"/>
    <d v="1899-12-30T00:13:00"/>
    <n v="13"/>
    <n v="2.0384615384615383"/>
    <d v="1899-12-30T00:01:00"/>
    <x v="1"/>
  </r>
  <r>
    <x v="12"/>
    <d v="1899-12-30T12:33:00"/>
    <d v="1899-12-30T12:34:00"/>
    <n v="206.3"/>
    <n v="12.900000000000006"/>
    <d v="1899-12-30T00:07:00"/>
    <n v="7"/>
    <n v="1.8428571428571436"/>
    <d v="1899-12-30T00:01:00"/>
    <x v="1"/>
  </r>
  <r>
    <x v="13"/>
    <d v="1899-12-30T12:55:00"/>
    <d v="1899-12-30T12:56:00"/>
    <n v="240.2"/>
    <n v="33.899999999999977"/>
    <d v="1899-12-30T00:21:00"/>
    <n v="21"/>
    <n v="1.6142857142857132"/>
    <d v="1899-12-30T00:01:00"/>
    <x v="1"/>
  </r>
  <r>
    <x v="14"/>
    <d v="1899-12-30T13:03:00"/>
    <d v="1899-12-30T13:15:00"/>
    <n v="244.6"/>
    <n v="4.4000000000000057"/>
    <d v="1899-12-30T00:07:00"/>
    <n v="7"/>
    <n v="0.62857142857142934"/>
    <d v="1899-12-30T00:12:00"/>
    <x v="4"/>
  </r>
  <r>
    <x v="15"/>
    <d v="1899-12-30T13:30:00"/>
    <d v="1899-12-30T13:32:00"/>
    <n v="269.7"/>
    <n v="25.099999999999994"/>
    <d v="1899-12-30T00:15:00"/>
    <n v="15"/>
    <n v="1.6733333333333329"/>
    <d v="1899-12-30T00:02:00"/>
    <x v="3"/>
  </r>
  <r>
    <x v="16"/>
    <d v="1899-12-30T13:40:00"/>
    <d v="1899-12-30T13:42:00"/>
    <n v="283.39999999999998"/>
    <n v="13.699999999999989"/>
    <d v="1899-12-30T00:08:00"/>
    <n v="8"/>
    <n v="1.7124999999999986"/>
    <d v="1899-12-30T00:02:00"/>
    <x v="3"/>
  </r>
  <r>
    <x v="17"/>
    <d v="1899-12-30T13:53:00"/>
    <d v="1899-12-30T13:55:00"/>
    <n v="299.3"/>
    <n v="15.900000000000034"/>
    <d v="1899-12-30T00:11:00"/>
    <n v="11"/>
    <n v="1.4454545454545487"/>
    <d v="1899-12-30T00:02:00"/>
    <x v="3"/>
  </r>
  <r>
    <x v="18"/>
    <d v="1899-12-30T14:04:00"/>
    <d v="1899-12-30T14:06:00"/>
    <n v="311.7"/>
    <n v="12.399999999999977"/>
    <d v="1899-12-30T00:09:00"/>
    <n v="9"/>
    <n v="1.3777777777777753"/>
    <d v="1899-12-30T00:02:00"/>
    <x v="3"/>
  </r>
  <r>
    <x v="19"/>
    <d v="1899-12-30T14:18:00"/>
    <d v="1899-12-30T14:21:00"/>
    <n v="321.8"/>
    <n v="10.100000000000023"/>
    <d v="1899-12-30T00:12:00"/>
    <n v="12"/>
    <n v="0.84166666666666856"/>
    <d v="1899-12-30T00:03:00"/>
    <x v="2"/>
  </r>
  <r>
    <x v="20"/>
    <d v="1899-12-30T14:36:00"/>
    <d v="1899-12-30T14:37:00"/>
    <n v="340.3"/>
    <n v="18.5"/>
    <d v="1899-12-30T00:15:00"/>
    <n v="15"/>
    <n v="1.2333333333333334"/>
    <d v="1899-12-30T00:01:00"/>
    <x v="1"/>
  </r>
  <r>
    <x v="21"/>
    <d v="1899-12-30T14:44:00"/>
    <d v="1899-12-30T14:46:00"/>
    <n v="348.5"/>
    <n v="8.1999999999999886"/>
    <d v="1899-12-30T00:07:00"/>
    <n v="7"/>
    <n v="1.1714285714285697"/>
    <d v="1899-12-30T00:02:00"/>
    <x v="3"/>
  </r>
  <r>
    <x v="22"/>
    <d v="1899-12-30T15:10:00"/>
    <d v="1899-12-30T15:11:00"/>
    <n v="385.5"/>
    <n v="37"/>
    <d v="1899-12-30T00:24:00"/>
    <n v="24"/>
    <n v="1.5416666666666667"/>
    <d v="1899-12-30T00:01:00"/>
    <x v="1"/>
  </r>
  <r>
    <x v="23"/>
    <d v="1899-12-30T15:29:00"/>
    <d v="1899-12-30T15:30:00"/>
    <n v="395.9"/>
    <n v="10.399999999999977"/>
    <d v="1899-12-30T00:18:00"/>
    <n v="18"/>
    <n v="0.5777777777777765"/>
    <d v="1899-12-30T00:01:00"/>
    <x v="1"/>
  </r>
  <r>
    <x v="24"/>
    <d v="1899-12-30T15:38:00"/>
    <d v="1899-12-30T15:39:00"/>
    <n v="406.9"/>
    <n v="11"/>
    <d v="1899-12-30T00:08:00"/>
    <n v="8"/>
    <n v="1.375"/>
    <d v="1899-12-30T00:01:00"/>
    <x v="1"/>
  </r>
  <r>
    <x v="25"/>
    <d v="1899-12-30T15:56:00"/>
    <d v="1899-12-30T16:05:00"/>
    <n v="427.2"/>
    <n v="20.300000000000011"/>
    <d v="1899-12-30T00:17:00"/>
    <n v="17"/>
    <n v="1.1941176470588242"/>
    <d v="1899-12-30T00:09:00"/>
    <x v="5"/>
  </r>
  <r>
    <x v="26"/>
    <d v="1899-12-30T16:28:00"/>
    <d v="1899-12-30T16:29:00"/>
    <n v="467.3"/>
    <n v="40.100000000000023"/>
    <d v="1899-12-30T00:23:00"/>
    <n v="23"/>
    <n v="1.7434782608695663"/>
    <d v="1899-12-30T00:01:00"/>
    <x v="1"/>
  </r>
  <r>
    <x v="27"/>
    <d v="1899-12-30T16:38:00"/>
    <d v="1899-12-30T16:39:00"/>
    <n v="482.4"/>
    <n v="15.099999999999966"/>
    <d v="1899-12-30T00:09:00"/>
    <n v="9"/>
    <n v="1.677777777777774"/>
    <d v="1899-12-30T00:01:00"/>
    <x v="1"/>
  </r>
  <r>
    <x v="28"/>
    <d v="1899-12-30T16:55:00"/>
    <d v="1899-12-30T17:17:00"/>
    <n v="508.9"/>
    <n v="26.5"/>
    <d v="1899-12-30T00:16:00"/>
    <n v="16"/>
    <n v="1.65625"/>
    <d v="1899-12-30T00:22:00"/>
    <x v="6"/>
  </r>
  <r>
    <x v="29"/>
    <d v="1899-12-30T17:42:00"/>
    <d v="1899-12-30T17:44:00"/>
    <n v="539.20000000000005"/>
    <n v="30.300000000000068"/>
    <d v="1899-12-30T00:25:00"/>
    <n v="25"/>
    <n v="1.2120000000000026"/>
    <d v="1899-12-30T00:02:00"/>
    <x v="3"/>
  </r>
  <r>
    <x v="30"/>
    <d v="1899-12-30T17:52:00"/>
    <d v="1899-12-30T17:54:00"/>
    <n v="549.29999999999995"/>
    <n v="10.099999999999909"/>
    <d v="1899-12-30T00:08:00"/>
    <n v="8"/>
    <n v="1.2624999999999886"/>
    <d v="1899-12-30T00:02:00"/>
    <x v="3"/>
  </r>
  <r>
    <x v="31"/>
    <d v="1899-12-30T18:08:00"/>
    <d v="1899-12-30T18:09:00"/>
    <n v="567.6"/>
    <n v="18.300000000000068"/>
    <d v="1899-12-30T00:14:00"/>
    <n v="14"/>
    <n v="1.307142857142862"/>
    <d v="1899-12-30T00:01:00"/>
    <x v="1"/>
  </r>
  <r>
    <x v="32"/>
    <d v="1899-12-30T18:37:00"/>
    <d v="1899-12-30T18:38:00"/>
    <n v="608"/>
    <n v="40.399999999999977"/>
    <d v="1899-12-30T00:28:00"/>
    <n v="28"/>
    <n v="1.4428571428571419"/>
    <d v="1899-12-30T00:01:00"/>
    <x v="1"/>
  </r>
  <r>
    <x v="33"/>
    <d v="1899-12-30T18:53:00"/>
    <d v="1899-12-30T18:55:00"/>
    <n v="627.6"/>
    <n v="19.600000000000023"/>
    <d v="1899-12-30T00:15:00"/>
    <n v="15"/>
    <n v="1.3066666666666682"/>
    <d v="1899-12-30T00:02:00"/>
    <x v="3"/>
  </r>
  <r>
    <x v="34"/>
    <d v="1899-12-30T19:03:00"/>
    <d v="1899-12-30T19:04:00"/>
    <n v="639.6"/>
    <n v="12"/>
    <d v="1899-12-30T00:08:00"/>
    <n v="8"/>
    <n v="1.5"/>
    <d v="1899-12-30T00:01:00"/>
    <x v="1"/>
  </r>
  <r>
    <x v="35"/>
    <d v="1899-12-30T19:19:00"/>
    <d v="1899-12-30T19:22:00"/>
    <n v="662.8"/>
    <n v="23.199999999999932"/>
    <d v="1899-12-30T00:15:00"/>
    <n v="15"/>
    <n v="1.5466666666666622"/>
    <d v="1899-12-30T00:03:00"/>
    <x v="2"/>
  </r>
  <r>
    <x v="36"/>
    <d v="1899-12-30T20:03:00"/>
    <d v="1899-12-30T20:04:00"/>
    <n v="732.4"/>
    <n v="69.600000000000023"/>
    <d v="1899-12-30T00:41:00"/>
    <n v="41"/>
    <n v="1.6975609756097567"/>
    <d v="1899-12-30T00:01:00"/>
    <x v="1"/>
  </r>
  <r>
    <x v="37"/>
    <d v="1899-12-30T20:26:00"/>
    <d v="1899-12-30T20:27:00"/>
    <n v="764.4"/>
    <n v="32"/>
    <d v="1899-12-30T00:22:00"/>
    <n v="22"/>
    <n v="1.4545454545454546"/>
    <d v="1899-12-30T00:01:00"/>
    <x v="1"/>
  </r>
  <r>
    <x v="38"/>
    <d v="1899-12-30T20:43:00"/>
    <d v="1899-12-30T20:44:00"/>
    <n v="788.6"/>
    <n v="24.200000000000045"/>
    <d v="1899-12-30T00:16:00"/>
    <n v="16"/>
    <n v="1.5125000000000028"/>
    <d v="1899-12-30T00:01:00"/>
    <x v="1"/>
  </r>
  <r>
    <x v="39"/>
    <d v="1899-12-30T20:58:00"/>
    <d v="1899-12-30T20:59:00"/>
    <n v="809.5"/>
    <n v="20.899999999999977"/>
    <d v="1899-12-30T00:14:00"/>
    <n v="14"/>
    <n v="1.4928571428571413"/>
    <d v="1899-12-30T00:01:00"/>
    <x v="1"/>
  </r>
  <r>
    <x v="40"/>
    <d v="1899-12-30T21:20:00"/>
    <d v="1899-12-30T21:21:00"/>
    <n v="843.3"/>
    <n v="33.799999999999955"/>
    <d v="1899-12-30T00:21:00"/>
    <n v="21"/>
    <n v="1.6095238095238074"/>
    <d v="1899-12-30T00:01:00"/>
    <x v="1"/>
  </r>
  <r>
    <x v="41"/>
    <d v="1899-12-30T21:44:00"/>
    <d v="1899-12-30T21:50:00"/>
    <n v="864"/>
    <n v="20.700000000000045"/>
    <d v="1899-12-30T00:23:00"/>
    <n v="23"/>
    <n v="0.90000000000000202"/>
    <d v="1899-12-30T00:06:00"/>
    <x v="7"/>
  </r>
  <r>
    <x v="42"/>
    <d v="1899-12-30T21:57:00"/>
    <d v="1899-12-30T21:58:00"/>
    <n v="870.7"/>
    <n v="6.7000000000000455"/>
    <d v="1899-12-30T00:07:00"/>
    <n v="7"/>
    <n v="0.95714285714286362"/>
    <d v="1899-12-30T00:01:00"/>
    <x v="1"/>
  </r>
  <r>
    <x v="43"/>
    <d v="1899-12-30T22:01:00"/>
    <d v="1899-12-30T22:02:00"/>
    <n v="875.2"/>
    <n v="4.5"/>
    <d v="1899-12-30T00:03:00"/>
    <n v="3"/>
    <n v="1.5"/>
    <d v="1899-12-30T00:01:00"/>
    <x v="1"/>
  </r>
  <r>
    <x v="44"/>
    <d v="1899-12-30T22:06:00"/>
    <d v="1899-12-30T22:07:00"/>
    <n v="879"/>
    <n v="3.7999999999999545"/>
    <d v="1899-12-30T00:04:00"/>
    <n v="4"/>
    <n v="0.94999999999998863"/>
    <d v="1899-12-30T00:01:00"/>
    <x v="1"/>
  </r>
  <r>
    <x v="45"/>
    <d v="1899-12-30T22:13:00"/>
    <d v="1899-12-30T22:14:00"/>
    <n v="887"/>
    <n v="8"/>
    <d v="1899-12-30T00:06:00"/>
    <n v="6"/>
    <n v="1.3333333333333333"/>
    <d v="1899-12-30T00:01:00"/>
    <x v="1"/>
  </r>
  <r>
    <x v="46"/>
    <d v="1899-12-30T22:18:00"/>
    <d v="1899-12-30T22:18:00"/>
    <n v="893.2"/>
    <n v="6.2000000000000455"/>
    <d v="1899-12-30T00:04:00"/>
    <n v="4"/>
    <n v="1.5500000000000114"/>
    <d v="1899-12-30T00:00:00"/>
    <x v="0"/>
  </r>
  <r>
    <x v="47"/>
    <d v="1899-12-30T22:24:00"/>
    <d v="1899-12-30T22:24:00"/>
    <n v="901.7"/>
    <n v="8.5"/>
    <d v="1899-12-30T00:06:00"/>
    <n v="6"/>
    <n v="1.4166666666666667"/>
    <d v="1899-12-30T00:00:00"/>
    <x v="0"/>
  </r>
  <r>
    <x v="48"/>
    <d v="1899-12-30T22:30:00"/>
    <d v="1899-12-30T22:30:00"/>
    <n v="910.2"/>
    <n v="8.5"/>
    <d v="1899-12-30T00:06:00"/>
    <n v="6"/>
    <n v="1.4166666666666667"/>
    <d v="1899-12-30T00:00:00"/>
    <x v="0"/>
  </r>
  <r>
    <x v="49"/>
    <d v="1899-12-30T22:35:00"/>
    <d v="1899-12-30T22:36:00"/>
    <n v="917.2"/>
    <n v="7"/>
    <d v="1899-12-30T00:05:00"/>
    <n v="5"/>
    <n v="1.4"/>
    <d v="1899-12-30T00:01:00"/>
    <x v="1"/>
  </r>
  <r>
    <x v="50"/>
    <d v="1899-12-30T22:41:00"/>
    <d v="1899-12-30T22:41:00"/>
    <n v="923.4"/>
    <n v="6.1999999999999318"/>
    <d v="1899-12-30T00:05:00"/>
    <n v="5"/>
    <n v="1.2399999999999864"/>
    <d v="1899-12-30T00:00:00"/>
    <x v="0"/>
  </r>
  <r>
    <x v="51"/>
    <d v="1899-12-30T22:43:00"/>
    <d v="1899-12-30T22:44:00"/>
    <n v="925.5"/>
    <n v="2.1000000000000227"/>
    <d v="1899-12-30T00:02:00"/>
    <n v="2"/>
    <n v="1.0500000000000114"/>
    <d v="1899-12-30T00:01:00"/>
    <x v="1"/>
  </r>
  <r>
    <x v="52"/>
    <d v="1899-12-30T22:47:00"/>
    <d v="1899-12-30T22:48:00"/>
    <n v="930.6"/>
    <n v="5.1000000000000227"/>
    <d v="1899-12-30T00:03:00"/>
    <n v="3"/>
    <n v="1.7000000000000075"/>
    <d v="1899-12-30T00:01:00"/>
    <x v="1"/>
  </r>
  <r>
    <x v="53"/>
    <d v="1899-12-30T22:50:00"/>
    <d v="1899-12-30T22:50:00"/>
    <n v="932.7"/>
    <n v="2.1000000000000227"/>
    <d v="1899-12-30T00:02:00"/>
    <n v="2"/>
    <n v="1.0500000000000114"/>
    <d v="1899-12-30T00:00:00"/>
    <x v="0"/>
  </r>
  <r>
    <x v="54"/>
    <d v="1899-12-30T22:53:00"/>
    <d v="1899-12-30T22:54:00"/>
    <n v="936.5"/>
    <n v="3.7999999999999545"/>
    <d v="1899-12-30T00:03:00"/>
    <n v="3"/>
    <n v="1.2666666666666515"/>
    <d v="1899-12-30T00:01:00"/>
    <x v="1"/>
  </r>
  <r>
    <x v="55"/>
    <d v="1899-12-30T22:57:00"/>
    <d v="1899-12-30T22:57:00"/>
    <n v="940.7"/>
    <n v="4.2000000000000455"/>
    <d v="1899-12-30T00:03:00"/>
    <n v="3"/>
    <n v="1.4000000000000152"/>
    <d v="1899-12-30T00:00:00"/>
    <x v="0"/>
  </r>
  <r>
    <x v="56"/>
    <d v="1899-12-30T23:00:00"/>
    <d v="1899-12-30T23:00:00"/>
    <n v="943.7"/>
    <n v="3"/>
    <d v="1899-12-30T00:03:00"/>
    <n v="3"/>
    <n v="1"/>
    <d v="1899-12-30T00:00:00"/>
    <x v="0"/>
  </r>
  <r>
    <x v="57"/>
    <d v="1899-12-30T23:05:00"/>
    <d v="1899-12-30T23:06:00"/>
    <n v="949.6"/>
    <n v="5.8999999999999773"/>
    <d v="1899-12-30T00:05:00"/>
    <n v="5"/>
    <n v="1.1799999999999955"/>
    <d v="1899-12-30T00:01:00"/>
    <x v="1"/>
  </r>
  <r>
    <x v="58"/>
    <d v="1899-12-30T23:09:00"/>
    <d v="1899-12-30T23:09:00"/>
    <n v="952.5"/>
    <n v="2.8999999999999773"/>
    <d v="1899-12-30T00:03:00"/>
    <n v="3"/>
    <n v="0.96666666666665912"/>
    <d v="1899-12-30T00:00:00"/>
    <x v="0"/>
  </r>
  <r>
    <x v="59"/>
    <d v="1899-12-30T23:15:00"/>
    <d v="1899-12-30T23:15:00"/>
    <n v="958.5"/>
    <n v="6"/>
    <d v="1899-12-30T00:06:00"/>
    <n v="6"/>
    <n v="1"/>
    <d v="1899-12-30T00:00:00"/>
    <x v="0"/>
  </r>
  <r>
    <x v="60"/>
    <d v="1899-12-30T23:18:00"/>
    <d v="1899-12-30T23:18:00"/>
    <n v="961.8"/>
    <n v="3.2999999999999545"/>
    <d v="1899-12-30T00:03:00"/>
    <n v="3"/>
    <n v="1.0999999999999848"/>
    <d v="1899-12-30T00:00:00"/>
    <x v="0"/>
  </r>
  <r>
    <x v="61"/>
    <d v="1899-12-30T23:22:00"/>
    <d v="1899-12-30T23:25:00"/>
    <n v="963.4"/>
    <n v="1.6000000000000227"/>
    <d v="1899-12-30T00:04:00"/>
    <n v="4"/>
    <n v="0.40000000000000568"/>
    <d v="1899-12-30T00:03:00"/>
    <x v="2"/>
  </r>
  <r>
    <x v="62"/>
    <d v="1899-12-30T23:27:00"/>
    <d v="1899-12-30T23:27:00"/>
    <n v="964"/>
    <n v="0.60000000000002274"/>
    <d v="1899-12-30T00:02:00"/>
    <n v="2"/>
    <n v="0.30000000000001137"/>
    <d v="1899-12-30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E1403-D80F-414D-AD10-6A2AFF0FB1B9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liczba minut">
  <location ref="A3:B10" firstHeaderRow="1" firstDataRow="1" firstDataCol="1"/>
  <pivotFields count="10">
    <pivotField dataField="1" showAll="0">
      <items count="64">
        <item x="46"/>
        <item x="12"/>
        <item x="26"/>
        <item x="29"/>
        <item x="11"/>
        <item x="33"/>
        <item x="39"/>
        <item x="9"/>
        <item x="21"/>
        <item x="32"/>
        <item x="24"/>
        <item x="45"/>
        <item x="40"/>
        <item x="3"/>
        <item x="17"/>
        <item x="19"/>
        <item x="22"/>
        <item x="43"/>
        <item x="37"/>
        <item x="14"/>
        <item x="13"/>
        <item x="15"/>
        <item x="55"/>
        <item x="5"/>
        <item x="47"/>
        <item x="58"/>
        <item x="57"/>
        <item x="38"/>
        <item x="54"/>
        <item x="18"/>
        <item x="34"/>
        <item x="27"/>
        <item x="25"/>
        <item x="50"/>
        <item x="0"/>
        <item x="1"/>
        <item x="4"/>
        <item x="2"/>
        <item x="52"/>
        <item x="48"/>
        <item x="8"/>
        <item x="44"/>
        <item x="36"/>
        <item x="6"/>
        <item x="31"/>
        <item x="7"/>
        <item x="61"/>
        <item x="62"/>
        <item x="59"/>
        <item x="60"/>
        <item x="41"/>
        <item x="42"/>
        <item x="10"/>
        <item x="51"/>
        <item x="16"/>
        <item x="56"/>
        <item x="53"/>
        <item x="30"/>
        <item x="28"/>
        <item x="49"/>
        <item x="20"/>
        <item x="23"/>
        <item x="35"/>
        <item t="default"/>
      </items>
    </pivotField>
    <pivotField numFmtId="164" showAll="0"/>
    <pivotField numFmtId="164" showAll="0"/>
    <pivotField showAll="0"/>
    <pivotField showAll="0"/>
    <pivotField numFmtId="164" showAll="0"/>
    <pivotField showAll="0"/>
    <pivotField showAll="0"/>
    <pivotField numFmtId="164" showAll="0"/>
    <pivotField axis="axisRow" multipleItemSelectionAllowed="1" showAll="0">
      <items count="9">
        <item x="0"/>
        <item x="1"/>
        <item x="3"/>
        <item x="2"/>
        <item x="7"/>
        <item x="5"/>
        <item h="1" x="4"/>
        <item h="1" x="6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stacj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9C4834-A124-43B0-9CBC-48CCA51D5FE8}" autoFormatId="16" applyNumberFormats="0" applyBorderFormats="0" applyFontFormats="0" applyPatternFormats="0" applyAlignmentFormats="0" applyWidthHeightFormats="0">
  <queryTableRefresh nextId="19" unboundColumnsRight="13">
    <queryTableFields count="17">
      <queryTableField id="1" name="stacja" tableColumnId="1"/>
      <queryTableField id="2" name="przyjazd" tableColumnId="2"/>
      <queryTableField id="3" name="odjazd" tableColumnId="3"/>
      <queryTableField id="4" name="przebyta odleglosc w km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884B3-5657-429A-9826-A5D6260A4433}" name="rozklad_jazdy" displayName="rozklad_jazdy" ref="A1:Q65" tableType="queryTable" totalsRowCount="1">
  <autoFilter ref="A1:Q64" xr:uid="{DDB884B3-5657-429A-9826-A5D6260A4433}"/>
  <tableColumns count="17">
    <tableColumn id="1" xr3:uid="{CBCD1677-F8B8-4979-9847-A50F2CB7B295}" uniqueName="1" name="stacja" queryTableFieldId="1" dataDxfId="21" totalsRowDxfId="5"/>
    <tableColumn id="2" xr3:uid="{C06D07D0-339B-46BD-BE46-785BD1B680BF}" uniqueName="2" name="przyjazd" queryTableFieldId="2" dataDxfId="20" totalsRowDxfId="4"/>
    <tableColumn id="3" xr3:uid="{430DB66C-B7B6-41E4-BDD9-A671417AA0C3}" uniqueName="3" name="odjazd" queryTableFieldId="3" dataDxfId="19" totalsRowDxfId="3"/>
    <tableColumn id="4" xr3:uid="{E04F8EFB-261D-4245-9B1F-D3BEEB0B82E8}" uniqueName="4" name="przebyta odleglosc w km" queryTableFieldId="4"/>
    <tableColumn id="5" xr3:uid="{6262AFCE-B6F8-4F21-95E5-8A3DC07047FB}" uniqueName="5" name="ile od poprzedniego przystanku" queryTableFieldId="5"/>
    <tableColumn id="6" xr3:uid="{200AFEF6-A5EE-456D-8FD7-138D88980F32}" uniqueName="6" name="ile czasu jechal miedzy stacjami" queryTableFieldId="6" dataDxfId="18" totalsRowDxfId="2"/>
    <tableColumn id="8" xr3:uid="{9DA415A1-6E19-4B4A-B598-339887E42CC2}" uniqueName="8" name="ile minut jechał" queryTableFieldId="8" dataDxfId="17" totalsRowDxfId="1"/>
    <tableColumn id="9" xr3:uid="{08F5601E-E10F-445C-879B-1EAB03899F88}" uniqueName="9" name="śr prędkość" totalsRowFunction="custom" queryTableFieldId="9" dataDxfId="16" totalsRowDxfId="0">
      <calculatedColumnFormula>rozklad_jazdy[[#This Row],[ile od poprzedniego przystanku]]/rozklad_jazdy[[#This Row],[ile minut jechał]]</calculatedColumnFormula>
      <totalsRowFormula>MAX(rozklad_jazdy[śr prędkość])</totalsRowFormula>
    </tableColumn>
    <tableColumn id="10" xr3:uid="{1EECFBD1-5070-4A9B-8E91-4FB5358D63CC}" uniqueName="10" name="ile postoju (h)" queryTableFieldId="10" dataDxfId="15">
      <calculatedColumnFormula>rozklad_jazdy[[#This Row],[odjazd]]-rozklad_jazdy[[#This Row],[przyjazd]]</calculatedColumnFormula>
    </tableColumn>
    <tableColumn id="11" xr3:uid="{B14011AC-9445-4437-B28B-C1660494AC76}" uniqueName="11" name="ile postuj (min)" queryTableFieldId="11" dataDxfId="14">
      <calculatedColumnFormula>MINUTE(rozklad_jazdy[[#This Row],[ile postoju (h)]])</calculatedColumnFormula>
    </tableColumn>
    <tableColumn id="12" xr3:uid="{BC85B2D3-3D6F-4EBF-87D3-CF11A11F59A0}" uniqueName="12" name="ciąg rosnący" queryTableFieldId="12" dataDxfId="13"/>
    <tableColumn id="13" xr3:uid="{22984B1A-DB9A-455A-A54B-ABC0D2116908}" uniqueName="13" name="ile opoznienia wynika z odleglosci" queryTableFieldId="13" dataDxfId="11"/>
    <tableColumn id="14" xr3:uid="{86DE6317-367C-4A31-A3AA-CA4D7A34C779}" uniqueName="14" name="ile opoznienia na przystanku" queryTableFieldId="14" dataDxfId="10">
      <calculatedColumnFormula>IF(rozklad_jazdy[[#This Row],[ile postuj (min)]]&gt;2,ROUNDDOWN(rozklad_jazdy[[#This Row],[przebyta odleglosc w km]]/50,0),0)</calculatedColumnFormula>
    </tableColumn>
    <tableColumn id="15" xr3:uid="{275AEB1E-FEB4-448F-B4AB-0C17531A968C}" uniqueName="15" name="ile łącznie opóźnienia na danej stacji" queryTableFieldId="15" dataDxfId="9">
      <calculatedColumnFormula>rozklad_jazdy[[#This Row],[ile opoznienia wynika z odleglosci]]+rozklad_jazdy[[#This Row],[ile opoznienia na przystanku]]</calculatedColumnFormula>
    </tableColumn>
    <tableColumn id="16" xr3:uid="{14EE8BA8-4B98-4E24-B4C6-3965BAE3A9E7}" uniqueName="16" name="ile opóźnienie przyjazd" queryTableFieldId="16" dataDxfId="8"/>
    <tableColumn id="17" xr3:uid="{868CF24B-EFCF-46DC-BF38-99F834CCBCEE}" uniqueName="17" name="ile opóźnienie odjazd" queryTableFieldId="17" dataDxfId="7"/>
    <tableColumn id="18" xr3:uid="{5AF34B19-A3C6-4BF2-9863-A9DEF625937E}" uniqueName="18" name="ile trwal postój" queryTableFieldId="18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C038-B89F-4DB3-A530-88D6D786B704}">
  <dimension ref="A3:B10"/>
  <sheetViews>
    <sheetView workbookViewId="0">
      <selection activeCell="C20" sqref="C20"/>
    </sheetView>
  </sheetViews>
  <sheetFormatPr defaultRowHeight="14.4" x14ac:dyDescent="0.3"/>
  <cols>
    <col min="1" max="1" width="14" bestFit="1" customWidth="1"/>
    <col min="2" max="2" width="12.6640625" bestFit="1" customWidth="1"/>
  </cols>
  <sheetData>
    <row r="3" spans="1:2" x14ac:dyDescent="0.3">
      <c r="A3" s="8" t="s">
        <v>79</v>
      </c>
      <c r="B3" t="s">
        <v>78</v>
      </c>
    </row>
    <row r="4" spans="1:2" x14ac:dyDescent="0.3">
      <c r="A4" s="9">
        <v>0</v>
      </c>
      <c r="B4" s="1">
        <v>12</v>
      </c>
    </row>
    <row r="5" spans="1:2" x14ac:dyDescent="0.3">
      <c r="A5" s="9">
        <v>1</v>
      </c>
      <c r="B5" s="1">
        <v>34</v>
      </c>
    </row>
    <row r="6" spans="1:2" x14ac:dyDescent="0.3">
      <c r="A6" s="9">
        <v>2</v>
      </c>
      <c r="B6" s="1">
        <v>9</v>
      </c>
    </row>
    <row r="7" spans="1:2" x14ac:dyDescent="0.3">
      <c r="A7" s="9">
        <v>3</v>
      </c>
      <c r="B7" s="1">
        <v>4</v>
      </c>
    </row>
    <row r="8" spans="1:2" x14ac:dyDescent="0.3">
      <c r="A8" s="9">
        <v>6</v>
      </c>
      <c r="B8" s="1">
        <v>1</v>
      </c>
    </row>
    <row r="9" spans="1:2" x14ac:dyDescent="0.3">
      <c r="A9" s="9">
        <v>9</v>
      </c>
      <c r="B9" s="1">
        <v>1</v>
      </c>
    </row>
    <row r="10" spans="1:2" x14ac:dyDescent="0.3">
      <c r="A10" s="9" t="s">
        <v>77</v>
      </c>
      <c r="B10" s="1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F426-C9FE-4B63-B71B-BBCC788F0F50}">
  <dimension ref="A1:AD65"/>
  <sheetViews>
    <sheetView tabSelected="1" topLeftCell="P1" workbookViewId="0">
      <selection activeCell="O64" sqref="O64"/>
    </sheetView>
  </sheetViews>
  <sheetFormatPr defaultRowHeight="14.4" x14ac:dyDescent="0.3"/>
  <cols>
    <col min="1" max="1" width="22.109375" bestFit="1" customWidth="1"/>
    <col min="2" max="2" width="12.88671875" customWidth="1"/>
    <col min="3" max="3" width="10.88671875" customWidth="1"/>
    <col min="4" max="4" width="24.21875" bestFit="1" customWidth="1"/>
    <col min="5" max="5" width="31.6640625" customWidth="1"/>
    <col min="6" max="6" width="27.88671875" customWidth="1"/>
    <col min="7" max="7" width="18.21875" customWidth="1"/>
    <col min="8" max="8" width="14.88671875" customWidth="1"/>
    <col min="9" max="9" width="25.5546875" customWidth="1"/>
    <col min="10" max="10" width="16.77734375" customWidth="1"/>
    <col min="11" max="11" width="14.21875" customWidth="1"/>
    <col min="12" max="12" width="33" customWidth="1"/>
    <col min="13" max="13" width="25.5546875" customWidth="1"/>
    <col min="14" max="14" width="36.33203125" customWidth="1"/>
    <col min="15" max="15" width="22.5546875" customWidth="1"/>
    <col min="16" max="16" width="23.109375" customWidth="1"/>
    <col min="17" max="17" width="20.88671875" customWidth="1"/>
    <col min="28" max="28" width="15.77734375" customWidth="1"/>
    <col min="29" max="29" width="12.88671875" customWidth="1"/>
    <col min="30" max="30" width="48.441406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68</v>
      </c>
      <c r="G1" t="s">
        <v>69</v>
      </c>
      <c r="H1" t="s">
        <v>70</v>
      </c>
      <c r="I1" t="s">
        <v>75</v>
      </c>
      <c r="J1" t="s">
        <v>76</v>
      </c>
      <c r="K1" t="s">
        <v>81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91</v>
      </c>
      <c r="AA1" s="3"/>
    </row>
    <row r="2" spans="1:30" x14ac:dyDescent="0.3">
      <c r="A2" s="1" t="s">
        <v>4</v>
      </c>
      <c r="B2" s="2">
        <v>0.42708333333333331</v>
      </c>
      <c r="C2" s="2">
        <v>0.42708333333333331</v>
      </c>
      <c r="D2">
        <v>0</v>
      </c>
      <c r="E2">
        <v>0</v>
      </c>
      <c r="F2" s="2">
        <v>0</v>
      </c>
      <c r="G2" s="1">
        <v>0</v>
      </c>
      <c r="H2">
        <v>0</v>
      </c>
      <c r="I2" s="2">
        <f>rozklad_jazdy[[#This Row],[odjazd]]-rozklad_jazdy[[#This Row],[przyjazd]]</f>
        <v>0</v>
      </c>
      <c r="J2">
        <f>MINUTE(rozklad_jazdy[[#This Row],[ile postoju (h)]])</f>
        <v>0</v>
      </c>
      <c r="K2">
        <v>0</v>
      </c>
      <c r="L2" s="1">
        <v>0</v>
      </c>
      <c r="M2" s="1">
        <f>IF(rozklad_jazdy[[#This Row],[ile postuj (min)]]&gt;2,ROUNDDOWN(rozklad_jazdy[[#This Row],[przebyta odleglosc w km]]/50,0),0)</f>
        <v>0</v>
      </c>
      <c r="N2" s="1">
        <f>rozklad_jazdy[[#This Row],[ile opoznienia wynika z odleglosci]]+rozklad_jazdy[[#This Row],[ile opoznienia na przystanku]]</f>
        <v>0</v>
      </c>
      <c r="O2" s="1">
        <v>0</v>
      </c>
      <c r="P2" s="1">
        <v>0</v>
      </c>
      <c r="Q2" s="1">
        <v>0</v>
      </c>
      <c r="AA2" s="3"/>
    </row>
    <row r="3" spans="1:30" x14ac:dyDescent="0.3">
      <c r="A3" s="1" t="s">
        <v>5</v>
      </c>
      <c r="B3" s="2">
        <v>0.42916666666666664</v>
      </c>
      <c r="C3" s="2">
        <v>0.42986111111111114</v>
      </c>
      <c r="D3">
        <v>1.6</v>
      </c>
      <c r="E3">
        <f>rozklad_jazdy[[#This Row],[przebyta odleglosc w km]]-D2</f>
        <v>1.6</v>
      </c>
      <c r="F3" s="2">
        <f>rozklad_jazdy[[#This Row],[przyjazd]]-C2</f>
        <v>2.0833333333333259E-3</v>
      </c>
      <c r="G3" s="1">
        <f>MINUTE(rozklad_jazdy[[#This Row],[ile czasu jechal miedzy stacjami]])</f>
        <v>3</v>
      </c>
      <c r="H3">
        <f>rozklad_jazdy[[#This Row],[ile od poprzedniego przystanku]]/rozklad_jazdy[[#This Row],[ile minut jechał]]</f>
        <v>0.53333333333333333</v>
      </c>
      <c r="I3" s="2">
        <f>rozklad_jazdy[[#This Row],[odjazd]]-rozklad_jazdy[[#This Row],[przyjazd]]</f>
        <v>6.9444444444449749E-4</v>
      </c>
      <c r="J3">
        <f>MINUTE(rozklad_jazdy[[#This Row],[ile postoju (h)]])</f>
        <v>1</v>
      </c>
      <c r="K3" s="1">
        <v>0</v>
      </c>
      <c r="L3" s="1">
        <f>ROUNDDOWN(rozklad_jazdy[[#This Row],[ile od poprzedniego przystanku]]/1,0)*0.5</f>
        <v>0.5</v>
      </c>
      <c r="M3" s="1">
        <f>IF(rozklad_jazdy[[#This Row],[ile postuj (min)]]&gt;2,ROUNDDOWN(rozklad_jazdy[[#This Row],[przebyta odleglosc w km]]/50,0),0)</f>
        <v>0</v>
      </c>
      <c r="N3" s="1">
        <f>rozklad_jazdy[[#This Row],[ile opoznienia wynika z odleglosci]]+rozklad_jazdy[[#This Row],[ile opoznienia na przystanku]]</f>
        <v>0.5</v>
      </c>
      <c r="O3" s="1">
        <f>P2+rozklad_jazdy[[#This Row],[ile opoznienia na przystanku]]</f>
        <v>0</v>
      </c>
      <c r="P3" s="1">
        <f>rozklad_jazdy[[#This Row],[ile opóźnienie przyjazd]]+rozklad_jazdy[[#This Row],[ile łącznie opóźnienia na danej stacji]]</f>
        <v>0.5</v>
      </c>
      <c r="Q3" s="1">
        <v>1</v>
      </c>
      <c r="AA3" s="3"/>
    </row>
    <row r="4" spans="1:30" x14ac:dyDescent="0.3">
      <c r="A4" s="1" t="s">
        <v>6</v>
      </c>
      <c r="B4" s="2">
        <v>0.44097222222222221</v>
      </c>
      <c r="C4" s="2">
        <v>0.44166666666666665</v>
      </c>
      <c r="D4">
        <v>21.2</v>
      </c>
      <c r="E4">
        <f>rozklad_jazdy[[#This Row],[przebyta odleglosc w km]]-D3</f>
        <v>19.599999999999998</v>
      </c>
      <c r="F4" s="2">
        <f>rozklad_jazdy[[#This Row],[przyjazd]]-C3</f>
        <v>1.1111111111111072E-2</v>
      </c>
      <c r="G4" s="1">
        <f>MINUTE(rozklad_jazdy[[#This Row],[ile czasu jechal miedzy stacjami]])</f>
        <v>16</v>
      </c>
      <c r="H4">
        <f>rozklad_jazdy[[#This Row],[ile od poprzedniego przystanku]]/rozklad_jazdy[[#This Row],[ile minut jechał]]</f>
        <v>1.2249999999999999</v>
      </c>
      <c r="I4" s="2">
        <f>rozklad_jazdy[[#This Row],[odjazd]]-rozklad_jazdy[[#This Row],[przyjazd]]</f>
        <v>6.9444444444444198E-4</v>
      </c>
      <c r="J4">
        <f>MINUTE(rozklad_jazdy[[#This Row],[ile postoju (h)]])</f>
        <v>1</v>
      </c>
      <c r="K4" s="1">
        <f>IF(rozklad_jazdy[[#This Row],[ile od poprzedniego przystanku]]&gt;E3,K3+1,0)</f>
        <v>1</v>
      </c>
      <c r="L4" s="1">
        <f>ROUNDDOWN(rozklad_jazdy[[#This Row],[ile od poprzedniego przystanku]]/1,0)*0.5</f>
        <v>9.5</v>
      </c>
      <c r="M4" s="1">
        <f>IF(rozklad_jazdy[[#This Row],[ile postuj (min)]]&gt;2,ROUNDDOWN(rozklad_jazdy[[#This Row],[przebyta odleglosc w km]]/50,0),0)</f>
        <v>0</v>
      </c>
      <c r="N4" s="1">
        <f>rozklad_jazdy[[#This Row],[ile opoznienia wynika z odleglosci]]+rozklad_jazdy[[#This Row],[ile opoznienia na przystanku]]</f>
        <v>9.5</v>
      </c>
      <c r="O4" s="1">
        <f>P3+rozklad_jazdy[[#This Row],[ile opoznienia na przystanku]]</f>
        <v>0.5</v>
      </c>
      <c r="P4" s="1">
        <f>rozklad_jazdy[[#This Row],[ile opóźnienie przyjazd]]+rozklad_jazdy[[#This Row],[ile łącznie opóźnienia na danej stacji]]</f>
        <v>10</v>
      </c>
      <c r="Q4" s="1">
        <v>1</v>
      </c>
      <c r="AA4" s="3" t="s">
        <v>71</v>
      </c>
      <c r="AB4" t="s">
        <v>72</v>
      </c>
      <c r="AC4" t="str">
        <f>A11</f>
        <v>DEBICA</v>
      </c>
    </row>
    <row r="5" spans="1:30" x14ac:dyDescent="0.3">
      <c r="A5" s="1" t="s">
        <v>7</v>
      </c>
      <c r="B5" s="2">
        <v>0.44791666666666669</v>
      </c>
      <c r="C5" s="2">
        <v>0.44861111111111113</v>
      </c>
      <c r="D5">
        <v>35</v>
      </c>
      <c r="E5">
        <f>rozklad_jazdy[[#This Row],[przebyta odleglosc w km]]-D4</f>
        <v>13.8</v>
      </c>
      <c r="F5" s="2">
        <f>rozklad_jazdy[[#This Row],[przyjazd]]-C4</f>
        <v>6.2500000000000333E-3</v>
      </c>
      <c r="G5" s="1">
        <f>MINUTE(rozklad_jazdy[[#This Row],[ile czasu jechal miedzy stacjami]])</f>
        <v>9</v>
      </c>
      <c r="H5">
        <f>rozklad_jazdy[[#This Row],[ile od poprzedniego przystanku]]/rozklad_jazdy[[#This Row],[ile minut jechał]]</f>
        <v>1.5333333333333334</v>
      </c>
      <c r="I5" s="2">
        <f>rozklad_jazdy[[#This Row],[odjazd]]-rozklad_jazdy[[#This Row],[przyjazd]]</f>
        <v>6.9444444444444198E-4</v>
      </c>
      <c r="J5">
        <f>MINUTE(rozklad_jazdy[[#This Row],[ile postoju (h)]])</f>
        <v>1</v>
      </c>
      <c r="K5" s="1">
        <f>IF(rozklad_jazdy[[#This Row],[ile od poprzedniego przystanku]]&gt;E4,K4+1,0)</f>
        <v>0</v>
      </c>
      <c r="L5" s="1">
        <f>ROUNDDOWN(rozklad_jazdy[[#This Row],[ile od poprzedniego przystanku]]/1,0)*0.5</f>
        <v>6.5</v>
      </c>
      <c r="M5" s="1">
        <f>IF(rozklad_jazdy[[#This Row],[ile postuj (min)]]&gt;2,ROUNDDOWN(rozklad_jazdy[[#This Row],[przebyta odleglosc w km]]/50,0),0)</f>
        <v>0</v>
      </c>
      <c r="N5" s="1">
        <f>rozklad_jazdy[[#This Row],[ile opoznienia wynika z odleglosci]]+rozklad_jazdy[[#This Row],[ile opoznienia na przystanku]]</f>
        <v>6.5</v>
      </c>
      <c r="O5" s="1">
        <f>P4+rozklad_jazdy[[#This Row],[ile opoznienia na przystanku]]</f>
        <v>10</v>
      </c>
      <c r="P5" s="1">
        <f>rozklad_jazdy[[#This Row],[ile opóźnienie przyjazd]]+rozklad_jazdy[[#This Row],[ile łącznie opóźnienia na danej stacji]]</f>
        <v>16.5</v>
      </c>
      <c r="Q5" s="1">
        <v>1</v>
      </c>
      <c r="AA5" s="3"/>
      <c r="AB5" t="s">
        <v>73</v>
      </c>
      <c r="AC5" t="str">
        <f>A12</f>
        <v>TARNOW</v>
      </c>
    </row>
    <row r="6" spans="1:30" x14ac:dyDescent="0.3">
      <c r="A6" s="1" t="s">
        <v>8</v>
      </c>
      <c r="B6" s="2">
        <v>0.4548611111111111</v>
      </c>
      <c r="C6" s="2">
        <v>0.45555555555555555</v>
      </c>
      <c r="D6">
        <v>49.9</v>
      </c>
      <c r="E6">
        <f>rozklad_jazdy[[#This Row],[przebyta odleglosc w km]]-D5</f>
        <v>14.899999999999999</v>
      </c>
      <c r="F6" s="2">
        <f>rozklad_jazdy[[#This Row],[przyjazd]]-C5</f>
        <v>6.2499999999999778E-3</v>
      </c>
      <c r="G6" s="1">
        <f>MINUTE(rozklad_jazdy[[#This Row],[ile czasu jechal miedzy stacjami]])</f>
        <v>9</v>
      </c>
      <c r="H6">
        <f>rozklad_jazdy[[#This Row],[ile od poprzedniego przystanku]]/rozklad_jazdy[[#This Row],[ile minut jechał]]</f>
        <v>1.6555555555555554</v>
      </c>
      <c r="I6" s="2">
        <f>rozklad_jazdy[[#This Row],[odjazd]]-rozklad_jazdy[[#This Row],[przyjazd]]</f>
        <v>6.9444444444444198E-4</v>
      </c>
      <c r="J6">
        <f>MINUTE(rozklad_jazdy[[#This Row],[ile postoju (h)]])</f>
        <v>1</v>
      </c>
      <c r="K6" s="1">
        <f>IF(rozklad_jazdy[[#This Row],[ile od poprzedniego przystanku]]&gt;E5,K5+1,0)</f>
        <v>1</v>
      </c>
      <c r="L6" s="1">
        <f>ROUNDDOWN(rozklad_jazdy[[#This Row],[ile od poprzedniego przystanku]]/1,0)*0.5</f>
        <v>7</v>
      </c>
      <c r="M6" s="1">
        <f>IF(rozklad_jazdy[[#This Row],[ile postuj (min)]]&gt;2,ROUNDDOWN(rozklad_jazdy[[#This Row],[przebyta odleglosc w km]]/50,0),0)</f>
        <v>0</v>
      </c>
      <c r="N6" s="1">
        <f>rozklad_jazdy[[#This Row],[ile opoznienia wynika z odleglosci]]+rozklad_jazdy[[#This Row],[ile opoznienia na przystanku]]</f>
        <v>7</v>
      </c>
      <c r="O6" s="1">
        <f>P5+rozklad_jazdy[[#This Row],[ile opoznienia na przystanku]]</f>
        <v>16.5</v>
      </c>
      <c r="P6" s="1">
        <f>rozklad_jazdy[[#This Row],[ile opóźnienie przyjazd]]+rozklad_jazdy[[#This Row],[ile łącznie opóźnienia na danej stacji]]</f>
        <v>23.5</v>
      </c>
      <c r="Q6" s="1">
        <v>1</v>
      </c>
      <c r="AA6" s="3" t="s">
        <v>74</v>
      </c>
      <c r="AB6" s="7" t="s">
        <v>79</v>
      </c>
      <c r="AC6" s="7" t="s">
        <v>78</v>
      </c>
      <c r="AD6" t="s">
        <v>80</v>
      </c>
    </row>
    <row r="7" spans="1:30" x14ac:dyDescent="0.3">
      <c r="A7" s="1" t="s">
        <v>9</v>
      </c>
      <c r="B7" s="2">
        <v>0.46458333333333335</v>
      </c>
      <c r="C7" s="2">
        <v>0.46527777777777779</v>
      </c>
      <c r="D7">
        <v>70</v>
      </c>
      <c r="E7">
        <f>rozklad_jazdy[[#This Row],[przebyta odleglosc w km]]-D6</f>
        <v>20.100000000000001</v>
      </c>
      <c r="F7" s="2">
        <f>rozklad_jazdy[[#This Row],[przyjazd]]-C6</f>
        <v>9.0277777777778012E-3</v>
      </c>
      <c r="G7" s="1">
        <f>MINUTE(rozklad_jazdy[[#This Row],[ile czasu jechal miedzy stacjami]])</f>
        <v>13</v>
      </c>
      <c r="H7">
        <f>rozklad_jazdy[[#This Row],[ile od poprzedniego przystanku]]/rozklad_jazdy[[#This Row],[ile minut jechał]]</f>
        <v>1.5461538461538462</v>
      </c>
      <c r="I7" s="2">
        <f>rozklad_jazdy[[#This Row],[odjazd]]-rozklad_jazdy[[#This Row],[przyjazd]]</f>
        <v>6.9444444444444198E-4</v>
      </c>
      <c r="J7">
        <f>MINUTE(rozklad_jazdy[[#This Row],[ile postoju (h)]])</f>
        <v>1</v>
      </c>
      <c r="K7" s="1">
        <f>IF(rozklad_jazdy[[#This Row],[ile od poprzedniego przystanku]]&gt;E6,K6+1,0)</f>
        <v>2</v>
      </c>
      <c r="L7" s="1">
        <f>ROUNDDOWN(rozklad_jazdy[[#This Row],[ile od poprzedniego przystanku]]/1,0)*0.5</f>
        <v>10</v>
      </c>
      <c r="M7" s="1">
        <f>IF(rozklad_jazdy[[#This Row],[ile postuj (min)]]&gt;2,ROUNDDOWN(rozklad_jazdy[[#This Row],[przebyta odleglosc w km]]/50,0),0)</f>
        <v>0</v>
      </c>
      <c r="N7" s="1">
        <f>rozklad_jazdy[[#This Row],[ile opoznienia wynika z odleglosci]]+rozklad_jazdy[[#This Row],[ile opoznienia na przystanku]]</f>
        <v>10</v>
      </c>
      <c r="O7" s="1">
        <f>P6+rozklad_jazdy[[#This Row],[ile opoznienia na przystanku]]</f>
        <v>23.5</v>
      </c>
      <c r="P7" s="1">
        <f>rozklad_jazdy[[#This Row],[ile opóźnienie przyjazd]]+rozklad_jazdy[[#This Row],[ile łącznie opóźnienia na danej stacji]]</f>
        <v>33.5</v>
      </c>
      <c r="Q7" s="1">
        <v>1</v>
      </c>
      <c r="AA7" s="3"/>
      <c r="AB7" s="9">
        <v>0</v>
      </c>
      <c r="AC7" s="1">
        <v>12</v>
      </c>
      <c r="AD7">
        <f>AC7-2</f>
        <v>10</v>
      </c>
    </row>
    <row r="8" spans="1:30" x14ac:dyDescent="0.3">
      <c r="A8" s="1" t="s">
        <v>10</v>
      </c>
      <c r="B8" s="2">
        <v>0.47291666666666665</v>
      </c>
      <c r="C8" s="2">
        <v>0.47499999999999998</v>
      </c>
      <c r="D8">
        <v>86.8</v>
      </c>
      <c r="E8">
        <f>rozklad_jazdy[[#This Row],[przebyta odleglosc w km]]-D7</f>
        <v>16.799999999999997</v>
      </c>
      <c r="F8" s="2">
        <f>rozklad_jazdy[[#This Row],[przyjazd]]-C7</f>
        <v>7.6388888888888618E-3</v>
      </c>
      <c r="G8" s="1">
        <f>MINUTE(rozklad_jazdy[[#This Row],[ile czasu jechal miedzy stacjami]])</f>
        <v>11</v>
      </c>
      <c r="H8">
        <f>rozklad_jazdy[[#This Row],[ile od poprzedniego przystanku]]/rozklad_jazdy[[#This Row],[ile minut jechał]]</f>
        <v>1.5272727272727271</v>
      </c>
      <c r="I8" s="2">
        <f>rozklad_jazdy[[#This Row],[odjazd]]-rozklad_jazdy[[#This Row],[przyjazd]]</f>
        <v>2.0833333333333259E-3</v>
      </c>
      <c r="J8">
        <f>MINUTE(rozklad_jazdy[[#This Row],[ile postoju (h)]])</f>
        <v>3</v>
      </c>
      <c r="K8" s="1">
        <f>IF(rozklad_jazdy[[#This Row],[ile od poprzedniego przystanku]]&gt;E7,K7+1,0)</f>
        <v>0</v>
      </c>
      <c r="L8" s="1">
        <f>ROUNDDOWN(rozklad_jazdy[[#This Row],[ile od poprzedniego przystanku]]/1,0)*0.5</f>
        <v>8</v>
      </c>
      <c r="M8" s="1">
        <f>IF(rozklad_jazdy[[#This Row],[ile postuj (min)]]&gt;2,ROUNDDOWN(rozklad_jazdy[[#This Row],[przebyta odleglosc w km]]/50,0),0)</f>
        <v>1</v>
      </c>
      <c r="N8" s="1">
        <f>rozklad_jazdy[[#This Row],[ile opoznienia wynika z odleglosci]]+rozklad_jazdy[[#This Row],[ile opoznienia na przystanku]]</f>
        <v>9</v>
      </c>
      <c r="O8" s="1">
        <f>P7+rozklad_jazdy[[#This Row],[ile opoznienia na przystanku]]</f>
        <v>34.5</v>
      </c>
      <c r="P8" s="1">
        <f>rozklad_jazdy[[#This Row],[ile opóźnienie przyjazd]]+rozklad_jazdy[[#This Row],[ile łącznie opóźnienia na danej stacji]]</f>
        <v>43.5</v>
      </c>
      <c r="Q8" s="1">
        <v>1</v>
      </c>
      <c r="AA8" s="3"/>
      <c r="AB8" s="9">
        <v>1</v>
      </c>
      <c r="AC8" s="1">
        <v>34</v>
      </c>
      <c r="AD8">
        <f>AC8</f>
        <v>34</v>
      </c>
    </row>
    <row r="9" spans="1:30" x14ac:dyDescent="0.3">
      <c r="A9" s="1" t="s">
        <v>11</v>
      </c>
      <c r="B9" s="2">
        <v>0.48472222222222222</v>
      </c>
      <c r="C9" s="2">
        <v>0.48541666666666666</v>
      </c>
      <c r="D9">
        <v>112.5</v>
      </c>
      <c r="E9">
        <f>rozklad_jazdy[[#This Row],[przebyta odleglosc w km]]-D8</f>
        <v>25.700000000000003</v>
      </c>
      <c r="F9" s="2">
        <f>rozklad_jazdy[[#This Row],[przyjazd]]-C8</f>
        <v>9.7222222222222432E-3</v>
      </c>
      <c r="G9" s="1">
        <f>MINUTE(rozklad_jazdy[[#This Row],[ile czasu jechal miedzy stacjami]])</f>
        <v>14</v>
      </c>
      <c r="H9">
        <f>rozklad_jazdy[[#This Row],[ile od poprzedniego przystanku]]/rozklad_jazdy[[#This Row],[ile minut jechał]]</f>
        <v>1.8357142857142859</v>
      </c>
      <c r="I9" s="2">
        <f>rozklad_jazdy[[#This Row],[odjazd]]-rozklad_jazdy[[#This Row],[przyjazd]]</f>
        <v>6.9444444444444198E-4</v>
      </c>
      <c r="J9">
        <f>MINUTE(rozklad_jazdy[[#This Row],[ile postoju (h)]])</f>
        <v>1</v>
      </c>
      <c r="K9" s="1">
        <f>IF(rozklad_jazdy[[#This Row],[ile od poprzedniego przystanku]]&gt;E8,K8+1,0)</f>
        <v>1</v>
      </c>
      <c r="L9" s="1">
        <f>ROUNDDOWN(rozklad_jazdy[[#This Row],[ile od poprzedniego przystanku]]/1,0)*0.5</f>
        <v>12.5</v>
      </c>
      <c r="M9" s="1">
        <f>IF(rozklad_jazdy[[#This Row],[ile postuj (min)]]&gt;2,ROUNDDOWN(rozklad_jazdy[[#This Row],[przebyta odleglosc w km]]/50,0),0)</f>
        <v>0</v>
      </c>
      <c r="N9" s="1">
        <f>rozklad_jazdy[[#This Row],[ile opoznienia wynika z odleglosci]]+rozklad_jazdy[[#This Row],[ile opoznienia na przystanku]]</f>
        <v>12.5</v>
      </c>
      <c r="O9" s="1">
        <f>P8+rozklad_jazdy[[#This Row],[ile opoznienia na przystanku]]</f>
        <v>43.5</v>
      </c>
      <c r="P9" s="1">
        <f>rozklad_jazdy[[#This Row],[ile opóźnienie przyjazd]]+rozklad_jazdy[[#This Row],[ile łącznie opóźnienia na danej stacji]]</f>
        <v>56</v>
      </c>
      <c r="Q9" s="1">
        <v>1</v>
      </c>
      <c r="AA9" s="3"/>
      <c r="AB9" s="9">
        <v>2</v>
      </c>
      <c r="AC9" s="1">
        <v>9</v>
      </c>
      <c r="AD9">
        <f t="shared" ref="AD9:AD12" si="0">AC9</f>
        <v>9</v>
      </c>
    </row>
    <row r="10" spans="1:30" x14ac:dyDescent="0.3">
      <c r="A10" s="1" t="s">
        <v>12</v>
      </c>
      <c r="B10" s="2">
        <v>0.48888888888888887</v>
      </c>
      <c r="C10" s="2">
        <v>0.48958333333333331</v>
      </c>
      <c r="D10">
        <v>120.6</v>
      </c>
      <c r="E10">
        <f>rozklad_jazdy[[#This Row],[przebyta odleglosc w km]]-D9</f>
        <v>8.0999999999999943</v>
      </c>
      <c r="F10" s="2">
        <f>rozklad_jazdy[[#This Row],[przyjazd]]-C9</f>
        <v>3.4722222222222099E-3</v>
      </c>
      <c r="G10" s="1">
        <f>MINUTE(rozklad_jazdy[[#This Row],[ile czasu jechal miedzy stacjami]])</f>
        <v>5</v>
      </c>
      <c r="H10">
        <f>rozklad_jazdy[[#This Row],[ile od poprzedniego przystanku]]/rozklad_jazdy[[#This Row],[ile minut jechał]]</f>
        <v>1.6199999999999988</v>
      </c>
      <c r="I10" s="2">
        <f>rozklad_jazdy[[#This Row],[odjazd]]-rozklad_jazdy[[#This Row],[przyjazd]]</f>
        <v>6.9444444444444198E-4</v>
      </c>
      <c r="J10">
        <f>MINUTE(rozklad_jazdy[[#This Row],[ile postoju (h)]])</f>
        <v>1</v>
      </c>
      <c r="K10" s="1">
        <f>IF(rozklad_jazdy[[#This Row],[ile od poprzedniego przystanku]]&gt;E9,K9+1,0)</f>
        <v>0</v>
      </c>
      <c r="L10" s="1">
        <f>ROUNDDOWN(rozklad_jazdy[[#This Row],[ile od poprzedniego przystanku]]/1,0)*0.5</f>
        <v>4</v>
      </c>
      <c r="M10" s="1">
        <f>IF(rozklad_jazdy[[#This Row],[ile postuj (min)]]&gt;2,ROUNDDOWN(rozklad_jazdy[[#This Row],[przebyta odleglosc w km]]/50,0),0)</f>
        <v>0</v>
      </c>
      <c r="N10" s="1">
        <f>rozklad_jazdy[[#This Row],[ile opoznienia wynika z odleglosci]]+rozklad_jazdy[[#This Row],[ile opoznienia na przystanku]]</f>
        <v>4</v>
      </c>
      <c r="O10" s="1">
        <f>P9+rozklad_jazdy[[#This Row],[ile opoznienia na przystanku]]</f>
        <v>56</v>
      </c>
      <c r="P10" s="1">
        <f>rozklad_jazdy[[#This Row],[ile opóźnienie przyjazd]]+rozklad_jazdy[[#This Row],[ile łącznie opóźnienia na danej stacji]]</f>
        <v>60</v>
      </c>
      <c r="Q10" s="1">
        <v>1</v>
      </c>
      <c r="AA10" s="3"/>
      <c r="AB10" s="9">
        <v>3</v>
      </c>
      <c r="AC10" s="1">
        <v>4</v>
      </c>
      <c r="AD10">
        <f t="shared" si="0"/>
        <v>4</v>
      </c>
    </row>
    <row r="11" spans="1:30" x14ac:dyDescent="0.3">
      <c r="A11" s="4" t="s">
        <v>13</v>
      </c>
      <c r="B11" s="5">
        <v>0.49513888888888891</v>
      </c>
      <c r="C11" s="5">
        <v>0.49583333333333335</v>
      </c>
      <c r="D11" s="6">
        <v>133.69999999999999</v>
      </c>
      <c r="E11" s="6">
        <f>rozklad_jazdy[[#This Row],[przebyta odleglosc w km]]-D10</f>
        <v>13.099999999999994</v>
      </c>
      <c r="F11" s="5">
        <f>rozklad_jazdy[[#This Row],[przyjazd]]-C10</f>
        <v>5.5555555555555913E-3</v>
      </c>
      <c r="G11" s="4">
        <f>MINUTE(rozklad_jazdy[[#This Row],[ile czasu jechal miedzy stacjami]])</f>
        <v>8</v>
      </c>
      <c r="H11" s="6">
        <f>rozklad_jazdy[[#This Row],[ile od poprzedniego przystanku]]/rozklad_jazdy[[#This Row],[ile minut jechał]]</f>
        <v>1.6374999999999993</v>
      </c>
      <c r="I11" s="2">
        <f>rozklad_jazdy[[#This Row],[odjazd]]-rozklad_jazdy[[#This Row],[przyjazd]]</f>
        <v>6.9444444444444198E-4</v>
      </c>
      <c r="J11">
        <f>MINUTE(rozklad_jazdy[[#This Row],[ile postoju (h)]])</f>
        <v>1</v>
      </c>
      <c r="K11" s="1">
        <f>IF(rozklad_jazdy[[#This Row],[ile od poprzedniego przystanku]]&gt;E10,K10+1,0)</f>
        <v>1</v>
      </c>
      <c r="L11" s="1">
        <f>ROUNDDOWN(rozklad_jazdy[[#This Row],[ile od poprzedniego przystanku]]/1,0)*0.5</f>
        <v>6.5</v>
      </c>
      <c r="M11" s="1">
        <f>IF(rozklad_jazdy[[#This Row],[ile postuj (min)]]&gt;2,ROUNDDOWN(rozklad_jazdy[[#This Row],[przebyta odleglosc w km]]/50,0),0)</f>
        <v>0</v>
      </c>
      <c r="N11" s="1">
        <f>rozklad_jazdy[[#This Row],[ile opoznienia wynika z odleglosci]]+rozklad_jazdy[[#This Row],[ile opoznienia na przystanku]]</f>
        <v>6.5</v>
      </c>
      <c r="O11" s="1">
        <f>P10+rozklad_jazdy[[#This Row],[ile opoznienia na przystanku]]</f>
        <v>60</v>
      </c>
      <c r="P11" s="1">
        <f>rozklad_jazdy[[#This Row],[ile opóźnienie przyjazd]]+rozklad_jazdy[[#This Row],[ile łącznie opóźnienia na danej stacji]]</f>
        <v>66.5</v>
      </c>
      <c r="Q11" s="1">
        <v>1</v>
      </c>
      <c r="AA11" s="3"/>
      <c r="AB11" s="9">
        <v>6</v>
      </c>
      <c r="AC11" s="1">
        <v>1</v>
      </c>
      <c r="AD11">
        <f t="shared" si="0"/>
        <v>1</v>
      </c>
    </row>
    <row r="12" spans="1:30" x14ac:dyDescent="0.3">
      <c r="A12" s="4" t="s">
        <v>14</v>
      </c>
      <c r="B12" s="5">
        <v>0.50694444444444442</v>
      </c>
      <c r="C12" s="5">
        <v>0.5083333333333333</v>
      </c>
      <c r="D12" s="6">
        <v>166.9</v>
      </c>
      <c r="E12" s="6">
        <f>rozklad_jazdy[[#This Row],[przebyta odleglosc w km]]-D11</f>
        <v>33.200000000000017</v>
      </c>
      <c r="F12" s="5">
        <f>rozklad_jazdy[[#This Row],[przyjazd]]-C11</f>
        <v>1.1111111111111072E-2</v>
      </c>
      <c r="G12" s="4">
        <f>MINUTE(rozklad_jazdy[[#This Row],[ile czasu jechal miedzy stacjami]])</f>
        <v>16</v>
      </c>
      <c r="H12" s="6">
        <f>rozklad_jazdy[[#This Row],[ile od poprzedniego przystanku]]/rozklad_jazdy[[#This Row],[ile minut jechał]]</f>
        <v>2.0750000000000011</v>
      </c>
      <c r="I12" s="2">
        <f>rozklad_jazdy[[#This Row],[odjazd]]-rozklad_jazdy[[#This Row],[przyjazd]]</f>
        <v>1.388888888888884E-3</v>
      </c>
      <c r="J12">
        <f>MINUTE(rozklad_jazdy[[#This Row],[ile postoju (h)]])</f>
        <v>2</v>
      </c>
      <c r="K12" s="1">
        <f>IF(rozklad_jazdy[[#This Row],[ile od poprzedniego przystanku]]&gt;E11,K11+1,0)</f>
        <v>2</v>
      </c>
      <c r="L12" s="1">
        <f>ROUNDDOWN(rozklad_jazdy[[#This Row],[ile od poprzedniego przystanku]]/1,0)*0.5</f>
        <v>16.5</v>
      </c>
      <c r="M12" s="1">
        <f>IF(rozklad_jazdy[[#This Row],[ile postuj (min)]]&gt;2,ROUNDDOWN(rozklad_jazdy[[#This Row],[przebyta odleglosc w km]]/50,0),0)</f>
        <v>0</v>
      </c>
      <c r="N12" s="1">
        <f>rozklad_jazdy[[#This Row],[ile opoznienia wynika z odleglosci]]+rozklad_jazdy[[#This Row],[ile opoznienia na przystanku]]</f>
        <v>16.5</v>
      </c>
      <c r="O12" s="1">
        <f>P11+rozklad_jazdy[[#This Row],[ile opoznienia na przystanku]]</f>
        <v>66.5</v>
      </c>
      <c r="P12" s="1">
        <f>rozklad_jazdy[[#This Row],[ile opóźnienie przyjazd]]+rozklad_jazdy[[#This Row],[ile łącznie opóźnienia na danej stacji]]</f>
        <v>83</v>
      </c>
      <c r="Q12" s="1">
        <v>1</v>
      </c>
      <c r="AA12" s="3"/>
      <c r="AB12" s="9">
        <v>9</v>
      </c>
      <c r="AC12" s="1">
        <v>1</v>
      </c>
      <c r="AD12">
        <f t="shared" si="0"/>
        <v>1</v>
      </c>
    </row>
    <row r="13" spans="1:30" x14ac:dyDescent="0.3">
      <c r="A13" s="1" t="s">
        <v>15</v>
      </c>
      <c r="B13" s="2">
        <v>0.51736111111111116</v>
      </c>
      <c r="C13" s="2">
        <v>0.5180555555555556</v>
      </c>
      <c r="D13">
        <v>193.4</v>
      </c>
      <c r="E13">
        <f>rozklad_jazdy[[#This Row],[przebyta odleglosc w km]]-D12</f>
        <v>26.5</v>
      </c>
      <c r="F13" s="2">
        <f>rozklad_jazdy[[#This Row],[przyjazd]]-C12</f>
        <v>9.0277777777778567E-3</v>
      </c>
      <c r="G13" s="1">
        <f>MINUTE(rozklad_jazdy[[#This Row],[ile czasu jechal miedzy stacjami]])</f>
        <v>13</v>
      </c>
      <c r="H13">
        <f>rozklad_jazdy[[#This Row],[ile od poprzedniego przystanku]]/rozklad_jazdy[[#This Row],[ile minut jechał]]</f>
        <v>2.0384615384615383</v>
      </c>
      <c r="I13" s="2">
        <f>rozklad_jazdy[[#This Row],[odjazd]]-rozklad_jazdy[[#This Row],[przyjazd]]</f>
        <v>6.9444444444444198E-4</v>
      </c>
      <c r="J13">
        <f>MINUTE(rozklad_jazdy[[#This Row],[ile postoju (h)]])</f>
        <v>1</v>
      </c>
      <c r="K13" s="1">
        <f>IF(rozklad_jazdy[[#This Row],[ile od poprzedniego przystanku]]&gt;E12,K12+1,0)</f>
        <v>0</v>
      </c>
      <c r="L13" s="1">
        <f>ROUNDDOWN(rozklad_jazdy[[#This Row],[ile od poprzedniego przystanku]]/1,0)*0.5</f>
        <v>13</v>
      </c>
      <c r="M13" s="1">
        <f>IF(rozklad_jazdy[[#This Row],[ile postuj (min)]]&gt;2,ROUNDDOWN(rozklad_jazdy[[#This Row],[przebyta odleglosc w km]]/50,0),0)</f>
        <v>0</v>
      </c>
      <c r="N13" s="1">
        <f>rozklad_jazdy[[#This Row],[ile opoznienia wynika z odleglosci]]+rozklad_jazdy[[#This Row],[ile opoznienia na przystanku]]</f>
        <v>13</v>
      </c>
      <c r="O13" s="1">
        <f>P12+rozklad_jazdy[[#This Row],[ile opoznienia na przystanku]]</f>
        <v>83</v>
      </c>
      <c r="P13" s="1">
        <f>rozklad_jazdy[[#This Row],[ile opóźnienie przyjazd]]+rozklad_jazdy[[#This Row],[ile łącznie opóźnienia na danej stacji]]</f>
        <v>96</v>
      </c>
      <c r="Q13" s="1">
        <v>1</v>
      </c>
      <c r="AA13" s="3" t="s">
        <v>82</v>
      </c>
      <c r="AB13">
        <f>MAX(rozklad_jazdy[ciąg rosnący])+2</f>
        <v>5</v>
      </c>
    </row>
    <row r="14" spans="1:30" x14ac:dyDescent="0.3">
      <c r="A14" s="1" t="s">
        <v>16</v>
      </c>
      <c r="B14" s="2">
        <v>0.5229166666666667</v>
      </c>
      <c r="C14" s="2">
        <v>0.52361111111111114</v>
      </c>
      <c r="D14">
        <v>206.3</v>
      </c>
      <c r="E14">
        <f>rozklad_jazdy[[#This Row],[przebyta odleglosc w km]]-D13</f>
        <v>12.900000000000006</v>
      </c>
      <c r="F14" s="2">
        <f>rozklad_jazdy[[#This Row],[przyjazd]]-C13</f>
        <v>4.8611111111110938E-3</v>
      </c>
      <c r="G14" s="1">
        <f>MINUTE(rozklad_jazdy[[#This Row],[ile czasu jechal miedzy stacjami]])</f>
        <v>7</v>
      </c>
      <c r="H14">
        <f>rozklad_jazdy[[#This Row],[ile od poprzedniego przystanku]]/rozklad_jazdy[[#This Row],[ile minut jechał]]</f>
        <v>1.8428571428571436</v>
      </c>
      <c r="I14" s="2">
        <f>rozklad_jazdy[[#This Row],[odjazd]]-rozklad_jazdy[[#This Row],[przyjazd]]</f>
        <v>6.9444444444444198E-4</v>
      </c>
      <c r="J14">
        <f>MINUTE(rozklad_jazdy[[#This Row],[ile postoju (h)]])</f>
        <v>1</v>
      </c>
      <c r="K14" s="1">
        <f>IF(rozklad_jazdy[[#This Row],[ile od poprzedniego przystanku]]&gt;E13,K13+1,0)</f>
        <v>0</v>
      </c>
      <c r="L14" s="1">
        <f>ROUNDDOWN(rozklad_jazdy[[#This Row],[ile od poprzedniego przystanku]]/1,0)*0.5</f>
        <v>6</v>
      </c>
      <c r="M14" s="1">
        <f>IF(rozklad_jazdy[[#This Row],[ile postuj (min)]]&gt;2,ROUNDDOWN(rozklad_jazdy[[#This Row],[przebyta odleglosc w km]]/50,0),0)</f>
        <v>0</v>
      </c>
      <c r="N14" s="1">
        <f>rozklad_jazdy[[#This Row],[ile opoznienia wynika z odleglosci]]+rozklad_jazdy[[#This Row],[ile opoznienia na przystanku]]</f>
        <v>6</v>
      </c>
      <c r="O14" s="1">
        <f>P13+rozklad_jazdy[[#This Row],[ile opoznienia na przystanku]]</f>
        <v>96</v>
      </c>
      <c r="P14" s="1">
        <f>rozklad_jazdy[[#This Row],[ile opóźnienie przyjazd]]+rozklad_jazdy[[#This Row],[ile łącznie opóźnienia na danej stacji]]</f>
        <v>102</v>
      </c>
      <c r="Q14" s="1">
        <v>1</v>
      </c>
      <c r="AA14" s="3" t="s">
        <v>88</v>
      </c>
      <c r="AB14" t="s">
        <v>89</v>
      </c>
    </row>
    <row r="15" spans="1:30" x14ac:dyDescent="0.3">
      <c r="A15" s="1" t="s">
        <v>17</v>
      </c>
      <c r="B15" s="2">
        <v>0.53819444444444442</v>
      </c>
      <c r="C15" s="2">
        <v>0.53888888888888886</v>
      </c>
      <c r="D15">
        <v>240.2</v>
      </c>
      <c r="E15">
        <f>rozklad_jazdy[[#This Row],[przebyta odleglosc w km]]-D14</f>
        <v>33.899999999999977</v>
      </c>
      <c r="F15" s="2">
        <f>rozklad_jazdy[[#This Row],[przyjazd]]-C14</f>
        <v>1.4583333333333282E-2</v>
      </c>
      <c r="G15" s="1">
        <f>MINUTE(rozklad_jazdy[[#This Row],[ile czasu jechal miedzy stacjami]])</f>
        <v>21</v>
      </c>
      <c r="H15">
        <f>rozklad_jazdy[[#This Row],[ile od poprzedniego przystanku]]/rozklad_jazdy[[#This Row],[ile minut jechał]]</f>
        <v>1.6142857142857132</v>
      </c>
      <c r="I15" s="2">
        <f>rozklad_jazdy[[#This Row],[odjazd]]-rozklad_jazdy[[#This Row],[przyjazd]]</f>
        <v>6.9444444444444198E-4</v>
      </c>
      <c r="J15">
        <f>MINUTE(rozklad_jazdy[[#This Row],[ile postoju (h)]])</f>
        <v>1</v>
      </c>
      <c r="K15" s="1">
        <f>IF(rozklad_jazdy[[#This Row],[ile od poprzedniego przystanku]]&gt;E14,K14+1,0)</f>
        <v>1</v>
      </c>
      <c r="L15" s="1">
        <f>ROUNDDOWN(rozklad_jazdy[[#This Row],[ile od poprzedniego przystanku]]/1,0)*0.5</f>
        <v>16.5</v>
      </c>
      <c r="M15" s="1">
        <f>IF(rozklad_jazdy[[#This Row],[ile postuj (min)]]&gt;2,ROUNDDOWN(rozklad_jazdy[[#This Row],[przebyta odleglosc w km]]/50,0),0)</f>
        <v>0</v>
      </c>
      <c r="N15" s="1">
        <f>rozklad_jazdy[[#This Row],[ile opoznienia wynika z odleglosci]]+rozklad_jazdy[[#This Row],[ile opoznienia na przystanku]]</f>
        <v>16.5</v>
      </c>
      <c r="O15" s="1">
        <f>P14+rozklad_jazdy[[#This Row],[ile opoznienia na przystanku]]</f>
        <v>102</v>
      </c>
      <c r="P15" s="1">
        <f>rozklad_jazdy[[#This Row],[ile opóźnienie przyjazd]]+rozklad_jazdy[[#This Row],[ile łącznie opóźnienia na danej stacji]]</f>
        <v>118.5</v>
      </c>
      <c r="Q15" s="1">
        <v>1</v>
      </c>
      <c r="AA15" s="3"/>
      <c r="AB15" t="s">
        <v>90</v>
      </c>
      <c r="AC15" t="str">
        <f>A23</f>
        <v>GLIWICE</v>
      </c>
    </row>
    <row r="16" spans="1:30" x14ac:dyDescent="0.3">
      <c r="A16" s="1" t="s">
        <v>18</v>
      </c>
      <c r="B16" s="2">
        <v>0.54374999999999996</v>
      </c>
      <c r="C16" s="2">
        <v>0.55208333333333337</v>
      </c>
      <c r="D16">
        <v>244.6</v>
      </c>
      <c r="E16">
        <f>rozklad_jazdy[[#This Row],[przebyta odleglosc w km]]-D15</f>
        <v>4.4000000000000057</v>
      </c>
      <c r="F16" s="2">
        <f>rozklad_jazdy[[#This Row],[przyjazd]]-C15</f>
        <v>4.8611111111110938E-3</v>
      </c>
      <c r="G16" s="1">
        <f>MINUTE(rozklad_jazdy[[#This Row],[ile czasu jechal miedzy stacjami]])</f>
        <v>7</v>
      </c>
      <c r="H16">
        <f>rozklad_jazdy[[#This Row],[ile od poprzedniego przystanku]]/rozklad_jazdy[[#This Row],[ile minut jechał]]</f>
        <v>0.62857142857142934</v>
      </c>
      <c r="I16" s="2">
        <f>rozklad_jazdy[[#This Row],[odjazd]]-rozklad_jazdy[[#This Row],[przyjazd]]</f>
        <v>8.3333333333334147E-3</v>
      </c>
      <c r="J16">
        <f>MINUTE(rozklad_jazdy[[#This Row],[ile postoju (h)]])</f>
        <v>12</v>
      </c>
      <c r="K16" s="1">
        <f>IF(rozklad_jazdy[[#This Row],[ile od poprzedniego przystanku]]&gt;E15,K15+1,0)</f>
        <v>0</v>
      </c>
      <c r="L16" s="1">
        <f>ROUNDDOWN(rozklad_jazdy[[#This Row],[ile od poprzedniego przystanku]]/1,0)*0.5</f>
        <v>2</v>
      </c>
      <c r="M16" s="1">
        <f>IF(rozklad_jazdy[[#This Row],[ile postuj (min)]]&gt;2,ROUNDDOWN(rozklad_jazdy[[#This Row],[przebyta odleglosc w km]]/50,0),0)</f>
        <v>4</v>
      </c>
      <c r="N16" s="1">
        <f>rozklad_jazdy[[#This Row],[ile opoznienia wynika z odleglosci]]+rozklad_jazdy[[#This Row],[ile opoznienia na przystanku]]</f>
        <v>6</v>
      </c>
      <c r="O16" s="1">
        <f>P15+rozklad_jazdy[[#This Row],[ile opoznienia na przystanku]]</f>
        <v>122.5</v>
      </c>
      <c r="P16" s="1">
        <f>rozklad_jazdy[[#This Row],[ile opóźnienie przyjazd]]+rozklad_jazdy[[#This Row],[ile łącznie opóźnienia na danej stacji]]</f>
        <v>128.5</v>
      </c>
      <c r="Q16" s="1">
        <v>1</v>
      </c>
      <c r="AA16" s="3" t="s">
        <v>92</v>
      </c>
      <c r="AB16">
        <f>SUM(rozklad_jazdy[ile trwal postój],rozklad_jazdy[ile opoznienia wynika z odleglosci],rozklad_jazdy[ile minut jechał])</f>
        <v>1209.5</v>
      </c>
      <c r="AC16" t="s">
        <v>93</v>
      </c>
    </row>
    <row r="17" spans="1:27" x14ac:dyDescent="0.3">
      <c r="A17" s="1" t="s">
        <v>19</v>
      </c>
      <c r="B17" s="2">
        <v>0.5625</v>
      </c>
      <c r="C17" s="2">
        <v>0.56388888888888888</v>
      </c>
      <c r="D17">
        <v>269.7</v>
      </c>
      <c r="E17">
        <f>rozklad_jazdy[[#This Row],[przebyta odleglosc w km]]-D16</f>
        <v>25.099999999999994</v>
      </c>
      <c r="F17" s="2">
        <f>rozklad_jazdy[[#This Row],[przyjazd]]-C16</f>
        <v>1.041666666666663E-2</v>
      </c>
      <c r="G17" s="1">
        <f>MINUTE(rozklad_jazdy[[#This Row],[ile czasu jechal miedzy stacjami]])</f>
        <v>15</v>
      </c>
      <c r="H17">
        <f>rozklad_jazdy[[#This Row],[ile od poprzedniego przystanku]]/rozklad_jazdy[[#This Row],[ile minut jechał]]</f>
        <v>1.6733333333333329</v>
      </c>
      <c r="I17" s="2">
        <f>rozklad_jazdy[[#This Row],[odjazd]]-rozklad_jazdy[[#This Row],[przyjazd]]</f>
        <v>1.388888888888884E-3</v>
      </c>
      <c r="J17">
        <f>MINUTE(rozklad_jazdy[[#This Row],[ile postoju (h)]])</f>
        <v>2</v>
      </c>
      <c r="K17" s="1">
        <f>IF(rozklad_jazdy[[#This Row],[ile od poprzedniego przystanku]]&gt;E16,K16+1,0)</f>
        <v>1</v>
      </c>
      <c r="L17" s="1">
        <f>ROUNDDOWN(rozklad_jazdy[[#This Row],[ile od poprzedniego przystanku]]/1,0)*0.5</f>
        <v>12.5</v>
      </c>
      <c r="M17" s="1">
        <f>IF(rozklad_jazdy[[#This Row],[ile postuj (min)]]&gt;2,ROUNDDOWN(rozklad_jazdy[[#This Row],[przebyta odleglosc w km]]/50,0),0)</f>
        <v>0</v>
      </c>
      <c r="N17" s="1">
        <f>rozklad_jazdy[[#This Row],[ile opoznienia wynika z odleglosci]]+rozklad_jazdy[[#This Row],[ile opoznienia na przystanku]]</f>
        <v>12.5</v>
      </c>
      <c r="O17" s="1">
        <f>P16+rozklad_jazdy[[#This Row],[ile opoznienia na przystanku]]</f>
        <v>128.5</v>
      </c>
      <c r="P17" s="1">
        <f>rozklad_jazdy[[#This Row],[ile opóźnienie przyjazd]]+rozklad_jazdy[[#This Row],[ile łącznie opóźnienia na danej stacji]]</f>
        <v>141</v>
      </c>
      <c r="Q17" s="1">
        <v>1</v>
      </c>
      <c r="AA17" s="3"/>
    </row>
    <row r="18" spans="1:27" x14ac:dyDescent="0.3">
      <c r="A18" s="1" t="s">
        <v>20</v>
      </c>
      <c r="B18" s="2">
        <v>0.56944444444444442</v>
      </c>
      <c r="C18" s="2">
        <v>0.5708333333333333</v>
      </c>
      <c r="D18">
        <v>283.39999999999998</v>
      </c>
      <c r="E18">
        <f>rozklad_jazdy[[#This Row],[przebyta odleglosc w km]]-D17</f>
        <v>13.699999999999989</v>
      </c>
      <c r="F18" s="2">
        <f>rozklad_jazdy[[#This Row],[przyjazd]]-C17</f>
        <v>5.5555555555555358E-3</v>
      </c>
      <c r="G18" s="1">
        <f>MINUTE(rozklad_jazdy[[#This Row],[ile czasu jechal miedzy stacjami]])</f>
        <v>8</v>
      </c>
      <c r="H18">
        <f>rozklad_jazdy[[#This Row],[ile od poprzedniego przystanku]]/rozklad_jazdy[[#This Row],[ile minut jechał]]</f>
        <v>1.7124999999999986</v>
      </c>
      <c r="I18" s="2">
        <f>rozklad_jazdy[[#This Row],[odjazd]]-rozklad_jazdy[[#This Row],[przyjazd]]</f>
        <v>1.388888888888884E-3</v>
      </c>
      <c r="J18">
        <f>MINUTE(rozklad_jazdy[[#This Row],[ile postoju (h)]])</f>
        <v>2</v>
      </c>
      <c r="K18" s="1">
        <f>IF(rozklad_jazdy[[#This Row],[ile od poprzedniego przystanku]]&gt;E17,K17+1,0)</f>
        <v>0</v>
      </c>
      <c r="L18" s="1">
        <f>ROUNDDOWN(rozklad_jazdy[[#This Row],[ile od poprzedniego przystanku]]/1,0)*0.5</f>
        <v>6.5</v>
      </c>
      <c r="M18" s="1">
        <f>IF(rozklad_jazdy[[#This Row],[ile postuj (min)]]&gt;2,ROUNDDOWN(rozklad_jazdy[[#This Row],[przebyta odleglosc w km]]/50,0),0)</f>
        <v>0</v>
      </c>
      <c r="N18" s="1">
        <f>rozklad_jazdy[[#This Row],[ile opoznienia wynika z odleglosci]]+rozklad_jazdy[[#This Row],[ile opoznienia na przystanku]]</f>
        <v>6.5</v>
      </c>
      <c r="O18" s="1">
        <f>P17+rozklad_jazdy[[#This Row],[ile opoznienia na przystanku]]</f>
        <v>141</v>
      </c>
      <c r="P18" s="1">
        <f>rozklad_jazdy[[#This Row],[ile opóźnienie przyjazd]]+rozklad_jazdy[[#This Row],[ile łącznie opóźnienia na danej stacji]]</f>
        <v>147.5</v>
      </c>
      <c r="Q18" s="1">
        <v>1</v>
      </c>
      <c r="AA18" s="3"/>
    </row>
    <row r="19" spans="1:27" x14ac:dyDescent="0.3">
      <c r="A19" s="1" t="s">
        <v>21</v>
      </c>
      <c r="B19" s="2">
        <v>0.57847222222222228</v>
      </c>
      <c r="C19" s="2">
        <v>0.57986111111111116</v>
      </c>
      <c r="D19">
        <v>299.3</v>
      </c>
      <c r="E19">
        <f>rozklad_jazdy[[#This Row],[przebyta odleglosc w km]]-D18</f>
        <v>15.900000000000034</v>
      </c>
      <c r="F19" s="2">
        <f>rozklad_jazdy[[#This Row],[przyjazd]]-C18</f>
        <v>7.6388888888889728E-3</v>
      </c>
      <c r="G19" s="1">
        <f>MINUTE(rozklad_jazdy[[#This Row],[ile czasu jechal miedzy stacjami]])</f>
        <v>11</v>
      </c>
      <c r="H19">
        <f>rozklad_jazdy[[#This Row],[ile od poprzedniego przystanku]]/rozklad_jazdy[[#This Row],[ile minut jechał]]</f>
        <v>1.4454545454545487</v>
      </c>
      <c r="I19" s="2">
        <f>rozklad_jazdy[[#This Row],[odjazd]]-rozklad_jazdy[[#This Row],[przyjazd]]</f>
        <v>1.388888888888884E-3</v>
      </c>
      <c r="J19">
        <f>MINUTE(rozklad_jazdy[[#This Row],[ile postoju (h)]])</f>
        <v>2</v>
      </c>
      <c r="K19" s="1">
        <f>IF(rozklad_jazdy[[#This Row],[ile od poprzedniego przystanku]]&gt;E18,K18+1,0)</f>
        <v>1</v>
      </c>
      <c r="L19" s="1">
        <f>ROUNDDOWN(rozklad_jazdy[[#This Row],[ile od poprzedniego przystanku]]/1,0)*0.5</f>
        <v>7.5</v>
      </c>
      <c r="M19" s="1">
        <f>IF(rozklad_jazdy[[#This Row],[ile postuj (min)]]&gt;2,ROUNDDOWN(rozklad_jazdy[[#This Row],[przebyta odleglosc w km]]/50,0),0)</f>
        <v>0</v>
      </c>
      <c r="N19" s="1">
        <f>rozklad_jazdy[[#This Row],[ile opoznienia wynika z odleglosci]]+rozklad_jazdy[[#This Row],[ile opoznienia na przystanku]]</f>
        <v>7.5</v>
      </c>
      <c r="O19" s="1">
        <f>P18+rozklad_jazdy[[#This Row],[ile opoznienia na przystanku]]</f>
        <v>147.5</v>
      </c>
      <c r="P19" s="1">
        <f>rozklad_jazdy[[#This Row],[ile opóźnienie przyjazd]]+rozklad_jazdy[[#This Row],[ile łącznie opóźnienia na danej stacji]]</f>
        <v>155</v>
      </c>
      <c r="Q19" s="1">
        <v>1</v>
      </c>
      <c r="AA19" s="3"/>
    </row>
    <row r="20" spans="1:27" x14ac:dyDescent="0.3">
      <c r="A20" s="1" t="s">
        <v>22</v>
      </c>
      <c r="B20" s="2">
        <v>0.58611111111111114</v>
      </c>
      <c r="C20" s="2">
        <v>0.58750000000000002</v>
      </c>
      <c r="D20">
        <v>311.7</v>
      </c>
      <c r="E20">
        <f>rozklad_jazdy[[#This Row],[przebyta odleglosc w km]]-D19</f>
        <v>12.399999999999977</v>
      </c>
      <c r="F20" s="2">
        <f>rozklad_jazdy[[#This Row],[przyjazd]]-C19</f>
        <v>6.2499999999999778E-3</v>
      </c>
      <c r="G20" s="1">
        <f>MINUTE(rozklad_jazdy[[#This Row],[ile czasu jechal miedzy stacjami]])</f>
        <v>9</v>
      </c>
      <c r="H20">
        <f>rozklad_jazdy[[#This Row],[ile od poprzedniego przystanku]]/rozklad_jazdy[[#This Row],[ile minut jechał]]</f>
        <v>1.3777777777777753</v>
      </c>
      <c r="I20" s="2">
        <f>rozklad_jazdy[[#This Row],[odjazd]]-rozklad_jazdy[[#This Row],[przyjazd]]</f>
        <v>1.388888888888884E-3</v>
      </c>
      <c r="J20">
        <f>MINUTE(rozklad_jazdy[[#This Row],[ile postoju (h)]])</f>
        <v>2</v>
      </c>
      <c r="K20" s="1">
        <f>IF(rozklad_jazdy[[#This Row],[ile od poprzedniego przystanku]]&gt;E19,K19+1,0)</f>
        <v>0</v>
      </c>
      <c r="L20" s="1">
        <f>ROUNDDOWN(rozklad_jazdy[[#This Row],[ile od poprzedniego przystanku]]/1,0)*0.5</f>
        <v>6</v>
      </c>
      <c r="M20" s="1">
        <f>IF(rozklad_jazdy[[#This Row],[ile postuj (min)]]&gt;2,ROUNDDOWN(rozklad_jazdy[[#This Row],[przebyta odleglosc w km]]/50,0),0)</f>
        <v>0</v>
      </c>
      <c r="N20" s="1">
        <f>rozklad_jazdy[[#This Row],[ile opoznienia wynika z odleglosci]]+rozklad_jazdy[[#This Row],[ile opoznienia na przystanku]]</f>
        <v>6</v>
      </c>
      <c r="O20" s="1">
        <f>P19+rozklad_jazdy[[#This Row],[ile opoznienia na przystanku]]</f>
        <v>155</v>
      </c>
      <c r="P20" s="1">
        <f>rozklad_jazdy[[#This Row],[ile opóźnienie przyjazd]]+rozklad_jazdy[[#This Row],[ile łącznie opóźnienia na danej stacji]]</f>
        <v>161</v>
      </c>
      <c r="Q20" s="1">
        <v>1</v>
      </c>
      <c r="AA20" s="3"/>
    </row>
    <row r="21" spans="1:27" x14ac:dyDescent="0.3">
      <c r="A21" s="1" t="s">
        <v>23</v>
      </c>
      <c r="B21" s="2">
        <v>0.59583333333333333</v>
      </c>
      <c r="C21" s="2">
        <v>0.59791666666666665</v>
      </c>
      <c r="D21">
        <v>321.8</v>
      </c>
      <c r="E21">
        <f>rozklad_jazdy[[#This Row],[przebyta odleglosc w km]]-D20</f>
        <v>10.100000000000023</v>
      </c>
      <c r="F21" s="2">
        <f>rozklad_jazdy[[#This Row],[przyjazd]]-C20</f>
        <v>8.3333333333333037E-3</v>
      </c>
      <c r="G21" s="1">
        <f>MINUTE(rozklad_jazdy[[#This Row],[ile czasu jechal miedzy stacjami]])</f>
        <v>12</v>
      </c>
      <c r="H21">
        <f>rozklad_jazdy[[#This Row],[ile od poprzedniego przystanku]]/rozklad_jazdy[[#This Row],[ile minut jechał]]</f>
        <v>0.84166666666666856</v>
      </c>
      <c r="I21" s="2">
        <f>rozklad_jazdy[[#This Row],[odjazd]]-rozklad_jazdy[[#This Row],[przyjazd]]</f>
        <v>2.0833333333333259E-3</v>
      </c>
      <c r="J21">
        <f>MINUTE(rozklad_jazdy[[#This Row],[ile postoju (h)]])</f>
        <v>3</v>
      </c>
      <c r="K21" s="1">
        <f>IF(rozklad_jazdy[[#This Row],[ile od poprzedniego przystanku]]&gt;E20,K20+1,0)</f>
        <v>0</v>
      </c>
      <c r="L21" s="1">
        <f>ROUNDDOWN(rozklad_jazdy[[#This Row],[ile od poprzedniego przystanku]]/1,0)*0.5</f>
        <v>5</v>
      </c>
      <c r="M21" s="1">
        <f>IF(rozklad_jazdy[[#This Row],[ile postuj (min)]]&gt;2,ROUNDDOWN(rozklad_jazdy[[#This Row],[przebyta odleglosc w km]]/50,0),0)</f>
        <v>6</v>
      </c>
      <c r="N21" s="1">
        <f>rozklad_jazdy[[#This Row],[ile opoznienia wynika z odleglosci]]+rozklad_jazdy[[#This Row],[ile opoznienia na przystanku]]</f>
        <v>11</v>
      </c>
      <c r="O21" s="1">
        <f>P20+rozklad_jazdy[[#This Row],[ile opoznienia na przystanku]]</f>
        <v>167</v>
      </c>
      <c r="P21" s="1">
        <f>rozklad_jazdy[[#This Row],[ile opóźnienie przyjazd]]+rozklad_jazdy[[#This Row],[ile łącznie opóźnienia na danej stacji]]</f>
        <v>178</v>
      </c>
      <c r="Q21" s="1">
        <v>1</v>
      </c>
      <c r="AA21" s="3"/>
    </row>
    <row r="22" spans="1:27" x14ac:dyDescent="0.3">
      <c r="A22" s="1" t="s">
        <v>24</v>
      </c>
      <c r="B22" s="2">
        <v>0.60833333333333328</v>
      </c>
      <c r="C22" s="2">
        <v>0.60902777777777772</v>
      </c>
      <c r="D22">
        <v>340.3</v>
      </c>
      <c r="E22">
        <f>rozklad_jazdy[[#This Row],[przebyta odleglosc w km]]-D21</f>
        <v>18.5</v>
      </c>
      <c r="F22" s="2">
        <f>rozklad_jazdy[[#This Row],[przyjazd]]-C21</f>
        <v>1.041666666666663E-2</v>
      </c>
      <c r="G22" s="1">
        <f>MINUTE(rozklad_jazdy[[#This Row],[ile czasu jechal miedzy stacjami]])</f>
        <v>15</v>
      </c>
      <c r="H22">
        <f>rozklad_jazdy[[#This Row],[ile od poprzedniego przystanku]]/rozklad_jazdy[[#This Row],[ile minut jechał]]</f>
        <v>1.2333333333333334</v>
      </c>
      <c r="I22" s="2">
        <f>rozklad_jazdy[[#This Row],[odjazd]]-rozklad_jazdy[[#This Row],[przyjazd]]</f>
        <v>6.9444444444444198E-4</v>
      </c>
      <c r="J22">
        <f>MINUTE(rozklad_jazdy[[#This Row],[ile postoju (h)]])</f>
        <v>1</v>
      </c>
      <c r="K22" s="1">
        <f>IF(rozklad_jazdy[[#This Row],[ile od poprzedniego przystanku]]&gt;E21,K21+1,0)</f>
        <v>1</v>
      </c>
      <c r="L22" s="1">
        <f>ROUNDDOWN(rozklad_jazdy[[#This Row],[ile od poprzedniego przystanku]]/1,0)*0.5</f>
        <v>9</v>
      </c>
      <c r="M22" s="1">
        <f>IF(rozklad_jazdy[[#This Row],[ile postuj (min)]]&gt;2,ROUNDDOWN(rozklad_jazdy[[#This Row],[przebyta odleglosc w km]]/50,0),0)</f>
        <v>0</v>
      </c>
      <c r="N22" s="1">
        <f>rozklad_jazdy[[#This Row],[ile opoznienia wynika z odleglosci]]+rozklad_jazdy[[#This Row],[ile opoznienia na przystanku]]</f>
        <v>9</v>
      </c>
      <c r="O22" s="1">
        <f>P21+rozklad_jazdy[[#This Row],[ile opoznienia na przystanku]]</f>
        <v>178</v>
      </c>
      <c r="P22" s="1">
        <f>rozklad_jazdy[[#This Row],[ile opóźnienie przyjazd]]+rozklad_jazdy[[#This Row],[ile łącznie opóźnienia na danej stacji]]</f>
        <v>187</v>
      </c>
      <c r="Q22" s="1">
        <v>1</v>
      </c>
      <c r="AA22" s="3"/>
    </row>
    <row r="23" spans="1:27" x14ac:dyDescent="0.3">
      <c r="A23" s="4" t="s">
        <v>25</v>
      </c>
      <c r="B23" s="5">
        <v>0.61388888888888893</v>
      </c>
      <c r="C23" s="5">
        <v>0.61527777777777781</v>
      </c>
      <c r="D23" s="6">
        <v>348.5</v>
      </c>
      <c r="E23" s="6">
        <f>rozklad_jazdy[[#This Row],[przebyta odleglosc w km]]-D22</f>
        <v>8.1999999999999886</v>
      </c>
      <c r="F23" s="5">
        <f>rozklad_jazdy[[#This Row],[przyjazd]]-C22</f>
        <v>4.8611111111112049E-3</v>
      </c>
      <c r="G23" s="4">
        <f>MINUTE(rozklad_jazdy[[#This Row],[ile czasu jechal miedzy stacjami]])</f>
        <v>7</v>
      </c>
      <c r="H23" s="6">
        <f>rozklad_jazdy[[#This Row],[ile od poprzedniego przystanku]]/rozklad_jazdy[[#This Row],[ile minut jechał]]</f>
        <v>1.1714285714285697</v>
      </c>
      <c r="I23" s="5">
        <f>rozklad_jazdy[[#This Row],[odjazd]]-rozklad_jazdy[[#This Row],[przyjazd]]</f>
        <v>1.388888888888884E-3</v>
      </c>
      <c r="J23" s="6">
        <f>MINUTE(rozklad_jazdy[[#This Row],[ile postoju (h)]])</f>
        <v>2</v>
      </c>
      <c r="K23" s="4">
        <f>IF(rozklad_jazdy[[#This Row],[ile od poprzedniego przystanku]]&gt;E22,K22+1,0)</f>
        <v>0</v>
      </c>
      <c r="L23" s="4">
        <f>ROUNDDOWN(rozklad_jazdy[[#This Row],[ile od poprzedniego przystanku]]/1,0)*0.5</f>
        <v>4</v>
      </c>
      <c r="M23" s="4">
        <f>IF(rozklad_jazdy[[#This Row],[ile postuj (min)]]&gt;2,ROUNDDOWN(rozklad_jazdy[[#This Row],[przebyta odleglosc w km]]/50,0),0)</f>
        <v>0</v>
      </c>
      <c r="N23" s="4">
        <f>rozklad_jazdy[[#This Row],[ile opoznienia wynika z odleglosci]]+rozklad_jazdy[[#This Row],[ile opoznienia na przystanku]]</f>
        <v>4</v>
      </c>
      <c r="O23" s="4">
        <f>P22+rozklad_jazdy[[#This Row],[ile opoznienia na przystanku]]</f>
        <v>187</v>
      </c>
      <c r="P23" s="1">
        <f>rozklad_jazdy[[#This Row],[ile opóźnienie przyjazd]]+rozklad_jazdy[[#This Row],[ile łącznie opóźnienia na danej stacji]]</f>
        <v>191</v>
      </c>
      <c r="Q23" s="1">
        <v>1</v>
      </c>
      <c r="AA23" s="3"/>
    </row>
    <row r="24" spans="1:27" x14ac:dyDescent="0.3">
      <c r="A24" s="1" t="s">
        <v>26</v>
      </c>
      <c r="B24" s="2">
        <v>0.63194444444444442</v>
      </c>
      <c r="C24" s="2">
        <v>0.63263888888888886</v>
      </c>
      <c r="D24">
        <v>385.5</v>
      </c>
      <c r="E24">
        <f>rozklad_jazdy[[#This Row],[przebyta odleglosc w km]]-D23</f>
        <v>37</v>
      </c>
      <c r="F24" s="2">
        <f>rozklad_jazdy[[#This Row],[przyjazd]]-C23</f>
        <v>1.6666666666666607E-2</v>
      </c>
      <c r="G24" s="1">
        <f>MINUTE(rozklad_jazdy[[#This Row],[ile czasu jechal miedzy stacjami]])</f>
        <v>24</v>
      </c>
      <c r="H24">
        <f>rozklad_jazdy[[#This Row],[ile od poprzedniego przystanku]]/rozklad_jazdy[[#This Row],[ile minut jechał]]</f>
        <v>1.5416666666666667</v>
      </c>
      <c r="I24" s="2">
        <f>rozklad_jazdy[[#This Row],[odjazd]]-rozklad_jazdy[[#This Row],[przyjazd]]</f>
        <v>6.9444444444444198E-4</v>
      </c>
      <c r="J24">
        <f>MINUTE(rozklad_jazdy[[#This Row],[ile postoju (h)]])</f>
        <v>1</v>
      </c>
      <c r="K24" s="1">
        <f>IF(rozklad_jazdy[[#This Row],[ile od poprzedniego przystanku]]&gt;E23,K23+1,0)</f>
        <v>1</v>
      </c>
      <c r="L24" s="1">
        <f>ROUNDDOWN(rozklad_jazdy[[#This Row],[ile od poprzedniego przystanku]]/1,0)*0.5</f>
        <v>18.5</v>
      </c>
      <c r="M24" s="1">
        <f>IF(rozklad_jazdy[[#This Row],[ile postuj (min)]]&gt;2,ROUNDDOWN(rozklad_jazdy[[#This Row],[przebyta odleglosc w km]]/50,0),0)</f>
        <v>0</v>
      </c>
      <c r="N24" s="1">
        <f>rozklad_jazdy[[#This Row],[ile opoznienia wynika z odleglosci]]+rozklad_jazdy[[#This Row],[ile opoznienia na przystanku]]</f>
        <v>18.5</v>
      </c>
      <c r="O24" s="1">
        <f>P23+rozklad_jazdy[[#This Row],[ile opoznienia na przystanku]]</f>
        <v>191</v>
      </c>
      <c r="P24" s="1">
        <f>rozklad_jazdy[[#This Row],[ile opóźnienie przyjazd]]+rozklad_jazdy[[#This Row],[ile łącznie opóźnienia na danej stacji]]</f>
        <v>209.5</v>
      </c>
      <c r="Q24" s="1">
        <v>1</v>
      </c>
      <c r="AA24" s="3"/>
    </row>
    <row r="25" spans="1:27" x14ac:dyDescent="0.3">
      <c r="A25" s="1" t="s">
        <v>27</v>
      </c>
      <c r="B25" s="2">
        <v>0.64513888888888893</v>
      </c>
      <c r="C25" s="2">
        <v>0.64583333333333337</v>
      </c>
      <c r="D25">
        <v>395.9</v>
      </c>
      <c r="E25">
        <f>rozklad_jazdy[[#This Row],[przebyta odleglosc w km]]-D24</f>
        <v>10.399999999999977</v>
      </c>
      <c r="F25" s="2">
        <f>rozklad_jazdy[[#This Row],[przyjazd]]-C24</f>
        <v>1.2500000000000067E-2</v>
      </c>
      <c r="G25" s="1">
        <f>MINUTE(rozklad_jazdy[[#This Row],[ile czasu jechal miedzy stacjami]])</f>
        <v>18</v>
      </c>
      <c r="H25">
        <f>rozklad_jazdy[[#This Row],[ile od poprzedniego przystanku]]/rozklad_jazdy[[#This Row],[ile minut jechał]]</f>
        <v>0.5777777777777765</v>
      </c>
      <c r="I25" s="2">
        <f>rozklad_jazdy[[#This Row],[odjazd]]-rozklad_jazdy[[#This Row],[przyjazd]]</f>
        <v>6.9444444444444198E-4</v>
      </c>
      <c r="J25">
        <f>MINUTE(rozklad_jazdy[[#This Row],[ile postoju (h)]])</f>
        <v>1</v>
      </c>
      <c r="K25" s="1">
        <f>IF(rozklad_jazdy[[#This Row],[ile od poprzedniego przystanku]]&gt;E24,K24+1,0)</f>
        <v>0</v>
      </c>
      <c r="L25" s="1">
        <f>ROUNDDOWN(rozklad_jazdy[[#This Row],[ile od poprzedniego przystanku]]/1,0)*0.5</f>
        <v>5</v>
      </c>
      <c r="M25" s="1">
        <f>IF(rozklad_jazdy[[#This Row],[ile postuj (min)]]&gt;2,ROUNDDOWN(rozklad_jazdy[[#This Row],[przebyta odleglosc w km]]/50,0),0)</f>
        <v>0</v>
      </c>
      <c r="N25" s="1">
        <f>rozklad_jazdy[[#This Row],[ile opoznienia wynika z odleglosci]]+rozklad_jazdy[[#This Row],[ile opoznienia na przystanku]]</f>
        <v>5</v>
      </c>
      <c r="O25" s="1">
        <f>P24+rozklad_jazdy[[#This Row],[ile opoznienia na przystanku]]</f>
        <v>209.5</v>
      </c>
      <c r="P25" s="1">
        <f>rozklad_jazdy[[#This Row],[ile opóźnienie przyjazd]]+rozklad_jazdy[[#This Row],[ile łącznie opóźnienia na danej stacji]]</f>
        <v>214.5</v>
      </c>
      <c r="Q25" s="1">
        <v>1</v>
      </c>
      <c r="AA25" s="3"/>
    </row>
    <row r="26" spans="1:27" x14ac:dyDescent="0.3">
      <c r="A26" s="1" t="s">
        <v>28</v>
      </c>
      <c r="B26" s="2">
        <v>0.65138888888888891</v>
      </c>
      <c r="C26" s="2">
        <v>0.65208333333333335</v>
      </c>
      <c r="D26">
        <v>406.9</v>
      </c>
      <c r="E26">
        <f>rozklad_jazdy[[#This Row],[przebyta odleglosc w km]]-D25</f>
        <v>11</v>
      </c>
      <c r="F26" s="2">
        <f>rozklad_jazdy[[#This Row],[przyjazd]]-C25</f>
        <v>5.5555555555555358E-3</v>
      </c>
      <c r="G26" s="1">
        <f>MINUTE(rozklad_jazdy[[#This Row],[ile czasu jechal miedzy stacjami]])</f>
        <v>8</v>
      </c>
      <c r="H26">
        <f>rozklad_jazdy[[#This Row],[ile od poprzedniego przystanku]]/rozklad_jazdy[[#This Row],[ile minut jechał]]</f>
        <v>1.375</v>
      </c>
      <c r="I26" s="2">
        <f>rozklad_jazdy[[#This Row],[odjazd]]-rozklad_jazdy[[#This Row],[przyjazd]]</f>
        <v>6.9444444444444198E-4</v>
      </c>
      <c r="J26">
        <f>MINUTE(rozklad_jazdy[[#This Row],[ile postoju (h)]])</f>
        <v>1</v>
      </c>
      <c r="K26" s="1">
        <f>IF(rozklad_jazdy[[#This Row],[ile od poprzedniego przystanku]]&gt;E25,K25+1,0)</f>
        <v>1</v>
      </c>
      <c r="L26" s="1">
        <f>ROUNDDOWN(rozklad_jazdy[[#This Row],[ile od poprzedniego przystanku]]/1,0)*0.5</f>
        <v>5.5</v>
      </c>
      <c r="M26" s="1">
        <f>IF(rozklad_jazdy[[#This Row],[ile postuj (min)]]&gt;2,ROUNDDOWN(rozklad_jazdy[[#This Row],[przebyta odleglosc w km]]/50,0),0)</f>
        <v>0</v>
      </c>
      <c r="N26" s="1">
        <f>rozklad_jazdy[[#This Row],[ile opoznienia wynika z odleglosci]]+rozklad_jazdy[[#This Row],[ile opoznienia na przystanku]]</f>
        <v>5.5</v>
      </c>
      <c r="O26" s="1">
        <f>P25+rozklad_jazdy[[#This Row],[ile opoznienia na przystanku]]</f>
        <v>214.5</v>
      </c>
      <c r="P26" s="1">
        <f>rozklad_jazdy[[#This Row],[ile opóźnienie przyjazd]]+rozklad_jazdy[[#This Row],[ile łącznie opóźnienia na danej stacji]]</f>
        <v>220</v>
      </c>
      <c r="Q26" s="1">
        <v>1</v>
      </c>
      <c r="AA26" s="3"/>
    </row>
    <row r="27" spans="1:27" x14ac:dyDescent="0.3">
      <c r="A27" s="1" t="s">
        <v>29</v>
      </c>
      <c r="B27" s="2">
        <v>0.66388888888888886</v>
      </c>
      <c r="C27" s="2">
        <v>0.67013888888888884</v>
      </c>
      <c r="D27">
        <v>427.2</v>
      </c>
      <c r="E27">
        <f>rozklad_jazdy[[#This Row],[przebyta odleglosc w km]]-D26</f>
        <v>20.300000000000011</v>
      </c>
      <c r="F27" s="2">
        <f>rozklad_jazdy[[#This Row],[przyjazd]]-C26</f>
        <v>1.1805555555555514E-2</v>
      </c>
      <c r="G27" s="1">
        <f>MINUTE(rozklad_jazdy[[#This Row],[ile czasu jechal miedzy stacjami]])</f>
        <v>17</v>
      </c>
      <c r="H27">
        <f>rozklad_jazdy[[#This Row],[ile od poprzedniego przystanku]]/rozklad_jazdy[[#This Row],[ile minut jechał]]</f>
        <v>1.1941176470588242</v>
      </c>
      <c r="I27" s="2">
        <f>rozklad_jazdy[[#This Row],[odjazd]]-rozklad_jazdy[[#This Row],[przyjazd]]</f>
        <v>6.2499999999999778E-3</v>
      </c>
      <c r="J27">
        <f>MINUTE(rozklad_jazdy[[#This Row],[ile postoju (h)]])</f>
        <v>9</v>
      </c>
      <c r="K27" s="1">
        <f>IF(rozklad_jazdy[[#This Row],[ile od poprzedniego przystanku]]&gt;E26,K26+1,0)</f>
        <v>2</v>
      </c>
      <c r="L27" s="1">
        <f>ROUNDDOWN(rozklad_jazdy[[#This Row],[ile od poprzedniego przystanku]]/1,0)*0.5</f>
        <v>10</v>
      </c>
      <c r="M27" s="1">
        <f>IF(rozklad_jazdy[[#This Row],[ile postuj (min)]]&gt;2,ROUNDDOWN(rozklad_jazdy[[#This Row],[przebyta odleglosc w km]]/50,0),0)</f>
        <v>8</v>
      </c>
      <c r="N27" s="1">
        <f>rozklad_jazdy[[#This Row],[ile opoznienia wynika z odleglosci]]+rozklad_jazdy[[#This Row],[ile opoznienia na przystanku]]</f>
        <v>18</v>
      </c>
      <c r="O27" s="1">
        <f>P26+rozklad_jazdy[[#This Row],[ile opoznienia na przystanku]]</f>
        <v>228</v>
      </c>
      <c r="P27" s="1">
        <f>rozklad_jazdy[[#This Row],[ile opóźnienie przyjazd]]+rozklad_jazdy[[#This Row],[ile łącznie opóźnienia na danej stacji]]</f>
        <v>246</v>
      </c>
      <c r="Q27" s="1">
        <v>1</v>
      </c>
      <c r="AA27" s="3"/>
    </row>
    <row r="28" spans="1:27" x14ac:dyDescent="0.3">
      <c r="A28" s="1" t="s">
        <v>30</v>
      </c>
      <c r="B28" s="2">
        <v>0.68611111111111112</v>
      </c>
      <c r="C28" s="2">
        <v>0.68680555555555556</v>
      </c>
      <c r="D28">
        <v>467.3</v>
      </c>
      <c r="E28">
        <f>rozklad_jazdy[[#This Row],[przebyta odleglosc w km]]-D27</f>
        <v>40.100000000000023</v>
      </c>
      <c r="F28" s="2">
        <f>rozklad_jazdy[[#This Row],[przyjazd]]-C27</f>
        <v>1.5972222222222276E-2</v>
      </c>
      <c r="G28" s="1">
        <f>MINUTE(rozklad_jazdy[[#This Row],[ile czasu jechal miedzy stacjami]])</f>
        <v>23</v>
      </c>
      <c r="H28">
        <f>rozklad_jazdy[[#This Row],[ile od poprzedniego przystanku]]/rozklad_jazdy[[#This Row],[ile minut jechał]]</f>
        <v>1.7434782608695663</v>
      </c>
      <c r="I28" s="2">
        <f>rozklad_jazdy[[#This Row],[odjazd]]-rozklad_jazdy[[#This Row],[przyjazd]]</f>
        <v>6.9444444444444198E-4</v>
      </c>
      <c r="J28">
        <f>MINUTE(rozklad_jazdy[[#This Row],[ile postoju (h)]])</f>
        <v>1</v>
      </c>
      <c r="K28" s="1">
        <f>IF(rozklad_jazdy[[#This Row],[ile od poprzedniego przystanku]]&gt;E27,K27+1,0)</f>
        <v>3</v>
      </c>
      <c r="L28" s="1">
        <f>ROUNDDOWN(rozklad_jazdy[[#This Row],[ile od poprzedniego przystanku]]/1,0)*0.5</f>
        <v>20</v>
      </c>
      <c r="M28" s="1">
        <f>IF(rozklad_jazdy[[#This Row],[ile postuj (min)]]&gt;2,ROUNDDOWN(rozklad_jazdy[[#This Row],[przebyta odleglosc w km]]/50,0),0)</f>
        <v>0</v>
      </c>
      <c r="N28" s="1">
        <f>rozklad_jazdy[[#This Row],[ile opoznienia wynika z odleglosci]]+rozklad_jazdy[[#This Row],[ile opoznienia na przystanku]]</f>
        <v>20</v>
      </c>
      <c r="O28" s="1">
        <f>P27+rozklad_jazdy[[#This Row],[ile opoznienia na przystanku]]</f>
        <v>246</v>
      </c>
      <c r="P28" s="1">
        <f>rozklad_jazdy[[#This Row],[ile opóźnienie przyjazd]]+rozklad_jazdy[[#This Row],[ile łącznie opóźnienia na danej stacji]]</f>
        <v>266</v>
      </c>
      <c r="Q28" s="1">
        <v>1</v>
      </c>
      <c r="AA28" s="3"/>
    </row>
    <row r="29" spans="1:27" x14ac:dyDescent="0.3">
      <c r="A29" s="1" t="s">
        <v>31</v>
      </c>
      <c r="B29" s="2">
        <v>0.69305555555555554</v>
      </c>
      <c r="C29" s="2">
        <v>0.69374999999999998</v>
      </c>
      <c r="D29">
        <v>482.4</v>
      </c>
      <c r="E29">
        <f>rozklad_jazdy[[#This Row],[przebyta odleglosc w km]]-D28</f>
        <v>15.099999999999966</v>
      </c>
      <c r="F29" s="2">
        <f>rozklad_jazdy[[#This Row],[przyjazd]]-C28</f>
        <v>6.2499999999999778E-3</v>
      </c>
      <c r="G29" s="1">
        <f>MINUTE(rozklad_jazdy[[#This Row],[ile czasu jechal miedzy stacjami]])</f>
        <v>9</v>
      </c>
      <c r="H29">
        <f>rozklad_jazdy[[#This Row],[ile od poprzedniego przystanku]]/rozklad_jazdy[[#This Row],[ile minut jechał]]</f>
        <v>1.677777777777774</v>
      </c>
      <c r="I29" s="2">
        <f>rozklad_jazdy[[#This Row],[odjazd]]-rozklad_jazdy[[#This Row],[przyjazd]]</f>
        <v>6.9444444444444198E-4</v>
      </c>
      <c r="J29">
        <f>MINUTE(rozklad_jazdy[[#This Row],[ile postoju (h)]])</f>
        <v>1</v>
      </c>
      <c r="K29" s="1">
        <f>IF(rozklad_jazdy[[#This Row],[ile od poprzedniego przystanku]]&gt;E28,K28+1,0)</f>
        <v>0</v>
      </c>
      <c r="L29" s="1">
        <f>ROUNDDOWN(rozklad_jazdy[[#This Row],[ile od poprzedniego przystanku]]/1,0)*0.5</f>
        <v>7.5</v>
      </c>
      <c r="M29" s="1">
        <f>IF(rozklad_jazdy[[#This Row],[ile postuj (min)]]&gt;2,ROUNDDOWN(rozklad_jazdy[[#This Row],[przebyta odleglosc w km]]/50,0),0)</f>
        <v>0</v>
      </c>
      <c r="N29" s="1">
        <f>rozklad_jazdy[[#This Row],[ile opoznienia wynika z odleglosci]]+rozklad_jazdy[[#This Row],[ile opoznienia na przystanku]]</f>
        <v>7.5</v>
      </c>
      <c r="O29" s="1">
        <f>P28+rozklad_jazdy[[#This Row],[ile opoznienia na przystanku]]</f>
        <v>266</v>
      </c>
      <c r="P29" s="1">
        <f>rozklad_jazdy[[#This Row],[ile opóźnienie przyjazd]]+rozklad_jazdy[[#This Row],[ile łącznie opóźnienia na danej stacji]]</f>
        <v>273.5</v>
      </c>
      <c r="Q29" s="1">
        <v>1</v>
      </c>
      <c r="AA29" s="3"/>
    </row>
    <row r="30" spans="1:27" x14ac:dyDescent="0.3">
      <c r="A30" s="1" t="s">
        <v>32</v>
      </c>
      <c r="B30" s="2">
        <v>0.70486111111111116</v>
      </c>
      <c r="C30" s="2">
        <v>0.72013888888888888</v>
      </c>
      <c r="D30">
        <v>508.9</v>
      </c>
      <c r="E30">
        <f>rozklad_jazdy[[#This Row],[przebyta odleglosc w km]]-D29</f>
        <v>26.5</v>
      </c>
      <c r="F30" s="2">
        <f>rozklad_jazdy[[#This Row],[przyjazd]]-C29</f>
        <v>1.1111111111111183E-2</v>
      </c>
      <c r="G30" s="1">
        <f>MINUTE(rozklad_jazdy[[#This Row],[ile czasu jechal miedzy stacjami]])</f>
        <v>16</v>
      </c>
      <c r="H30">
        <f>rozklad_jazdy[[#This Row],[ile od poprzedniego przystanku]]/rozklad_jazdy[[#This Row],[ile minut jechał]]</f>
        <v>1.65625</v>
      </c>
      <c r="I30" s="2">
        <f>rozklad_jazdy[[#This Row],[odjazd]]-rozklad_jazdy[[#This Row],[przyjazd]]</f>
        <v>1.5277777777777724E-2</v>
      </c>
      <c r="J30">
        <f>MINUTE(rozklad_jazdy[[#This Row],[ile postoju (h)]])</f>
        <v>22</v>
      </c>
      <c r="K30" s="1">
        <f>IF(rozklad_jazdy[[#This Row],[ile od poprzedniego przystanku]]&gt;E29,K29+1,0)</f>
        <v>1</v>
      </c>
      <c r="L30" s="1">
        <f>ROUNDDOWN(rozklad_jazdy[[#This Row],[ile od poprzedniego przystanku]]/1,0)*0.5</f>
        <v>13</v>
      </c>
      <c r="M30" s="1">
        <f>IF(rozklad_jazdy[[#This Row],[ile postuj (min)]]&gt;2,ROUNDDOWN(rozklad_jazdy[[#This Row],[przebyta odleglosc w km]]/50,0),0)</f>
        <v>10</v>
      </c>
      <c r="N30" s="1">
        <f>rozklad_jazdy[[#This Row],[ile opoznienia wynika z odleglosci]]+rozklad_jazdy[[#This Row],[ile opoznienia na przystanku]]</f>
        <v>23</v>
      </c>
      <c r="O30" s="1">
        <f>P29+rozklad_jazdy[[#This Row],[ile opoznienia na przystanku]]</f>
        <v>283.5</v>
      </c>
      <c r="P30" s="1">
        <f>rozklad_jazdy[[#This Row],[ile opóźnienie przyjazd]]+rozklad_jazdy[[#This Row],[ile łącznie opóźnienia na danej stacji]]</f>
        <v>306.5</v>
      </c>
      <c r="Q30" s="1">
        <v>1</v>
      </c>
      <c r="AA30" s="3"/>
    </row>
    <row r="31" spans="1:27" x14ac:dyDescent="0.3">
      <c r="A31" s="1" t="s">
        <v>33</v>
      </c>
      <c r="B31" s="2">
        <v>0.73750000000000004</v>
      </c>
      <c r="C31" s="2">
        <v>0.73888888888888893</v>
      </c>
      <c r="D31">
        <v>539.20000000000005</v>
      </c>
      <c r="E31">
        <f>rozklad_jazdy[[#This Row],[przebyta odleglosc w km]]-D30</f>
        <v>30.300000000000068</v>
      </c>
      <c r="F31" s="2">
        <f>rozklad_jazdy[[#This Row],[przyjazd]]-C30</f>
        <v>1.736111111111116E-2</v>
      </c>
      <c r="G31" s="1">
        <f>MINUTE(rozklad_jazdy[[#This Row],[ile czasu jechal miedzy stacjami]])</f>
        <v>25</v>
      </c>
      <c r="H31">
        <f>rozklad_jazdy[[#This Row],[ile od poprzedniego przystanku]]/rozklad_jazdy[[#This Row],[ile minut jechał]]</f>
        <v>1.2120000000000026</v>
      </c>
      <c r="I31" s="2">
        <f>rozklad_jazdy[[#This Row],[odjazd]]-rozklad_jazdy[[#This Row],[przyjazd]]</f>
        <v>1.388888888888884E-3</v>
      </c>
      <c r="J31">
        <f>MINUTE(rozklad_jazdy[[#This Row],[ile postoju (h)]])</f>
        <v>2</v>
      </c>
      <c r="K31" s="1">
        <f>IF(rozklad_jazdy[[#This Row],[ile od poprzedniego przystanku]]&gt;E30,K30+1,0)</f>
        <v>2</v>
      </c>
      <c r="L31" s="1">
        <f>ROUNDDOWN(rozklad_jazdy[[#This Row],[ile od poprzedniego przystanku]]/1,0)*0.5</f>
        <v>15</v>
      </c>
      <c r="M31" s="1">
        <f>IF(rozklad_jazdy[[#This Row],[ile postuj (min)]]&gt;2,ROUNDDOWN(rozklad_jazdy[[#This Row],[przebyta odleglosc w km]]/50,0),0)</f>
        <v>0</v>
      </c>
      <c r="N31" s="1">
        <f>rozklad_jazdy[[#This Row],[ile opoznienia wynika z odleglosci]]+rozklad_jazdy[[#This Row],[ile opoznienia na przystanku]]</f>
        <v>15</v>
      </c>
      <c r="O31" s="1">
        <f>P30+rozklad_jazdy[[#This Row],[ile opoznienia na przystanku]]</f>
        <v>306.5</v>
      </c>
      <c r="P31" s="1">
        <f>rozklad_jazdy[[#This Row],[ile opóźnienie przyjazd]]+rozklad_jazdy[[#This Row],[ile łącznie opóźnienia na danej stacji]]</f>
        <v>321.5</v>
      </c>
      <c r="Q31" s="1">
        <v>1</v>
      </c>
      <c r="AA31" s="3"/>
    </row>
    <row r="32" spans="1:27" x14ac:dyDescent="0.3">
      <c r="A32" s="1" t="s">
        <v>34</v>
      </c>
      <c r="B32" s="2">
        <v>0.74444444444444446</v>
      </c>
      <c r="C32" s="2">
        <v>0.74583333333333335</v>
      </c>
      <c r="D32">
        <v>549.29999999999995</v>
      </c>
      <c r="E32">
        <f>rozklad_jazdy[[#This Row],[przebyta odleglosc w km]]-D31</f>
        <v>10.099999999999909</v>
      </c>
      <c r="F32" s="2">
        <f>rozklad_jazdy[[#This Row],[przyjazd]]-C31</f>
        <v>5.5555555555555358E-3</v>
      </c>
      <c r="G32" s="1">
        <f>MINUTE(rozklad_jazdy[[#This Row],[ile czasu jechal miedzy stacjami]])</f>
        <v>8</v>
      </c>
      <c r="H32">
        <f>rozklad_jazdy[[#This Row],[ile od poprzedniego przystanku]]/rozklad_jazdy[[#This Row],[ile minut jechał]]</f>
        <v>1.2624999999999886</v>
      </c>
      <c r="I32" s="2">
        <f>rozklad_jazdy[[#This Row],[odjazd]]-rozklad_jazdy[[#This Row],[przyjazd]]</f>
        <v>1.388888888888884E-3</v>
      </c>
      <c r="J32">
        <f>MINUTE(rozklad_jazdy[[#This Row],[ile postoju (h)]])</f>
        <v>2</v>
      </c>
      <c r="K32" s="1">
        <f>IF(rozklad_jazdy[[#This Row],[ile od poprzedniego przystanku]]&gt;E31,K31+1,0)</f>
        <v>0</v>
      </c>
      <c r="L32" s="1">
        <f>ROUNDDOWN(rozklad_jazdy[[#This Row],[ile od poprzedniego przystanku]]/1,0)*0.5</f>
        <v>5</v>
      </c>
      <c r="M32" s="1">
        <f>IF(rozklad_jazdy[[#This Row],[ile postuj (min)]]&gt;2,ROUNDDOWN(rozklad_jazdy[[#This Row],[przebyta odleglosc w km]]/50,0),0)</f>
        <v>0</v>
      </c>
      <c r="N32" s="1">
        <f>rozklad_jazdy[[#This Row],[ile opoznienia wynika z odleglosci]]+rozklad_jazdy[[#This Row],[ile opoznienia na przystanku]]</f>
        <v>5</v>
      </c>
      <c r="O32" s="1">
        <f>P31+rozklad_jazdy[[#This Row],[ile opoznienia na przystanku]]</f>
        <v>321.5</v>
      </c>
      <c r="P32" s="1">
        <f>rozklad_jazdy[[#This Row],[ile opóźnienie przyjazd]]+rozklad_jazdy[[#This Row],[ile łącznie opóźnienia na danej stacji]]</f>
        <v>326.5</v>
      </c>
      <c r="Q32" s="1">
        <v>1</v>
      </c>
      <c r="AA32" s="3"/>
    </row>
    <row r="33" spans="1:27" x14ac:dyDescent="0.3">
      <c r="A33" s="1" t="s">
        <v>35</v>
      </c>
      <c r="B33" s="2">
        <v>0.75555555555555554</v>
      </c>
      <c r="C33" s="2">
        <v>0.75624999999999998</v>
      </c>
      <c r="D33">
        <v>567.6</v>
      </c>
      <c r="E33">
        <f>rozklad_jazdy[[#This Row],[przebyta odleglosc w km]]-D32</f>
        <v>18.300000000000068</v>
      </c>
      <c r="F33" s="2">
        <f>rozklad_jazdy[[#This Row],[przyjazd]]-C32</f>
        <v>9.7222222222221877E-3</v>
      </c>
      <c r="G33" s="1">
        <f>MINUTE(rozklad_jazdy[[#This Row],[ile czasu jechal miedzy stacjami]])</f>
        <v>14</v>
      </c>
      <c r="H33">
        <f>rozklad_jazdy[[#This Row],[ile od poprzedniego przystanku]]/rozklad_jazdy[[#This Row],[ile minut jechał]]</f>
        <v>1.307142857142862</v>
      </c>
      <c r="I33" s="2">
        <f>rozklad_jazdy[[#This Row],[odjazd]]-rozklad_jazdy[[#This Row],[przyjazd]]</f>
        <v>6.9444444444444198E-4</v>
      </c>
      <c r="J33">
        <f>MINUTE(rozklad_jazdy[[#This Row],[ile postoju (h)]])</f>
        <v>1</v>
      </c>
      <c r="K33" s="1">
        <f>IF(rozklad_jazdy[[#This Row],[ile od poprzedniego przystanku]]&gt;E32,K32+1,0)</f>
        <v>1</v>
      </c>
      <c r="L33" s="1">
        <f>ROUNDDOWN(rozklad_jazdy[[#This Row],[ile od poprzedniego przystanku]]/1,0)*0.5</f>
        <v>9</v>
      </c>
      <c r="M33" s="1">
        <f>IF(rozklad_jazdy[[#This Row],[ile postuj (min)]]&gt;2,ROUNDDOWN(rozklad_jazdy[[#This Row],[przebyta odleglosc w km]]/50,0),0)</f>
        <v>0</v>
      </c>
      <c r="N33" s="1">
        <f>rozklad_jazdy[[#This Row],[ile opoznienia wynika z odleglosci]]+rozklad_jazdy[[#This Row],[ile opoznienia na przystanku]]</f>
        <v>9</v>
      </c>
      <c r="O33" s="1">
        <f>P32+rozklad_jazdy[[#This Row],[ile opoznienia na przystanku]]</f>
        <v>326.5</v>
      </c>
      <c r="P33" s="1">
        <f>rozklad_jazdy[[#This Row],[ile opóźnienie przyjazd]]+rozklad_jazdy[[#This Row],[ile łącznie opóźnienia na danej stacji]]</f>
        <v>335.5</v>
      </c>
      <c r="Q33" s="1">
        <v>1</v>
      </c>
      <c r="AA33" s="3"/>
    </row>
    <row r="34" spans="1:27" x14ac:dyDescent="0.3">
      <c r="A34" s="1" t="s">
        <v>36</v>
      </c>
      <c r="B34" s="2">
        <v>0.77569444444444446</v>
      </c>
      <c r="C34" s="2">
        <v>0.77638888888888891</v>
      </c>
      <c r="D34">
        <v>608</v>
      </c>
      <c r="E34">
        <f>rozklad_jazdy[[#This Row],[przebyta odleglosc w km]]-D33</f>
        <v>40.399999999999977</v>
      </c>
      <c r="F34" s="2">
        <f>rozklad_jazdy[[#This Row],[przyjazd]]-C33</f>
        <v>1.9444444444444486E-2</v>
      </c>
      <c r="G34" s="1">
        <f>MINUTE(rozklad_jazdy[[#This Row],[ile czasu jechal miedzy stacjami]])</f>
        <v>28</v>
      </c>
      <c r="H34">
        <f>rozklad_jazdy[[#This Row],[ile od poprzedniego przystanku]]/rozklad_jazdy[[#This Row],[ile minut jechał]]</f>
        <v>1.4428571428571419</v>
      </c>
      <c r="I34" s="2">
        <f>rozklad_jazdy[[#This Row],[odjazd]]-rozklad_jazdy[[#This Row],[przyjazd]]</f>
        <v>6.9444444444444198E-4</v>
      </c>
      <c r="J34">
        <f>MINUTE(rozklad_jazdy[[#This Row],[ile postoju (h)]])</f>
        <v>1</v>
      </c>
      <c r="K34" s="1">
        <f>IF(rozklad_jazdy[[#This Row],[ile od poprzedniego przystanku]]&gt;E33,K33+1,0)</f>
        <v>2</v>
      </c>
      <c r="L34" s="1">
        <f>ROUNDDOWN(rozklad_jazdy[[#This Row],[ile od poprzedniego przystanku]]/1,0)*0.5</f>
        <v>20</v>
      </c>
      <c r="M34" s="1">
        <f>IF(rozklad_jazdy[[#This Row],[ile postuj (min)]]&gt;2,ROUNDDOWN(rozklad_jazdy[[#This Row],[przebyta odleglosc w km]]/50,0),0)</f>
        <v>0</v>
      </c>
      <c r="N34" s="1">
        <f>rozklad_jazdy[[#This Row],[ile opoznienia wynika z odleglosci]]+rozklad_jazdy[[#This Row],[ile opoznienia na przystanku]]</f>
        <v>20</v>
      </c>
      <c r="O34" s="1">
        <f>P33+rozklad_jazdy[[#This Row],[ile opoznienia na przystanku]]</f>
        <v>335.5</v>
      </c>
      <c r="P34" s="1">
        <f>rozklad_jazdy[[#This Row],[ile opóźnienie przyjazd]]+rozklad_jazdy[[#This Row],[ile łącznie opóźnienia na danej stacji]]</f>
        <v>355.5</v>
      </c>
      <c r="Q34" s="1">
        <v>1</v>
      </c>
      <c r="AA34" s="3"/>
    </row>
    <row r="35" spans="1:27" x14ac:dyDescent="0.3">
      <c r="A35" s="1" t="s">
        <v>37</v>
      </c>
      <c r="B35" s="2">
        <v>0.78680555555555554</v>
      </c>
      <c r="C35" s="2">
        <v>0.78819444444444442</v>
      </c>
      <c r="D35">
        <v>627.6</v>
      </c>
      <c r="E35">
        <f>rozklad_jazdy[[#This Row],[przebyta odleglosc w km]]-D34</f>
        <v>19.600000000000023</v>
      </c>
      <c r="F35" s="2">
        <f>rozklad_jazdy[[#This Row],[przyjazd]]-C34</f>
        <v>1.041666666666663E-2</v>
      </c>
      <c r="G35" s="1">
        <f>MINUTE(rozklad_jazdy[[#This Row],[ile czasu jechal miedzy stacjami]])</f>
        <v>15</v>
      </c>
      <c r="H35">
        <f>rozklad_jazdy[[#This Row],[ile od poprzedniego przystanku]]/rozklad_jazdy[[#This Row],[ile minut jechał]]</f>
        <v>1.3066666666666682</v>
      </c>
      <c r="I35" s="2">
        <f>rozklad_jazdy[[#This Row],[odjazd]]-rozklad_jazdy[[#This Row],[przyjazd]]</f>
        <v>1.388888888888884E-3</v>
      </c>
      <c r="J35">
        <f>MINUTE(rozklad_jazdy[[#This Row],[ile postoju (h)]])</f>
        <v>2</v>
      </c>
      <c r="K35" s="1">
        <f>IF(rozklad_jazdy[[#This Row],[ile od poprzedniego przystanku]]&gt;E34,K34+1,0)</f>
        <v>0</v>
      </c>
      <c r="L35" s="1">
        <f>ROUNDDOWN(rozklad_jazdy[[#This Row],[ile od poprzedniego przystanku]]/1,0)*0.5</f>
        <v>9.5</v>
      </c>
      <c r="M35" s="1">
        <f>IF(rozklad_jazdy[[#This Row],[ile postuj (min)]]&gt;2,ROUNDDOWN(rozklad_jazdy[[#This Row],[przebyta odleglosc w km]]/50,0),0)</f>
        <v>0</v>
      </c>
      <c r="N35" s="1">
        <f>rozklad_jazdy[[#This Row],[ile opoznienia wynika z odleglosci]]+rozklad_jazdy[[#This Row],[ile opoznienia na przystanku]]</f>
        <v>9.5</v>
      </c>
      <c r="O35" s="1">
        <f>P34+rozklad_jazdy[[#This Row],[ile opoznienia na przystanku]]</f>
        <v>355.5</v>
      </c>
      <c r="P35" s="1">
        <f>rozklad_jazdy[[#This Row],[ile opóźnienie przyjazd]]+rozklad_jazdy[[#This Row],[ile łącznie opóźnienia na danej stacji]]</f>
        <v>365</v>
      </c>
      <c r="Q35" s="1">
        <v>1</v>
      </c>
      <c r="AA35" s="3"/>
    </row>
    <row r="36" spans="1:27" x14ac:dyDescent="0.3">
      <c r="A36" s="1" t="s">
        <v>38</v>
      </c>
      <c r="B36" s="2">
        <v>0.79374999999999996</v>
      </c>
      <c r="C36" s="2">
        <v>0.7944444444444444</v>
      </c>
      <c r="D36">
        <v>639.6</v>
      </c>
      <c r="E36">
        <f>rozklad_jazdy[[#This Row],[przebyta odleglosc w km]]-D35</f>
        <v>12</v>
      </c>
      <c r="F36" s="2">
        <f>rozklad_jazdy[[#This Row],[przyjazd]]-C35</f>
        <v>5.5555555555555358E-3</v>
      </c>
      <c r="G36" s="1">
        <f>MINUTE(rozklad_jazdy[[#This Row],[ile czasu jechal miedzy stacjami]])</f>
        <v>8</v>
      </c>
      <c r="H36">
        <f>rozklad_jazdy[[#This Row],[ile od poprzedniego przystanku]]/rozklad_jazdy[[#This Row],[ile minut jechał]]</f>
        <v>1.5</v>
      </c>
      <c r="I36" s="2">
        <f>rozklad_jazdy[[#This Row],[odjazd]]-rozklad_jazdy[[#This Row],[przyjazd]]</f>
        <v>6.9444444444444198E-4</v>
      </c>
      <c r="J36">
        <f>MINUTE(rozklad_jazdy[[#This Row],[ile postoju (h)]])</f>
        <v>1</v>
      </c>
      <c r="K36" s="1">
        <f>IF(rozklad_jazdy[[#This Row],[ile od poprzedniego przystanku]]&gt;E35,K35+1,0)</f>
        <v>0</v>
      </c>
      <c r="L36" s="1">
        <f>ROUNDDOWN(rozklad_jazdy[[#This Row],[ile od poprzedniego przystanku]]/1,0)*0.5</f>
        <v>6</v>
      </c>
      <c r="M36" s="1">
        <f>IF(rozklad_jazdy[[#This Row],[ile postuj (min)]]&gt;2,ROUNDDOWN(rozklad_jazdy[[#This Row],[przebyta odleglosc w km]]/50,0),0)</f>
        <v>0</v>
      </c>
      <c r="N36" s="1">
        <f>rozklad_jazdy[[#This Row],[ile opoznienia wynika z odleglosci]]+rozklad_jazdy[[#This Row],[ile opoznienia na przystanku]]</f>
        <v>6</v>
      </c>
      <c r="O36" s="1">
        <f>P35+rozklad_jazdy[[#This Row],[ile opoznienia na przystanku]]</f>
        <v>365</v>
      </c>
      <c r="P36" s="1">
        <f>rozklad_jazdy[[#This Row],[ile opóźnienie przyjazd]]+rozklad_jazdy[[#This Row],[ile łącznie opóźnienia na danej stacji]]</f>
        <v>371</v>
      </c>
      <c r="Q36" s="1">
        <v>1</v>
      </c>
      <c r="AA36" s="3"/>
    </row>
    <row r="37" spans="1:27" x14ac:dyDescent="0.3">
      <c r="A37" s="1" t="s">
        <v>39</v>
      </c>
      <c r="B37" s="2">
        <v>0.80486111111111114</v>
      </c>
      <c r="C37" s="2">
        <v>0.80694444444444446</v>
      </c>
      <c r="D37">
        <v>662.8</v>
      </c>
      <c r="E37">
        <f>rozklad_jazdy[[#This Row],[przebyta odleglosc w km]]-D36</f>
        <v>23.199999999999932</v>
      </c>
      <c r="F37" s="2">
        <f>rozklad_jazdy[[#This Row],[przyjazd]]-C36</f>
        <v>1.0416666666666741E-2</v>
      </c>
      <c r="G37" s="1">
        <f>MINUTE(rozklad_jazdy[[#This Row],[ile czasu jechal miedzy stacjami]])</f>
        <v>15</v>
      </c>
      <c r="H37">
        <f>rozklad_jazdy[[#This Row],[ile od poprzedniego przystanku]]/rozklad_jazdy[[#This Row],[ile minut jechał]]</f>
        <v>1.5466666666666622</v>
      </c>
      <c r="I37" s="2">
        <f>rozklad_jazdy[[#This Row],[odjazd]]-rozklad_jazdy[[#This Row],[przyjazd]]</f>
        <v>2.0833333333333259E-3</v>
      </c>
      <c r="J37">
        <f>MINUTE(rozklad_jazdy[[#This Row],[ile postoju (h)]])</f>
        <v>3</v>
      </c>
      <c r="K37" s="1">
        <f>IF(rozklad_jazdy[[#This Row],[ile od poprzedniego przystanku]]&gt;E36,K36+1,0)</f>
        <v>1</v>
      </c>
      <c r="L37" s="1">
        <f>ROUNDDOWN(rozklad_jazdy[[#This Row],[ile od poprzedniego przystanku]]/1,0)*0.5</f>
        <v>11.5</v>
      </c>
      <c r="M37" s="1">
        <f>IF(rozklad_jazdy[[#This Row],[ile postuj (min)]]&gt;2,ROUNDDOWN(rozklad_jazdy[[#This Row],[przebyta odleglosc w km]]/50,0),0)</f>
        <v>13</v>
      </c>
      <c r="N37" s="1">
        <f>rozklad_jazdy[[#This Row],[ile opoznienia wynika z odleglosci]]+rozklad_jazdy[[#This Row],[ile opoznienia na przystanku]]</f>
        <v>24.5</v>
      </c>
      <c r="O37" s="1">
        <f>P36+rozklad_jazdy[[#This Row],[ile opoznienia na przystanku]]</f>
        <v>384</v>
      </c>
      <c r="P37" s="1">
        <f>rozklad_jazdy[[#This Row],[ile opóźnienie przyjazd]]+rozklad_jazdy[[#This Row],[ile łącznie opóźnienia na danej stacji]]</f>
        <v>408.5</v>
      </c>
      <c r="Q37" s="1">
        <v>1</v>
      </c>
      <c r="AA37" s="3"/>
    </row>
    <row r="38" spans="1:27" x14ac:dyDescent="0.3">
      <c r="A38" s="1" t="s">
        <v>40</v>
      </c>
      <c r="B38" s="2">
        <v>0.8354166666666667</v>
      </c>
      <c r="C38" s="2">
        <v>0.83611111111111114</v>
      </c>
      <c r="D38">
        <v>732.4</v>
      </c>
      <c r="E38">
        <f>rozklad_jazdy[[#This Row],[przebyta odleglosc w km]]-D37</f>
        <v>69.600000000000023</v>
      </c>
      <c r="F38" s="2">
        <f>rozklad_jazdy[[#This Row],[przyjazd]]-C37</f>
        <v>2.8472222222222232E-2</v>
      </c>
      <c r="G38" s="1">
        <f>MINUTE(rozklad_jazdy[[#This Row],[ile czasu jechal miedzy stacjami]])</f>
        <v>41</v>
      </c>
      <c r="H38">
        <f>rozklad_jazdy[[#This Row],[ile od poprzedniego przystanku]]/rozklad_jazdy[[#This Row],[ile minut jechał]]</f>
        <v>1.6975609756097567</v>
      </c>
      <c r="I38" s="2">
        <f>rozklad_jazdy[[#This Row],[odjazd]]-rozklad_jazdy[[#This Row],[przyjazd]]</f>
        <v>6.9444444444444198E-4</v>
      </c>
      <c r="J38">
        <f>MINUTE(rozklad_jazdy[[#This Row],[ile postoju (h)]])</f>
        <v>1</v>
      </c>
      <c r="K38" s="1">
        <f>IF(rozklad_jazdy[[#This Row],[ile od poprzedniego przystanku]]&gt;E37,K37+1,0)</f>
        <v>2</v>
      </c>
      <c r="L38" s="1">
        <f>ROUNDDOWN(rozklad_jazdy[[#This Row],[ile od poprzedniego przystanku]]/1,0)*0.5</f>
        <v>34.5</v>
      </c>
      <c r="M38" s="1">
        <f>IF(rozklad_jazdy[[#This Row],[ile postuj (min)]]&gt;2,ROUNDDOWN(rozklad_jazdy[[#This Row],[przebyta odleglosc w km]]/50,0),0)</f>
        <v>0</v>
      </c>
      <c r="N38" s="1">
        <f>rozklad_jazdy[[#This Row],[ile opoznienia wynika z odleglosci]]+rozklad_jazdy[[#This Row],[ile opoznienia na przystanku]]</f>
        <v>34.5</v>
      </c>
      <c r="O38" s="1">
        <f>P37+rozklad_jazdy[[#This Row],[ile opoznienia na przystanku]]</f>
        <v>408.5</v>
      </c>
      <c r="P38" s="1">
        <f>rozklad_jazdy[[#This Row],[ile opóźnienie przyjazd]]+rozklad_jazdy[[#This Row],[ile łącznie opóźnienia na danej stacji]]</f>
        <v>443</v>
      </c>
      <c r="Q38" s="1">
        <v>1</v>
      </c>
      <c r="AA38" s="3"/>
    </row>
    <row r="39" spans="1:27" x14ac:dyDescent="0.3">
      <c r="A39" s="1" t="s">
        <v>41</v>
      </c>
      <c r="B39" s="2">
        <v>0.85138888888888886</v>
      </c>
      <c r="C39" s="2">
        <v>0.8520833333333333</v>
      </c>
      <c r="D39">
        <v>764.4</v>
      </c>
      <c r="E39">
        <f>rozklad_jazdy[[#This Row],[przebyta odleglosc w km]]-D38</f>
        <v>32</v>
      </c>
      <c r="F39" s="2">
        <f>rozklad_jazdy[[#This Row],[przyjazd]]-C38</f>
        <v>1.5277777777777724E-2</v>
      </c>
      <c r="G39" s="1">
        <f>MINUTE(rozklad_jazdy[[#This Row],[ile czasu jechal miedzy stacjami]])</f>
        <v>22</v>
      </c>
      <c r="H39">
        <f>rozklad_jazdy[[#This Row],[ile od poprzedniego przystanku]]/rozklad_jazdy[[#This Row],[ile minut jechał]]</f>
        <v>1.4545454545454546</v>
      </c>
      <c r="I39" s="2">
        <f>rozklad_jazdy[[#This Row],[odjazd]]-rozklad_jazdy[[#This Row],[przyjazd]]</f>
        <v>6.9444444444444198E-4</v>
      </c>
      <c r="J39">
        <f>MINUTE(rozklad_jazdy[[#This Row],[ile postoju (h)]])</f>
        <v>1</v>
      </c>
      <c r="K39" s="1">
        <f>IF(rozklad_jazdy[[#This Row],[ile od poprzedniego przystanku]]&gt;E38,K38+1,0)</f>
        <v>0</v>
      </c>
      <c r="L39" s="1">
        <f>ROUNDDOWN(rozklad_jazdy[[#This Row],[ile od poprzedniego przystanku]]/1,0)*0.5</f>
        <v>16</v>
      </c>
      <c r="M39" s="1">
        <f>IF(rozklad_jazdy[[#This Row],[ile postuj (min)]]&gt;2,ROUNDDOWN(rozklad_jazdy[[#This Row],[przebyta odleglosc w km]]/50,0),0)</f>
        <v>0</v>
      </c>
      <c r="N39" s="1">
        <f>rozklad_jazdy[[#This Row],[ile opoznienia wynika z odleglosci]]+rozklad_jazdy[[#This Row],[ile opoznienia na przystanku]]</f>
        <v>16</v>
      </c>
      <c r="O39" s="1">
        <f>P38+rozklad_jazdy[[#This Row],[ile opoznienia na przystanku]]</f>
        <v>443</v>
      </c>
      <c r="P39" s="1">
        <f>rozklad_jazdy[[#This Row],[ile opóźnienie przyjazd]]+rozklad_jazdy[[#This Row],[ile łącznie opóźnienia na danej stacji]]</f>
        <v>459</v>
      </c>
      <c r="Q39" s="1">
        <v>1</v>
      </c>
      <c r="AA39" s="3"/>
    </row>
    <row r="40" spans="1:27" x14ac:dyDescent="0.3">
      <c r="A40" s="1" t="s">
        <v>42</v>
      </c>
      <c r="B40" s="2">
        <v>0.86319444444444449</v>
      </c>
      <c r="C40" s="2">
        <v>0.86388888888888893</v>
      </c>
      <c r="D40">
        <v>788.6</v>
      </c>
      <c r="E40">
        <f>rozklad_jazdy[[#This Row],[przebyta odleglosc w km]]-D39</f>
        <v>24.200000000000045</v>
      </c>
      <c r="F40" s="2">
        <f>rozklad_jazdy[[#This Row],[przyjazd]]-C39</f>
        <v>1.1111111111111183E-2</v>
      </c>
      <c r="G40" s="1">
        <f>MINUTE(rozklad_jazdy[[#This Row],[ile czasu jechal miedzy stacjami]])</f>
        <v>16</v>
      </c>
      <c r="H40">
        <f>rozklad_jazdy[[#This Row],[ile od poprzedniego przystanku]]/rozklad_jazdy[[#This Row],[ile minut jechał]]</f>
        <v>1.5125000000000028</v>
      </c>
      <c r="I40" s="2">
        <f>rozklad_jazdy[[#This Row],[odjazd]]-rozklad_jazdy[[#This Row],[przyjazd]]</f>
        <v>6.9444444444444198E-4</v>
      </c>
      <c r="J40">
        <f>MINUTE(rozklad_jazdy[[#This Row],[ile postoju (h)]])</f>
        <v>1</v>
      </c>
      <c r="K40" s="1">
        <f>IF(rozklad_jazdy[[#This Row],[ile od poprzedniego przystanku]]&gt;E39,K39+1,0)</f>
        <v>0</v>
      </c>
      <c r="L40" s="1">
        <f>ROUNDDOWN(rozklad_jazdy[[#This Row],[ile od poprzedniego przystanku]]/1,0)*0.5</f>
        <v>12</v>
      </c>
      <c r="M40" s="1">
        <f>IF(rozklad_jazdy[[#This Row],[ile postuj (min)]]&gt;2,ROUNDDOWN(rozklad_jazdy[[#This Row],[przebyta odleglosc w km]]/50,0),0)</f>
        <v>0</v>
      </c>
      <c r="N40" s="1">
        <f>rozklad_jazdy[[#This Row],[ile opoznienia wynika z odleglosci]]+rozklad_jazdy[[#This Row],[ile opoznienia na przystanku]]</f>
        <v>12</v>
      </c>
      <c r="O40" s="1">
        <f>P39+rozklad_jazdy[[#This Row],[ile opoznienia na przystanku]]</f>
        <v>459</v>
      </c>
      <c r="P40" s="1">
        <f>rozklad_jazdy[[#This Row],[ile opóźnienie przyjazd]]+rozklad_jazdy[[#This Row],[ile łącznie opóźnienia na danej stacji]]</f>
        <v>471</v>
      </c>
      <c r="Q40" s="1">
        <v>1</v>
      </c>
      <c r="AA40" s="3"/>
    </row>
    <row r="41" spans="1:27" x14ac:dyDescent="0.3">
      <c r="A41" s="1" t="s">
        <v>43</v>
      </c>
      <c r="B41" s="2">
        <v>0.87361111111111112</v>
      </c>
      <c r="C41" s="2">
        <v>0.87430555555555556</v>
      </c>
      <c r="D41">
        <v>809.5</v>
      </c>
      <c r="E41">
        <f>rozklad_jazdy[[#This Row],[przebyta odleglosc w km]]-D40</f>
        <v>20.899999999999977</v>
      </c>
      <c r="F41" s="2">
        <f>rozklad_jazdy[[#This Row],[przyjazd]]-C40</f>
        <v>9.7222222222221877E-3</v>
      </c>
      <c r="G41" s="1">
        <f>MINUTE(rozklad_jazdy[[#This Row],[ile czasu jechal miedzy stacjami]])</f>
        <v>14</v>
      </c>
      <c r="H41">
        <f>rozklad_jazdy[[#This Row],[ile od poprzedniego przystanku]]/rozklad_jazdy[[#This Row],[ile minut jechał]]</f>
        <v>1.4928571428571413</v>
      </c>
      <c r="I41" s="2">
        <f>rozklad_jazdy[[#This Row],[odjazd]]-rozklad_jazdy[[#This Row],[przyjazd]]</f>
        <v>6.9444444444444198E-4</v>
      </c>
      <c r="J41">
        <f>MINUTE(rozklad_jazdy[[#This Row],[ile postoju (h)]])</f>
        <v>1</v>
      </c>
      <c r="K41" s="1">
        <f>IF(rozklad_jazdy[[#This Row],[ile od poprzedniego przystanku]]&gt;E40,K40+1,0)</f>
        <v>0</v>
      </c>
      <c r="L41" s="1">
        <f>ROUNDDOWN(rozklad_jazdy[[#This Row],[ile od poprzedniego przystanku]]/1,0)*0.5</f>
        <v>10</v>
      </c>
      <c r="M41" s="1">
        <f>IF(rozklad_jazdy[[#This Row],[ile postuj (min)]]&gt;2,ROUNDDOWN(rozklad_jazdy[[#This Row],[przebyta odleglosc w km]]/50,0),0)</f>
        <v>0</v>
      </c>
      <c r="N41" s="1">
        <f>rozklad_jazdy[[#This Row],[ile opoznienia wynika z odleglosci]]+rozklad_jazdy[[#This Row],[ile opoznienia na przystanku]]</f>
        <v>10</v>
      </c>
      <c r="O41" s="1">
        <f>P40+rozklad_jazdy[[#This Row],[ile opoznienia na przystanku]]</f>
        <v>471</v>
      </c>
      <c r="P41" s="1">
        <f>rozklad_jazdy[[#This Row],[ile opóźnienie przyjazd]]+rozklad_jazdy[[#This Row],[ile łącznie opóźnienia na danej stacji]]</f>
        <v>481</v>
      </c>
      <c r="Q41" s="1">
        <v>1</v>
      </c>
      <c r="AA41" s="3"/>
    </row>
    <row r="42" spans="1:27" x14ac:dyDescent="0.3">
      <c r="A42" s="1" t="s">
        <v>44</v>
      </c>
      <c r="B42" s="2">
        <v>0.88888888888888884</v>
      </c>
      <c r="C42" s="2">
        <v>0.88958333333333328</v>
      </c>
      <c r="D42">
        <v>843.3</v>
      </c>
      <c r="E42">
        <f>rozklad_jazdy[[#This Row],[przebyta odleglosc w km]]-D41</f>
        <v>33.799999999999955</v>
      </c>
      <c r="F42" s="2">
        <f>rozklad_jazdy[[#This Row],[przyjazd]]-C41</f>
        <v>1.4583333333333282E-2</v>
      </c>
      <c r="G42" s="1">
        <f>MINUTE(rozklad_jazdy[[#This Row],[ile czasu jechal miedzy stacjami]])</f>
        <v>21</v>
      </c>
      <c r="H42">
        <f>rozklad_jazdy[[#This Row],[ile od poprzedniego przystanku]]/rozklad_jazdy[[#This Row],[ile minut jechał]]</f>
        <v>1.6095238095238074</v>
      </c>
      <c r="I42" s="2">
        <f>rozklad_jazdy[[#This Row],[odjazd]]-rozklad_jazdy[[#This Row],[przyjazd]]</f>
        <v>6.9444444444444198E-4</v>
      </c>
      <c r="J42">
        <f>MINUTE(rozklad_jazdy[[#This Row],[ile postoju (h)]])</f>
        <v>1</v>
      </c>
      <c r="K42" s="1">
        <f>IF(rozklad_jazdy[[#This Row],[ile od poprzedniego przystanku]]&gt;E41,K41+1,0)</f>
        <v>1</v>
      </c>
      <c r="L42" s="1">
        <f>ROUNDDOWN(rozklad_jazdy[[#This Row],[ile od poprzedniego przystanku]]/1,0)*0.5</f>
        <v>16.5</v>
      </c>
      <c r="M42" s="1">
        <f>IF(rozklad_jazdy[[#This Row],[ile postuj (min)]]&gt;2,ROUNDDOWN(rozklad_jazdy[[#This Row],[przebyta odleglosc w km]]/50,0),0)</f>
        <v>0</v>
      </c>
      <c r="N42" s="1">
        <f>rozklad_jazdy[[#This Row],[ile opoznienia wynika z odleglosci]]+rozklad_jazdy[[#This Row],[ile opoznienia na przystanku]]</f>
        <v>16.5</v>
      </c>
      <c r="O42" s="1">
        <f>P41+rozklad_jazdy[[#This Row],[ile opoznienia na przystanku]]</f>
        <v>481</v>
      </c>
      <c r="P42" s="1">
        <f>rozklad_jazdy[[#This Row],[ile opóźnienie przyjazd]]+rozklad_jazdy[[#This Row],[ile łącznie opóźnienia na danej stacji]]</f>
        <v>497.5</v>
      </c>
      <c r="Q42" s="1">
        <v>1</v>
      </c>
      <c r="AA42" s="3"/>
    </row>
    <row r="43" spans="1:27" x14ac:dyDescent="0.3">
      <c r="A43" s="1" t="s">
        <v>45</v>
      </c>
      <c r="B43" s="2">
        <v>0.90555555555555556</v>
      </c>
      <c r="C43" s="2">
        <v>0.90972222222222221</v>
      </c>
      <c r="D43">
        <v>864</v>
      </c>
      <c r="E43">
        <f>rozklad_jazdy[[#This Row],[przebyta odleglosc w km]]-D42</f>
        <v>20.700000000000045</v>
      </c>
      <c r="F43" s="2">
        <f>rozklad_jazdy[[#This Row],[przyjazd]]-C42</f>
        <v>1.5972222222222276E-2</v>
      </c>
      <c r="G43" s="1">
        <f>MINUTE(rozklad_jazdy[[#This Row],[ile czasu jechal miedzy stacjami]])</f>
        <v>23</v>
      </c>
      <c r="H43">
        <f>rozklad_jazdy[[#This Row],[ile od poprzedniego przystanku]]/rozklad_jazdy[[#This Row],[ile minut jechał]]</f>
        <v>0.90000000000000202</v>
      </c>
      <c r="I43" s="2">
        <f>rozklad_jazdy[[#This Row],[odjazd]]-rozklad_jazdy[[#This Row],[przyjazd]]</f>
        <v>4.1666666666666519E-3</v>
      </c>
      <c r="J43">
        <f>MINUTE(rozklad_jazdy[[#This Row],[ile postoju (h)]])</f>
        <v>6</v>
      </c>
      <c r="K43" s="1">
        <f>IF(rozklad_jazdy[[#This Row],[ile od poprzedniego przystanku]]&gt;E42,K42+1,0)</f>
        <v>0</v>
      </c>
      <c r="L43" s="1">
        <f>ROUNDDOWN(rozklad_jazdy[[#This Row],[ile od poprzedniego przystanku]]/1,0)*0.5</f>
        <v>10</v>
      </c>
      <c r="M43" s="1">
        <f>IF(rozklad_jazdy[[#This Row],[ile postuj (min)]]&gt;2,ROUNDDOWN(rozklad_jazdy[[#This Row],[przebyta odleglosc w km]]/50,0),0)</f>
        <v>17</v>
      </c>
      <c r="N43" s="1">
        <f>rozklad_jazdy[[#This Row],[ile opoznienia wynika z odleglosci]]+rozklad_jazdy[[#This Row],[ile opoznienia na przystanku]]</f>
        <v>27</v>
      </c>
      <c r="O43" s="1">
        <f>P42+rozklad_jazdy[[#This Row],[ile opoznienia na przystanku]]</f>
        <v>514.5</v>
      </c>
      <c r="P43" s="1">
        <f>rozklad_jazdy[[#This Row],[ile opóźnienie przyjazd]]+rozklad_jazdy[[#This Row],[ile łącznie opóźnienia na danej stacji]]</f>
        <v>541.5</v>
      </c>
      <c r="Q43" s="1">
        <v>1</v>
      </c>
      <c r="AA43" s="3"/>
    </row>
    <row r="44" spans="1:27" x14ac:dyDescent="0.3">
      <c r="A44" s="1" t="s">
        <v>46</v>
      </c>
      <c r="B44" s="2">
        <v>0.9145833333333333</v>
      </c>
      <c r="C44" s="2">
        <v>0.91527777777777775</v>
      </c>
      <c r="D44">
        <v>870.7</v>
      </c>
      <c r="E44">
        <f>rozklad_jazdy[[#This Row],[przebyta odleglosc w km]]-D43</f>
        <v>6.7000000000000455</v>
      </c>
      <c r="F44" s="2">
        <f>rozklad_jazdy[[#This Row],[przyjazd]]-C43</f>
        <v>4.8611111111110938E-3</v>
      </c>
      <c r="G44" s="1">
        <f>MINUTE(rozklad_jazdy[[#This Row],[ile czasu jechal miedzy stacjami]])</f>
        <v>7</v>
      </c>
      <c r="H44">
        <f>rozklad_jazdy[[#This Row],[ile od poprzedniego przystanku]]/rozklad_jazdy[[#This Row],[ile minut jechał]]</f>
        <v>0.95714285714286362</v>
      </c>
      <c r="I44" s="2">
        <f>rozklad_jazdy[[#This Row],[odjazd]]-rozklad_jazdy[[#This Row],[przyjazd]]</f>
        <v>6.9444444444444198E-4</v>
      </c>
      <c r="J44">
        <f>MINUTE(rozklad_jazdy[[#This Row],[ile postoju (h)]])</f>
        <v>1</v>
      </c>
      <c r="K44" s="1">
        <f>IF(rozklad_jazdy[[#This Row],[ile od poprzedniego przystanku]]&gt;E43,K43+1,0)</f>
        <v>0</v>
      </c>
      <c r="L44" s="1">
        <f>ROUNDDOWN(rozklad_jazdy[[#This Row],[ile od poprzedniego przystanku]]/1,0)*0.5</f>
        <v>3</v>
      </c>
      <c r="M44" s="1">
        <f>IF(rozklad_jazdy[[#This Row],[ile postuj (min)]]&gt;2,ROUNDDOWN(rozklad_jazdy[[#This Row],[przebyta odleglosc w km]]/50,0),0)</f>
        <v>0</v>
      </c>
      <c r="N44" s="1">
        <f>rozklad_jazdy[[#This Row],[ile opoznienia wynika z odleglosci]]+rozklad_jazdy[[#This Row],[ile opoznienia na przystanku]]</f>
        <v>3</v>
      </c>
      <c r="O44" s="1">
        <f>P43+rozklad_jazdy[[#This Row],[ile opoznienia na przystanku]]</f>
        <v>541.5</v>
      </c>
      <c r="P44" s="1">
        <f>rozklad_jazdy[[#This Row],[ile opóźnienie przyjazd]]+rozklad_jazdy[[#This Row],[ile łącznie opóźnienia na danej stacji]]</f>
        <v>544.5</v>
      </c>
      <c r="Q44" s="1">
        <v>1</v>
      </c>
      <c r="AA44" s="3"/>
    </row>
    <row r="45" spans="1:27" x14ac:dyDescent="0.3">
      <c r="A45" s="1" t="s">
        <v>47</v>
      </c>
      <c r="B45" s="2">
        <v>0.91736111111111107</v>
      </c>
      <c r="C45" s="2">
        <v>0.91805555555555551</v>
      </c>
      <c r="D45">
        <v>875.2</v>
      </c>
      <c r="E45">
        <f>rozklad_jazdy[[#This Row],[przebyta odleglosc w km]]-D44</f>
        <v>4.5</v>
      </c>
      <c r="F45" s="2">
        <f>rozklad_jazdy[[#This Row],[przyjazd]]-C44</f>
        <v>2.0833333333333259E-3</v>
      </c>
      <c r="G45" s="1">
        <f>MINUTE(rozklad_jazdy[[#This Row],[ile czasu jechal miedzy stacjami]])</f>
        <v>3</v>
      </c>
      <c r="H45">
        <f>rozklad_jazdy[[#This Row],[ile od poprzedniego przystanku]]/rozklad_jazdy[[#This Row],[ile minut jechał]]</f>
        <v>1.5</v>
      </c>
      <c r="I45" s="2">
        <f>rozklad_jazdy[[#This Row],[odjazd]]-rozklad_jazdy[[#This Row],[przyjazd]]</f>
        <v>6.9444444444444198E-4</v>
      </c>
      <c r="J45">
        <f>MINUTE(rozklad_jazdy[[#This Row],[ile postoju (h)]])</f>
        <v>1</v>
      </c>
      <c r="K45" s="1">
        <f>IF(rozklad_jazdy[[#This Row],[ile od poprzedniego przystanku]]&gt;E44,K44+1,0)</f>
        <v>0</v>
      </c>
      <c r="L45" s="1">
        <f>ROUNDDOWN(rozklad_jazdy[[#This Row],[ile od poprzedniego przystanku]]/1,0)*0.5</f>
        <v>2</v>
      </c>
      <c r="M45" s="1">
        <f>IF(rozklad_jazdy[[#This Row],[ile postuj (min)]]&gt;2,ROUNDDOWN(rozklad_jazdy[[#This Row],[przebyta odleglosc w km]]/50,0),0)</f>
        <v>0</v>
      </c>
      <c r="N45" s="1">
        <f>rozklad_jazdy[[#This Row],[ile opoznienia wynika z odleglosci]]+rozklad_jazdy[[#This Row],[ile opoznienia na przystanku]]</f>
        <v>2</v>
      </c>
      <c r="O45" s="1">
        <f>P44+rozklad_jazdy[[#This Row],[ile opoznienia na przystanku]]</f>
        <v>544.5</v>
      </c>
      <c r="P45" s="1">
        <f>rozklad_jazdy[[#This Row],[ile opóźnienie przyjazd]]+rozklad_jazdy[[#This Row],[ile łącznie opóźnienia na danej stacji]]</f>
        <v>546.5</v>
      </c>
      <c r="Q45" s="1">
        <v>1</v>
      </c>
      <c r="AA45" s="3"/>
    </row>
    <row r="46" spans="1:27" x14ac:dyDescent="0.3">
      <c r="A46" s="1" t="s">
        <v>48</v>
      </c>
      <c r="B46" s="2">
        <v>0.92083333333333328</v>
      </c>
      <c r="C46" s="2">
        <v>0.92152777777777772</v>
      </c>
      <c r="D46">
        <v>879</v>
      </c>
      <c r="E46">
        <f>rozklad_jazdy[[#This Row],[przebyta odleglosc w km]]-D45</f>
        <v>3.7999999999999545</v>
      </c>
      <c r="F46" s="2">
        <f>rozklad_jazdy[[#This Row],[przyjazd]]-C45</f>
        <v>2.7777777777777679E-3</v>
      </c>
      <c r="G46" s="1">
        <f>MINUTE(rozklad_jazdy[[#This Row],[ile czasu jechal miedzy stacjami]])</f>
        <v>4</v>
      </c>
      <c r="H46">
        <f>rozklad_jazdy[[#This Row],[ile od poprzedniego przystanku]]/rozklad_jazdy[[#This Row],[ile minut jechał]]</f>
        <v>0.94999999999998863</v>
      </c>
      <c r="I46" s="2">
        <f>rozklad_jazdy[[#This Row],[odjazd]]-rozklad_jazdy[[#This Row],[przyjazd]]</f>
        <v>6.9444444444444198E-4</v>
      </c>
      <c r="J46">
        <f>MINUTE(rozklad_jazdy[[#This Row],[ile postoju (h)]])</f>
        <v>1</v>
      </c>
      <c r="K46" s="1">
        <f>IF(rozklad_jazdy[[#This Row],[ile od poprzedniego przystanku]]&gt;E45,K45+1,0)</f>
        <v>0</v>
      </c>
      <c r="L46" s="1">
        <f>ROUNDDOWN(rozklad_jazdy[[#This Row],[ile od poprzedniego przystanku]]/1,0)*0.5</f>
        <v>1.5</v>
      </c>
      <c r="M46" s="1">
        <f>IF(rozklad_jazdy[[#This Row],[ile postuj (min)]]&gt;2,ROUNDDOWN(rozklad_jazdy[[#This Row],[przebyta odleglosc w km]]/50,0),0)</f>
        <v>0</v>
      </c>
      <c r="N46" s="1">
        <f>rozklad_jazdy[[#This Row],[ile opoznienia wynika z odleglosci]]+rozklad_jazdy[[#This Row],[ile opoznienia na przystanku]]</f>
        <v>1.5</v>
      </c>
      <c r="O46" s="1">
        <f>P45+rozklad_jazdy[[#This Row],[ile opoznienia na przystanku]]</f>
        <v>546.5</v>
      </c>
      <c r="P46" s="1">
        <f>rozklad_jazdy[[#This Row],[ile opóźnienie przyjazd]]+rozklad_jazdy[[#This Row],[ile łącznie opóźnienia na danej stacji]]</f>
        <v>548</v>
      </c>
      <c r="Q46" s="1">
        <v>1</v>
      </c>
      <c r="AA46" s="3"/>
    </row>
    <row r="47" spans="1:27" x14ac:dyDescent="0.3">
      <c r="A47" s="1" t="s">
        <v>49</v>
      </c>
      <c r="B47" s="2">
        <v>0.92569444444444449</v>
      </c>
      <c r="C47" s="2">
        <v>0.92638888888888893</v>
      </c>
      <c r="D47">
        <v>887</v>
      </c>
      <c r="E47">
        <f>rozklad_jazdy[[#This Row],[przebyta odleglosc w km]]-D46</f>
        <v>8</v>
      </c>
      <c r="F47" s="2">
        <f>rozklad_jazdy[[#This Row],[przyjazd]]-C46</f>
        <v>4.1666666666667629E-3</v>
      </c>
      <c r="G47" s="1">
        <f>MINUTE(rozklad_jazdy[[#This Row],[ile czasu jechal miedzy stacjami]])</f>
        <v>6</v>
      </c>
      <c r="H47">
        <f>rozklad_jazdy[[#This Row],[ile od poprzedniego przystanku]]/rozklad_jazdy[[#This Row],[ile minut jechał]]</f>
        <v>1.3333333333333333</v>
      </c>
      <c r="I47" s="2">
        <f>rozklad_jazdy[[#This Row],[odjazd]]-rozklad_jazdy[[#This Row],[przyjazd]]</f>
        <v>6.9444444444444198E-4</v>
      </c>
      <c r="J47">
        <f>MINUTE(rozklad_jazdy[[#This Row],[ile postoju (h)]])</f>
        <v>1</v>
      </c>
      <c r="K47" s="1">
        <f>IF(rozklad_jazdy[[#This Row],[ile od poprzedniego przystanku]]&gt;E46,K46+1,0)</f>
        <v>1</v>
      </c>
      <c r="L47" s="1">
        <f>ROUNDDOWN(rozklad_jazdy[[#This Row],[ile od poprzedniego przystanku]]/1,0)*0.5</f>
        <v>4</v>
      </c>
      <c r="M47" s="1">
        <f>IF(rozklad_jazdy[[#This Row],[ile postuj (min)]]&gt;2,ROUNDDOWN(rozklad_jazdy[[#This Row],[przebyta odleglosc w km]]/50,0),0)</f>
        <v>0</v>
      </c>
      <c r="N47" s="1">
        <f>rozklad_jazdy[[#This Row],[ile opoznienia wynika z odleglosci]]+rozklad_jazdy[[#This Row],[ile opoznienia na przystanku]]</f>
        <v>4</v>
      </c>
      <c r="O47" s="1">
        <f>P46+rozklad_jazdy[[#This Row],[ile opoznienia na przystanku]]</f>
        <v>548</v>
      </c>
      <c r="P47" s="1">
        <f>rozklad_jazdy[[#This Row],[ile opóźnienie przyjazd]]+rozklad_jazdy[[#This Row],[ile łącznie opóźnienia na danej stacji]]</f>
        <v>552</v>
      </c>
      <c r="Q47" s="1">
        <v>1</v>
      </c>
      <c r="AA47" s="3"/>
    </row>
    <row r="48" spans="1:27" x14ac:dyDescent="0.3">
      <c r="A48" s="1" t="s">
        <v>50</v>
      </c>
      <c r="B48" s="2">
        <v>0.9291666666666667</v>
      </c>
      <c r="C48" s="2">
        <v>0.9291666666666667</v>
      </c>
      <c r="D48">
        <v>893.2</v>
      </c>
      <c r="E48">
        <f>rozklad_jazdy[[#This Row],[przebyta odleglosc w km]]-D47</f>
        <v>6.2000000000000455</v>
      </c>
      <c r="F48" s="2">
        <f>rozklad_jazdy[[#This Row],[przyjazd]]-C47</f>
        <v>2.7777777777777679E-3</v>
      </c>
      <c r="G48" s="1">
        <f>MINUTE(rozklad_jazdy[[#This Row],[ile czasu jechal miedzy stacjami]])</f>
        <v>4</v>
      </c>
      <c r="H48">
        <f>rozklad_jazdy[[#This Row],[ile od poprzedniego przystanku]]/rozklad_jazdy[[#This Row],[ile minut jechał]]</f>
        <v>1.5500000000000114</v>
      </c>
      <c r="I48" s="2">
        <f>rozklad_jazdy[[#This Row],[odjazd]]-rozklad_jazdy[[#This Row],[przyjazd]]</f>
        <v>0</v>
      </c>
      <c r="J48">
        <f>MINUTE(rozklad_jazdy[[#This Row],[ile postoju (h)]])</f>
        <v>0</v>
      </c>
      <c r="K48" s="1">
        <f>IF(rozklad_jazdy[[#This Row],[ile od poprzedniego przystanku]]&gt;E47,K47+1,0)</f>
        <v>0</v>
      </c>
      <c r="L48" s="1">
        <f>ROUNDDOWN(rozklad_jazdy[[#This Row],[ile od poprzedniego przystanku]]/1,0)*0.5</f>
        <v>3</v>
      </c>
      <c r="M48" s="1">
        <f>IF(rozklad_jazdy[[#This Row],[ile postuj (min)]]&gt;2,ROUNDDOWN(rozklad_jazdy[[#This Row],[przebyta odleglosc w km]]/50,0),0)</f>
        <v>0</v>
      </c>
      <c r="N48" s="1">
        <f>rozklad_jazdy[[#This Row],[ile opoznienia wynika z odleglosci]]+rozklad_jazdy[[#This Row],[ile opoznienia na przystanku]]</f>
        <v>3</v>
      </c>
      <c r="O48" s="1">
        <f>P47+rozklad_jazdy[[#This Row],[ile opoznienia na przystanku]]</f>
        <v>552</v>
      </c>
      <c r="P48" s="1">
        <f>rozklad_jazdy[[#This Row],[ile opóźnienie przyjazd]]+rozklad_jazdy[[#This Row],[ile łącznie opóźnienia na danej stacji]]</f>
        <v>555</v>
      </c>
      <c r="Q48" s="1">
        <v>1</v>
      </c>
      <c r="AA48" s="3"/>
    </row>
    <row r="49" spans="1:27" x14ac:dyDescent="0.3">
      <c r="A49" s="1" t="s">
        <v>51</v>
      </c>
      <c r="B49" s="2">
        <v>0.93333333333333335</v>
      </c>
      <c r="C49" s="2">
        <v>0.93333333333333335</v>
      </c>
      <c r="D49">
        <v>901.7</v>
      </c>
      <c r="E49">
        <f>rozklad_jazdy[[#This Row],[przebyta odleglosc w km]]-D48</f>
        <v>8.5</v>
      </c>
      <c r="F49" s="2">
        <f>rozklad_jazdy[[#This Row],[przyjazd]]-C48</f>
        <v>4.1666666666666519E-3</v>
      </c>
      <c r="G49" s="1">
        <f>MINUTE(rozklad_jazdy[[#This Row],[ile czasu jechal miedzy stacjami]])</f>
        <v>6</v>
      </c>
      <c r="H49">
        <f>rozklad_jazdy[[#This Row],[ile od poprzedniego przystanku]]/rozklad_jazdy[[#This Row],[ile minut jechał]]</f>
        <v>1.4166666666666667</v>
      </c>
      <c r="I49" s="2">
        <f>rozklad_jazdy[[#This Row],[odjazd]]-rozklad_jazdy[[#This Row],[przyjazd]]</f>
        <v>0</v>
      </c>
      <c r="J49">
        <f>MINUTE(rozklad_jazdy[[#This Row],[ile postoju (h)]])</f>
        <v>0</v>
      </c>
      <c r="K49" s="1">
        <f>IF(rozklad_jazdy[[#This Row],[ile od poprzedniego przystanku]]&gt;E48,K48+1,0)</f>
        <v>1</v>
      </c>
      <c r="L49" s="1">
        <f>ROUNDDOWN(rozklad_jazdy[[#This Row],[ile od poprzedniego przystanku]]/1,0)*0.5</f>
        <v>4</v>
      </c>
      <c r="M49" s="1">
        <f>IF(rozklad_jazdy[[#This Row],[ile postuj (min)]]&gt;2,ROUNDDOWN(rozklad_jazdy[[#This Row],[przebyta odleglosc w km]]/50,0),0)</f>
        <v>0</v>
      </c>
      <c r="N49" s="1">
        <f>rozklad_jazdy[[#This Row],[ile opoznienia wynika z odleglosci]]+rozklad_jazdy[[#This Row],[ile opoznienia na przystanku]]</f>
        <v>4</v>
      </c>
      <c r="O49" s="1">
        <f>P48+rozklad_jazdy[[#This Row],[ile opoznienia na przystanku]]</f>
        <v>555</v>
      </c>
      <c r="P49" s="1">
        <f>rozklad_jazdy[[#This Row],[ile opóźnienie przyjazd]]+rozklad_jazdy[[#This Row],[ile łącznie opóźnienia na danej stacji]]</f>
        <v>559</v>
      </c>
      <c r="Q49" s="1">
        <v>1</v>
      </c>
      <c r="AA49" s="3"/>
    </row>
    <row r="50" spans="1:27" x14ac:dyDescent="0.3">
      <c r="A50" s="1" t="s">
        <v>52</v>
      </c>
      <c r="B50" s="2">
        <v>0.9375</v>
      </c>
      <c r="C50" s="2">
        <v>0.9375</v>
      </c>
      <c r="D50">
        <v>910.2</v>
      </c>
      <c r="E50">
        <f>rozklad_jazdy[[#This Row],[przebyta odleglosc w km]]-D49</f>
        <v>8.5</v>
      </c>
      <c r="F50" s="2">
        <f>rozklad_jazdy[[#This Row],[przyjazd]]-C49</f>
        <v>4.1666666666666519E-3</v>
      </c>
      <c r="G50" s="1">
        <f>MINUTE(rozklad_jazdy[[#This Row],[ile czasu jechal miedzy stacjami]])</f>
        <v>6</v>
      </c>
      <c r="H50">
        <f>rozklad_jazdy[[#This Row],[ile od poprzedniego przystanku]]/rozklad_jazdy[[#This Row],[ile minut jechał]]</f>
        <v>1.4166666666666667</v>
      </c>
      <c r="I50" s="2">
        <f>rozklad_jazdy[[#This Row],[odjazd]]-rozklad_jazdy[[#This Row],[przyjazd]]</f>
        <v>0</v>
      </c>
      <c r="J50">
        <f>MINUTE(rozklad_jazdy[[#This Row],[ile postoju (h)]])</f>
        <v>0</v>
      </c>
      <c r="K50" s="1">
        <f>IF(rozklad_jazdy[[#This Row],[ile od poprzedniego przystanku]]&gt;E49,K49+1,0)</f>
        <v>0</v>
      </c>
      <c r="L50" s="1">
        <f>ROUNDDOWN(rozklad_jazdy[[#This Row],[ile od poprzedniego przystanku]]/1,0)*0.5</f>
        <v>4</v>
      </c>
      <c r="M50" s="1">
        <f>IF(rozklad_jazdy[[#This Row],[ile postuj (min)]]&gt;2,ROUNDDOWN(rozklad_jazdy[[#This Row],[przebyta odleglosc w km]]/50,0),0)</f>
        <v>0</v>
      </c>
      <c r="N50" s="1">
        <f>rozklad_jazdy[[#This Row],[ile opoznienia wynika z odleglosci]]+rozklad_jazdy[[#This Row],[ile opoznienia na przystanku]]</f>
        <v>4</v>
      </c>
      <c r="O50" s="1">
        <f>P49+rozklad_jazdy[[#This Row],[ile opoznienia na przystanku]]</f>
        <v>559</v>
      </c>
      <c r="P50" s="1">
        <f>rozklad_jazdy[[#This Row],[ile opóźnienie przyjazd]]+rozklad_jazdy[[#This Row],[ile łącznie opóźnienia na danej stacji]]</f>
        <v>563</v>
      </c>
      <c r="Q50" s="1">
        <v>1</v>
      </c>
      <c r="AA50" s="3"/>
    </row>
    <row r="51" spans="1:27" x14ac:dyDescent="0.3">
      <c r="A51" s="1" t="s">
        <v>53</v>
      </c>
      <c r="B51" s="2">
        <v>0.94097222222222221</v>
      </c>
      <c r="C51" s="2">
        <v>0.94166666666666665</v>
      </c>
      <c r="D51">
        <v>917.2</v>
      </c>
      <c r="E51">
        <f>rozklad_jazdy[[#This Row],[przebyta odleglosc w km]]-D50</f>
        <v>7</v>
      </c>
      <c r="F51" s="2">
        <f>rozklad_jazdy[[#This Row],[przyjazd]]-C50</f>
        <v>3.4722222222222099E-3</v>
      </c>
      <c r="G51" s="1">
        <f>MINUTE(rozklad_jazdy[[#This Row],[ile czasu jechal miedzy stacjami]])</f>
        <v>5</v>
      </c>
      <c r="H51">
        <f>rozklad_jazdy[[#This Row],[ile od poprzedniego przystanku]]/rozklad_jazdy[[#This Row],[ile minut jechał]]</f>
        <v>1.4</v>
      </c>
      <c r="I51" s="2">
        <f>rozklad_jazdy[[#This Row],[odjazd]]-rozklad_jazdy[[#This Row],[przyjazd]]</f>
        <v>6.9444444444444198E-4</v>
      </c>
      <c r="J51">
        <f>MINUTE(rozklad_jazdy[[#This Row],[ile postoju (h)]])</f>
        <v>1</v>
      </c>
      <c r="K51" s="1">
        <f>IF(rozklad_jazdy[[#This Row],[ile od poprzedniego przystanku]]&gt;E50,K50+1,0)</f>
        <v>0</v>
      </c>
      <c r="L51" s="1">
        <f>ROUNDDOWN(rozklad_jazdy[[#This Row],[ile od poprzedniego przystanku]]/1,0)*0.5</f>
        <v>3.5</v>
      </c>
      <c r="M51" s="1">
        <f>IF(rozklad_jazdy[[#This Row],[ile postuj (min)]]&gt;2,ROUNDDOWN(rozklad_jazdy[[#This Row],[przebyta odleglosc w km]]/50,0),0)</f>
        <v>0</v>
      </c>
      <c r="N51" s="1">
        <f>rozklad_jazdy[[#This Row],[ile opoznienia wynika z odleglosci]]+rozklad_jazdy[[#This Row],[ile opoznienia na przystanku]]</f>
        <v>3.5</v>
      </c>
      <c r="O51" s="1">
        <f>P50+rozklad_jazdy[[#This Row],[ile opoznienia na przystanku]]</f>
        <v>563</v>
      </c>
      <c r="P51" s="1">
        <f>rozklad_jazdy[[#This Row],[ile opóźnienie przyjazd]]+rozklad_jazdy[[#This Row],[ile łącznie opóźnienia na danej stacji]]</f>
        <v>566.5</v>
      </c>
      <c r="Q51" s="1">
        <v>1</v>
      </c>
      <c r="AA51" s="3"/>
    </row>
    <row r="52" spans="1:27" x14ac:dyDescent="0.3">
      <c r="A52" s="1" t="s">
        <v>54</v>
      </c>
      <c r="B52" s="2">
        <v>0.94513888888888886</v>
      </c>
      <c r="C52" s="2">
        <v>0.94513888888888886</v>
      </c>
      <c r="D52">
        <v>923.4</v>
      </c>
      <c r="E52">
        <f>rozklad_jazdy[[#This Row],[przebyta odleglosc w km]]-D51</f>
        <v>6.1999999999999318</v>
      </c>
      <c r="F52" s="2">
        <f>rozklad_jazdy[[#This Row],[przyjazd]]-C51</f>
        <v>3.4722222222222099E-3</v>
      </c>
      <c r="G52" s="1">
        <f>MINUTE(rozklad_jazdy[[#This Row],[ile czasu jechal miedzy stacjami]])</f>
        <v>5</v>
      </c>
      <c r="H52">
        <f>rozklad_jazdy[[#This Row],[ile od poprzedniego przystanku]]/rozklad_jazdy[[#This Row],[ile minut jechał]]</f>
        <v>1.2399999999999864</v>
      </c>
      <c r="I52" s="2">
        <f>rozklad_jazdy[[#This Row],[odjazd]]-rozklad_jazdy[[#This Row],[przyjazd]]</f>
        <v>0</v>
      </c>
      <c r="J52">
        <f>MINUTE(rozklad_jazdy[[#This Row],[ile postoju (h)]])</f>
        <v>0</v>
      </c>
      <c r="K52" s="1">
        <f>IF(rozklad_jazdy[[#This Row],[ile od poprzedniego przystanku]]&gt;E51,K51+1,0)</f>
        <v>0</v>
      </c>
      <c r="L52" s="1">
        <f>ROUNDDOWN(rozklad_jazdy[[#This Row],[ile od poprzedniego przystanku]]/1,0)*0.5</f>
        <v>3</v>
      </c>
      <c r="M52" s="1">
        <f>IF(rozklad_jazdy[[#This Row],[ile postuj (min)]]&gt;2,ROUNDDOWN(rozklad_jazdy[[#This Row],[przebyta odleglosc w km]]/50,0),0)</f>
        <v>0</v>
      </c>
      <c r="N52" s="1">
        <f>rozklad_jazdy[[#This Row],[ile opoznienia wynika z odleglosci]]+rozklad_jazdy[[#This Row],[ile opoznienia na przystanku]]</f>
        <v>3</v>
      </c>
      <c r="O52" s="1">
        <f>P51+rozklad_jazdy[[#This Row],[ile opoznienia na przystanku]]</f>
        <v>566.5</v>
      </c>
      <c r="P52" s="1">
        <f>rozklad_jazdy[[#This Row],[ile opóźnienie przyjazd]]+rozklad_jazdy[[#This Row],[ile łącznie opóźnienia na danej stacji]]</f>
        <v>569.5</v>
      </c>
      <c r="Q52" s="1">
        <v>1</v>
      </c>
      <c r="AA52" s="3"/>
    </row>
    <row r="53" spans="1:27" x14ac:dyDescent="0.3">
      <c r="A53" s="1" t="s">
        <v>55</v>
      </c>
      <c r="B53" s="2">
        <v>0.94652777777777775</v>
      </c>
      <c r="C53" s="2">
        <v>0.94722222222222219</v>
      </c>
      <c r="D53">
        <v>925.5</v>
      </c>
      <c r="E53">
        <f>rozklad_jazdy[[#This Row],[przebyta odleglosc w km]]-D52</f>
        <v>2.1000000000000227</v>
      </c>
      <c r="F53" s="2">
        <f>rozklad_jazdy[[#This Row],[przyjazd]]-C52</f>
        <v>1.388888888888884E-3</v>
      </c>
      <c r="G53" s="1">
        <f>MINUTE(rozklad_jazdy[[#This Row],[ile czasu jechal miedzy stacjami]])</f>
        <v>2</v>
      </c>
      <c r="H53">
        <f>rozklad_jazdy[[#This Row],[ile od poprzedniego przystanku]]/rozklad_jazdy[[#This Row],[ile minut jechał]]</f>
        <v>1.0500000000000114</v>
      </c>
      <c r="I53" s="2">
        <f>rozklad_jazdy[[#This Row],[odjazd]]-rozklad_jazdy[[#This Row],[przyjazd]]</f>
        <v>6.9444444444444198E-4</v>
      </c>
      <c r="J53">
        <f>MINUTE(rozklad_jazdy[[#This Row],[ile postoju (h)]])</f>
        <v>1</v>
      </c>
      <c r="K53" s="1">
        <f>IF(rozklad_jazdy[[#This Row],[ile od poprzedniego przystanku]]&gt;E52,K52+1,0)</f>
        <v>0</v>
      </c>
      <c r="L53" s="1">
        <f>ROUNDDOWN(rozklad_jazdy[[#This Row],[ile od poprzedniego przystanku]]/1,0)*0.5</f>
        <v>1</v>
      </c>
      <c r="M53" s="1">
        <f>IF(rozklad_jazdy[[#This Row],[ile postuj (min)]]&gt;2,ROUNDDOWN(rozklad_jazdy[[#This Row],[przebyta odleglosc w km]]/50,0),0)</f>
        <v>0</v>
      </c>
      <c r="N53" s="1">
        <f>rozklad_jazdy[[#This Row],[ile opoznienia wynika z odleglosci]]+rozklad_jazdy[[#This Row],[ile opoznienia na przystanku]]</f>
        <v>1</v>
      </c>
      <c r="O53" s="1">
        <f>P52+rozklad_jazdy[[#This Row],[ile opoznienia na przystanku]]</f>
        <v>569.5</v>
      </c>
      <c r="P53" s="1">
        <f>rozklad_jazdy[[#This Row],[ile opóźnienie przyjazd]]+rozklad_jazdy[[#This Row],[ile łącznie opóźnienia na danej stacji]]</f>
        <v>570.5</v>
      </c>
      <c r="Q53" s="1">
        <v>1</v>
      </c>
      <c r="AA53" s="3"/>
    </row>
    <row r="54" spans="1:27" x14ac:dyDescent="0.3">
      <c r="A54" s="1" t="s">
        <v>56</v>
      </c>
      <c r="B54" s="2">
        <v>0.94930555555555551</v>
      </c>
      <c r="C54" s="2">
        <v>0.95</v>
      </c>
      <c r="D54">
        <v>930.6</v>
      </c>
      <c r="E54">
        <f>rozklad_jazdy[[#This Row],[przebyta odleglosc w km]]-D53</f>
        <v>5.1000000000000227</v>
      </c>
      <c r="F54" s="2">
        <f>rozklad_jazdy[[#This Row],[przyjazd]]-C53</f>
        <v>2.0833333333333259E-3</v>
      </c>
      <c r="G54" s="1">
        <f>MINUTE(rozklad_jazdy[[#This Row],[ile czasu jechal miedzy stacjami]])</f>
        <v>3</v>
      </c>
      <c r="H54">
        <f>rozklad_jazdy[[#This Row],[ile od poprzedniego przystanku]]/rozklad_jazdy[[#This Row],[ile minut jechał]]</f>
        <v>1.7000000000000075</v>
      </c>
      <c r="I54" s="2">
        <f>rozklad_jazdy[[#This Row],[odjazd]]-rozklad_jazdy[[#This Row],[przyjazd]]</f>
        <v>6.9444444444444198E-4</v>
      </c>
      <c r="J54">
        <f>MINUTE(rozklad_jazdy[[#This Row],[ile postoju (h)]])</f>
        <v>1</v>
      </c>
      <c r="K54" s="1">
        <f>IF(rozklad_jazdy[[#This Row],[ile od poprzedniego przystanku]]&gt;E53,K53+1,0)</f>
        <v>1</v>
      </c>
      <c r="L54" s="1">
        <f>ROUNDDOWN(rozklad_jazdy[[#This Row],[ile od poprzedniego przystanku]]/1,0)*0.5</f>
        <v>2.5</v>
      </c>
      <c r="M54" s="1">
        <f>IF(rozklad_jazdy[[#This Row],[ile postuj (min)]]&gt;2,ROUNDDOWN(rozklad_jazdy[[#This Row],[przebyta odleglosc w km]]/50,0),0)</f>
        <v>0</v>
      </c>
      <c r="N54" s="1">
        <f>rozklad_jazdy[[#This Row],[ile opoznienia wynika z odleglosci]]+rozklad_jazdy[[#This Row],[ile opoznienia na przystanku]]</f>
        <v>2.5</v>
      </c>
      <c r="O54" s="1">
        <f>P53+rozklad_jazdy[[#This Row],[ile opoznienia na przystanku]]</f>
        <v>570.5</v>
      </c>
      <c r="P54" s="1">
        <f>rozklad_jazdy[[#This Row],[ile opóźnienie przyjazd]]+rozklad_jazdy[[#This Row],[ile łącznie opóźnienia na danej stacji]]</f>
        <v>573</v>
      </c>
      <c r="Q54" s="1">
        <v>1</v>
      </c>
      <c r="AA54" s="3"/>
    </row>
    <row r="55" spans="1:27" x14ac:dyDescent="0.3">
      <c r="A55" s="1" t="s">
        <v>57</v>
      </c>
      <c r="B55" s="2">
        <v>0.95138888888888884</v>
      </c>
      <c r="C55" s="2">
        <v>0.95138888888888884</v>
      </c>
      <c r="D55">
        <v>932.7</v>
      </c>
      <c r="E55">
        <f>rozklad_jazdy[[#This Row],[przebyta odleglosc w km]]-D54</f>
        <v>2.1000000000000227</v>
      </c>
      <c r="F55" s="2">
        <f>rozklad_jazdy[[#This Row],[przyjazd]]-C54</f>
        <v>1.388888888888884E-3</v>
      </c>
      <c r="G55" s="1">
        <f>MINUTE(rozklad_jazdy[[#This Row],[ile czasu jechal miedzy stacjami]])</f>
        <v>2</v>
      </c>
      <c r="H55">
        <f>rozklad_jazdy[[#This Row],[ile od poprzedniego przystanku]]/rozklad_jazdy[[#This Row],[ile minut jechał]]</f>
        <v>1.0500000000000114</v>
      </c>
      <c r="I55" s="2">
        <f>rozklad_jazdy[[#This Row],[odjazd]]-rozklad_jazdy[[#This Row],[przyjazd]]</f>
        <v>0</v>
      </c>
      <c r="J55">
        <f>MINUTE(rozklad_jazdy[[#This Row],[ile postoju (h)]])</f>
        <v>0</v>
      </c>
      <c r="K55" s="1">
        <f>IF(rozklad_jazdy[[#This Row],[ile od poprzedniego przystanku]]&gt;E54,K54+1,0)</f>
        <v>0</v>
      </c>
      <c r="L55" s="1">
        <f>ROUNDDOWN(rozklad_jazdy[[#This Row],[ile od poprzedniego przystanku]]/1,0)*0.5</f>
        <v>1</v>
      </c>
      <c r="M55" s="1">
        <f>IF(rozklad_jazdy[[#This Row],[ile postuj (min)]]&gt;2,ROUNDDOWN(rozklad_jazdy[[#This Row],[przebyta odleglosc w km]]/50,0),0)</f>
        <v>0</v>
      </c>
      <c r="N55" s="1">
        <f>rozklad_jazdy[[#This Row],[ile opoznienia wynika z odleglosci]]+rozklad_jazdy[[#This Row],[ile opoznienia na przystanku]]</f>
        <v>1</v>
      </c>
      <c r="O55" s="1">
        <f>P54+rozklad_jazdy[[#This Row],[ile opoznienia na przystanku]]</f>
        <v>573</v>
      </c>
      <c r="P55" s="1">
        <f>rozklad_jazdy[[#This Row],[ile opóźnienie przyjazd]]+rozklad_jazdy[[#This Row],[ile łącznie opóźnienia na danej stacji]]</f>
        <v>574</v>
      </c>
      <c r="Q55" s="1">
        <v>1</v>
      </c>
      <c r="AA55" s="3"/>
    </row>
    <row r="56" spans="1:27" x14ac:dyDescent="0.3">
      <c r="A56" s="1" t="s">
        <v>58</v>
      </c>
      <c r="B56" s="2">
        <v>0.95347222222222228</v>
      </c>
      <c r="C56" s="2">
        <v>0.95416666666666672</v>
      </c>
      <c r="D56">
        <v>936.5</v>
      </c>
      <c r="E56">
        <f>rozklad_jazdy[[#This Row],[przebyta odleglosc w km]]-D55</f>
        <v>3.7999999999999545</v>
      </c>
      <c r="F56" s="2">
        <f>rozklad_jazdy[[#This Row],[przyjazd]]-C55</f>
        <v>2.083333333333437E-3</v>
      </c>
      <c r="G56" s="1">
        <f>MINUTE(rozklad_jazdy[[#This Row],[ile czasu jechal miedzy stacjami]])</f>
        <v>3</v>
      </c>
      <c r="H56">
        <f>rozklad_jazdy[[#This Row],[ile od poprzedniego przystanku]]/rozklad_jazdy[[#This Row],[ile minut jechał]]</f>
        <v>1.2666666666666515</v>
      </c>
      <c r="I56" s="2">
        <f>rozklad_jazdy[[#This Row],[odjazd]]-rozklad_jazdy[[#This Row],[przyjazd]]</f>
        <v>6.9444444444444198E-4</v>
      </c>
      <c r="J56">
        <f>MINUTE(rozklad_jazdy[[#This Row],[ile postoju (h)]])</f>
        <v>1</v>
      </c>
      <c r="K56" s="1">
        <f>IF(rozklad_jazdy[[#This Row],[ile od poprzedniego przystanku]]&gt;E55,K55+1,0)</f>
        <v>1</v>
      </c>
      <c r="L56" s="1">
        <f>ROUNDDOWN(rozklad_jazdy[[#This Row],[ile od poprzedniego przystanku]]/1,0)*0.5</f>
        <v>1.5</v>
      </c>
      <c r="M56" s="1">
        <f>IF(rozklad_jazdy[[#This Row],[ile postuj (min)]]&gt;2,ROUNDDOWN(rozklad_jazdy[[#This Row],[przebyta odleglosc w km]]/50,0),0)</f>
        <v>0</v>
      </c>
      <c r="N56" s="1">
        <f>rozklad_jazdy[[#This Row],[ile opoznienia wynika z odleglosci]]+rozklad_jazdy[[#This Row],[ile opoznienia na przystanku]]</f>
        <v>1.5</v>
      </c>
      <c r="O56" s="1">
        <f>P55+rozklad_jazdy[[#This Row],[ile opoznienia na przystanku]]</f>
        <v>574</v>
      </c>
      <c r="P56" s="1">
        <f>rozklad_jazdy[[#This Row],[ile opóźnienie przyjazd]]+rozklad_jazdy[[#This Row],[ile łącznie opóźnienia na danej stacji]]</f>
        <v>575.5</v>
      </c>
      <c r="Q56" s="1">
        <v>1</v>
      </c>
      <c r="AA56" s="3"/>
    </row>
    <row r="57" spans="1:27" x14ac:dyDescent="0.3">
      <c r="A57" s="1" t="s">
        <v>59</v>
      </c>
      <c r="B57" s="2">
        <v>0.95625000000000004</v>
      </c>
      <c r="C57" s="2">
        <v>0.95625000000000004</v>
      </c>
      <c r="D57">
        <v>940.7</v>
      </c>
      <c r="E57">
        <f>rozklad_jazdy[[#This Row],[przebyta odleglosc w km]]-D56</f>
        <v>4.2000000000000455</v>
      </c>
      <c r="F57" s="2">
        <f>rozklad_jazdy[[#This Row],[przyjazd]]-C56</f>
        <v>2.0833333333333259E-3</v>
      </c>
      <c r="G57" s="1">
        <f>MINUTE(rozklad_jazdy[[#This Row],[ile czasu jechal miedzy stacjami]])</f>
        <v>3</v>
      </c>
      <c r="H57">
        <f>rozklad_jazdy[[#This Row],[ile od poprzedniego przystanku]]/rozklad_jazdy[[#This Row],[ile minut jechał]]</f>
        <v>1.4000000000000152</v>
      </c>
      <c r="I57" s="2">
        <f>rozklad_jazdy[[#This Row],[odjazd]]-rozklad_jazdy[[#This Row],[przyjazd]]</f>
        <v>0</v>
      </c>
      <c r="J57">
        <f>MINUTE(rozklad_jazdy[[#This Row],[ile postoju (h)]])</f>
        <v>0</v>
      </c>
      <c r="K57" s="1">
        <f>IF(rozklad_jazdy[[#This Row],[ile od poprzedniego przystanku]]&gt;E56,K56+1,0)</f>
        <v>2</v>
      </c>
      <c r="L57" s="1">
        <f>ROUNDDOWN(rozklad_jazdy[[#This Row],[ile od poprzedniego przystanku]]/1,0)*0.5</f>
        <v>2</v>
      </c>
      <c r="M57" s="1">
        <f>IF(rozklad_jazdy[[#This Row],[ile postuj (min)]]&gt;2,ROUNDDOWN(rozklad_jazdy[[#This Row],[przebyta odleglosc w km]]/50,0),0)</f>
        <v>0</v>
      </c>
      <c r="N57" s="1">
        <f>rozklad_jazdy[[#This Row],[ile opoznienia wynika z odleglosci]]+rozklad_jazdy[[#This Row],[ile opoznienia na przystanku]]</f>
        <v>2</v>
      </c>
      <c r="O57" s="1">
        <f>P56+rozklad_jazdy[[#This Row],[ile opoznienia na przystanku]]</f>
        <v>575.5</v>
      </c>
      <c r="P57" s="1">
        <f>rozklad_jazdy[[#This Row],[ile opóźnienie przyjazd]]+rozklad_jazdy[[#This Row],[ile łącznie opóźnienia na danej stacji]]</f>
        <v>577.5</v>
      </c>
      <c r="Q57" s="1">
        <v>1</v>
      </c>
      <c r="AA57" s="3"/>
    </row>
    <row r="58" spans="1:27" x14ac:dyDescent="0.3">
      <c r="A58" s="1" t="s">
        <v>60</v>
      </c>
      <c r="B58" s="2">
        <v>0.95833333333333337</v>
      </c>
      <c r="C58" s="2">
        <v>0.95833333333333337</v>
      </c>
      <c r="D58">
        <v>943.7</v>
      </c>
      <c r="E58">
        <f>rozklad_jazdy[[#This Row],[przebyta odleglosc w km]]-D57</f>
        <v>3</v>
      </c>
      <c r="F58" s="2">
        <f>rozklad_jazdy[[#This Row],[przyjazd]]-C57</f>
        <v>2.0833333333333259E-3</v>
      </c>
      <c r="G58" s="1">
        <f>MINUTE(rozklad_jazdy[[#This Row],[ile czasu jechal miedzy stacjami]])</f>
        <v>3</v>
      </c>
      <c r="H58">
        <f>rozklad_jazdy[[#This Row],[ile od poprzedniego przystanku]]/rozklad_jazdy[[#This Row],[ile minut jechał]]</f>
        <v>1</v>
      </c>
      <c r="I58" s="2">
        <f>rozklad_jazdy[[#This Row],[odjazd]]-rozklad_jazdy[[#This Row],[przyjazd]]</f>
        <v>0</v>
      </c>
      <c r="J58">
        <f>MINUTE(rozklad_jazdy[[#This Row],[ile postoju (h)]])</f>
        <v>0</v>
      </c>
      <c r="K58" s="1">
        <f>IF(rozklad_jazdy[[#This Row],[ile od poprzedniego przystanku]]&gt;E57,K57+1,0)</f>
        <v>0</v>
      </c>
      <c r="L58" s="1">
        <f>ROUNDDOWN(rozklad_jazdy[[#This Row],[ile od poprzedniego przystanku]]/1,0)*0.5</f>
        <v>1.5</v>
      </c>
      <c r="M58" s="1">
        <f>IF(rozklad_jazdy[[#This Row],[ile postuj (min)]]&gt;2,ROUNDDOWN(rozklad_jazdy[[#This Row],[przebyta odleglosc w km]]/50,0),0)</f>
        <v>0</v>
      </c>
      <c r="N58" s="1">
        <f>rozklad_jazdy[[#This Row],[ile opoznienia wynika z odleglosci]]+rozklad_jazdy[[#This Row],[ile opoznienia na przystanku]]</f>
        <v>1.5</v>
      </c>
      <c r="O58" s="1">
        <f>P57+rozklad_jazdy[[#This Row],[ile opoznienia na przystanku]]</f>
        <v>577.5</v>
      </c>
      <c r="P58" s="1">
        <f>rozklad_jazdy[[#This Row],[ile opóźnienie przyjazd]]+rozklad_jazdy[[#This Row],[ile łącznie opóźnienia na danej stacji]]</f>
        <v>579</v>
      </c>
      <c r="Q58" s="1">
        <v>1</v>
      </c>
      <c r="AA58" s="3"/>
    </row>
    <row r="59" spans="1:27" x14ac:dyDescent="0.3">
      <c r="A59" s="1" t="s">
        <v>61</v>
      </c>
      <c r="B59" s="2">
        <v>0.96180555555555558</v>
      </c>
      <c r="C59" s="2">
        <v>0.96250000000000002</v>
      </c>
      <c r="D59">
        <v>949.6</v>
      </c>
      <c r="E59">
        <f>rozklad_jazdy[[#This Row],[przebyta odleglosc w km]]-D58</f>
        <v>5.8999999999999773</v>
      </c>
      <c r="F59" s="2">
        <f>rozklad_jazdy[[#This Row],[przyjazd]]-C58</f>
        <v>3.4722222222222099E-3</v>
      </c>
      <c r="G59" s="1">
        <f>MINUTE(rozklad_jazdy[[#This Row],[ile czasu jechal miedzy stacjami]])</f>
        <v>5</v>
      </c>
      <c r="H59">
        <f>rozklad_jazdy[[#This Row],[ile od poprzedniego przystanku]]/rozklad_jazdy[[#This Row],[ile minut jechał]]</f>
        <v>1.1799999999999955</v>
      </c>
      <c r="I59" s="2">
        <f>rozklad_jazdy[[#This Row],[odjazd]]-rozklad_jazdy[[#This Row],[przyjazd]]</f>
        <v>6.9444444444444198E-4</v>
      </c>
      <c r="J59">
        <f>MINUTE(rozklad_jazdy[[#This Row],[ile postoju (h)]])</f>
        <v>1</v>
      </c>
      <c r="K59" s="1">
        <f>IF(rozklad_jazdy[[#This Row],[ile od poprzedniego przystanku]]&gt;E58,K58+1,0)</f>
        <v>1</v>
      </c>
      <c r="L59" s="1">
        <f>ROUNDDOWN(rozklad_jazdy[[#This Row],[ile od poprzedniego przystanku]]/1,0)*0.5</f>
        <v>2.5</v>
      </c>
      <c r="M59" s="1">
        <f>IF(rozklad_jazdy[[#This Row],[ile postuj (min)]]&gt;2,ROUNDDOWN(rozklad_jazdy[[#This Row],[przebyta odleglosc w km]]/50,0),0)</f>
        <v>0</v>
      </c>
      <c r="N59" s="1">
        <f>rozklad_jazdy[[#This Row],[ile opoznienia wynika z odleglosci]]+rozklad_jazdy[[#This Row],[ile opoznienia na przystanku]]</f>
        <v>2.5</v>
      </c>
      <c r="O59" s="1">
        <f>P58+rozklad_jazdy[[#This Row],[ile opoznienia na przystanku]]</f>
        <v>579</v>
      </c>
      <c r="P59" s="1">
        <f>rozklad_jazdy[[#This Row],[ile opóźnienie przyjazd]]+rozklad_jazdy[[#This Row],[ile łącznie opóźnienia na danej stacji]]</f>
        <v>581.5</v>
      </c>
      <c r="Q59" s="1">
        <v>1</v>
      </c>
      <c r="AA59" s="3"/>
    </row>
    <row r="60" spans="1:27" x14ac:dyDescent="0.3">
      <c r="A60" s="1" t="s">
        <v>62</v>
      </c>
      <c r="B60" s="2">
        <v>0.96458333333333335</v>
      </c>
      <c r="C60" s="2">
        <v>0.96458333333333335</v>
      </c>
      <c r="D60">
        <v>952.5</v>
      </c>
      <c r="E60">
        <f>rozklad_jazdy[[#This Row],[przebyta odleglosc w km]]-D59</f>
        <v>2.8999999999999773</v>
      </c>
      <c r="F60" s="2">
        <f>rozklad_jazdy[[#This Row],[przyjazd]]-C59</f>
        <v>2.0833333333333259E-3</v>
      </c>
      <c r="G60" s="1">
        <f>MINUTE(rozklad_jazdy[[#This Row],[ile czasu jechal miedzy stacjami]])</f>
        <v>3</v>
      </c>
      <c r="H60">
        <f>rozklad_jazdy[[#This Row],[ile od poprzedniego przystanku]]/rozklad_jazdy[[#This Row],[ile minut jechał]]</f>
        <v>0.96666666666665912</v>
      </c>
      <c r="I60" s="2">
        <f>rozklad_jazdy[[#This Row],[odjazd]]-rozklad_jazdy[[#This Row],[przyjazd]]</f>
        <v>0</v>
      </c>
      <c r="J60">
        <f>MINUTE(rozklad_jazdy[[#This Row],[ile postoju (h)]])</f>
        <v>0</v>
      </c>
      <c r="K60" s="1">
        <f>IF(rozklad_jazdy[[#This Row],[ile od poprzedniego przystanku]]&gt;E59,K59+1,0)</f>
        <v>0</v>
      </c>
      <c r="L60" s="1">
        <f>ROUNDDOWN(rozklad_jazdy[[#This Row],[ile od poprzedniego przystanku]]/1,0)*0.5</f>
        <v>1</v>
      </c>
      <c r="M60" s="1">
        <f>IF(rozklad_jazdy[[#This Row],[ile postuj (min)]]&gt;2,ROUNDDOWN(rozklad_jazdy[[#This Row],[przebyta odleglosc w km]]/50,0),0)</f>
        <v>0</v>
      </c>
      <c r="N60" s="1">
        <f>rozklad_jazdy[[#This Row],[ile opoznienia wynika z odleglosci]]+rozklad_jazdy[[#This Row],[ile opoznienia na przystanku]]</f>
        <v>1</v>
      </c>
      <c r="O60" s="1">
        <f>P59+rozklad_jazdy[[#This Row],[ile opoznienia na przystanku]]</f>
        <v>581.5</v>
      </c>
      <c r="P60" s="1">
        <f>rozklad_jazdy[[#This Row],[ile opóźnienie przyjazd]]+rozklad_jazdy[[#This Row],[ile łącznie opóźnienia na danej stacji]]</f>
        <v>582.5</v>
      </c>
      <c r="Q60" s="1">
        <v>1</v>
      </c>
      <c r="AA60" s="3"/>
    </row>
    <row r="61" spans="1:27" x14ac:dyDescent="0.3">
      <c r="A61" s="1" t="s">
        <v>63</v>
      </c>
      <c r="B61" s="2">
        <v>0.96875</v>
      </c>
      <c r="C61" s="2">
        <v>0.96875</v>
      </c>
      <c r="D61">
        <v>958.5</v>
      </c>
      <c r="E61">
        <f>rozklad_jazdy[[#This Row],[przebyta odleglosc w km]]-D60</f>
        <v>6</v>
      </c>
      <c r="F61" s="2">
        <f>rozklad_jazdy[[#This Row],[przyjazd]]-C60</f>
        <v>4.1666666666666519E-3</v>
      </c>
      <c r="G61" s="1">
        <f>MINUTE(rozklad_jazdy[[#This Row],[ile czasu jechal miedzy stacjami]])</f>
        <v>6</v>
      </c>
      <c r="H61">
        <f>rozklad_jazdy[[#This Row],[ile od poprzedniego przystanku]]/rozklad_jazdy[[#This Row],[ile minut jechał]]</f>
        <v>1</v>
      </c>
      <c r="I61" s="2">
        <f>rozklad_jazdy[[#This Row],[odjazd]]-rozklad_jazdy[[#This Row],[przyjazd]]</f>
        <v>0</v>
      </c>
      <c r="J61">
        <f>MINUTE(rozklad_jazdy[[#This Row],[ile postoju (h)]])</f>
        <v>0</v>
      </c>
      <c r="K61" s="1">
        <f>IF(rozklad_jazdy[[#This Row],[ile od poprzedniego przystanku]]&gt;E60,K60+1,0)</f>
        <v>1</v>
      </c>
      <c r="L61" s="1">
        <f>ROUNDDOWN(rozklad_jazdy[[#This Row],[ile od poprzedniego przystanku]]/1,0)*0.5</f>
        <v>3</v>
      </c>
      <c r="M61" s="1">
        <f>IF(rozklad_jazdy[[#This Row],[ile postuj (min)]]&gt;2,ROUNDDOWN(rozklad_jazdy[[#This Row],[przebyta odleglosc w km]]/50,0),0)</f>
        <v>0</v>
      </c>
      <c r="N61" s="1">
        <f>rozklad_jazdy[[#This Row],[ile opoznienia wynika z odleglosci]]+rozklad_jazdy[[#This Row],[ile opoznienia na przystanku]]</f>
        <v>3</v>
      </c>
      <c r="O61" s="1">
        <f>P60+rozklad_jazdy[[#This Row],[ile opoznienia na przystanku]]</f>
        <v>582.5</v>
      </c>
      <c r="P61" s="1">
        <f>rozklad_jazdy[[#This Row],[ile opóźnienie przyjazd]]+rozklad_jazdy[[#This Row],[ile łącznie opóźnienia na danej stacji]]</f>
        <v>585.5</v>
      </c>
      <c r="Q61" s="1">
        <v>1</v>
      </c>
      <c r="AA61" s="3"/>
    </row>
    <row r="62" spans="1:27" x14ac:dyDescent="0.3">
      <c r="A62" s="1" t="s">
        <v>64</v>
      </c>
      <c r="B62" s="2">
        <v>0.97083333333333333</v>
      </c>
      <c r="C62" s="2">
        <v>0.97083333333333333</v>
      </c>
      <c r="D62">
        <v>961.8</v>
      </c>
      <c r="E62">
        <f>rozklad_jazdy[[#This Row],[przebyta odleglosc w km]]-D61</f>
        <v>3.2999999999999545</v>
      </c>
      <c r="F62" s="2">
        <f>rozklad_jazdy[[#This Row],[przyjazd]]-C61</f>
        <v>2.0833333333333259E-3</v>
      </c>
      <c r="G62" s="1">
        <f>MINUTE(rozklad_jazdy[[#This Row],[ile czasu jechal miedzy stacjami]])</f>
        <v>3</v>
      </c>
      <c r="H62">
        <f>rozklad_jazdy[[#This Row],[ile od poprzedniego przystanku]]/rozklad_jazdy[[#This Row],[ile minut jechał]]</f>
        <v>1.0999999999999848</v>
      </c>
      <c r="I62" s="2">
        <f>rozklad_jazdy[[#This Row],[odjazd]]-rozklad_jazdy[[#This Row],[przyjazd]]</f>
        <v>0</v>
      </c>
      <c r="J62">
        <f>MINUTE(rozklad_jazdy[[#This Row],[ile postoju (h)]])</f>
        <v>0</v>
      </c>
      <c r="K62" s="1">
        <f>IF(rozklad_jazdy[[#This Row],[ile od poprzedniego przystanku]]&gt;E61,K61+1,0)</f>
        <v>0</v>
      </c>
      <c r="L62" s="1">
        <f>ROUNDDOWN(rozklad_jazdy[[#This Row],[ile od poprzedniego przystanku]]/1,0)*0.5</f>
        <v>1.5</v>
      </c>
      <c r="M62" s="1">
        <f>IF(rozklad_jazdy[[#This Row],[ile postuj (min)]]&gt;2,ROUNDDOWN(rozklad_jazdy[[#This Row],[przebyta odleglosc w km]]/50,0),0)</f>
        <v>0</v>
      </c>
      <c r="N62" s="1">
        <f>rozklad_jazdy[[#This Row],[ile opoznienia wynika z odleglosci]]+rozklad_jazdy[[#This Row],[ile opoznienia na przystanku]]</f>
        <v>1.5</v>
      </c>
      <c r="O62" s="1">
        <f>P61+rozklad_jazdy[[#This Row],[ile opoznienia na przystanku]]</f>
        <v>585.5</v>
      </c>
      <c r="P62" s="1">
        <f>rozklad_jazdy[[#This Row],[ile opóźnienie przyjazd]]+rozklad_jazdy[[#This Row],[ile łącznie opóźnienia na danej stacji]]</f>
        <v>587</v>
      </c>
      <c r="Q62" s="1">
        <v>1</v>
      </c>
      <c r="AA62" s="3"/>
    </row>
    <row r="63" spans="1:27" x14ac:dyDescent="0.3">
      <c r="A63" s="1" t="s">
        <v>65</v>
      </c>
      <c r="B63" s="2">
        <v>0.97361111111111109</v>
      </c>
      <c r="C63" s="2">
        <v>0.97569444444444442</v>
      </c>
      <c r="D63">
        <v>963.4</v>
      </c>
      <c r="E63">
        <f>rozklad_jazdy[[#This Row],[przebyta odleglosc w km]]-D62</f>
        <v>1.6000000000000227</v>
      </c>
      <c r="F63" s="2">
        <f>rozklad_jazdy[[#This Row],[przyjazd]]-C62</f>
        <v>2.7777777777777679E-3</v>
      </c>
      <c r="G63" s="1">
        <f>MINUTE(rozklad_jazdy[[#This Row],[ile czasu jechal miedzy stacjami]])</f>
        <v>4</v>
      </c>
      <c r="H63">
        <f>rozklad_jazdy[[#This Row],[ile od poprzedniego przystanku]]/rozklad_jazdy[[#This Row],[ile minut jechał]]</f>
        <v>0.40000000000000568</v>
      </c>
      <c r="I63" s="2">
        <f>rozklad_jazdy[[#This Row],[odjazd]]-rozklad_jazdy[[#This Row],[przyjazd]]</f>
        <v>2.0833333333333259E-3</v>
      </c>
      <c r="J63">
        <f>MINUTE(rozklad_jazdy[[#This Row],[ile postoju (h)]])</f>
        <v>3</v>
      </c>
      <c r="K63" s="1">
        <f>IF(rozklad_jazdy[[#This Row],[ile od poprzedniego przystanku]]&gt;E62,K62+1,0)</f>
        <v>0</v>
      </c>
      <c r="L63" s="1">
        <f>ROUNDDOWN(rozklad_jazdy[[#This Row],[ile od poprzedniego przystanku]]/1,0)*0.5</f>
        <v>0.5</v>
      </c>
      <c r="M63" s="1">
        <f>IF(rozklad_jazdy[[#This Row],[ile postuj (min)]]&gt;2,ROUNDDOWN(rozklad_jazdy[[#This Row],[przebyta odleglosc w km]]/50,0),0)</f>
        <v>19</v>
      </c>
      <c r="N63" s="1">
        <f>rozklad_jazdy[[#This Row],[ile opoznienia wynika z odleglosci]]+rozklad_jazdy[[#This Row],[ile opoznienia na przystanku]]</f>
        <v>19.5</v>
      </c>
      <c r="O63" s="1">
        <f>P62+rozklad_jazdy[[#This Row],[ile opoznienia na przystanku]]</f>
        <v>606</v>
      </c>
      <c r="P63" s="1">
        <f>rozklad_jazdy[[#This Row],[ile opóźnienie przyjazd]]+rozklad_jazdy[[#This Row],[ile łącznie opóźnienia na danej stacji]]</f>
        <v>625.5</v>
      </c>
      <c r="Q63" s="1">
        <v>1</v>
      </c>
      <c r="AA63" s="3"/>
    </row>
    <row r="64" spans="1:27" x14ac:dyDescent="0.3">
      <c r="A64" s="1" t="s">
        <v>66</v>
      </c>
      <c r="B64" s="2">
        <v>0.9770833333333333</v>
      </c>
      <c r="C64" s="2">
        <v>0.9770833333333333</v>
      </c>
      <c r="D64">
        <v>964</v>
      </c>
      <c r="E64">
        <f>rozklad_jazdy[[#This Row],[przebyta odleglosc w km]]-D63</f>
        <v>0.60000000000002274</v>
      </c>
      <c r="F64" s="2">
        <f>rozklad_jazdy[[#This Row],[przyjazd]]-C63</f>
        <v>1.388888888888884E-3</v>
      </c>
      <c r="G64" s="1">
        <f>MINUTE(rozklad_jazdy[[#This Row],[ile czasu jechal miedzy stacjami]])</f>
        <v>2</v>
      </c>
      <c r="H64">
        <f>rozklad_jazdy[[#This Row],[ile od poprzedniego przystanku]]/rozklad_jazdy[[#This Row],[ile minut jechał]]</f>
        <v>0.30000000000001137</v>
      </c>
      <c r="I64" s="2">
        <f>rozklad_jazdy[[#This Row],[odjazd]]-rozklad_jazdy[[#This Row],[przyjazd]]</f>
        <v>0</v>
      </c>
      <c r="J64">
        <f>MINUTE(rozklad_jazdy[[#This Row],[ile postoju (h)]])</f>
        <v>0</v>
      </c>
      <c r="K64" s="1">
        <f>IF(rozklad_jazdy[[#This Row],[ile od poprzedniego przystanku]]&gt;E63,K63+1,0)</f>
        <v>0</v>
      </c>
      <c r="L64" s="1">
        <f>ROUNDDOWN(rozklad_jazdy[[#This Row],[ile od poprzedniego przystanku]]/1,0)*0.5</f>
        <v>0</v>
      </c>
      <c r="M64" s="1">
        <f>IF(rozklad_jazdy[[#This Row],[ile postuj (min)]]&gt;2,ROUNDDOWN(rozklad_jazdy[[#This Row],[przebyta odleglosc w km]]/50,0),0)</f>
        <v>0</v>
      </c>
      <c r="N64" s="1">
        <f>rozklad_jazdy[[#This Row],[ile opoznienia wynika z odleglosci]]+rozklad_jazdy[[#This Row],[ile opoznienia na przystanku]]</f>
        <v>0</v>
      </c>
      <c r="O64" s="1">
        <f>P63+rozklad_jazdy[[#This Row],[ile opoznienia na przystanku]]</f>
        <v>625.5</v>
      </c>
      <c r="P64" s="1">
        <f>rozklad_jazdy[[#This Row],[ile opóźnienie przyjazd]]+rozklad_jazdy[[#This Row],[ile łącznie opóźnienia na danej stacji]]</f>
        <v>625.5</v>
      </c>
      <c r="Q64" s="1">
        <v>0</v>
      </c>
    </row>
    <row r="65" spans="1:8" x14ac:dyDescent="0.3">
      <c r="A65" s="1"/>
      <c r="B65" s="2"/>
      <c r="C65" s="2"/>
      <c r="F65" s="2"/>
      <c r="G65" s="1"/>
      <c r="H65" s="1">
        <f>MAX(rozklad_jazdy[śr prędkość])</f>
        <v>2.0750000000000011</v>
      </c>
    </row>
  </sheetData>
  <conditionalFormatting sqref="H2:H64">
    <cfRule type="cellIs" dxfId="12" priority="1" operator="equal">
      <formula>2.075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V m q M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V m q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q j F a R 2 m L u V A E A A B w C A A A T A B w A R m 9 y b X V s Y X M v U 2 V j d G l v b j E u b S C i G A A o o B Q A A A A A A A A A A A A A A A A A A A A A A A A A A A C N U M F O A j E Q P U v C P 0 z W y 5 J s C B C M Q b I H A x p P R A M n w J i y H b H Q d k j b F X Y J F 3 6 J k 4 k 3 w n 9 Z R U E T D v b S z r y Z 1 / e e x c Q J 0 t D d 3 9 V m s V A s 2 B d m k I O h f C o Z f 5 q w n G c Q g 0 R X L I A / u z e z 3 f D d m n y z Z V / L b U p S h d q F t 0 J i u U X a + c K G Q f t q W K n X a r X L S q P a G P Y Z r w / / c J b d w g W l a N B G K Z R w a O L g L I i g R T J V 2 s b 1 C G 5 0 Q l z o c V y t X V Q i e E j J Y d d l E u P j s 9 w h j Y + l a K / t P O i w 8 W 6 9 3 c y n A g h m x O f Z 7 t 3 m p D P l q 1 y Q E h h 4 4 T 0 2 8 r v 3 h p Q n u k P G 0 d j w 4 C y C w T d 0 L W U 3 Y Z I Z G z u T / v 6 o 7 5 m 0 D 4 3 A Z b M j Z c 8 w b Z / J q L 2 P X j Z D G / 5 P V r R c B t a x Z M J 8 D J 4 U w e H C r S J Y B j O T Z 5 + h H Q C h 8 A s g f r L t 5 3 G U O Q b E J Y 4 l 2 Q T m M F U / c z p V I z S r V a l Y E P q 0 o e Y H U E s B A i 0 A F A A C A A g A V m q M V k S G K E K k A A A A 9 g A A A B I A A A A A A A A A A A A A A A A A A A A A A E N v b m Z p Z y 9 Q Y W N r Y W d l L n h t b F B L A Q I t A B Q A A g A I A F Z q j F Y P y u m r p A A A A O k A A A A T A A A A A A A A A A A A A A A A A P A A A A B b Q 2 9 u d G V u d F 9 U e X B l c 1 0 u e G 1 s U E s B A i 0 A F A A C A A g A V m q M V p H a Y u 5 U A Q A A H A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o A A A A A A A B +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e m t s Y W R f a m F 6 Z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3 p r b G F k X 2 p h e m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x O j E 4 O j Q 1 L j I y O T Q 5 N z R a I i A v P j x F b n R y e S B U e X B l P S J G a W x s Q 2 9 s d W 1 u V H l w Z X M i I F Z h b H V l P S J z Q m d v S 0 J R P T 0 i I C 8 + P E V u d H J 5 I F R 5 c G U 9 I k Z p b G x D b 2 x 1 b W 5 O Y W 1 l c y I g V m F s d W U 9 I n N b J n F 1 b 3 Q 7 c 3 R h Y 2 p h J n F 1 b 3 Q 7 L C Z x d W 9 0 O 3 B y e n l q Y X p k J n F 1 b 3 Q 7 L C Z x d W 9 0 O 2 9 k a m F 6 Z C Z x d W 9 0 O y w m c X V v d D t w c n p l Y n l 0 Y S B v Z G x l Z 2 x v c 2 M g d y B r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e m t s Y W R f a m F 6 Z H k v Q X V 0 b 1 J l b W 9 2 Z W R D b 2 x 1 b W 5 z M S 5 7 c 3 R h Y 2 p h L D B 9 J n F 1 b 3 Q 7 L C Z x d W 9 0 O 1 N l Y 3 R p b 2 4 x L 3 J v e m t s Y W R f a m F 6 Z H k v Q X V 0 b 1 J l b W 9 2 Z W R D b 2 x 1 b W 5 z M S 5 7 c H J 6 e W p h e m Q s M X 0 m c X V v d D s s J n F 1 b 3 Q 7 U 2 V j d G l v b j E v c m 9 6 a 2 x h Z F 9 q Y X p k e S 9 B d X R v U m V t b 3 Z l Z E N v b H V t b n M x L n t v Z G p h e m Q s M n 0 m c X V v d D s s J n F 1 b 3 Q 7 U 2 V j d G l v b j E v c m 9 6 a 2 x h Z F 9 q Y X p k e S 9 B d X R v U m V t b 3 Z l Z E N v b H V t b n M x L n t w c n p l Y n l 0 Y S B v Z G x l Z 2 x v c 2 M g d y B r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p r b G F k X 2 p h e m R 5 L 0 F 1 d G 9 S Z W 1 v d m V k Q 2 9 s d W 1 u c z E u e 3 N 0 Y W N q Y S w w f S Z x d W 9 0 O y w m c X V v d D t T Z W N 0 a W 9 u M S 9 y b 3 p r b G F k X 2 p h e m R 5 L 0 F 1 d G 9 S Z W 1 v d m V k Q 2 9 s d W 1 u c z E u e 3 B y e n l q Y X p k L D F 9 J n F 1 b 3 Q 7 L C Z x d W 9 0 O 1 N l Y 3 R p b 2 4 x L 3 J v e m t s Y W R f a m F 6 Z H k v Q X V 0 b 1 J l b W 9 2 Z W R D b 2 x 1 b W 5 z M S 5 7 b 2 R q Y X p k L D J 9 J n F 1 b 3 Q 7 L C Z x d W 9 0 O 1 N l Y 3 R p b 2 4 x L 3 J v e m t s Y W R f a m F 6 Z H k v Q X V 0 b 1 J l b W 9 2 Z W R D b 2 x 1 b W 5 z M S 5 7 c H J 6 Z W J 5 d G E g b 2 R s Z W d s b 3 N j I H c g a 2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e m t s Y W R f a m F 6 Z H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6 a 2 x h Z F 9 q Y X p k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e m t s Y W R f a m F 6 Z H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O z 1 U k 5 J j 5 E u s c r 7 w X d Y C Y A A A A A A g A A A A A A E G Y A A A A B A A A g A A A A q v 2 o Q i d q Q h 9 X j Y G i 5 Y F J v z p F E / / f U a 6 L I I 6 m H 9 6 2 x P 0 A A A A A D o A A A A A C A A A g A A A A C E h c Z 6 e 4 W V t f 3 E I 7 V N 4 + a Z 5 s 7 n 5 Y j P N W O b + H N c h W U E t Q A A A A J s 5 z j 6 b o A h b X + 9 3 R V n c 0 O K q r V 1 g M Z U r t o T 4 a X c f 5 L B x I W e R x 4 U I K 8 W q s K 2 h M H v 8 e l S F t n D S i 8 9 v t 9 2 k u G f g b C Q 8 X k N Z k y o H T W c M a q I n 2 P J l A A A A A E Q t X d d z Q Y o O n 3 k R K b C k h V q R b a s Y o U i C V I H c P e L + j B 8 Z 8 X O Z I n s a W J / O I j i s 5 o x L e W u t + O 7 7 0 c o X E Q c m 8 o 7 c j w w = = < / D a t a M a s h u p > 
</file>

<file path=customXml/itemProps1.xml><?xml version="1.0" encoding="utf-8"?>
<ds:datastoreItem xmlns:ds="http://schemas.openxmlformats.org/officeDocument/2006/customXml" ds:itemID="{CC820DE5-4079-4943-BDF4-8ACD72A03E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4.2</vt:lpstr>
      <vt:lpstr>rozklad_jazdy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n_03</dc:creator>
  <cp:lastModifiedBy>n_03</cp:lastModifiedBy>
  <dcterms:created xsi:type="dcterms:W3CDTF">2015-06-05T18:19:34Z</dcterms:created>
  <dcterms:modified xsi:type="dcterms:W3CDTF">2023-04-12T11:58:06Z</dcterms:modified>
</cp:coreProperties>
</file>