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kontrola-lotów\"/>
    </mc:Choice>
  </mc:AlternateContent>
  <xr:revisionPtr revIDLastSave="0" documentId="13_ncr:1_{83B823B7-A0A3-4530-B261-4D867BC1F594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5.5 przewuz" sheetId="3" r:id="rId1"/>
    <sheet name="5.5 załadunek" sheetId="4" r:id="rId2"/>
    <sheet name="5.3 dzień odlotu" sheetId="6" r:id="rId3"/>
    <sheet name="5.3 dzień przylotu" sheetId="7" r:id="rId4"/>
    <sheet name="5.5 opłata rozładunek" sheetId="8" r:id="rId5"/>
    <sheet name="Sheet1" sheetId="1" r:id="rId6"/>
  </sheets>
  <definedNames>
    <definedName name="loty" localSheetId="5">Sheet1!$A$1:$J$158</definedName>
  </definedNames>
  <calcPr calcId="181029"/>
  <pivotCaches>
    <pivotCache cacheId="3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AC3" i="1"/>
  <c r="AC4" i="1"/>
  <c r="AC5" i="1"/>
  <c r="AC6" i="1"/>
  <c r="T6" i="1" s="1"/>
  <c r="AC7" i="1"/>
  <c r="AC8" i="1"/>
  <c r="AC9" i="1"/>
  <c r="AC10" i="1"/>
  <c r="T10" i="1" s="1"/>
  <c r="AC11" i="1"/>
  <c r="AC12" i="1"/>
  <c r="AC13" i="1"/>
  <c r="AC14" i="1"/>
  <c r="T14" i="1" s="1"/>
  <c r="AC15" i="1"/>
  <c r="AC16" i="1"/>
  <c r="AC17" i="1"/>
  <c r="AC18" i="1"/>
  <c r="T18" i="1" s="1"/>
  <c r="AC19" i="1"/>
  <c r="AC20" i="1"/>
  <c r="AC21" i="1"/>
  <c r="AC22" i="1"/>
  <c r="T22" i="1" s="1"/>
  <c r="AC23" i="1"/>
  <c r="AC24" i="1"/>
  <c r="AC25" i="1"/>
  <c r="AC26" i="1"/>
  <c r="T26" i="1" s="1"/>
  <c r="AC27" i="1"/>
  <c r="AC28" i="1"/>
  <c r="AC29" i="1"/>
  <c r="AC30" i="1"/>
  <c r="T30" i="1" s="1"/>
  <c r="AC31" i="1"/>
  <c r="AC32" i="1"/>
  <c r="AC33" i="1"/>
  <c r="AC34" i="1"/>
  <c r="T34" i="1" s="1"/>
  <c r="AC35" i="1"/>
  <c r="AC36" i="1"/>
  <c r="AC37" i="1"/>
  <c r="AC38" i="1"/>
  <c r="T38" i="1" s="1"/>
  <c r="AC39" i="1"/>
  <c r="AC40" i="1"/>
  <c r="AC41" i="1"/>
  <c r="AC42" i="1"/>
  <c r="T42" i="1" s="1"/>
  <c r="AC43" i="1"/>
  <c r="AC44" i="1"/>
  <c r="AC45" i="1"/>
  <c r="AC46" i="1"/>
  <c r="T46" i="1" s="1"/>
  <c r="AC47" i="1"/>
  <c r="AC48" i="1"/>
  <c r="AC49" i="1"/>
  <c r="AC50" i="1"/>
  <c r="T50" i="1" s="1"/>
  <c r="AC51" i="1"/>
  <c r="AC52" i="1"/>
  <c r="AC53" i="1"/>
  <c r="AC54" i="1"/>
  <c r="T54" i="1" s="1"/>
  <c r="AC55" i="1"/>
  <c r="AC56" i="1"/>
  <c r="AC57" i="1"/>
  <c r="AC58" i="1"/>
  <c r="T58" i="1" s="1"/>
  <c r="AC59" i="1"/>
  <c r="AC60" i="1"/>
  <c r="AC61" i="1"/>
  <c r="AC62" i="1"/>
  <c r="T62" i="1" s="1"/>
  <c r="AC63" i="1"/>
  <c r="AC64" i="1"/>
  <c r="AC65" i="1"/>
  <c r="AC66" i="1"/>
  <c r="T66" i="1" s="1"/>
  <c r="AC67" i="1"/>
  <c r="AC68" i="1"/>
  <c r="AC69" i="1"/>
  <c r="AC70" i="1"/>
  <c r="T70" i="1" s="1"/>
  <c r="AC71" i="1"/>
  <c r="AC72" i="1"/>
  <c r="AC73" i="1"/>
  <c r="AC74" i="1"/>
  <c r="T74" i="1" s="1"/>
  <c r="AC75" i="1"/>
  <c r="AC76" i="1"/>
  <c r="AC77" i="1"/>
  <c r="AC78" i="1"/>
  <c r="T78" i="1" s="1"/>
  <c r="AC79" i="1"/>
  <c r="AC80" i="1"/>
  <c r="AC81" i="1"/>
  <c r="AC82" i="1"/>
  <c r="T82" i="1" s="1"/>
  <c r="AC83" i="1"/>
  <c r="AC84" i="1"/>
  <c r="AC85" i="1"/>
  <c r="AC86" i="1"/>
  <c r="T86" i="1" s="1"/>
  <c r="AC87" i="1"/>
  <c r="AC88" i="1"/>
  <c r="AC89" i="1"/>
  <c r="AC90" i="1"/>
  <c r="T90" i="1" s="1"/>
  <c r="AC91" i="1"/>
  <c r="AC92" i="1"/>
  <c r="AC93" i="1"/>
  <c r="AC94" i="1"/>
  <c r="T94" i="1" s="1"/>
  <c r="AC95" i="1"/>
  <c r="AC96" i="1"/>
  <c r="AC97" i="1"/>
  <c r="AC98" i="1"/>
  <c r="T98" i="1" s="1"/>
  <c r="AC99" i="1"/>
  <c r="AC100" i="1"/>
  <c r="AC101" i="1"/>
  <c r="AC102" i="1"/>
  <c r="T102" i="1" s="1"/>
  <c r="AC103" i="1"/>
  <c r="AC104" i="1"/>
  <c r="AC105" i="1"/>
  <c r="AC106" i="1"/>
  <c r="T106" i="1" s="1"/>
  <c r="AC107" i="1"/>
  <c r="AC108" i="1"/>
  <c r="AC109" i="1"/>
  <c r="AC110" i="1"/>
  <c r="T110" i="1" s="1"/>
  <c r="AC111" i="1"/>
  <c r="AC112" i="1"/>
  <c r="AC113" i="1"/>
  <c r="AC114" i="1"/>
  <c r="T114" i="1" s="1"/>
  <c r="AC115" i="1"/>
  <c r="AC116" i="1"/>
  <c r="AC117" i="1"/>
  <c r="AC118" i="1"/>
  <c r="T118" i="1" s="1"/>
  <c r="AC119" i="1"/>
  <c r="AC120" i="1"/>
  <c r="AC121" i="1"/>
  <c r="AC122" i="1"/>
  <c r="T122" i="1" s="1"/>
  <c r="AC123" i="1"/>
  <c r="AC124" i="1"/>
  <c r="AC125" i="1"/>
  <c r="AC126" i="1"/>
  <c r="T126" i="1" s="1"/>
  <c r="AC127" i="1"/>
  <c r="AC128" i="1"/>
  <c r="AC129" i="1"/>
  <c r="AC130" i="1"/>
  <c r="T130" i="1" s="1"/>
  <c r="AC131" i="1"/>
  <c r="AC132" i="1"/>
  <c r="AC133" i="1"/>
  <c r="AC134" i="1"/>
  <c r="T134" i="1" s="1"/>
  <c r="AC135" i="1"/>
  <c r="AC136" i="1"/>
  <c r="AC137" i="1"/>
  <c r="AC138" i="1"/>
  <c r="T138" i="1" s="1"/>
  <c r="AC139" i="1"/>
  <c r="AC140" i="1"/>
  <c r="AC141" i="1"/>
  <c r="AC142" i="1"/>
  <c r="T142" i="1" s="1"/>
  <c r="AC143" i="1"/>
  <c r="AC144" i="1"/>
  <c r="AC145" i="1"/>
  <c r="AC146" i="1"/>
  <c r="T146" i="1" s="1"/>
  <c r="AC147" i="1"/>
  <c r="AC148" i="1"/>
  <c r="AC149" i="1"/>
  <c r="AC150" i="1"/>
  <c r="T150" i="1" s="1"/>
  <c r="AC151" i="1"/>
  <c r="AC152" i="1"/>
  <c r="AC153" i="1"/>
  <c r="AC154" i="1"/>
  <c r="T154" i="1" s="1"/>
  <c r="AC155" i="1"/>
  <c r="AC156" i="1"/>
  <c r="AC157" i="1"/>
  <c r="AC158" i="1"/>
  <c r="T158" i="1" s="1"/>
  <c r="AC2" i="1"/>
  <c r="T3" i="1"/>
  <c r="T4" i="1"/>
  <c r="T5" i="1"/>
  <c r="T7" i="1"/>
  <c r="T8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8" i="1"/>
  <c r="T29" i="1"/>
  <c r="T31" i="1"/>
  <c r="T32" i="1"/>
  <c r="T33" i="1"/>
  <c r="T35" i="1"/>
  <c r="T36" i="1"/>
  <c r="T37" i="1"/>
  <c r="T39" i="1"/>
  <c r="T40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100" i="1"/>
  <c r="T101" i="1"/>
  <c r="T103" i="1"/>
  <c r="T104" i="1"/>
  <c r="T105" i="1"/>
  <c r="T107" i="1"/>
  <c r="T108" i="1"/>
  <c r="T109" i="1"/>
  <c r="T111" i="1"/>
  <c r="T112" i="1"/>
  <c r="T113" i="1"/>
  <c r="T115" i="1"/>
  <c r="T116" i="1"/>
  <c r="T117" i="1"/>
  <c r="T119" i="1"/>
  <c r="T120" i="1"/>
  <c r="T121" i="1"/>
  <c r="T123" i="1"/>
  <c r="T124" i="1"/>
  <c r="T125" i="1"/>
  <c r="T127" i="1"/>
  <c r="T128" i="1"/>
  <c r="T129" i="1"/>
  <c r="T131" i="1"/>
  <c r="T132" i="1"/>
  <c r="T133" i="1"/>
  <c r="T135" i="1"/>
  <c r="T136" i="1"/>
  <c r="T137" i="1"/>
  <c r="T139" i="1"/>
  <c r="T140" i="1"/>
  <c r="T141" i="1"/>
  <c r="T143" i="1"/>
  <c r="T144" i="1"/>
  <c r="T145" i="1"/>
  <c r="T147" i="1"/>
  <c r="T148" i="1"/>
  <c r="T149" i="1"/>
  <c r="T151" i="1"/>
  <c r="T152" i="1"/>
  <c r="T153" i="1"/>
  <c r="T155" i="1"/>
  <c r="T156" i="1"/>
  <c r="T157" i="1"/>
  <c r="AI74" i="1"/>
  <c r="AI7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2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3" i="1"/>
  <c r="AB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M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U2" i="1"/>
  <c r="W2" i="1" s="1"/>
  <c r="N5" i="1"/>
  <c r="N6" i="1"/>
  <c r="N7" i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4" i="1"/>
  <c r="N3" i="1"/>
  <c r="O2" i="1"/>
  <c r="O3" i="1" s="1"/>
  <c r="N2" i="1"/>
  <c r="AK39" i="1"/>
  <c r="AK38" i="1"/>
  <c r="V3" i="1"/>
  <c r="W3" i="1"/>
  <c r="X3" i="1"/>
  <c r="Y3" i="1"/>
  <c r="V4" i="1"/>
  <c r="W4" i="1"/>
  <c r="X4" i="1"/>
  <c r="Y4" i="1" s="1"/>
  <c r="V5" i="1"/>
  <c r="W5" i="1"/>
  <c r="X5" i="1"/>
  <c r="Y5" i="1"/>
  <c r="V6" i="1"/>
  <c r="W6" i="1"/>
  <c r="X6" i="1"/>
  <c r="Y6" i="1" s="1"/>
  <c r="V7" i="1"/>
  <c r="W7" i="1"/>
  <c r="X7" i="1"/>
  <c r="Y7" i="1"/>
  <c r="V8" i="1"/>
  <c r="W8" i="1"/>
  <c r="X8" i="1"/>
  <c r="Y8" i="1" s="1"/>
  <c r="V9" i="1"/>
  <c r="W9" i="1"/>
  <c r="X9" i="1"/>
  <c r="Y9" i="1"/>
  <c r="V10" i="1"/>
  <c r="W10" i="1"/>
  <c r="X10" i="1"/>
  <c r="Y10" i="1" s="1"/>
  <c r="V11" i="1"/>
  <c r="W11" i="1"/>
  <c r="X11" i="1"/>
  <c r="Y11" i="1"/>
  <c r="V12" i="1"/>
  <c r="W12" i="1"/>
  <c r="X12" i="1"/>
  <c r="Y12" i="1" s="1"/>
  <c r="V13" i="1"/>
  <c r="W13" i="1"/>
  <c r="X13" i="1"/>
  <c r="Y13" i="1"/>
  <c r="V14" i="1"/>
  <c r="W14" i="1"/>
  <c r="X14" i="1"/>
  <c r="Y14" i="1" s="1"/>
  <c r="V15" i="1"/>
  <c r="W15" i="1"/>
  <c r="X15" i="1"/>
  <c r="Y15" i="1"/>
  <c r="V16" i="1"/>
  <c r="W16" i="1"/>
  <c r="X16" i="1"/>
  <c r="Y16" i="1" s="1"/>
  <c r="V17" i="1"/>
  <c r="W17" i="1"/>
  <c r="X17" i="1"/>
  <c r="Y17" i="1"/>
  <c r="V18" i="1"/>
  <c r="W18" i="1"/>
  <c r="X18" i="1"/>
  <c r="Y18" i="1" s="1"/>
  <c r="V19" i="1"/>
  <c r="W19" i="1"/>
  <c r="X19" i="1"/>
  <c r="Y19" i="1"/>
  <c r="V20" i="1"/>
  <c r="W20" i="1"/>
  <c r="X20" i="1"/>
  <c r="Y20" i="1" s="1"/>
  <c r="V21" i="1"/>
  <c r="W21" i="1"/>
  <c r="X21" i="1"/>
  <c r="Y21" i="1"/>
  <c r="V22" i="1"/>
  <c r="W22" i="1"/>
  <c r="X22" i="1"/>
  <c r="Y22" i="1" s="1"/>
  <c r="V23" i="1"/>
  <c r="W23" i="1"/>
  <c r="X23" i="1"/>
  <c r="Y23" i="1"/>
  <c r="V24" i="1"/>
  <c r="W24" i="1"/>
  <c r="X24" i="1"/>
  <c r="Y24" i="1" s="1"/>
  <c r="V25" i="1"/>
  <c r="W25" i="1"/>
  <c r="X25" i="1"/>
  <c r="Y25" i="1"/>
  <c r="V26" i="1"/>
  <c r="W26" i="1"/>
  <c r="X26" i="1"/>
  <c r="Y26" i="1" s="1"/>
  <c r="V27" i="1"/>
  <c r="W27" i="1"/>
  <c r="X27" i="1"/>
  <c r="Y27" i="1" s="1"/>
  <c r="V28" i="1"/>
  <c r="W28" i="1"/>
  <c r="X28" i="1"/>
  <c r="Y28" i="1" s="1"/>
  <c r="V29" i="1"/>
  <c r="W29" i="1"/>
  <c r="X29" i="1"/>
  <c r="Y29" i="1" s="1"/>
  <c r="V30" i="1"/>
  <c r="W30" i="1"/>
  <c r="X30" i="1"/>
  <c r="Y30" i="1" s="1"/>
  <c r="V31" i="1"/>
  <c r="W31" i="1"/>
  <c r="X31" i="1"/>
  <c r="Y31" i="1" s="1"/>
  <c r="V32" i="1"/>
  <c r="W32" i="1"/>
  <c r="X32" i="1"/>
  <c r="Y32" i="1" s="1"/>
  <c r="V33" i="1"/>
  <c r="W33" i="1"/>
  <c r="X33" i="1"/>
  <c r="Y33" i="1" s="1"/>
  <c r="V34" i="1"/>
  <c r="W34" i="1"/>
  <c r="X34" i="1"/>
  <c r="Y34" i="1" s="1"/>
  <c r="V35" i="1"/>
  <c r="W35" i="1"/>
  <c r="X35" i="1"/>
  <c r="Y35" i="1" s="1"/>
  <c r="V36" i="1"/>
  <c r="W36" i="1"/>
  <c r="X36" i="1"/>
  <c r="Y36" i="1" s="1"/>
  <c r="V37" i="1"/>
  <c r="W37" i="1"/>
  <c r="X37" i="1"/>
  <c r="Y37" i="1" s="1"/>
  <c r="V38" i="1"/>
  <c r="W38" i="1"/>
  <c r="X38" i="1"/>
  <c r="Y38" i="1" s="1"/>
  <c r="V39" i="1"/>
  <c r="W39" i="1"/>
  <c r="X39" i="1"/>
  <c r="Y39" i="1" s="1"/>
  <c r="V40" i="1"/>
  <c r="W40" i="1"/>
  <c r="X40" i="1"/>
  <c r="Y40" i="1" s="1"/>
  <c r="V41" i="1"/>
  <c r="W41" i="1"/>
  <c r="X41" i="1"/>
  <c r="Y41" i="1" s="1"/>
  <c r="V42" i="1"/>
  <c r="W42" i="1"/>
  <c r="X42" i="1"/>
  <c r="Y42" i="1" s="1"/>
  <c r="V43" i="1"/>
  <c r="W43" i="1"/>
  <c r="X43" i="1"/>
  <c r="Y43" i="1" s="1"/>
  <c r="V44" i="1"/>
  <c r="W44" i="1"/>
  <c r="X44" i="1"/>
  <c r="Y44" i="1" s="1"/>
  <c r="V45" i="1"/>
  <c r="W45" i="1"/>
  <c r="X45" i="1"/>
  <c r="Y45" i="1" s="1"/>
  <c r="V46" i="1"/>
  <c r="W46" i="1"/>
  <c r="X46" i="1"/>
  <c r="Y46" i="1" s="1"/>
  <c r="V47" i="1"/>
  <c r="W47" i="1"/>
  <c r="X47" i="1"/>
  <c r="Y47" i="1" s="1"/>
  <c r="V48" i="1"/>
  <c r="W48" i="1"/>
  <c r="X48" i="1"/>
  <c r="Y48" i="1" s="1"/>
  <c r="V49" i="1"/>
  <c r="W49" i="1"/>
  <c r="X49" i="1"/>
  <c r="Y49" i="1" s="1"/>
  <c r="V50" i="1"/>
  <c r="W50" i="1"/>
  <c r="X50" i="1"/>
  <c r="Y50" i="1" s="1"/>
  <c r="V51" i="1"/>
  <c r="W51" i="1"/>
  <c r="X51" i="1"/>
  <c r="Y51" i="1" s="1"/>
  <c r="V52" i="1"/>
  <c r="W52" i="1"/>
  <c r="X52" i="1"/>
  <c r="Y52" i="1" s="1"/>
  <c r="V53" i="1"/>
  <c r="W53" i="1"/>
  <c r="X53" i="1"/>
  <c r="Y53" i="1" s="1"/>
  <c r="V54" i="1"/>
  <c r="W54" i="1"/>
  <c r="X54" i="1"/>
  <c r="Y54" i="1" s="1"/>
  <c r="V55" i="1"/>
  <c r="W55" i="1"/>
  <c r="X55" i="1"/>
  <c r="Y55" i="1" s="1"/>
  <c r="V56" i="1"/>
  <c r="W56" i="1"/>
  <c r="X56" i="1"/>
  <c r="Y56" i="1" s="1"/>
  <c r="V57" i="1"/>
  <c r="W57" i="1"/>
  <c r="X57" i="1"/>
  <c r="Y57" i="1" s="1"/>
  <c r="V58" i="1"/>
  <c r="W58" i="1"/>
  <c r="X58" i="1"/>
  <c r="Y58" i="1" s="1"/>
  <c r="V59" i="1"/>
  <c r="W59" i="1"/>
  <c r="X59" i="1"/>
  <c r="Y59" i="1" s="1"/>
  <c r="V60" i="1"/>
  <c r="W60" i="1"/>
  <c r="X60" i="1"/>
  <c r="Y60" i="1" s="1"/>
  <c r="V61" i="1"/>
  <c r="W61" i="1"/>
  <c r="X61" i="1"/>
  <c r="Y61" i="1" s="1"/>
  <c r="V62" i="1"/>
  <c r="W62" i="1"/>
  <c r="X62" i="1"/>
  <c r="Y62" i="1" s="1"/>
  <c r="V63" i="1"/>
  <c r="W63" i="1"/>
  <c r="X63" i="1"/>
  <c r="Y63" i="1" s="1"/>
  <c r="V64" i="1"/>
  <c r="W64" i="1"/>
  <c r="X64" i="1"/>
  <c r="Y64" i="1" s="1"/>
  <c r="V65" i="1"/>
  <c r="W65" i="1"/>
  <c r="X65" i="1"/>
  <c r="Y65" i="1" s="1"/>
  <c r="V66" i="1"/>
  <c r="W66" i="1"/>
  <c r="X66" i="1"/>
  <c r="Y66" i="1" s="1"/>
  <c r="V67" i="1"/>
  <c r="W67" i="1"/>
  <c r="X67" i="1"/>
  <c r="Y67" i="1" s="1"/>
  <c r="V68" i="1"/>
  <c r="W68" i="1"/>
  <c r="X68" i="1"/>
  <c r="Y68" i="1" s="1"/>
  <c r="V69" i="1"/>
  <c r="W69" i="1"/>
  <c r="X69" i="1"/>
  <c r="Y69" i="1" s="1"/>
  <c r="V70" i="1"/>
  <c r="W70" i="1"/>
  <c r="X70" i="1"/>
  <c r="Y70" i="1" s="1"/>
  <c r="V71" i="1"/>
  <c r="W71" i="1"/>
  <c r="X71" i="1"/>
  <c r="Y71" i="1" s="1"/>
  <c r="V72" i="1"/>
  <c r="W72" i="1"/>
  <c r="X72" i="1"/>
  <c r="Y72" i="1" s="1"/>
  <c r="V73" i="1"/>
  <c r="W73" i="1"/>
  <c r="X73" i="1"/>
  <c r="Y73" i="1" s="1"/>
  <c r="V74" i="1"/>
  <c r="W74" i="1"/>
  <c r="X74" i="1"/>
  <c r="Y74" i="1" s="1"/>
  <c r="V75" i="1"/>
  <c r="W75" i="1"/>
  <c r="X75" i="1"/>
  <c r="Y75" i="1" s="1"/>
  <c r="V76" i="1"/>
  <c r="W76" i="1"/>
  <c r="X76" i="1"/>
  <c r="Y76" i="1" s="1"/>
  <c r="V77" i="1"/>
  <c r="W77" i="1"/>
  <c r="X77" i="1"/>
  <c r="Y77" i="1" s="1"/>
  <c r="V78" i="1"/>
  <c r="W78" i="1"/>
  <c r="X78" i="1"/>
  <c r="Y78" i="1" s="1"/>
  <c r="V79" i="1"/>
  <c r="W79" i="1"/>
  <c r="X79" i="1"/>
  <c r="Y79" i="1" s="1"/>
  <c r="V80" i="1"/>
  <c r="W80" i="1"/>
  <c r="X80" i="1"/>
  <c r="Y80" i="1" s="1"/>
  <c r="V81" i="1"/>
  <c r="W81" i="1"/>
  <c r="X81" i="1"/>
  <c r="Y81" i="1" s="1"/>
  <c r="V82" i="1"/>
  <c r="W82" i="1"/>
  <c r="X82" i="1"/>
  <c r="Y82" i="1" s="1"/>
  <c r="V83" i="1"/>
  <c r="W83" i="1"/>
  <c r="X83" i="1"/>
  <c r="Y83" i="1" s="1"/>
  <c r="V84" i="1"/>
  <c r="W84" i="1"/>
  <c r="X84" i="1"/>
  <c r="Y84" i="1" s="1"/>
  <c r="V85" i="1"/>
  <c r="W85" i="1"/>
  <c r="X85" i="1"/>
  <c r="Y85" i="1" s="1"/>
  <c r="V86" i="1"/>
  <c r="W86" i="1"/>
  <c r="X86" i="1"/>
  <c r="Y86" i="1" s="1"/>
  <c r="V87" i="1"/>
  <c r="W87" i="1"/>
  <c r="X87" i="1"/>
  <c r="Y87" i="1" s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AI73" i="1"/>
  <c r="S2" i="1"/>
  <c r="AH40" i="1"/>
  <c r="P2" i="1"/>
  <c r="Q2" i="1" s="1"/>
  <c r="AI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I3" i="1"/>
  <c r="J3" i="1"/>
  <c r="K3" i="1"/>
  <c r="L3" i="1"/>
  <c r="I4" i="1"/>
  <c r="J4" i="1"/>
  <c r="K4" i="1"/>
  <c r="L4" i="1"/>
  <c r="I5" i="1"/>
  <c r="J5" i="1"/>
  <c r="K5" i="1"/>
  <c r="L5" i="1" s="1"/>
  <c r="I6" i="1"/>
  <c r="J6" i="1"/>
  <c r="K6" i="1"/>
  <c r="L6" i="1"/>
  <c r="I7" i="1"/>
  <c r="J7" i="1"/>
  <c r="K7" i="1"/>
  <c r="L7" i="1" s="1"/>
  <c r="I8" i="1"/>
  <c r="J8" i="1"/>
  <c r="K8" i="1"/>
  <c r="L8" i="1"/>
  <c r="I9" i="1"/>
  <c r="J9" i="1"/>
  <c r="K9" i="1"/>
  <c r="L9" i="1" s="1"/>
  <c r="I10" i="1"/>
  <c r="J10" i="1"/>
  <c r="K10" i="1"/>
  <c r="L10" i="1"/>
  <c r="I11" i="1"/>
  <c r="J11" i="1"/>
  <c r="K11" i="1"/>
  <c r="L11" i="1" s="1"/>
  <c r="I12" i="1"/>
  <c r="J12" i="1"/>
  <c r="K12" i="1"/>
  <c r="L12" i="1"/>
  <c r="I13" i="1"/>
  <c r="J13" i="1"/>
  <c r="K13" i="1"/>
  <c r="L13" i="1" s="1"/>
  <c r="I14" i="1"/>
  <c r="J14" i="1"/>
  <c r="K14" i="1"/>
  <c r="L14" i="1"/>
  <c r="I15" i="1"/>
  <c r="J15" i="1"/>
  <c r="K15" i="1"/>
  <c r="L15" i="1" s="1"/>
  <c r="I16" i="1"/>
  <c r="J16" i="1"/>
  <c r="K16" i="1"/>
  <c r="L16" i="1"/>
  <c r="I17" i="1"/>
  <c r="J17" i="1"/>
  <c r="K17" i="1"/>
  <c r="L17" i="1" s="1"/>
  <c r="I18" i="1"/>
  <c r="J18" i="1"/>
  <c r="K18" i="1"/>
  <c r="L18" i="1"/>
  <c r="I19" i="1"/>
  <c r="J19" i="1"/>
  <c r="K19" i="1"/>
  <c r="L19" i="1" s="1"/>
  <c r="I20" i="1"/>
  <c r="J20" i="1"/>
  <c r="K20" i="1"/>
  <c r="L20" i="1"/>
  <c r="I21" i="1"/>
  <c r="J21" i="1"/>
  <c r="K21" i="1"/>
  <c r="L21" i="1" s="1"/>
  <c r="I22" i="1"/>
  <c r="J22" i="1"/>
  <c r="K22" i="1"/>
  <c r="L22" i="1"/>
  <c r="I23" i="1"/>
  <c r="J23" i="1"/>
  <c r="K23" i="1"/>
  <c r="L23" i="1" s="1"/>
  <c r="I24" i="1"/>
  <c r="J24" i="1"/>
  <c r="K24" i="1"/>
  <c r="L24" i="1"/>
  <c r="I25" i="1"/>
  <c r="J25" i="1"/>
  <c r="K25" i="1"/>
  <c r="L25" i="1" s="1"/>
  <c r="I26" i="1"/>
  <c r="J26" i="1"/>
  <c r="K26" i="1"/>
  <c r="L26" i="1"/>
  <c r="I27" i="1"/>
  <c r="J27" i="1"/>
  <c r="K27" i="1"/>
  <c r="L27" i="1" s="1"/>
  <c r="I28" i="1"/>
  <c r="J28" i="1"/>
  <c r="K28" i="1"/>
  <c r="L28" i="1"/>
  <c r="I29" i="1"/>
  <c r="J29" i="1"/>
  <c r="K29" i="1"/>
  <c r="L29" i="1" s="1"/>
  <c r="I30" i="1"/>
  <c r="J30" i="1"/>
  <c r="K30" i="1"/>
  <c r="L30" i="1"/>
  <c r="I31" i="1"/>
  <c r="J31" i="1"/>
  <c r="K31" i="1"/>
  <c r="L31" i="1" s="1"/>
  <c r="I32" i="1"/>
  <c r="J32" i="1"/>
  <c r="K32" i="1"/>
  <c r="L32" i="1"/>
  <c r="I33" i="1"/>
  <c r="J33" i="1"/>
  <c r="K33" i="1"/>
  <c r="L33" i="1" s="1"/>
  <c r="I34" i="1"/>
  <c r="J34" i="1"/>
  <c r="K34" i="1"/>
  <c r="L34" i="1"/>
  <c r="I35" i="1"/>
  <c r="J35" i="1"/>
  <c r="K35" i="1"/>
  <c r="L35" i="1" s="1"/>
  <c r="I36" i="1"/>
  <c r="J36" i="1"/>
  <c r="K36" i="1"/>
  <c r="L36" i="1"/>
  <c r="I37" i="1"/>
  <c r="J37" i="1"/>
  <c r="K37" i="1"/>
  <c r="L37" i="1" s="1"/>
  <c r="I38" i="1"/>
  <c r="J38" i="1"/>
  <c r="K38" i="1"/>
  <c r="L38" i="1"/>
  <c r="I39" i="1"/>
  <c r="J39" i="1"/>
  <c r="K39" i="1"/>
  <c r="L39" i="1" s="1"/>
  <c r="I40" i="1"/>
  <c r="J40" i="1"/>
  <c r="K40" i="1"/>
  <c r="L40" i="1"/>
  <c r="I41" i="1"/>
  <c r="J41" i="1"/>
  <c r="K41" i="1"/>
  <c r="L41" i="1" s="1"/>
  <c r="I42" i="1"/>
  <c r="J42" i="1"/>
  <c r="K42" i="1"/>
  <c r="L42" i="1"/>
  <c r="I43" i="1"/>
  <c r="J43" i="1"/>
  <c r="K43" i="1"/>
  <c r="L43" i="1" s="1"/>
  <c r="I44" i="1"/>
  <c r="J44" i="1"/>
  <c r="K44" i="1"/>
  <c r="L44" i="1"/>
  <c r="I45" i="1"/>
  <c r="J45" i="1"/>
  <c r="K45" i="1"/>
  <c r="L45" i="1" s="1"/>
  <c r="I46" i="1"/>
  <c r="J46" i="1"/>
  <c r="K46" i="1"/>
  <c r="L46" i="1"/>
  <c r="I47" i="1"/>
  <c r="J47" i="1"/>
  <c r="K47" i="1"/>
  <c r="L47" i="1" s="1"/>
  <c r="I48" i="1"/>
  <c r="J48" i="1"/>
  <c r="K48" i="1"/>
  <c r="L48" i="1"/>
  <c r="I49" i="1"/>
  <c r="J49" i="1"/>
  <c r="K49" i="1"/>
  <c r="L49" i="1" s="1"/>
  <c r="I50" i="1"/>
  <c r="J50" i="1"/>
  <c r="K50" i="1"/>
  <c r="L50" i="1"/>
  <c r="I51" i="1"/>
  <c r="J51" i="1"/>
  <c r="K51" i="1"/>
  <c r="L51" i="1" s="1"/>
  <c r="I52" i="1"/>
  <c r="J52" i="1"/>
  <c r="K52" i="1"/>
  <c r="L52" i="1"/>
  <c r="I53" i="1"/>
  <c r="J53" i="1"/>
  <c r="K53" i="1"/>
  <c r="L53" i="1" s="1"/>
  <c r="I54" i="1"/>
  <c r="J54" i="1"/>
  <c r="K54" i="1"/>
  <c r="L54" i="1"/>
  <c r="I55" i="1"/>
  <c r="J55" i="1"/>
  <c r="K55" i="1"/>
  <c r="L55" i="1" s="1"/>
  <c r="I56" i="1"/>
  <c r="J56" i="1"/>
  <c r="K56" i="1"/>
  <c r="L56" i="1"/>
  <c r="I57" i="1"/>
  <c r="J57" i="1"/>
  <c r="K57" i="1"/>
  <c r="L57" i="1" s="1"/>
  <c r="I58" i="1"/>
  <c r="J58" i="1"/>
  <c r="K58" i="1"/>
  <c r="L58" i="1"/>
  <c r="I59" i="1"/>
  <c r="J59" i="1"/>
  <c r="K59" i="1"/>
  <c r="L59" i="1" s="1"/>
  <c r="I60" i="1"/>
  <c r="J60" i="1"/>
  <c r="K60" i="1"/>
  <c r="L60" i="1"/>
  <c r="I61" i="1"/>
  <c r="J61" i="1"/>
  <c r="K61" i="1"/>
  <c r="L61" i="1" s="1"/>
  <c r="I62" i="1"/>
  <c r="J62" i="1"/>
  <c r="K62" i="1"/>
  <c r="L62" i="1"/>
  <c r="I63" i="1"/>
  <c r="J63" i="1"/>
  <c r="K63" i="1"/>
  <c r="L63" i="1" s="1"/>
  <c r="I64" i="1"/>
  <c r="J64" i="1"/>
  <c r="K64" i="1"/>
  <c r="L64" i="1"/>
  <c r="I65" i="1"/>
  <c r="J65" i="1"/>
  <c r="K65" i="1"/>
  <c r="L65" i="1" s="1"/>
  <c r="I66" i="1"/>
  <c r="J66" i="1"/>
  <c r="K66" i="1"/>
  <c r="L66" i="1"/>
  <c r="I67" i="1"/>
  <c r="J67" i="1"/>
  <c r="K67" i="1"/>
  <c r="L67" i="1" s="1"/>
  <c r="I68" i="1"/>
  <c r="J68" i="1"/>
  <c r="K68" i="1"/>
  <c r="L68" i="1"/>
  <c r="I69" i="1"/>
  <c r="J69" i="1"/>
  <c r="K69" i="1"/>
  <c r="L69" i="1" s="1"/>
  <c r="I70" i="1"/>
  <c r="J70" i="1"/>
  <c r="K70" i="1"/>
  <c r="L70" i="1"/>
  <c r="I71" i="1"/>
  <c r="J71" i="1"/>
  <c r="K71" i="1"/>
  <c r="L71" i="1" s="1"/>
  <c r="I72" i="1"/>
  <c r="J72" i="1"/>
  <c r="K72" i="1"/>
  <c r="L72" i="1"/>
  <c r="I73" i="1"/>
  <c r="J73" i="1"/>
  <c r="K73" i="1"/>
  <c r="L73" i="1" s="1"/>
  <c r="I74" i="1"/>
  <c r="J74" i="1"/>
  <c r="K74" i="1"/>
  <c r="L74" i="1"/>
  <c r="I75" i="1"/>
  <c r="J75" i="1"/>
  <c r="K75" i="1"/>
  <c r="L75" i="1" s="1"/>
  <c r="I76" i="1"/>
  <c r="J76" i="1"/>
  <c r="K76" i="1"/>
  <c r="L76" i="1"/>
  <c r="I77" i="1"/>
  <c r="J77" i="1"/>
  <c r="K77" i="1"/>
  <c r="L77" i="1" s="1"/>
  <c r="I78" i="1"/>
  <c r="J78" i="1"/>
  <c r="K78" i="1"/>
  <c r="L78" i="1"/>
  <c r="I79" i="1"/>
  <c r="J79" i="1"/>
  <c r="K79" i="1"/>
  <c r="L79" i="1" s="1"/>
  <c r="I80" i="1"/>
  <c r="J80" i="1"/>
  <c r="K80" i="1"/>
  <c r="L80" i="1"/>
  <c r="I81" i="1"/>
  <c r="J81" i="1"/>
  <c r="K81" i="1"/>
  <c r="L81" i="1" s="1"/>
  <c r="I82" i="1"/>
  <c r="J82" i="1"/>
  <c r="K82" i="1"/>
  <c r="L82" i="1"/>
  <c r="I83" i="1"/>
  <c r="J83" i="1"/>
  <c r="K83" i="1"/>
  <c r="L83" i="1" s="1"/>
  <c r="I84" i="1"/>
  <c r="J84" i="1"/>
  <c r="K84" i="1"/>
  <c r="L84" i="1"/>
  <c r="I85" i="1"/>
  <c r="J85" i="1"/>
  <c r="K85" i="1"/>
  <c r="L85" i="1" s="1"/>
  <c r="I86" i="1"/>
  <c r="J86" i="1"/>
  <c r="K86" i="1"/>
  <c r="L86" i="1"/>
  <c r="I87" i="1"/>
  <c r="J87" i="1"/>
  <c r="K87" i="1"/>
  <c r="L87" i="1" s="1"/>
  <c r="I88" i="1"/>
  <c r="J88" i="1"/>
  <c r="K88" i="1"/>
  <c r="L88" i="1"/>
  <c r="I89" i="1"/>
  <c r="J89" i="1"/>
  <c r="K89" i="1"/>
  <c r="L89" i="1" s="1"/>
  <c r="I90" i="1"/>
  <c r="J90" i="1"/>
  <c r="K90" i="1"/>
  <c r="L90" i="1"/>
  <c r="I91" i="1"/>
  <c r="J91" i="1"/>
  <c r="K91" i="1"/>
  <c r="L91" i="1" s="1"/>
  <c r="I92" i="1"/>
  <c r="J92" i="1"/>
  <c r="K92" i="1"/>
  <c r="L92" i="1"/>
  <c r="I93" i="1"/>
  <c r="J93" i="1"/>
  <c r="K93" i="1"/>
  <c r="L93" i="1" s="1"/>
  <c r="I94" i="1"/>
  <c r="J94" i="1"/>
  <c r="K94" i="1"/>
  <c r="L94" i="1"/>
  <c r="I95" i="1"/>
  <c r="J95" i="1"/>
  <c r="K95" i="1"/>
  <c r="L95" i="1" s="1"/>
  <c r="I96" i="1"/>
  <c r="J96" i="1"/>
  <c r="K96" i="1"/>
  <c r="L96" i="1"/>
  <c r="I97" i="1"/>
  <c r="J97" i="1"/>
  <c r="K97" i="1"/>
  <c r="L97" i="1" s="1"/>
  <c r="I98" i="1"/>
  <c r="J98" i="1"/>
  <c r="K98" i="1"/>
  <c r="L98" i="1" s="1"/>
  <c r="I99" i="1"/>
  <c r="J99" i="1"/>
  <c r="K99" i="1"/>
  <c r="L99" i="1" s="1"/>
  <c r="I100" i="1"/>
  <c r="J100" i="1"/>
  <c r="K100" i="1"/>
  <c r="L100" i="1"/>
  <c r="I101" i="1"/>
  <c r="J101" i="1"/>
  <c r="K101" i="1"/>
  <c r="L101" i="1" s="1"/>
  <c r="I102" i="1"/>
  <c r="J102" i="1"/>
  <c r="K102" i="1"/>
  <c r="L102" i="1" s="1"/>
  <c r="I103" i="1"/>
  <c r="J103" i="1"/>
  <c r="K103" i="1"/>
  <c r="L103" i="1" s="1"/>
  <c r="I104" i="1"/>
  <c r="J104" i="1"/>
  <c r="K104" i="1"/>
  <c r="L104" i="1"/>
  <c r="I105" i="1"/>
  <c r="J105" i="1"/>
  <c r="K105" i="1"/>
  <c r="L105" i="1" s="1"/>
  <c r="I106" i="1"/>
  <c r="J106" i="1"/>
  <c r="K106" i="1"/>
  <c r="L106" i="1" s="1"/>
  <c r="I107" i="1"/>
  <c r="J107" i="1"/>
  <c r="K107" i="1"/>
  <c r="L107" i="1" s="1"/>
  <c r="I108" i="1"/>
  <c r="J108" i="1"/>
  <c r="K108" i="1"/>
  <c r="L108" i="1"/>
  <c r="I109" i="1"/>
  <c r="J109" i="1"/>
  <c r="K109" i="1"/>
  <c r="L109" i="1" s="1"/>
  <c r="I110" i="1"/>
  <c r="J110" i="1"/>
  <c r="K110" i="1"/>
  <c r="L110" i="1" s="1"/>
  <c r="I111" i="1"/>
  <c r="J111" i="1"/>
  <c r="K111" i="1"/>
  <c r="L111" i="1" s="1"/>
  <c r="I112" i="1"/>
  <c r="J112" i="1"/>
  <c r="K112" i="1"/>
  <c r="L112" i="1"/>
  <c r="I113" i="1"/>
  <c r="J113" i="1"/>
  <c r="K113" i="1"/>
  <c r="L113" i="1" s="1"/>
  <c r="I114" i="1"/>
  <c r="J114" i="1"/>
  <c r="K114" i="1"/>
  <c r="L114" i="1" s="1"/>
  <c r="I115" i="1"/>
  <c r="J115" i="1"/>
  <c r="K115" i="1"/>
  <c r="L115" i="1" s="1"/>
  <c r="I116" i="1"/>
  <c r="J116" i="1"/>
  <c r="K116" i="1"/>
  <c r="L116" i="1"/>
  <c r="I117" i="1"/>
  <c r="J117" i="1"/>
  <c r="K117" i="1"/>
  <c r="L117" i="1" s="1"/>
  <c r="I118" i="1"/>
  <c r="J118" i="1"/>
  <c r="K118" i="1"/>
  <c r="L118" i="1" s="1"/>
  <c r="I119" i="1"/>
  <c r="J119" i="1"/>
  <c r="K119" i="1"/>
  <c r="L119" i="1" s="1"/>
  <c r="I120" i="1"/>
  <c r="J120" i="1"/>
  <c r="K120" i="1"/>
  <c r="L120" i="1"/>
  <c r="I121" i="1"/>
  <c r="J121" i="1"/>
  <c r="K121" i="1"/>
  <c r="L121" i="1" s="1"/>
  <c r="I122" i="1"/>
  <c r="J122" i="1"/>
  <c r="K122" i="1"/>
  <c r="L122" i="1" s="1"/>
  <c r="I123" i="1"/>
  <c r="J123" i="1"/>
  <c r="K123" i="1"/>
  <c r="L123" i="1" s="1"/>
  <c r="I124" i="1"/>
  <c r="J124" i="1"/>
  <c r="K124" i="1"/>
  <c r="L124" i="1"/>
  <c r="I125" i="1"/>
  <c r="J125" i="1"/>
  <c r="K125" i="1"/>
  <c r="L125" i="1" s="1"/>
  <c r="I126" i="1"/>
  <c r="J126" i="1"/>
  <c r="K126" i="1"/>
  <c r="L126" i="1" s="1"/>
  <c r="I127" i="1"/>
  <c r="J127" i="1"/>
  <c r="K127" i="1"/>
  <c r="L127" i="1" s="1"/>
  <c r="I128" i="1"/>
  <c r="J128" i="1"/>
  <c r="K128" i="1"/>
  <c r="L128" i="1"/>
  <c r="I129" i="1"/>
  <c r="J129" i="1"/>
  <c r="K129" i="1"/>
  <c r="L129" i="1" s="1"/>
  <c r="I130" i="1"/>
  <c r="J130" i="1"/>
  <c r="K130" i="1"/>
  <c r="L130" i="1"/>
  <c r="I131" i="1"/>
  <c r="J131" i="1"/>
  <c r="K131" i="1"/>
  <c r="L131" i="1" s="1"/>
  <c r="I132" i="1"/>
  <c r="J132" i="1"/>
  <c r="K132" i="1"/>
  <c r="L132" i="1"/>
  <c r="I133" i="1"/>
  <c r="J133" i="1"/>
  <c r="K133" i="1"/>
  <c r="L133" i="1" s="1"/>
  <c r="I134" i="1"/>
  <c r="J134" i="1"/>
  <c r="K134" i="1"/>
  <c r="L134" i="1" s="1"/>
  <c r="I135" i="1"/>
  <c r="J135" i="1"/>
  <c r="K135" i="1"/>
  <c r="L135" i="1" s="1"/>
  <c r="I136" i="1"/>
  <c r="J136" i="1"/>
  <c r="K136" i="1"/>
  <c r="L136" i="1"/>
  <c r="I137" i="1"/>
  <c r="J137" i="1"/>
  <c r="K137" i="1"/>
  <c r="L137" i="1" s="1"/>
  <c r="I138" i="1"/>
  <c r="J138" i="1"/>
  <c r="K138" i="1"/>
  <c r="L138" i="1" s="1"/>
  <c r="I139" i="1"/>
  <c r="J139" i="1"/>
  <c r="K139" i="1"/>
  <c r="L139" i="1" s="1"/>
  <c r="I140" i="1"/>
  <c r="J140" i="1"/>
  <c r="K140" i="1"/>
  <c r="L140" i="1"/>
  <c r="I141" i="1"/>
  <c r="J141" i="1"/>
  <c r="K141" i="1"/>
  <c r="L141" i="1" s="1"/>
  <c r="I142" i="1"/>
  <c r="J142" i="1"/>
  <c r="K142" i="1"/>
  <c r="L142" i="1" s="1"/>
  <c r="I143" i="1"/>
  <c r="J143" i="1"/>
  <c r="K143" i="1"/>
  <c r="L143" i="1" s="1"/>
  <c r="I144" i="1"/>
  <c r="J144" i="1"/>
  <c r="K144" i="1"/>
  <c r="L144" i="1"/>
  <c r="I145" i="1"/>
  <c r="J145" i="1"/>
  <c r="K145" i="1"/>
  <c r="L145" i="1" s="1"/>
  <c r="I146" i="1"/>
  <c r="J146" i="1"/>
  <c r="K146" i="1"/>
  <c r="L146" i="1"/>
  <c r="I147" i="1"/>
  <c r="J147" i="1"/>
  <c r="K147" i="1"/>
  <c r="L147" i="1" s="1"/>
  <c r="I148" i="1"/>
  <c r="J148" i="1"/>
  <c r="K148" i="1"/>
  <c r="L148" i="1"/>
  <c r="I149" i="1"/>
  <c r="J149" i="1"/>
  <c r="K149" i="1"/>
  <c r="L149" i="1" s="1"/>
  <c r="I150" i="1"/>
  <c r="J150" i="1"/>
  <c r="K150" i="1"/>
  <c r="L150" i="1" s="1"/>
  <c r="I151" i="1"/>
  <c r="J151" i="1"/>
  <c r="K151" i="1"/>
  <c r="L151" i="1" s="1"/>
  <c r="I152" i="1"/>
  <c r="J152" i="1"/>
  <c r="K152" i="1"/>
  <c r="L152" i="1"/>
  <c r="I153" i="1"/>
  <c r="J153" i="1"/>
  <c r="K153" i="1"/>
  <c r="L153" i="1" s="1"/>
  <c r="I154" i="1"/>
  <c r="J154" i="1"/>
  <c r="K154" i="1"/>
  <c r="L154" i="1" s="1"/>
  <c r="I155" i="1"/>
  <c r="J155" i="1"/>
  <c r="K155" i="1"/>
  <c r="L155" i="1"/>
  <c r="I156" i="1"/>
  <c r="J156" i="1"/>
  <c r="K156" i="1"/>
  <c r="L156" i="1"/>
  <c r="I157" i="1"/>
  <c r="J157" i="1"/>
  <c r="K157" i="1"/>
  <c r="L157" i="1" s="1"/>
  <c r="I158" i="1"/>
  <c r="J158" i="1"/>
  <c r="K158" i="1"/>
  <c r="L158" i="1" s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AI39" i="1" l="1"/>
  <c r="AI38" i="1"/>
  <c r="V2" i="1"/>
  <c r="P3" i="1"/>
  <c r="AI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AH75" i="1" l="1"/>
  <c r="P4" i="1"/>
  <c r="Q3" i="1"/>
  <c r="X2" i="1"/>
  <c r="Y2" i="1" s="1"/>
  <c r="Z2" i="1" s="1"/>
  <c r="Q4" i="1" l="1"/>
  <c r="P5" i="1"/>
  <c r="AH6" i="1"/>
  <c r="Q5" i="1" l="1"/>
  <c r="P6" i="1"/>
  <c r="Q6" i="1" l="1"/>
  <c r="P7" i="1"/>
  <c r="P8" i="1" l="1"/>
  <c r="Q7" i="1"/>
  <c r="Q8" i="1" l="1"/>
  <c r="P9" i="1"/>
  <c r="P10" i="1" l="1"/>
  <c r="Q9" i="1"/>
  <c r="Q10" i="1" l="1"/>
  <c r="P11" i="1"/>
  <c r="P12" i="1" l="1"/>
  <c r="Q11" i="1"/>
  <c r="P13" i="1" l="1"/>
  <c r="Q12" i="1"/>
  <c r="P14" i="1" l="1"/>
  <c r="Q13" i="1"/>
  <c r="P15" i="1" l="1"/>
  <c r="Q14" i="1"/>
  <c r="P16" i="1" l="1"/>
  <c r="Q15" i="1"/>
  <c r="P17" i="1" l="1"/>
  <c r="Q16" i="1"/>
  <c r="P18" i="1" l="1"/>
  <c r="Q17" i="1"/>
  <c r="Q18" i="1" l="1"/>
  <c r="P19" i="1"/>
  <c r="Q19" i="1" l="1"/>
  <c r="P20" i="1"/>
  <c r="Q20" i="1" l="1"/>
  <c r="P21" i="1"/>
  <c r="P22" i="1" l="1"/>
  <c r="Q21" i="1"/>
  <c r="Q22" i="1" l="1"/>
  <c r="P23" i="1"/>
  <c r="P24" i="1" l="1"/>
  <c r="Q23" i="1"/>
  <c r="Q24" i="1" l="1"/>
  <c r="P25" i="1"/>
  <c r="P26" i="1" l="1"/>
  <c r="Q25" i="1"/>
  <c r="P27" i="1" l="1"/>
  <c r="Q26" i="1"/>
  <c r="Q27" i="1" l="1"/>
  <c r="P28" i="1"/>
  <c r="P29" i="1" l="1"/>
  <c r="Q28" i="1"/>
  <c r="Q29" i="1" l="1"/>
  <c r="P30" i="1"/>
  <c r="Q30" i="1" l="1"/>
  <c r="P31" i="1"/>
  <c r="P32" i="1" l="1"/>
  <c r="Q31" i="1"/>
  <c r="Q32" i="1" l="1"/>
  <c r="P33" i="1"/>
  <c r="P34" i="1" l="1"/>
  <c r="Q33" i="1"/>
  <c r="Q34" i="1" l="1"/>
  <c r="P35" i="1"/>
  <c r="P36" i="1" l="1"/>
  <c r="Q35" i="1"/>
  <c r="Q36" i="1" l="1"/>
  <c r="P37" i="1"/>
  <c r="P38" i="1" l="1"/>
  <c r="Q37" i="1"/>
  <c r="Q38" i="1" l="1"/>
  <c r="P39" i="1"/>
  <c r="P40" i="1" l="1"/>
  <c r="Q39" i="1"/>
  <c r="Q40" i="1" l="1"/>
  <c r="P41" i="1"/>
  <c r="P42" i="1" l="1"/>
  <c r="Q41" i="1"/>
  <c r="Q42" i="1" l="1"/>
  <c r="P43" i="1"/>
  <c r="P44" i="1" l="1"/>
  <c r="Q43" i="1"/>
  <c r="Q44" i="1" l="1"/>
  <c r="P45" i="1"/>
  <c r="P46" i="1" l="1"/>
  <c r="Q45" i="1"/>
  <c r="Q46" i="1" l="1"/>
  <c r="P47" i="1"/>
  <c r="P48" i="1" l="1"/>
  <c r="Q47" i="1"/>
  <c r="Q48" i="1" l="1"/>
  <c r="P49" i="1"/>
  <c r="P50" i="1" l="1"/>
  <c r="Q49" i="1"/>
  <c r="Q50" i="1" l="1"/>
  <c r="P51" i="1"/>
  <c r="P52" i="1" l="1"/>
  <c r="Q51" i="1"/>
  <c r="Q52" i="1" l="1"/>
  <c r="P53" i="1"/>
  <c r="P54" i="1" l="1"/>
  <c r="Q53" i="1"/>
  <c r="Q54" i="1" l="1"/>
  <c r="P55" i="1"/>
  <c r="P56" i="1" l="1"/>
  <c r="Q55" i="1"/>
  <c r="Q56" i="1" l="1"/>
  <c r="P57" i="1"/>
  <c r="P58" i="1" l="1"/>
  <c r="Q57" i="1"/>
  <c r="Q58" i="1" l="1"/>
  <c r="P59" i="1"/>
  <c r="P60" i="1" l="1"/>
  <c r="Q59" i="1"/>
  <c r="Q60" i="1" l="1"/>
  <c r="P61" i="1"/>
  <c r="P62" i="1" l="1"/>
  <c r="Q61" i="1"/>
  <c r="Q62" i="1" l="1"/>
  <c r="P63" i="1"/>
  <c r="P64" i="1" l="1"/>
  <c r="Q63" i="1"/>
  <c r="Q64" i="1" l="1"/>
  <c r="P65" i="1"/>
  <c r="P66" i="1" l="1"/>
  <c r="Q65" i="1"/>
  <c r="Q66" i="1" l="1"/>
  <c r="P67" i="1"/>
  <c r="P68" i="1" l="1"/>
  <c r="Q67" i="1"/>
  <c r="Q68" i="1" l="1"/>
  <c r="P69" i="1"/>
  <c r="Q69" i="1" l="1"/>
  <c r="P70" i="1"/>
  <c r="Q70" i="1" l="1"/>
  <c r="P71" i="1"/>
  <c r="P72" i="1" l="1"/>
  <c r="Q71" i="1"/>
  <c r="Q72" i="1" l="1"/>
  <c r="P73" i="1"/>
  <c r="P74" i="1" l="1"/>
  <c r="Q73" i="1"/>
  <c r="Q74" i="1" l="1"/>
  <c r="P75" i="1"/>
  <c r="P76" i="1" l="1"/>
  <c r="Q75" i="1"/>
  <c r="Q76" i="1" l="1"/>
  <c r="P77" i="1"/>
  <c r="P78" i="1" l="1"/>
  <c r="Q77" i="1"/>
  <c r="Q78" i="1" l="1"/>
  <c r="P79" i="1"/>
  <c r="P80" i="1" l="1"/>
  <c r="Q79" i="1"/>
  <c r="Q80" i="1" l="1"/>
  <c r="P81" i="1"/>
  <c r="P82" i="1" l="1"/>
  <c r="Q81" i="1"/>
  <c r="Q82" i="1" l="1"/>
  <c r="P83" i="1"/>
  <c r="P84" i="1" l="1"/>
  <c r="Q83" i="1"/>
  <c r="Q84" i="1" l="1"/>
  <c r="P85" i="1"/>
  <c r="P86" i="1" l="1"/>
  <c r="Q85" i="1"/>
  <c r="Q86" i="1" l="1"/>
  <c r="P87" i="1"/>
  <c r="P88" i="1" l="1"/>
  <c r="Q87" i="1"/>
  <c r="Q88" i="1" l="1"/>
  <c r="P89" i="1"/>
  <c r="P90" i="1" l="1"/>
  <c r="Q89" i="1"/>
  <c r="Q90" i="1" l="1"/>
  <c r="P91" i="1"/>
  <c r="P92" i="1" l="1"/>
  <c r="Q91" i="1"/>
  <c r="Q92" i="1" l="1"/>
  <c r="P93" i="1"/>
  <c r="P94" i="1" l="1"/>
  <c r="Q93" i="1"/>
  <c r="Q94" i="1" l="1"/>
  <c r="P95" i="1"/>
  <c r="P96" i="1" l="1"/>
  <c r="Q95" i="1"/>
  <c r="Q96" i="1" l="1"/>
  <c r="P97" i="1"/>
  <c r="P98" i="1" l="1"/>
  <c r="Q97" i="1"/>
  <c r="Q98" i="1" l="1"/>
  <c r="P99" i="1"/>
  <c r="Q99" i="1" l="1"/>
  <c r="P100" i="1"/>
  <c r="Q100" i="1" l="1"/>
  <c r="P101" i="1"/>
  <c r="P102" i="1" l="1"/>
  <c r="Q101" i="1"/>
  <c r="Q102" i="1" l="1"/>
  <c r="P103" i="1"/>
  <c r="P104" i="1" l="1"/>
  <c r="Q103" i="1"/>
  <c r="Q104" i="1" l="1"/>
  <c r="P105" i="1"/>
  <c r="P106" i="1" l="1"/>
  <c r="Q105" i="1"/>
  <c r="Q106" i="1" l="1"/>
  <c r="P107" i="1"/>
  <c r="P108" i="1" l="1"/>
  <c r="Q107" i="1"/>
  <c r="Q108" i="1" l="1"/>
  <c r="P109" i="1"/>
  <c r="P110" i="1" l="1"/>
  <c r="Q109" i="1"/>
  <c r="Q110" i="1" l="1"/>
  <c r="P111" i="1"/>
  <c r="P112" i="1" l="1"/>
  <c r="Q111" i="1"/>
  <c r="Q112" i="1" l="1"/>
  <c r="P113" i="1"/>
  <c r="P114" i="1" l="1"/>
  <c r="Q113" i="1"/>
  <c r="Q114" i="1" l="1"/>
  <c r="P115" i="1"/>
  <c r="P116" i="1" l="1"/>
  <c r="Q115" i="1"/>
  <c r="Q116" i="1" l="1"/>
  <c r="P117" i="1"/>
  <c r="P118" i="1" l="1"/>
  <c r="Q117" i="1"/>
  <c r="Q118" i="1" l="1"/>
  <c r="P119" i="1"/>
  <c r="P120" i="1" l="1"/>
  <c r="Q119" i="1"/>
  <c r="Q120" i="1" l="1"/>
  <c r="P121" i="1"/>
  <c r="P122" i="1" l="1"/>
  <c r="Q121" i="1"/>
  <c r="Q122" i="1" l="1"/>
  <c r="P123" i="1"/>
  <c r="P124" i="1" l="1"/>
  <c r="Q123" i="1"/>
  <c r="Q124" i="1" l="1"/>
  <c r="P125" i="1"/>
  <c r="P126" i="1" l="1"/>
  <c r="Q125" i="1"/>
  <c r="Q126" i="1" l="1"/>
  <c r="P127" i="1"/>
  <c r="P128" i="1" l="1"/>
  <c r="Q127" i="1"/>
  <c r="Q128" i="1" l="1"/>
  <c r="P129" i="1"/>
  <c r="P130" i="1" l="1"/>
  <c r="Q129" i="1"/>
  <c r="Q130" i="1" l="1"/>
  <c r="P131" i="1"/>
  <c r="P132" i="1" l="1"/>
  <c r="Q131" i="1"/>
  <c r="Q132" i="1" l="1"/>
  <c r="P133" i="1"/>
  <c r="P134" i="1" l="1"/>
  <c r="Q133" i="1"/>
  <c r="Q134" i="1" l="1"/>
  <c r="P135" i="1"/>
  <c r="P136" i="1" l="1"/>
  <c r="Q135" i="1"/>
  <c r="Q136" i="1" l="1"/>
  <c r="P137" i="1"/>
  <c r="P138" i="1" l="1"/>
  <c r="Q137" i="1"/>
  <c r="Q138" i="1" l="1"/>
  <c r="P139" i="1"/>
  <c r="P140" i="1" l="1"/>
  <c r="Q139" i="1"/>
  <c r="Q140" i="1" l="1"/>
  <c r="P141" i="1"/>
  <c r="P142" i="1" l="1"/>
  <c r="Q141" i="1"/>
  <c r="Q142" i="1" l="1"/>
  <c r="P143" i="1"/>
  <c r="P144" i="1" l="1"/>
  <c r="Q143" i="1"/>
  <c r="Q144" i="1" l="1"/>
  <c r="P145" i="1"/>
  <c r="P146" i="1" l="1"/>
  <c r="Q145" i="1"/>
  <c r="Q146" i="1" l="1"/>
  <c r="P147" i="1"/>
  <c r="P148" i="1" l="1"/>
  <c r="Q147" i="1"/>
  <c r="Q148" i="1" l="1"/>
  <c r="P149" i="1"/>
  <c r="P150" i="1" l="1"/>
  <c r="Q149" i="1"/>
  <c r="Q150" i="1" l="1"/>
  <c r="P151" i="1"/>
  <c r="P152" i="1" l="1"/>
  <c r="Q151" i="1"/>
  <c r="Q152" i="1" l="1"/>
  <c r="P153" i="1"/>
  <c r="P154" i="1" l="1"/>
  <c r="Q153" i="1"/>
  <c r="Q154" i="1" l="1"/>
  <c r="P155" i="1"/>
  <c r="P156" i="1" l="1"/>
  <c r="Q155" i="1"/>
  <c r="Q156" i="1" l="1"/>
  <c r="P157" i="1"/>
  <c r="P158" i="1" l="1"/>
  <c r="Q158" i="1" s="1"/>
  <c r="Q1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4582A-B642-40B3-92FE-A7D0534E9670}" name="loty" type="6" refreshedVersion="8" background="1" saveData="1">
    <textPr codePage="932" sourceFile="C:\Users\matura\Desktop\informatyka\matura-exam\wykonane\kontrola-lotów\loty.txt" decimal="," thousands=" 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<sst xmlns="http://schemas.openxmlformats.org/spreadsheetml/2006/main" count="70" uniqueCount="54">
  <si>
    <t>lp</t>
  </si>
  <si>
    <t>data wylotu</t>
  </si>
  <si>
    <t>godzina wylotu</t>
  </si>
  <si>
    <t>data przylotu</t>
  </si>
  <si>
    <t>godzina przylotu</t>
  </si>
  <si>
    <t>Cargo załadunek</t>
  </si>
  <si>
    <t>Cargo wyładunek</t>
  </si>
  <si>
    <t>czas lotu</t>
  </si>
  <si>
    <t>czas lotu w minutach</t>
  </si>
  <si>
    <t>czas lotu minuty</t>
  </si>
  <si>
    <t>czas lotu godziny</t>
  </si>
  <si>
    <t>czas lotu sekunda</t>
  </si>
  <si>
    <t>5.1</t>
  </si>
  <si>
    <t>najdłuższy lot</t>
  </si>
  <si>
    <t>nr lotu</t>
  </si>
  <si>
    <t>ile ton po wyładowaniu</t>
  </si>
  <si>
    <t>ile razy przekroczono ładowność</t>
  </si>
  <si>
    <t>5.2</t>
  </si>
  <si>
    <t>Etykiety wierszy</t>
  </si>
  <si>
    <t>Suma końcowa</t>
  </si>
  <si>
    <t>dzień</t>
  </si>
  <si>
    <t>5.3</t>
  </si>
  <si>
    <t>tabela</t>
  </si>
  <si>
    <t>ile godzin w powietrzu</t>
  </si>
  <si>
    <t>ile minut łącznie w powietrzu</t>
  </si>
  <si>
    <t>5.4</t>
  </si>
  <si>
    <t>opłata przewozowa</t>
  </si>
  <si>
    <t>Suma z opłata przewozowa</t>
  </si>
  <si>
    <t>data</t>
  </si>
  <si>
    <t>5.5</t>
  </si>
  <si>
    <t>max zysk:</t>
  </si>
  <si>
    <t>dzień tego zysku:</t>
  </si>
  <si>
    <t>czy lot przyniusł straty</t>
  </si>
  <si>
    <t>5.6</t>
  </si>
  <si>
    <t>czy londował tego samego dnia co startował</t>
  </si>
  <si>
    <t>godziny lotu nowy dzień</t>
  </si>
  <si>
    <t>minuty nowy dzień</t>
  </si>
  <si>
    <t>sekuna nowy dzień lotu</t>
  </si>
  <si>
    <t>ułamek sekunda nowy dzień lotu</t>
  </si>
  <si>
    <t>minuty ułamek nowy dzień</t>
  </si>
  <si>
    <t>minuty lotu stary dzień</t>
  </si>
  <si>
    <t>Suma z minuty lotu stary dzień</t>
  </si>
  <si>
    <t>Suma z minuty ułamek nowy dzień</t>
  </si>
  <si>
    <t>całkowity czas lotu</t>
  </si>
  <si>
    <t xml:space="preserve">najdłużej przebywał w powietrzu i były to: </t>
  </si>
  <si>
    <t>dnia:</t>
  </si>
  <si>
    <t xml:space="preserve">najkrucej przebywał w powietrzu i były to: </t>
  </si>
  <si>
    <t xml:space="preserve">całkowity zysk w tamtym okresie: </t>
  </si>
  <si>
    <t>opłata za załadunek</t>
  </si>
  <si>
    <t>opłata za rozładunek</t>
  </si>
  <si>
    <t>Suma z opłata za załadunek</t>
  </si>
  <si>
    <t>Suma z opłata za rozładunek</t>
  </si>
  <si>
    <t>zysk</t>
  </si>
  <si>
    <t>opłata załadunek rozładunek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</si>
</sst>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Sheet1!$AL$7</c:f>
              <c:strCache>
                <c:ptCount val="1"/>
                <c:pt idx="0">
                  <c:v>całkowity czas lotu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Sheet1!$AI$8:$AI$37</c:f>
              <c:numCache>
                <c:formatCode>m/d/yyyy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Sheet1!$AL$8:$AL$37</c:f>
              <c:numCache>
                <c:formatCode>General</c:formatCode>
                <c:ptCount val="30"/>
                <c:pt idx="0">
                  <c:v>586.77</c:v>
                </c:pt>
                <c:pt idx="1">
                  <c:v>650.97</c:v>
                </c:pt>
                <c:pt idx="2">
                  <c:v>836.68</c:v>
                </c:pt>
                <c:pt idx="3">
                  <c:v>685.85</c:v>
                </c:pt>
                <c:pt idx="4">
                  <c:v>664.17</c:v>
                </c:pt>
                <c:pt idx="5">
                  <c:v>603.92999999999995</c:v>
                </c:pt>
                <c:pt idx="6">
                  <c:v>566.97</c:v>
                </c:pt>
                <c:pt idx="7">
                  <c:v>720.45</c:v>
                </c:pt>
                <c:pt idx="8">
                  <c:v>452.27</c:v>
                </c:pt>
                <c:pt idx="9">
                  <c:v>663.95</c:v>
                </c:pt>
                <c:pt idx="10">
                  <c:v>553.38</c:v>
                </c:pt>
                <c:pt idx="11">
                  <c:v>407.42</c:v>
                </c:pt>
                <c:pt idx="12">
                  <c:v>671.72</c:v>
                </c:pt>
                <c:pt idx="13">
                  <c:v>545.04999999999995</c:v>
                </c:pt>
                <c:pt idx="14">
                  <c:v>606.53</c:v>
                </c:pt>
                <c:pt idx="15">
                  <c:v>562.54999999999995</c:v>
                </c:pt>
                <c:pt idx="16">
                  <c:v>385.63</c:v>
                </c:pt>
                <c:pt idx="17">
                  <c:v>358.83</c:v>
                </c:pt>
                <c:pt idx="18">
                  <c:v>358.97</c:v>
                </c:pt>
                <c:pt idx="19">
                  <c:v>617.85</c:v>
                </c:pt>
                <c:pt idx="20">
                  <c:v>661.05</c:v>
                </c:pt>
                <c:pt idx="21">
                  <c:v>434.87</c:v>
                </c:pt>
                <c:pt idx="22">
                  <c:v>677.1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411.92</c:v>
                </c:pt>
                <c:pt idx="27">
                  <c:v>417.63</c:v>
                </c:pt>
                <c:pt idx="28">
                  <c:v>520.75</c:v>
                </c:pt>
                <c:pt idx="29">
                  <c:v>338.25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A-4CD5-B27B-01F858962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9072"/>
        <c:axId val="172852000"/>
      </c:barChart>
      <c:dateAx>
        <c:axId val="17285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52000"/>
        <c:crosses val="autoZero"/>
        <c:auto val="1"/>
        <c:lblOffset val="100"/>
        <c:baseTimeUnit val="days"/>
      </c:dateAx>
      <c:valAx>
        <c:axId val="1728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</a:t>
                </a:r>
                <a:r>
                  <a:rPr lang="pl-PL" baseline="0"/>
                  <a:t> minut przeleciał samolot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8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466725</xdr:colOff>
      <xdr:row>76</xdr:row>
      <xdr:rowOff>142875</xdr:rowOff>
    </xdr:from>
    <xdr:to>
      <xdr:col>35</xdr:col>
      <xdr:colOff>409575</xdr:colOff>
      <xdr:row>91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3C1B6C-93A5-6382-105E-1E9254699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949.592885532409" createdVersion="8" refreshedVersion="8" minRefreshableVersion="3" recordCount="157" xr:uid="{4FDE4A7A-C556-4E3F-9347-1544AFD95219}">
  <cacheSource type="worksheet">
    <worksheetSource ref="A1:AA158" sheet="Sheet1"/>
  </cacheSource>
  <cacheFields count="27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 count="156">
        <d v="1899-12-30T08:00:00"/>
        <d v="1899-12-30T10:11:00"/>
        <d v="1899-12-30T15:30:26"/>
        <d v="1899-12-30T18:19:24"/>
        <d v="1899-12-30T04:15:11"/>
        <d v="1899-12-30T08:20:12"/>
        <d v="1899-12-30T11:32:21"/>
        <d v="1899-12-30T15:11:23"/>
        <d v="1899-12-30T19:20:32"/>
        <d v="1899-12-30T03:15:06"/>
        <d v="1899-12-30T09:04:06"/>
        <d v="1899-12-30T12:01:15"/>
        <d v="1899-12-30T16:55:06"/>
        <d v="1899-12-30T19:26:19"/>
        <d v="1899-12-30T04:06:09"/>
        <d v="1899-12-30T07:06:32"/>
        <d v="1899-12-30T08:35:19"/>
        <d v="1899-12-30T11:39:20"/>
        <d v="1899-12-30T16:51:10"/>
        <d v="1899-12-30T19:26:05"/>
        <d v="1899-12-30T07:15:54"/>
        <d v="1899-12-30T10:19:14"/>
        <d v="1899-12-30T13:25:06"/>
        <d v="1899-12-30T16:36:19"/>
        <d v="1899-12-30T18:30:30"/>
        <d v="1899-12-30T21:00:00"/>
        <d v="1899-12-30T05:12:46"/>
        <d v="1899-12-30T09:11:36"/>
        <d v="1899-12-30T13:25:15"/>
        <d v="1899-12-30T17:11:04"/>
        <d v="1899-12-30T19:42:12"/>
        <d v="1899-12-30T07:46:19"/>
        <d v="1899-12-30T11:09:08"/>
        <d v="1899-12-30T13:45:48"/>
        <d v="1899-12-30T16:56:19"/>
        <d v="1899-12-30T20:12:01"/>
        <d v="1899-12-30T03:15:16"/>
        <d v="1899-12-30T07:49:16"/>
        <d v="1899-12-30T10:01:22"/>
        <d v="1899-12-30T14:11:36"/>
        <d v="1899-12-30T17:36:45"/>
        <d v="1899-12-30T20:00:00"/>
        <d v="1899-12-30T06:11:26"/>
        <d v="1899-12-30T09:55:26"/>
        <d v="1899-12-30T12:08:45"/>
        <d v="1899-12-30T16:26:09"/>
        <d v="1899-12-30T20:30:16"/>
        <d v="1899-12-30T05:11:32"/>
        <d v="1899-12-30T09:10:06"/>
        <d v="1899-12-30T11:59:56"/>
        <d v="1899-12-30T15:35:54"/>
        <d v="1899-12-30T19:01:35"/>
        <d v="1899-12-30T21:01:04"/>
        <d v="1899-12-30T06:15:56"/>
        <d v="1899-12-30T11:04:15"/>
        <d v="1899-12-30T13:36:55"/>
        <d v="1899-12-30T15:57:15"/>
        <d v="1899-12-30T19:01:02"/>
        <d v="1899-12-30T04:00:00"/>
        <d v="1899-12-30T08:14:16"/>
        <d v="1899-12-30T12:30:01"/>
        <d v="1899-12-30T17:45:09"/>
        <d v="1899-12-30T05:08:45"/>
        <d v="1899-12-30T11:06:45"/>
        <d v="1899-12-30T13:15:09"/>
        <d v="1899-12-30T16:04:45"/>
        <d v="1899-12-30T20:09:11"/>
        <d v="1899-12-30T04:15:22"/>
        <d v="1899-12-30T08:15:54"/>
        <d v="1899-12-30T12:00:00"/>
        <d v="1899-12-30T15:26:30"/>
        <d v="1899-12-30T18:36:45"/>
        <d v="1899-12-30T20:56:55"/>
        <d v="1899-12-30T01:01:00"/>
        <d v="1899-12-30T06:55:57"/>
        <d v="1899-12-30T10:10:55"/>
        <d v="1899-12-30T14:22:45"/>
        <d v="1899-12-30T17:20:54"/>
        <d v="1899-12-30T20:47:41"/>
        <d v="1899-12-30T03:15:26"/>
        <d v="1899-12-30T07:11:26"/>
        <d v="1899-12-30T11:04:06"/>
        <d v="1899-12-30T13:55:00"/>
        <d v="1899-12-30T16:11:12"/>
        <d v="1899-12-30T19:01:22"/>
        <d v="1899-12-30T06:56:22"/>
        <d v="1899-12-30T11:00:06"/>
        <d v="1899-12-30T15:35:55"/>
        <d v="1899-12-30T19:12:43"/>
        <d v="1899-12-30T05:05:06"/>
        <d v="1899-12-30T09:14:16"/>
        <d v="1899-12-30T11:23:24"/>
        <d v="1899-12-30T14:55:20"/>
        <d v="1899-12-30T17:24:15"/>
        <d v="1899-12-30T09:06:04"/>
        <d v="1899-12-30T13:55:17"/>
        <d v="1899-12-30T16:15:07"/>
        <d v="1899-12-30T19:31:36"/>
        <d v="1899-12-30T22:55:59"/>
        <d v="1899-12-30T09:11:34"/>
        <d v="1899-12-30T11:24:12"/>
        <d v="1899-12-30T13:10:22"/>
        <d v="1899-12-30T15:11:02"/>
        <d v="1899-12-30T17:01:22"/>
        <d v="1899-12-30T17:55:09"/>
        <d v="1899-12-30T19:46:47"/>
        <d v="1899-12-30T23:26:01"/>
        <d v="1899-12-30T07:00:05"/>
        <d v="1899-12-30T10:16:33"/>
        <d v="1899-12-30T14:55:19"/>
        <d v="1899-12-30T17:04:22"/>
        <d v="1899-12-30T19:59:06"/>
        <d v="1899-12-30T07:09:33"/>
        <d v="1899-12-30T09:17:33"/>
        <d v="1899-12-30T14:33:24"/>
        <d v="1899-12-30T15:30:05"/>
        <d v="1899-12-30T18:20:15"/>
        <d v="1899-12-30T23:36:08"/>
        <d v="1899-12-30T07:08:04"/>
        <d v="1899-12-30T10:25:36"/>
        <d v="1899-12-30T13:05:04"/>
        <d v="1899-12-30T15:11:06"/>
        <d v="1899-12-30T18:56:45"/>
        <d v="1899-12-30T04:11:06"/>
        <d v="1899-12-30T10:56:55"/>
        <d v="1899-12-30T17:26:03"/>
        <d v="1899-12-30T19:40:23"/>
        <d v="1899-12-30T07:04:25"/>
        <d v="1899-12-30T10:11:21"/>
        <d v="1899-12-30T13:04:26"/>
        <d v="1899-12-30T15:08:09"/>
        <d v="1899-12-30T17:04:26"/>
        <d v="1899-12-30T06:26:25"/>
        <d v="1899-12-30T09:11:05"/>
        <d v="1899-12-30T10:55:04"/>
        <d v="1899-12-30T13:04:05"/>
        <d v="1899-12-30T16:08:45"/>
        <d v="1899-12-30T19:04:04"/>
        <d v="1899-12-30T06:04:05"/>
        <d v="1899-12-30T09:10:01"/>
        <d v="1899-12-30T13:05:06"/>
        <d v="1899-12-30T17:04:06"/>
        <d v="1899-12-30T10:04:06"/>
        <d v="1899-12-30T12:59:04"/>
        <d v="1899-12-30T17:06:04"/>
        <d v="1899-12-30T19:00:00"/>
        <d v="1899-12-30T07:11:03"/>
        <d v="1899-12-30T10:01:04"/>
        <d v="1899-12-30T13:21:10"/>
        <d v="1899-12-30T16:09:12"/>
        <d v="1899-12-30T19:11:01"/>
        <d v="1899-12-30T23:04:04"/>
        <d v="1899-12-30T07:30:00"/>
        <d v="1899-12-30T10:36:54"/>
        <d v="1899-12-30T14:10:15"/>
        <d v="1899-12-30T17:08:33"/>
      </sharedItems>
    </cacheField>
    <cacheField name="data prz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przylotu" numFmtId="164">
      <sharedItems containsSemiMixedTypes="0" containsNonDate="0" containsDate="1" containsString="0" minDate="1899-12-30T00:19:26" maxDate="1899-12-30T23:11:16"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czas lotu" numFmtId="164">
      <sharedItems containsSemiMixedTypes="0" containsNonDate="0" containsDate="1" containsString="0" minDate="1899-12-30T00:28:39" maxDate="1900-01-22T03:53:14"/>
    </cacheField>
    <cacheField name="czas lotu minuty" numFmtId="0">
      <sharedItems containsSemiMixedTypes="0" containsString="0" containsNumber="1" containsInteger="1" minValue="0" maxValue="59"/>
    </cacheField>
    <cacheField name="czas lotu godziny" numFmtId="0">
      <sharedItems containsSemiMixedTypes="0" containsString="0" containsNumber="1" containsInteger="1" minValue="0" maxValue="4"/>
    </cacheField>
    <cacheField name="czas lotu sekunda" numFmtId="0">
      <sharedItems containsSemiMixedTypes="0" containsString="0" containsNumber="1" containsInteger="1" minValue="0" maxValue="59"/>
    </cacheField>
    <cacheField name="czas lotu sekunda2" numFmtId="0">
      <sharedItems containsSemiMixedTypes="0" containsString="0" containsNumber="1" minValue="0" maxValue="0.98333333333333328"/>
    </cacheField>
    <cacheField name="czas lotu w minutach" numFmtId="0">
      <sharedItems containsSemiMixedTypes="0" containsString="0" containsNumber="1" minValue="28.65" maxValue="259.64999999999998"/>
    </cacheField>
    <cacheField name="ile ton po wyładowaniu" numFmtId="0">
      <sharedItems containsSemiMixedTypes="0" containsString="0" containsNumber="1" containsInteger="1" minValue="5" maxValue="42"/>
    </cacheField>
    <cacheField name="ile razy przekroczono ładowność" numFmtId="0">
      <sharedItems containsSemiMixedTypes="0" containsString="0" containsNumber="1" containsInteger="1" minValue="0" maxValue="3"/>
    </cacheField>
    <cacheField name="ile minut łącznie w powietrzu" numFmtId="0">
      <sharedItems containsSemiMixedTypes="0" containsString="0" containsNumber="1" minValue="74.599999999999994" maxValue="16330.390000000003"/>
    </cacheField>
    <cacheField name="ile godzin w powietrzu" numFmtId="0">
      <sharedItems containsSemiMixedTypes="0" containsString="0" containsNumber="1" minValue="1.2433333333333332" maxValue="272.1731666666667"/>
    </cacheField>
    <cacheField name="opłata za załadunek i rozładunek" numFmtId="0">
      <sharedItems containsSemiMixedTypes="0" containsString="0" containsNumber="1" containsInteger="1" minValue="1500" maxValue="67500"/>
    </cacheField>
    <cacheField name="opłata przewozowa" numFmtId="0">
      <sharedItems containsSemiMixedTypes="0" containsString="0" containsNumber="1" containsInteger="1" minValue="0" maxValue="120000"/>
    </cacheField>
    <cacheField name="czy lot przyniusł straty" numFmtId="0">
      <sharedItems containsSemiMixedTypes="0" containsString="0" containsNumber="1" containsInteger="1" minValue="0" maxValue="1"/>
    </cacheField>
    <cacheField name="czy londował tego samego dnia co startował" numFmtId="0">
      <sharedItems containsSemiMixedTypes="0" containsString="0" containsNumber="1" minValue="0" maxValue="259.64999999999998"/>
    </cacheField>
    <cacheField name="godziny lotu nowy dzień" numFmtId="0">
      <sharedItems containsSemiMixedTypes="0" containsString="0" containsNumber="1" containsInteger="1" minValue="0" maxValue="1"/>
    </cacheField>
    <cacheField name="minuty nowy dzień" numFmtId="0">
      <sharedItems containsSemiMixedTypes="0" containsString="0" containsNumber="1" containsInteger="1" minValue="0" maxValue="57"/>
    </cacheField>
    <cacheField name="sekuna nowy dzień lotu" numFmtId="0">
      <sharedItems containsSemiMixedTypes="0" containsString="0" containsNumber="1" containsInteger="1" minValue="0" maxValue="45"/>
    </cacheField>
    <cacheField name="ułamek sekunda nowy dzień lotu" numFmtId="0">
      <sharedItems containsSemiMixedTypes="0" containsString="0" containsNumber="1" minValue="0" maxValue="0.75"/>
    </cacheField>
    <cacheField name="minuty ułamek nowy dzień" numFmtId="0">
      <sharedItems containsSemiMixedTypes="0" containsString="0" containsNumber="1" minValue="0" maxValue="83.266666666666666"/>
    </cacheField>
    <cacheField name="minuty lotu stary dzień" numFmtId="0">
      <sharedItems containsSemiMixedTypes="0" containsString="0" containsNumber="1" minValue="23.866666666666667" maxValue="259.64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950.883919328706" createdVersion="8" refreshedVersion="8" minRefreshableVersion="3" recordCount="157" xr:uid="{D4785AD3-DE1A-4106-863E-7F6C9E72F7EB}">
  <cacheSource type="worksheet">
    <worksheetSource ref="A1:S158" sheet="Sheet1"/>
  </cacheSource>
  <cacheFields count="19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przylotu" numFmtId="164">
      <sharedItems containsSemiMixedTypes="0" containsNonDate="0" containsDate="1" containsString="0" minDate="1899-12-30T00:19:26" maxDate="1899-12-30T23:11:16"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czas lotu" numFmtId="164">
      <sharedItems containsSemiMixedTypes="0" containsNonDate="0" containsDate="1" containsString="0" minDate="1899-12-30T00:28:39" maxDate="1900-01-22T03:53:14"/>
    </cacheField>
    <cacheField name="czas lotu minuty" numFmtId="0">
      <sharedItems containsSemiMixedTypes="0" containsString="0" containsNumber="1" containsInteger="1" minValue="0" maxValue="59"/>
    </cacheField>
    <cacheField name="czas lotu godziny" numFmtId="0">
      <sharedItems containsSemiMixedTypes="0" containsString="0" containsNumber="1" containsInteger="1" minValue="0" maxValue="4"/>
    </cacheField>
    <cacheField name="czas lotu sekunda" numFmtId="0">
      <sharedItems containsSemiMixedTypes="0" containsString="0" containsNumber="1" containsInteger="1" minValue="0" maxValue="59"/>
    </cacheField>
    <cacheField name="czas lotu sekunda2" numFmtId="0">
      <sharedItems containsSemiMixedTypes="0" containsString="0" containsNumber="1" minValue="0" maxValue="0.98333333333333328"/>
    </cacheField>
    <cacheField name="czas lotu w minutach" numFmtId="0">
      <sharedItems containsSemiMixedTypes="0" containsString="0" containsNumber="1" minValue="28.65" maxValue="259.64999999999998"/>
    </cacheField>
    <cacheField name="ile ton po wyładowaniu" numFmtId="0">
      <sharedItems containsSemiMixedTypes="0" containsString="0" containsNumber="1" containsInteger="1" minValue="5" maxValue="42"/>
    </cacheField>
    <cacheField name="ile razy przekroczono ładowność" numFmtId="0">
      <sharedItems containsSemiMixedTypes="0" containsString="0" containsNumber="1" containsInteger="1" minValue="0" maxValue="3"/>
    </cacheField>
    <cacheField name="ile minut łącznie w powietrzu" numFmtId="0">
      <sharedItems containsSemiMixedTypes="0" containsString="0" containsNumber="1" minValue="74.599999999999994" maxValue="16330.390000000003"/>
    </cacheField>
    <cacheField name="ile godzin w powietrzu" numFmtId="0">
      <sharedItems containsSemiMixedTypes="0" containsString="0" containsNumber="1" minValue="1.2433333333333332" maxValue="272.1731666666667"/>
    </cacheField>
    <cacheField name="opłata za załadunek" numFmtId="0">
      <sharedItems containsSemiMixedTypes="0" containsString="0" containsNumber="1" containsInteger="1" minValue="0" maxValue="36000"/>
    </cacheField>
    <cacheField name="opłata przewozowa" numFmtId="0">
      <sharedItems containsSemiMixedTypes="0" containsString="0" containsNumber="1" containsInteger="1" minValue="0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ura" refreshedDate="44950.884565162036" createdVersion="8" refreshedVersion="8" minRefreshableVersion="3" recordCount="157" xr:uid="{12FFB298-AEEC-4FB4-A40A-FD521CF644E3}">
  <cacheSource type="worksheet">
    <worksheetSource ref="A1:AB158" sheet="Sheet1"/>
  </cacheSource>
  <cacheFields count="28">
    <cacheField name="lp" numFmtId="0">
      <sharedItems containsSemiMixedTypes="0" containsString="0" containsNumber="1" containsInteger="1" minValue="1" maxValue="157"/>
    </cacheField>
    <cacheField name="data wylotu" numFmtId="14">
      <sharedItems containsSemiMixedTypes="0" containsNonDate="0" containsDate="1" containsString="0" minDate="2021-09-01T00:00:00" maxDate="2021-10-01T00:00:00"/>
    </cacheField>
    <cacheField name="godzina wylotu" numFmtId="164">
      <sharedItems containsSemiMixedTypes="0" containsNonDate="0" containsDate="1" containsString="0" minDate="1899-12-30T01:01:00" maxDate="1899-12-30T23:36:08"/>
    </cacheField>
    <cacheField name="data prz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 przylotu" numFmtId="164">
      <sharedItems containsSemiMixedTypes="0" containsNonDate="0" containsDate="1" containsString="0" minDate="1899-12-30T00:19:26" maxDate="1899-12-30T23:11:16"/>
    </cacheField>
    <cacheField name="Cargo załadunek" numFmtId="0">
      <sharedItems containsSemiMixedTypes="0" containsString="0" containsNumber="1" containsInteger="1" minValue="0" maxValue="24"/>
    </cacheField>
    <cacheField name="Cargo wyładunek" numFmtId="0">
      <sharedItems containsSemiMixedTypes="0" containsString="0" containsNumber="1" containsInteger="1" minValue="0" maxValue="39"/>
    </cacheField>
    <cacheField name="czas lotu" numFmtId="164">
      <sharedItems containsSemiMixedTypes="0" containsNonDate="0" containsDate="1" containsString="0" minDate="1899-12-30T00:28:39" maxDate="1900-01-22T03:53:14"/>
    </cacheField>
    <cacheField name="czas lotu minuty" numFmtId="0">
      <sharedItems containsSemiMixedTypes="0" containsString="0" containsNumber="1" containsInteger="1" minValue="0" maxValue="59"/>
    </cacheField>
    <cacheField name="czas lotu godziny" numFmtId="0">
      <sharedItems containsSemiMixedTypes="0" containsString="0" containsNumber="1" containsInteger="1" minValue="0" maxValue="4"/>
    </cacheField>
    <cacheField name="czas lotu sekunda" numFmtId="0">
      <sharedItems containsSemiMixedTypes="0" containsString="0" containsNumber="1" containsInteger="1" minValue="0" maxValue="59"/>
    </cacheField>
    <cacheField name="czas lotu sekunda2" numFmtId="0">
      <sharedItems containsSemiMixedTypes="0" containsString="0" containsNumber="1" minValue="0" maxValue="0.98333333333333328"/>
    </cacheField>
    <cacheField name="czas lotu w minutach" numFmtId="0">
      <sharedItems containsSemiMixedTypes="0" containsString="0" containsNumber="1" minValue="28.65" maxValue="259.64999999999998"/>
    </cacheField>
    <cacheField name="ile ton po wyładowaniu" numFmtId="0">
      <sharedItems containsSemiMixedTypes="0" containsString="0" containsNumber="1" containsInteger="1" minValue="5" maxValue="42"/>
    </cacheField>
    <cacheField name="ile razy przekroczono ładowność" numFmtId="0">
      <sharedItems containsSemiMixedTypes="0" containsString="0" containsNumber="1" containsInteger="1" minValue="0" maxValue="3"/>
    </cacheField>
    <cacheField name="ile minut łącznie w powietrzu" numFmtId="0">
      <sharedItems containsSemiMixedTypes="0" containsString="0" containsNumber="1" minValue="74.599999999999994" maxValue="16330.390000000003"/>
    </cacheField>
    <cacheField name="ile godzin w powietrzu" numFmtId="0">
      <sharedItems containsSemiMixedTypes="0" containsString="0" containsNumber="1" minValue="1.2433333333333332" maxValue="272.1731666666667"/>
    </cacheField>
    <cacheField name="opłata za załadunek" numFmtId="0">
      <sharedItems containsSemiMixedTypes="0" containsString="0" containsNumber="1" containsInteger="1" minValue="0" maxValue="36000"/>
    </cacheField>
    <cacheField name="opłata przewozowa" numFmtId="0">
      <sharedItems containsSemiMixedTypes="0" containsString="0" containsNumber="1" containsInteger="1" minValue="0" maxValue="120000"/>
    </cacheField>
    <cacheField name="czy lot przyniusł straty" numFmtId="0">
      <sharedItems containsSemiMixedTypes="0" containsString="0" containsNumber="1" containsInteger="1" minValue="0" maxValue="0"/>
    </cacheField>
    <cacheField name="czy londował tego samego dnia co startował" numFmtId="0">
      <sharedItems containsSemiMixedTypes="0" containsString="0" containsNumber="1" minValue="0" maxValue="259.64999999999998"/>
    </cacheField>
    <cacheField name="godziny lotu nowy dzień" numFmtId="0">
      <sharedItems containsSemiMixedTypes="0" containsString="0" containsNumber="1" containsInteger="1" minValue="0" maxValue="1"/>
    </cacheField>
    <cacheField name="minuty nowy dzień" numFmtId="0">
      <sharedItems containsSemiMixedTypes="0" containsString="0" containsNumber="1" containsInteger="1" minValue="0" maxValue="57"/>
    </cacheField>
    <cacheField name="sekuna nowy dzień lotu" numFmtId="0">
      <sharedItems containsSemiMixedTypes="0" containsString="0" containsNumber="1" containsInteger="1" minValue="0" maxValue="45"/>
    </cacheField>
    <cacheField name="ułamek sekunda nowy dzień lotu" numFmtId="0">
      <sharedItems containsSemiMixedTypes="0" containsString="0" containsNumber="1" minValue="0" maxValue="0.75"/>
    </cacheField>
    <cacheField name="minuty ułamek nowy dzień" numFmtId="0">
      <sharedItems containsSemiMixedTypes="0" containsString="0" containsNumber="1" minValue="0" maxValue="83.266666666666666"/>
    </cacheField>
    <cacheField name="minuty lotu stary dzień" numFmtId="0">
      <sharedItems containsSemiMixedTypes="0" containsString="0" containsNumber="1" minValue="23.866666666666667" maxValue="259.64999999999998"/>
    </cacheField>
    <cacheField name="opłata za rozładunek" numFmtId="0">
      <sharedItems containsSemiMixedTypes="0" containsString="0" containsNumber="1" containsInteger="1" minValue="0" maxValue="5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x v="0"/>
    <x v="0"/>
    <d v="1899-12-30T09:14:36"/>
    <n v="12"/>
    <n v="0"/>
    <d v="1899-12-30T01:14:36"/>
    <n v="14"/>
    <n v="1"/>
    <n v="36"/>
    <n v="0.6"/>
    <n v="74.599999999999994"/>
    <n v="12"/>
    <n v="0"/>
    <n v="74.599999999999994"/>
    <n v="1.2433333333333332"/>
    <n v="18000"/>
    <n v="66000"/>
    <n v="0"/>
    <n v="74.599999999999994"/>
    <n v="0"/>
    <n v="0"/>
    <n v="0"/>
    <n v="0"/>
    <n v="0"/>
    <n v="74.599999999999994"/>
  </r>
  <r>
    <n v="2"/>
    <x v="0"/>
    <x v="1"/>
    <x v="0"/>
    <d v="1899-12-30T13:25:27"/>
    <n v="11"/>
    <n v="16"/>
    <d v="1899-12-30T03:14:27"/>
    <n v="14"/>
    <n v="3"/>
    <n v="27"/>
    <n v="0.45"/>
    <n v="194.45"/>
    <n v="23"/>
    <n v="0"/>
    <n v="269.04999999999995"/>
    <n v="4.484166666666666"/>
    <n v="40500"/>
    <n v="60500"/>
    <n v="0"/>
    <n v="194.45"/>
    <n v="0"/>
    <n v="0"/>
    <n v="0"/>
    <n v="0"/>
    <n v="0"/>
    <n v="194.45"/>
  </r>
  <r>
    <n v="3"/>
    <x v="0"/>
    <x v="2"/>
    <x v="0"/>
    <d v="1899-12-30T17:11:21"/>
    <n v="9"/>
    <n v="0"/>
    <d v="1899-12-30T01:40:55"/>
    <n v="40"/>
    <n v="1"/>
    <n v="55"/>
    <n v="0.91666666666666663"/>
    <n v="100.92"/>
    <n v="16"/>
    <n v="0"/>
    <n v="369.96999999999997"/>
    <n v="6.1661666666666664"/>
    <n v="13500"/>
    <n v="54000"/>
    <n v="0"/>
    <n v="100.92"/>
    <n v="0"/>
    <n v="0"/>
    <n v="0"/>
    <n v="0"/>
    <n v="0"/>
    <n v="100.91666666666667"/>
  </r>
  <r>
    <n v="4"/>
    <x v="0"/>
    <x v="3"/>
    <x v="0"/>
    <d v="1899-12-30T21:56:12"/>
    <n v="14"/>
    <n v="11"/>
    <d v="1899-12-30T03:36:48"/>
    <n v="36"/>
    <n v="3"/>
    <n v="48"/>
    <n v="0.8"/>
    <n v="216.8"/>
    <n v="30"/>
    <n v="0"/>
    <n v="586.77"/>
    <n v="9.7795000000000005"/>
    <n v="37500"/>
    <n v="77000"/>
    <n v="0"/>
    <n v="216.8"/>
    <n v="0"/>
    <n v="0"/>
    <n v="0"/>
    <n v="0"/>
    <n v="0"/>
    <n v="216.8"/>
  </r>
  <r>
    <n v="5"/>
    <x v="1"/>
    <x v="4"/>
    <x v="1"/>
    <d v="1899-12-30T06:33:21"/>
    <n v="21"/>
    <n v="15"/>
    <d v="1899-12-30T02:18:10"/>
    <n v="18"/>
    <n v="2"/>
    <n v="10"/>
    <n v="0.16666666666666666"/>
    <n v="138.16999999999999"/>
    <n v="40"/>
    <n v="0"/>
    <n v="724.93999999999994"/>
    <n v="12.082333333333333"/>
    <n v="54000"/>
    <n v="105000"/>
    <n v="0"/>
    <n v="138.16999999999999"/>
    <n v="0"/>
    <n v="0"/>
    <n v="0"/>
    <n v="0"/>
    <n v="0"/>
    <n v="138.16666666666666"/>
  </r>
  <r>
    <n v="6"/>
    <x v="1"/>
    <x v="5"/>
    <x v="1"/>
    <d v="1899-12-30T10:11:26"/>
    <n v="11"/>
    <n v="24"/>
    <d v="1899-12-30T01:51:14"/>
    <n v="51"/>
    <n v="1"/>
    <n v="14"/>
    <n v="0.23333333333333334"/>
    <n v="111.23"/>
    <n v="36"/>
    <n v="0"/>
    <n v="836.17"/>
    <n v="13.936166666666667"/>
    <n v="52500"/>
    <n v="60500"/>
    <n v="0"/>
    <n v="111.23"/>
    <n v="0"/>
    <n v="0"/>
    <n v="0"/>
    <n v="0"/>
    <n v="0"/>
    <n v="111.23333333333333"/>
  </r>
  <r>
    <n v="7"/>
    <x v="1"/>
    <x v="6"/>
    <x v="1"/>
    <d v="1899-12-30T13:43:53"/>
    <n v="19"/>
    <n v="10"/>
    <d v="1899-12-30T02:11:32"/>
    <n v="11"/>
    <n v="2"/>
    <n v="32"/>
    <n v="0.53333333333333333"/>
    <n v="131.53"/>
    <n v="31"/>
    <n v="0"/>
    <n v="967.69999999999993"/>
    <n v="16.128333333333334"/>
    <n v="43500"/>
    <n v="104500"/>
    <n v="0"/>
    <n v="131.53"/>
    <n v="0"/>
    <n v="0"/>
    <n v="0"/>
    <n v="0"/>
    <n v="0"/>
    <n v="131.53333333333333"/>
  </r>
  <r>
    <n v="8"/>
    <x v="1"/>
    <x v="7"/>
    <x v="1"/>
    <d v="1899-12-30T17:30:24"/>
    <n v="9"/>
    <n v="11"/>
    <d v="1899-12-30T02:19:01"/>
    <n v="19"/>
    <n v="2"/>
    <n v="1"/>
    <n v="1.6666666666666666E-2"/>
    <n v="139.02000000000001"/>
    <n v="30"/>
    <n v="0"/>
    <n v="1106.72"/>
    <n v="18.445333333333334"/>
    <n v="30000"/>
    <n v="54000"/>
    <n v="0"/>
    <n v="139.02000000000001"/>
    <n v="0"/>
    <n v="0"/>
    <n v="0"/>
    <n v="0"/>
    <n v="0"/>
    <n v="139.01666666666668"/>
  </r>
  <r>
    <n v="9"/>
    <x v="1"/>
    <x v="8"/>
    <x v="1"/>
    <d v="1899-12-30T21:31:33"/>
    <n v="12"/>
    <n v="15"/>
    <d v="1899-12-30T02:11:01"/>
    <n v="11"/>
    <n v="2"/>
    <n v="1"/>
    <n v="1.6666666666666666E-2"/>
    <n v="131.02000000000001"/>
    <n v="31"/>
    <n v="0"/>
    <n v="1237.74"/>
    <n v="20.629000000000001"/>
    <n v="40500"/>
    <n v="66000"/>
    <n v="0"/>
    <n v="131.02000000000001"/>
    <n v="0"/>
    <n v="0"/>
    <n v="0"/>
    <n v="0"/>
    <n v="0"/>
    <n v="131.01666666666668"/>
  </r>
  <r>
    <n v="10"/>
    <x v="2"/>
    <x v="9"/>
    <x v="2"/>
    <d v="1899-12-30T07:34:45"/>
    <n v="17"/>
    <n v="22"/>
    <d v="1899-12-30T04:19:39"/>
    <n v="19"/>
    <n v="4"/>
    <n v="39"/>
    <n v="0.65"/>
    <n v="259.64999999999998"/>
    <n v="33"/>
    <n v="0"/>
    <n v="1497.3899999999999"/>
    <n v="24.956499999999998"/>
    <n v="58500"/>
    <n v="93500"/>
    <n v="0"/>
    <n v="259.64999999999998"/>
    <n v="0"/>
    <n v="0"/>
    <n v="0"/>
    <n v="0"/>
    <n v="0"/>
    <n v="259.64999999999998"/>
  </r>
  <r>
    <n v="11"/>
    <x v="2"/>
    <x v="10"/>
    <x v="2"/>
    <d v="1899-12-30T11:04:25"/>
    <n v="14"/>
    <n v="10"/>
    <d v="1899-12-30T02:00:19"/>
    <n v="0"/>
    <n v="2"/>
    <n v="19"/>
    <n v="0.31666666666666665"/>
    <n v="120.32"/>
    <n v="25"/>
    <n v="0"/>
    <n v="1617.7099999999998"/>
    <n v="26.961833333333331"/>
    <n v="36000"/>
    <n v="77000"/>
    <n v="0"/>
    <n v="120.32"/>
    <n v="0"/>
    <n v="0"/>
    <n v="0"/>
    <n v="0"/>
    <n v="0"/>
    <n v="120.31666666666666"/>
  </r>
  <r>
    <n v="12"/>
    <x v="2"/>
    <x v="11"/>
    <x v="2"/>
    <d v="1899-12-30T15:16:19"/>
    <n v="24"/>
    <n v="19"/>
    <d v="1899-12-30T03:15:04"/>
    <n v="15"/>
    <n v="3"/>
    <n v="4"/>
    <n v="6.6666666666666666E-2"/>
    <n v="195.07"/>
    <n v="39"/>
    <n v="0"/>
    <n v="1812.7799999999997"/>
    <n v="30.212999999999997"/>
    <n v="64500"/>
    <n v="120000"/>
    <n v="0"/>
    <n v="195.07"/>
    <n v="0"/>
    <n v="0"/>
    <n v="0"/>
    <n v="0"/>
    <n v="0"/>
    <n v="195.06666666666666"/>
  </r>
  <r>
    <n v="13"/>
    <x v="2"/>
    <x v="12"/>
    <x v="2"/>
    <d v="1899-12-30T18:26:19"/>
    <n v="16"/>
    <n v="11"/>
    <d v="1899-12-30T01:31:13"/>
    <n v="31"/>
    <n v="1"/>
    <n v="13"/>
    <n v="0.21666666666666667"/>
    <n v="91.22"/>
    <n v="36"/>
    <n v="0"/>
    <n v="1903.9999999999998"/>
    <n v="31.733333333333331"/>
    <n v="40500"/>
    <n v="88000"/>
    <n v="0"/>
    <n v="91.22"/>
    <n v="0"/>
    <n v="0"/>
    <n v="0"/>
    <n v="0"/>
    <n v="0"/>
    <n v="91.216666666666669"/>
  </r>
  <r>
    <n v="14"/>
    <x v="2"/>
    <x v="13"/>
    <x v="2"/>
    <d v="1899-12-30T22:16:45"/>
    <n v="15"/>
    <n v="9"/>
    <d v="1899-12-30T02:50:26"/>
    <n v="50"/>
    <n v="2"/>
    <n v="26"/>
    <n v="0.43333333333333335"/>
    <n v="170.43"/>
    <n v="40"/>
    <n v="0"/>
    <n v="2074.4299999999998"/>
    <n v="34.573833333333333"/>
    <n v="36000"/>
    <n v="82500"/>
    <n v="0"/>
    <n v="170.43"/>
    <n v="0"/>
    <n v="0"/>
    <n v="0"/>
    <n v="0"/>
    <n v="0"/>
    <n v="170.43333333333334"/>
  </r>
  <r>
    <n v="15"/>
    <x v="3"/>
    <x v="14"/>
    <x v="3"/>
    <d v="1899-12-30T06:04:35"/>
    <n v="7"/>
    <n v="16"/>
    <d v="1899-12-30T01:58:26"/>
    <n v="58"/>
    <n v="1"/>
    <n v="26"/>
    <n v="0.43333333333333335"/>
    <n v="118.43"/>
    <n v="38"/>
    <n v="0"/>
    <n v="2192.8599999999997"/>
    <n v="36.547666666666665"/>
    <n v="34500"/>
    <n v="42000"/>
    <n v="0"/>
    <n v="118.43"/>
    <n v="0"/>
    <n v="0"/>
    <n v="0"/>
    <n v="0"/>
    <n v="0"/>
    <n v="118.43333333333334"/>
  </r>
  <r>
    <n v="16"/>
    <x v="3"/>
    <x v="15"/>
    <x v="3"/>
    <d v="1899-12-30T08:19:45"/>
    <n v="9"/>
    <n v="11"/>
    <d v="1899-12-30T01:13:13"/>
    <n v="13"/>
    <n v="1"/>
    <n v="13"/>
    <n v="0.21666666666666667"/>
    <n v="73.22"/>
    <n v="31"/>
    <n v="0"/>
    <n v="2266.0799999999995"/>
    <n v="37.767999999999994"/>
    <n v="30000"/>
    <n v="54000"/>
    <n v="0"/>
    <n v="73.22"/>
    <n v="0"/>
    <n v="0"/>
    <n v="0"/>
    <n v="0"/>
    <n v="0"/>
    <n v="73.216666666666669"/>
  </r>
  <r>
    <n v="17"/>
    <x v="3"/>
    <x v="16"/>
    <x v="3"/>
    <d v="1899-12-30T10:05:36"/>
    <n v="13"/>
    <n v="18"/>
    <d v="1899-12-30T01:30:17"/>
    <n v="30"/>
    <n v="1"/>
    <n v="17"/>
    <n v="0.28333333333333333"/>
    <n v="90.28"/>
    <n v="33"/>
    <n v="0"/>
    <n v="2356.3599999999997"/>
    <n v="39.272666666666659"/>
    <n v="46500"/>
    <n v="71500"/>
    <n v="0"/>
    <n v="90.28"/>
    <n v="0"/>
    <n v="0"/>
    <n v="0"/>
    <n v="0"/>
    <n v="0"/>
    <n v="90.283333333333331"/>
  </r>
  <r>
    <n v="18"/>
    <x v="3"/>
    <x v="17"/>
    <x v="3"/>
    <d v="1899-12-30T12:55:10"/>
    <n v="22"/>
    <n v="5"/>
    <d v="1899-12-30T01:15:50"/>
    <n v="15"/>
    <n v="1"/>
    <n v="50"/>
    <n v="0.83333333333333337"/>
    <n v="75.83"/>
    <n v="37"/>
    <n v="0"/>
    <n v="2432.1899999999996"/>
    <n v="40.536499999999997"/>
    <n v="40500"/>
    <n v="110000"/>
    <n v="0"/>
    <n v="75.83"/>
    <n v="0"/>
    <n v="0"/>
    <n v="0"/>
    <n v="0"/>
    <n v="0"/>
    <n v="75.833333333333329"/>
  </r>
  <r>
    <n v="19"/>
    <x v="3"/>
    <x v="18"/>
    <x v="3"/>
    <d v="1899-12-30T18:34:04"/>
    <n v="8"/>
    <n v="23"/>
    <d v="1899-12-30T01:42:54"/>
    <n v="42"/>
    <n v="1"/>
    <n v="54"/>
    <n v="0.9"/>
    <n v="102.9"/>
    <n v="40"/>
    <n v="0"/>
    <n v="2535.0899999999997"/>
    <n v="42.251499999999993"/>
    <n v="46500"/>
    <n v="48000"/>
    <n v="0"/>
    <n v="102.9"/>
    <n v="0"/>
    <n v="0"/>
    <n v="0"/>
    <n v="0"/>
    <n v="0"/>
    <n v="102.9"/>
  </r>
  <r>
    <n v="20"/>
    <x v="3"/>
    <x v="19"/>
    <x v="3"/>
    <d v="1899-12-30T23:11:16"/>
    <n v="11"/>
    <n v="14"/>
    <d v="1899-12-30T03:45:11"/>
    <n v="45"/>
    <n v="3"/>
    <n v="11"/>
    <n v="0.18333333333333332"/>
    <n v="225.18"/>
    <n v="28"/>
    <n v="0"/>
    <n v="2760.2699999999995"/>
    <n v="46.004499999999993"/>
    <n v="37500"/>
    <n v="60500"/>
    <n v="0"/>
    <n v="225.18"/>
    <n v="0"/>
    <n v="0"/>
    <n v="0"/>
    <n v="0"/>
    <n v="0"/>
    <n v="225.18333333333334"/>
  </r>
  <r>
    <n v="21"/>
    <x v="4"/>
    <x v="20"/>
    <x v="4"/>
    <d v="1899-12-30T09:01:45"/>
    <n v="17"/>
    <n v="23"/>
    <d v="1899-12-30T01:45:51"/>
    <n v="45"/>
    <n v="1"/>
    <n v="51"/>
    <n v="0.85"/>
    <n v="105.85"/>
    <n v="31"/>
    <n v="0"/>
    <n v="2866.1199999999994"/>
    <n v="47.768666666666654"/>
    <n v="60000"/>
    <n v="93500"/>
    <n v="0"/>
    <n v="105.85"/>
    <n v="0"/>
    <n v="0"/>
    <n v="0"/>
    <n v="0"/>
    <n v="0"/>
    <n v="105.85"/>
  </r>
  <r>
    <n v="22"/>
    <x v="4"/>
    <x v="21"/>
    <x v="4"/>
    <d v="1899-12-30T12:16:25"/>
    <n v="15"/>
    <n v="11"/>
    <d v="1899-12-30T01:57:11"/>
    <n v="57"/>
    <n v="1"/>
    <n v="11"/>
    <n v="0.18333333333333332"/>
    <n v="117.18"/>
    <n v="23"/>
    <n v="0"/>
    <n v="2983.2999999999993"/>
    <n v="49.721666666666657"/>
    <n v="39000"/>
    <n v="82500"/>
    <n v="0"/>
    <n v="117.18"/>
    <n v="0"/>
    <n v="0"/>
    <n v="0"/>
    <n v="0"/>
    <n v="0"/>
    <n v="117.18333333333334"/>
  </r>
  <r>
    <n v="23"/>
    <x v="4"/>
    <x v="22"/>
    <x v="4"/>
    <d v="1899-12-30T15:26:19"/>
    <n v="19"/>
    <n v="21"/>
    <d v="1899-12-30T02:01:13"/>
    <n v="1"/>
    <n v="2"/>
    <n v="13"/>
    <n v="0.21666666666666667"/>
    <n v="121.22"/>
    <n v="31"/>
    <n v="0"/>
    <n v="3104.5199999999991"/>
    <n v="51.741999999999983"/>
    <n v="60000"/>
    <n v="104500"/>
    <n v="0"/>
    <n v="121.22"/>
    <n v="0"/>
    <n v="0"/>
    <n v="0"/>
    <n v="0"/>
    <n v="0"/>
    <n v="121.21666666666667"/>
  </r>
  <r>
    <n v="24"/>
    <x v="4"/>
    <x v="23"/>
    <x v="4"/>
    <d v="1899-12-30T17:36:28"/>
    <n v="11"/>
    <n v="9"/>
    <d v="1899-12-30T01:00:09"/>
    <n v="0"/>
    <n v="1"/>
    <n v="9"/>
    <n v="0.15"/>
    <n v="60.15"/>
    <n v="21"/>
    <n v="0"/>
    <n v="3164.6699999999992"/>
    <n v="52.744499999999988"/>
    <n v="30000"/>
    <n v="60500"/>
    <n v="0"/>
    <n v="60.15"/>
    <n v="0"/>
    <n v="0"/>
    <n v="0"/>
    <n v="0"/>
    <n v="0"/>
    <n v="60.15"/>
  </r>
  <r>
    <n v="25"/>
    <x v="4"/>
    <x v="24"/>
    <x v="4"/>
    <d v="1899-12-30T19:50:16"/>
    <n v="15"/>
    <n v="11"/>
    <d v="1899-12-30T01:19:46"/>
    <n v="19"/>
    <n v="1"/>
    <n v="46"/>
    <n v="0.76666666666666672"/>
    <n v="79.77"/>
    <n v="27"/>
    <n v="0"/>
    <n v="3244.4399999999991"/>
    <n v="54.073999999999984"/>
    <n v="39000"/>
    <n v="82500"/>
    <n v="0"/>
    <n v="79.77"/>
    <n v="0"/>
    <n v="0"/>
    <n v="0"/>
    <n v="0"/>
    <n v="0"/>
    <n v="79.766666666666666"/>
  </r>
  <r>
    <n v="26"/>
    <x v="4"/>
    <x v="25"/>
    <x v="5"/>
    <d v="1899-12-30T00:19:26"/>
    <n v="15"/>
    <n v="17"/>
    <d v="1900-01-22T03:19:26"/>
    <n v="19"/>
    <n v="3"/>
    <n v="26"/>
    <n v="0.43333333333333335"/>
    <n v="199.43"/>
    <n v="31"/>
    <n v="0"/>
    <n v="3443.869999999999"/>
    <n v="57.397833333333317"/>
    <n v="22500"/>
    <n v="82500"/>
    <n v="0"/>
    <n v="0"/>
    <n v="0"/>
    <n v="19"/>
    <n v="26"/>
    <n v="0.43333333333333335"/>
    <n v="19.433333333333334"/>
    <n v="180"/>
  </r>
  <r>
    <n v="27"/>
    <x v="5"/>
    <x v="26"/>
    <x v="5"/>
    <d v="1899-12-30T07:08:36"/>
    <n v="9"/>
    <n v="6"/>
    <d v="1899-12-30T01:55:50"/>
    <n v="55"/>
    <n v="1"/>
    <n v="50"/>
    <n v="0.83333333333333337"/>
    <n v="115.83"/>
    <n v="23"/>
    <n v="0"/>
    <n v="3559.6999999999989"/>
    <n v="59.328333333333312"/>
    <n v="48000"/>
    <n v="54000"/>
    <n v="0"/>
    <n v="115.83"/>
    <n v="0"/>
    <n v="0"/>
    <n v="0"/>
    <n v="0"/>
    <n v="0"/>
    <n v="115.83333333333333"/>
  </r>
  <r>
    <n v="28"/>
    <x v="5"/>
    <x v="27"/>
    <x v="5"/>
    <d v="1899-12-30T12:36:19"/>
    <n v="14"/>
    <n v="22"/>
    <d v="1899-12-30T03:24:43"/>
    <n v="24"/>
    <n v="3"/>
    <n v="43"/>
    <n v="0.71666666666666667"/>
    <n v="204.72"/>
    <n v="31"/>
    <n v="0"/>
    <n v="3764.4199999999987"/>
    <n v="62.740333333333311"/>
    <n v="54000"/>
    <n v="77000"/>
    <n v="0"/>
    <n v="204.72"/>
    <n v="0"/>
    <n v="0"/>
    <n v="0"/>
    <n v="0"/>
    <n v="0"/>
    <n v="204.71666666666667"/>
  </r>
  <r>
    <n v="29"/>
    <x v="5"/>
    <x v="28"/>
    <x v="5"/>
    <d v="1899-12-30T15:01:15"/>
    <n v="14"/>
    <n v="3"/>
    <d v="1899-12-30T01:36:00"/>
    <n v="36"/>
    <n v="1"/>
    <n v="0"/>
    <n v="0"/>
    <n v="96"/>
    <n v="23"/>
    <n v="0"/>
    <n v="3860.4199999999987"/>
    <n v="64.340333333333305"/>
    <n v="25500"/>
    <n v="77000"/>
    <n v="0"/>
    <n v="96"/>
    <n v="0"/>
    <n v="0"/>
    <n v="0"/>
    <n v="0"/>
    <n v="0"/>
    <n v="96"/>
  </r>
  <r>
    <n v="30"/>
    <x v="5"/>
    <x v="29"/>
    <x v="5"/>
    <d v="1899-12-30T18:19:00"/>
    <n v="18"/>
    <n v="14"/>
    <d v="1899-12-30T01:07:56"/>
    <n v="7"/>
    <n v="1"/>
    <n v="56"/>
    <n v="0.93333333333333335"/>
    <n v="67.930000000000007"/>
    <n v="38"/>
    <n v="0"/>
    <n v="3928.3499999999985"/>
    <n v="65.472499999999982"/>
    <n v="48000"/>
    <n v="99000"/>
    <n v="0"/>
    <n v="67.930000000000007"/>
    <n v="0"/>
    <n v="0"/>
    <n v="0"/>
    <n v="0"/>
    <n v="0"/>
    <n v="67.933333333333337"/>
  </r>
  <r>
    <n v="31"/>
    <x v="5"/>
    <x v="30"/>
    <x v="5"/>
    <d v="1899-12-30T21:22:13"/>
    <n v="16"/>
    <n v="21"/>
    <d v="1899-12-30T01:40:01"/>
    <n v="40"/>
    <n v="1"/>
    <n v="1"/>
    <n v="1.6666666666666666E-2"/>
    <n v="100.02"/>
    <n v="40"/>
    <n v="0"/>
    <n v="4028.3699999999985"/>
    <n v="67.13949999999997"/>
    <n v="55500"/>
    <n v="88000"/>
    <n v="0"/>
    <n v="100.02"/>
    <n v="0"/>
    <n v="0"/>
    <n v="0"/>
    <n v="0"/>
    <n v="0"/>
    <n v="100.01666666666667"/>
  </r>
  <r>
    <n v="32"/>
    <x v="6"/>
    <x v="31"/>
    <x v="6"/>
    <d v="1899-12-30T09:36:14"/>
    <n v="15"/>
    <n v="14"/>
    <d v="1899-12-30T01:49:55"/>
    <n v="49"/>
    <n v="1"/>
    <n v="55"/>
    <n v="0.91666666666666663"/>
    <n v="109.92"/>
    <n v="34"/>
    <n v="0"/>
    <n v="4138.2899999999981"/>
    <n v="68.971499999999963"/>
    <n v="43500"/>
    <n v="82500"/>
    <n v="0"/>
    <n v="109.92"/>
    <n v="0"/>
    <n v="0"/>
    <n v="0"/>
    <n v="0"/>
    <n v="0"/>
    <n v="109.91666666666667"/>
  </r>
  <r>
    <n v="33"/>
    <x v="6"/>
    <x v="32"/>
    <x v="6"/>
    <d v="1899-12-30T12:31:16"/>
    <n v="12"/>
    <n v="23"/>
    <d v="1899-12-30T01:22:08"/>
    <n v="22"/>
    <n v="1"/>
    <n v="8"/>
    <n v="0.13333333333333333"/>
    <n v="82.13"/>
    <n v="32"/>
    <n v="0"/>
    <n v="4220.4199999999983"/>
    <n v="70.340333333333305"/>
    <n v="52500"/>
    <n v="66000"/>
    <n v="0"/>
    <n v="82.13"/>
    <n v="0"/>
    <n v="0"/>
    <n v="0"/>
    <n v="0"/>
    <n v="0"/>
    <n v="82.13333333333334"/>
  </r>
  <r>
    <n v="34"/>
    <x v="6"/>
    <x v="33"/>
    <x v="6"/>
    <d v="1899-12-30T15:34:16"/>
    <n v="17"/>
    <n v="6"/>
    <d v="1899-12-30T01:48:28"/>
    <n v="48"/>
    <n v="1"/>
    <n v="28"/>
    <n v="0.46666666666666667"/>
    <n v="108.47"/>
    <n v="26"/>
    <n v="0"/>
    <n v="4328.8899999999985"/>
    <n v="72.14816666666664"/>
    <n v="34500"/>
    <n v="93500"/>
    <n v="0"/>
    <n v="108.47"/>
    <n v="0"/>
    <n v="0"/>
    <n v="0"/>
    <n v="0"/>
    <n v="0"/>
    <n v="108.46666666666667"/>
  </r>
  <r>
    <n v="35"/>
    <x v="6"/>
    <x v="34"/>
    <x v="6"/>
    <d v="1899-12-30T19:00:11"/>
    <n v="19"/>
    <n v="16"/>
    <d v="1899-12-30T02:03:52"/>
    <n v="3"/>
    <n v="2"/>
    <n v="52"/>
    <n v="0.8666666666666667"/>
    <n v="123.87"/>
    <n v="39"/>
    <n v="0"/>
    <n v="4452.7599999999984"/>
    <n v="74.212666666666635"/>
    <n v="52500"/>
    <n v="104500"/>
    <n v="0"/>
    <n v="123.87"/>
    <n v="0"/>
    <n v="0"/>
    <n v="0"/>
    <n v="0"/>
    <n v="0"/>
    <n v="123.86666666666666"/>
  </r>
  <r>
    <n v="36"/>
    <x v="6"/>
    <x v="35"/>
    <x v="6"/>
    <d v="1899-12-30T22:34:36"/>
    <n v="11"/>
    <n v="14"/>
    <d v="1899-12-30T02:22:35"/>
    <n v="22"/>
    <n v="2"/>
    <n v="35"/>
    <n v="0.58333333333333337"/>
    <n v="142.58000000000001"/>
    <n v="34"/>
    <n v="0"/>
    <n v="4595.3399999999983"/>
    <n v="76.58899999999997"/>
    <n v="37500"/>
    <n v="60500"/>
    <n v="0"/>
    <n v="142.58000000000001"/>
    <n v="0"/>
    <n v="0"/>
    <n v="0"/>
    <n v="0"/>
    <n v="0"/>
    <n v="142.58333333333334"/>
  </r>
  <r>
    <n v="37"/>
    <x v="7"/>
    <x v="36"/>
    <x v="7"/>
    <d v="1899-12-30T06:16:05"/>
    <n v="13"/>
    <n v="22"/>
    <d v="1899-12-30T03:00:49"/>
    <n v="0"/>
    <n v="3"/>
    <n v="49"/>
    <n v="0.81666666666666665"/>
    <n v="180.82"/>
    <n v="33"/>
    <n v="0"/>
    <n v="4776.159999999998"/>
    <n v="79.602666666666636"/>
    <n v="52500"/>
    <n v="71500"/>
    <n v="0"/>
    <n v="180.82"/>
    <n v="0"/>
    <n v="0"/>
    <n v="0"/>
    <n v="0"/>
    <n v="0"/>
    <n v="180.81666666666666"/>
  </r>
  <r>
    <n v="38"/>
    <x v="7"/>
    <x v="37"/>
    <x v="7"/>
    <d v="1899-12-30T09:33:04"/>
    <n v="11"/>
    <n v="4"/>
    <d v="1899-12-30T01:43:48"/>
    <n v="43"/>
    <n v="1"/>
    <n v="48"/>
    <n v="0.8"/>
    <n v="103.8"/>
    <n v="22"/>
    <n v="0"/>
    <n v="4879.9599999999982"/>
    <n v="81.33266666666664"/>
    <n v="22500"/>
    <n v="60500"/>
    <n v="0"/>
    <n v="103.8"/>
    <n v="0"/>
    <n v="0"/>
    <n v="0"/>
    <n v="0"/>
    <n v="0"/>
    <n v="103.8"/>
  </r>
  <r>
    <n v="39"/>
    <x v="7"/>
    <x v="38"/>
    <x v="7"/>
    <d v="1899-12-30T12:35:15"/>
    <n v="14"/>
    <n v="21"/>
    <d v="1899-12-30T02:33:53"/>
    <n v="33"/>
    <n v="2"/>
    <n v="53"/>
    <n v="0.8833333333333333"/>
    <n v="153.88"/>
    <n v="32"/>
    <n v="0"/>
    <n v="5033.8399999999983"/>
    <n v="83.897333333333307"/>
    <n v="52500"/>
    <n v="77000"/>
    <n v="0"/>
    <n v="153.88"/>
    <n v="0"/>
    <n v="0"/>
    <n v="0"/>
    <n v="0"/>
    <n v="0"/>
    <n v="153.88333333333333"/>
  </r>
  <r>
    <n v="40"/>
    <x v="7"/>
    <x v="39"/>
    <x v="7"/>
    <d v="1899-12-30T16:26:19"/>
    <n v="16"/>
    <n v="9"/>
    <d v="1899-12-30T02:14:43"/>
    <n v="14"/>
    <n v="2"/>
    <n v="43"/>
    <n v="0.71666666666666667"/>
    <n v="134.72"/>
    <n v="27"/>
    <n v="0"/>
    <n v="5168.5599999999986"/>
    <n v="86.142666666666642"/>
    <n v="37500"/>
    <n v="88000"/>
    <n v="0"/>
    <n v="134.72"/>
    <n v="0"/>
    <n v="0"/>
    <n v="0"/>
    <n v="0"/>
    <n v="0"/>
    <n v="134.71666666666667"/>
  </r>
  <r>
    <n v="41"/>
    <x v="7"/>
    <x v="40"/>
    <x v="7"/>
    <d v="1899-12-30T18:32:23"/>
    <n v="12"/>
    <n v="24"/>
    <d v="1899-12-30T00:55:38"/>
    <n v="55"/>
    <n v="0"/>
    <n v="38"/>
    <n v="0.6333333333333333"/>
    <n v="55.63"/>
    <n v="30"/>
    <n v="0"/>
    <n v="5224.1899999999987"/>
    <n v="87.069833333333307"/>
    <n v="54000"/>
    <n v="66000"/>
    <n v="0"/>
    <n v="55.63"/>
    <n v="0"/>
    <n v="0"/>
    <n v="0"/>
    <n v="0"/>
    <n v="0"/>
    <n v="55.633333333333333"/>
  </r>
  <r>
    <n v="42"/>
    <x v="7"/>
    <x v="41"/>
    <x v="7"/>
    <d v="1899-12-30T21:31:36"/>
    <n v="9"/>
    <n v="2"/>
    <d v="1899-12-30T01:31:36"/>
    <n v="31"/>
    <n v="1"/>
    <n v="36"/>
    <n v="0.6"/>
    <n v="91.6"/>
    <n v="15"/>
    <n v="0"/>
    <n v="5315.7899999999991"/>
    <n v="88.596499999999978"/>
    <n v="16500"/>
    <n v="54000"/>
    <n v="0"/>
    <n v="91.6"/>
    <n v="0"/>
    <n v="0"/>
    <n v="0"/>
    <n v="0"/>
    <n v="0"/>
    <n v="91.6"/>
  </r>
  <r>
    <n v="43"/>
    <x v="8"/>
    <x v="42"/>
    <x v="8"/>
    <d v="1899-12-30T07:45:56"/>
    <n v="9"/>
    <n v="4"/>
    <d v="1899-12-30T01:34:30"/>
    <n v="34"/>
    <n v="1"/>
    <n v="30"/>
    <n v="0.5"/>
    <n v="94.5"/>
    <n v="22"/>
    <n v="0"/>
    <n v="5410.2899999999991"/>
    <n v="90.17149999999998"/>
    <n v="19500"/>
    <n v="54000"/>
    <n v="0"/>
    <n v="94.5"/>
    <n v="0"/>
    <n v="0"/>
    <n v="0"/>
    <n v="0"/>
    <n v="0"/>
    <n v="94.5"/>
  </r>
  <r>
    <n v="44"/>
    <x v="8"/>
    <x v="43"/>
    <x v="8"/>
    <d v="1899-12-30T10:55:13"/>
    <n v="9"/>
    <n v="14"/>
    <d v="1899-12-30T00:59:47"/>
    <n v="59"/>
    <n v="0"/>
    <n v="47"/>
    <n v="0.78333333333333333"/>
    <n v="59.78"/>
    <n v="27"/>
    <n v="0"/>
    <n v="5470.0699999999988"/>
    <n v="91.16783333333332"/>
    <n v="34500"/>
    <n v="54000"/>
    <n v="0"/>
    <n v="59.78"/>
    <n v="0"/>
    <n v="0"/>
    <n v="0"/>
    <n v="0"/>
    <n v="0"/>
    <n v="59.783333333333331"/>
  </r>
  <r>
    <n v="45"/>
    <x v="8"/>
    <x v="44"/>
    <x v="8"/>
    <d v="1899-12-30T14:11:09"/>
    <n v="12"/>
    <n v="10"/>
    <d v="1899-12-30T02:02:24"/>
    <n v="2"/>
    <n v="2"/>
    <n v="24"/>
    <n v="0.4"/>
    <n v="122.4"/>
    <n v="25"/>
    <n v="0"/>
    <n v="5592.4699999999984"/>
    <n v="93.207833333333312"/>
    <n v="33000"/>
    <n v="66000"/>
    <n v="0"/>
    <n v="122.4"/>
    <n v="0"/>
    <n v="0"/>
    <n v="0"/>
    <n v="0"/>
    <n v="0"/>
    <n v="122.4"/>
  </r>
  <r>
    <n v="46"/>
    <x v="8"/>
    <x v="45"/>
    <x v="8"/>
    <d v="1899-12-30T18:30:24"/>
    <n v="16"/>
    <n v="11"/>
    <d v="1899-12-30T02:04:15"/>
    <n v="4"/>
    <n v="2"/>
    <n v="15"/>
    <n v="0.25"/>
    <n v="124.25"/>
    <n v="31"/>
    <n v="0"/>
    <n v="5716.7199999999984"/>
    <n v="95.278666666666638"/>
    <n v="40500"/>
    <n v="88000"/>
    <n v="0"/>
    <n v="124.25"/>
    <n v="0"/>
    <n v="0"/>
    <n v="0"/>
    <n v="0"/>
    <n v="0"/>
    <n v="124.25"/>
  </r>
  <r>
    <n v="47"/>
    <x v="8"/>
    <x v="46"/>
    <x v="8"/>
    <d v="1899-12-30T21:21:36"/>
    <n v="13"/>
    <n v="21"/>
    <d v="1899-12-30T00:51:20"/>
    <n v="51"/>
    <n v="0"/>
    <n v="20"/>
    <n v="0.33333333333333331"/>
    <n v="51.33"/>
    <n v="33"/>
    <n v="0"/>
    <n v="5768.0499999999984"/>
    <n v="96.134166666666644"/>
    <n v="51000"/>
    <n v="71500"/>
    <n v="0"/>
    <n v="51.33"/>
    <n v="0"/>
    <n v="0"/>
    <n v="0"/>
    <n v="0"/>
    <n v="0"/>
    <n v="51.333333333333336"/>
  </r>
  <r>
    <n v="48"/>
    <x v="9"/>
    <x v="47"/>
    <x v="9"/>
    <d v="1899-12-30T07:26:14"/>
    <n v="7"/>
    <n v="15"/>
    <d v="1899-12-30T02:14:42"/>
    <n v="14"/>
    <n v="2"/>
    <n v="42"/>
    <n v="0.7"/>
    <n v="134.69999999999999"/>
    <n v="19"/>
    <n v="0"/>
    <n v="5902.7499999999982"/>
    <n v="98.379166666666634"/>
    <n v="33000"/>
    <n v="42000"/>
    <n v="0"/>
    <n v="134.69999999999999"/>
    <n v="0"/>
    <n v="0"/>
    <n v="0"/>
    <n v="0"/>
    <n v="0"/>
    <n v="134.69999999999999"/>
  </r>
  <r>
    <n v="49"/>
    <x v="9"/>
    <x v="48"/>
    <x v="9"/>
    <d v="1899-12-30T10:40:04"/>
    <n v="7"/>
    <n v="0"/>
    <d v="1899-12-30T01:29:58"/>
    <n v="29"/>
    <n v="1"/>
    <n v="58"/>
    <n v="0.96666666666666667"/>
    <n v="89.97"/>
    <n v="11"/>
    <n v="0"/>
    <n v="5992.7199999999984"/>
    <n v="99.878666666666646"/>
    <n v="10500"/>
    <n v="42000"/>
    <n v="0"/>
    <n v="89.97"/>
    <n v="0"/>
    <n v="0"/>
    <n v="0"/>
    <n v="0"/>
    <n v="0"/>
    <n v="89.966666666666669"/>
  </r>
  <r>
    <n v="50"/>
    <x v="9"/>
    <x v="49"/>
    <x v="9"/>
    <d v="1899-12-30T14:14:48"/>
    <n v="7"/>
    <n v="1"/>
    <d v="1899-12-30T02:14:52"/>
    <n v="14"/>
    <n v="2"/>
    <n v="52"/>
    <n v="0.8666666666666667"/>
    <n v="134.87"/>
    <n v="18"/>
    <n v="0"/>
    <n v="6127.5899999999983"/>
    <n v="102.12649999999998"/>
    <n v="12000"/>
    <n v="42000"/>
    <n v="0"/>
    <n v="134.87"/>
    <n v="0"/>
    <n v="0"/>
    <n v="0"/>
    <n v="0"/>
    <n v="0"/>
    <n v="134.86666666666667"/>
  </r>
  <r>
    <n v="51"/>
    <x v="9"/>
    <x v="50"/>
    <x v="9"/>
    <d v="1899-12-30T16:54:12"/>
    <n v="13"/>
    <n v="20"/>
    <d v="1899-12-30T01:18:18"/>
    <n v="18"/>
    <n v="1"/>
    <n v="18"/>
    <n v="0.3"/>
    <n v="78.3"/>
    <n v="30"/>
    <n v="0"/>
    <n v="6205.8899999999985"/>
    <n v="103.43149999999997"/>
    <n v="49500"/>
    <n v="71500"/>
    <n v="0"/>
    <n v="78.3"/>
    <n v="0"/>
    <n v="0"/>
    <n v="0"/>
    <n v="0"/>
    <n v="0"/>
    <n v="78.3"/>
  </r>
  <r>
    <n v="52"/>
    <x v="9"/>
    <x v="51"/>
    <x v="9"/>
    <d v="1899-12-30T19:48:46"/>
    <n v="12"/>
    <n v="4"/>
    <d v="1899-12-30T00:47:11"/>
    <n v="47"/>
    <n v="0"/>
    <n v="11"/>
    <n v="0.18333333333333332"/>
    <n v="47.18"/>
    <n v="22"/>
    <n v="0"/>
    <n v="6253.0699999999988"/>
    <n v="104.21783333333332"/>
    <n v="24000"/>
    <n v="66000"/>
    <n v="0"/>
    <n v="47.18"/>
    <n v="0"/>
    <n v="0"/>
    <n v="0"/>
    <n v="0"/>
    <n v="0"/>
    <n v="47.18333333333333"/>
  </r>
  <r>
    <n v="53"/>
    <x v="9"/>
    <x v="52"/>
    <x v="10"/>
    <d v="1899-12-30T00:54:18"/>
    <n v="11"/>
    <n v="9"/>
    <d v="1900-01-22T03:53:14"/>
    <n v="53"/>
    <n v="3"/>
    <n v="14"/>
    <n v="0.23333333333333334"/>
    <n v="233.23"/>
    <n v="29"/>
    <n v="0"/>
    <n v="6486.2999999999984"/>
    <n v="108.10499999999998"/>
    <n v="16500"/>
    <n v="60500"/>
    <n v="0"/>
    <n v="0"/>
    <n v="0"/>
    <n v="54"/>
    <n v="18"/>
    <n v="0.3"/>
    <n v="54.3"/>
    <n v="178.93333333333334"/>
  </r>
  <r>
    <n v="54"/>
    <x v="10"/>
    <x v="53"/>
    <x v="10"/>
    <d v="1899-12-30T09:11:45"/>
    <n v="12"/>
    <n v="21"/>
    <d v="1899-12-30T02:55:49"/>
    <n v="55"/>
    <n v="2"/>
    <n v="49"/>
    <n v="0.81666666666666665"/>
    <n v="175.82"/>
    <n v="32"/>
    <n v="0"/>
    <n v="6662.1199999999981"/>
    <n v="111.0353333333333"/>
    <n v="63000"/>
    <n v="66000"/>
    <n v="0"/>
    <n v="175.82"/>
    <n v="0"/>
    <n v="0"/>
    <n v="0"/>
    <n v="0"/>
    <n v="0"/>
    <n v="175.81666666666666"/>
  </r>
  <r>
    <n v="55"/>
    <x v="10"/>
    <x v="54"/>
    <x v="10"/>
    <d v="1899-12-30T12:09:07"/>
    <n v="14"/>
    <n v="2"/>
    <d v="1899-12-30T01:04:52"/>
    <n v="4"/>
    <n v="1"/>
    <n v="52"/>
    <n v="0.8666666666666667"/>
    <n v="64.87"/>
    <n v="25"/>
    <n v="0"/>
    <n v="6726.989999999998"/>
    <n v="112.11649999999996"/>
    <n v="24000"/>
    <n v="77000"/>
    <n v="0"/>
    <n v="64.87"/>
    <n v="0"/>
    <n v="0"/>
    <n v="0"/>
    <n v="0"/>
    <n v="0"/>
    <n v="64.86666666666666"/>
  </r>
  <r>
    <n v="56"/>
    <x v="10"/>
    <x v="55"/>
    <x v="10"/>
    <d v="1899-12-30T14:26:47"/>
    <n v="17"/>
    <n v="9"/>
    <d v="1899-12-30T00:49:52"/>
    <n v="49"/>
    <n v="0"/>
    <n v="52"/>
    <n v="0.8666666666666667"/>
    <n v="49.87"/>
    <n v="40"/>
    <n v="0"/>
    <n v="6776.8599999999979"/>
    <n v="112.94766666666663"/>
    <n v="39000"/>
    <n v="93500"/>
    <n v="0"/>
    <n v="49.87"/>
    <n v="0"/>
    <n v="0"/>
    <n v="0"/>
    <n v="0"/>
    <n v="0"/>
    <n v="49.866666666666667"/>
  </r>
  <r>
    <n v="57"/>
    <x v="10"/>
    <x v="56"/>
    <x v="10"/>
    <d v="1899-12-30T17:15:48"/>
    <n v="3"/>
    <n v="9"/>
    <d v="1899-12-30T01:18:33"/>
    <n v="18"/>
    <n v="1"/>
    <n v="33"/>
    <n v="0.55000000000000004"/>
    <n v="78.55"/>
    <n v="34"/>
    <n v="0"/>
    <n v="6855.409999999998"/>
    <n v="114.2568333333333"/>
    <n v="18000"/>
    <n v="18000"/>
    <n v="0"/>
    <n v="78.55"/>
    <n v="0"/>
    <n v="0"/>
    <n v="0"/>
    <n v="0"/>
    <n v="0"/>
    <n v="78.55"/>
  </r>
  <r>
    <n v="58"/>
    <x v="10"/>
    <x v="57"/>
    <x v="10"/>
    <d v="1899-12-30T21:11:01"/>
    <n v="11"/>
    <n v="3"/>
    <d v="1899-12-30T02:09:59"/>
    <n v="9"/>
    <n v="2"/>
    <n v="59"/>
    <n v="0.98333333333333328"/>
    <n v="129.97999999999999"/>
    <n v="36"/>
    <n v="0"/>
    <n v="6985.3899999999976"/>
    <n v="116.42316666666663"/>
    <n v="21000"/>
    <n v="60500"/>
    <n v="0"/>
    <n v="129.97999999999999"/>
    <n v="0"/>
    <n v="0"/>
    <n v="0"/>
    <n v="0"/>
    <n v="0"/>
    <n v="129.98333333333332"/>
  </r>
  <r>
    <n v="59"/>
    <x v="11"/>
    <x v="58"/>
    <x v="11"/>
    <d v="1899-12-30T05:35:06"/>
    <n v="8"/>
    <n v="4"/>
    <d v="1899-12-30T01:35:06"/>
    <n v="35"/>
    <n v="1"/>
    <n v="6"/>
    <n v="0.1"/>
    <n v="95.1"/>
    <n v="41"/>
    <n v="1"/>
    <n v="7080.489999999998"/>
    <n v="118.00816666666664"/>
    <n v="18000"/>
    <n v="48000"/>
    <n v="0"/>
    <n v="95.1"/>
    <n v="0"/>
    <n v="0"/>
    <n v="0"/>
    <n v="0"/>
    <n v="0"/>
    <n v="95.1"/>
  </r>
  <r>
    <n v="60"/>
    <x v="11"/>
    <x v="59"/>
    <x v="11"/>
    <d v="1899-12-30T10:16:19"/>
    <n v="1"/>
    <n v="6"/>
    <d v="1899-12-30T02:02:03"/>
    <n v="2"/>
    <n v="2"/>
    <n v="3"/>
    <n v="0.05"/>
    <n v="122.05"/>
    <n v="38"/>
    <n v="1"/>
    <n v="7202.5399999999981"/>
    <n v="120.0423333333333"/>
    <n v="10500"/>
    <n v="6000"/>
    <n v="1"/>
    <n v="122.05"/>
    <n v="0"/>
    <n v="0"/>
    <n v="0"/>
    <n v="0"/>
    <n v="0"/>
    <n v="122.05"/>
  </r>
  <r>
    <n v="61"/>
    <x v="11"/>
    <x v="60"/>
    <x v="11"/>
    <d v="1899-12-30T14:15:25"/>
    <n v="4"/>
    <n v="21"/>
    <d v="1899-12-30T01:45:24"/>
    <n v="45"/>
    <n v="1"/>
    <n v="24"/>
    <n v="0.4"/>
    <n v="105.4"/>
    <n v="36"/>
    <n v="1"/>
    <n v="7307.9399999999978"/>
    <n v="121.79899999999996"/>
    <n v="37500"/>
    <n v="24000"/>
    <n v="1"/>
    <n v="105.4"/>
    <n v="0"/>
    <n v="0"/>
    <n v="0"/>
    <n v="0"/>
    <n v="0"/>
    <n v="105.4"/>
  </r>
  <r>
    <n v="62"/>
    <x v="11"/>
    <x v="61"/>
    <x v="11"/>
    <d v="1899-12-30T19:10:01"/>
    <n v="9"/>
    <n v="11"/>
    <d v="1899-12-30T01:24:52"/>
    <n v="24"/>
    <n v="1"/>
    <n v="52"/>
    <n v="0.8666666666666667"/>
    <n v="84.87"/>
    <n v="24"/>
    <n v="1"/>
    <n v="7392.8099999999977"/>
    <n v="123.21349999999997"/>
    <n v="30000"/>
    <n v="54000"/>
    <n v="0"/>
    <n v="84.87"/>
    <n v="0"/>
    <n v="0"/>
    <n v="0"/>
    <n v="0"/>
    <n v="0"/>
    <n v="84.86666666666666"/>
  </r>
  <r>
    <n v="63"/>
    <x v="12"/>
    <x v="62"/>
    <x v="12"/>
    <d v="1899-12-30T09:08:14"/>
    <n v="12"/>
    <n v="7"/>
    <d v="1899-12-30T03:59:29"/>
    <n v="59"/>
    <n v="3"/>
    <n v="29"/>
    <n v="0.48333333333333334"/>
    <n v="239.48"/>
    <n v="25"/>
    <n v="1"/>
    <n v="7632.2899999999972"/>
    <n v="127.20483333333328"/>
    <n v="28500"/>
    <n v="66000"/>
    <n v="0"/>
    <n v="239.48"/>
    <n v="0"/>
    <n v="0"/>
    <n v="0"/>
    <n v="0"/>
    <n v="0"/>
    <n v="239.48333333333332"/>
  </r>
  <r>
    <n v="64"/>
    <x v="12"/>
    <x v="63"/>
    <x v="12"/>
    <d v="1899-12-30T12:48:06"/>
    <n v="11"/>
    <n v="13"/>
    <d v="1899-12-30T01:41:21"/>
    <n v="41"/>
    <n v="1"/>
    <n v="21"/>
    <n v="0.35"/>
    <n v="101.35"/>
    <n v="29"/>
    <n v="1"/>
    <n v="7733.6399999999976"/>
    <n v="128.89399999999995"/>
    <n v="36000"/>
    <n v="60500"/>
    <n v="0"/>
    <n v="101.35"/>
    <n v="0"/>
    <n v="0"/>
    <n v="0"/>
    <n v="0"/>
    <n v="0"/>
    <n v="101.35"/>
  </r>
  <r>
    <n v="65"/>
    <x v="12"/>
    <x v="64"/>
    <x v="12"/>
    <d v="1899-12-30T14:55:39"/>
    <n v="16"/>
    <n v="21"/>
    <d v="1899-12-30T01:40:30"/>
    <n v="40"/>
    <n v="1"/>
    <n v="30"/>
    <n v="0.5"/>
    <n v="100.5"/>
    <n v="32"/>
    <n v="1"/>
    <n v="7834.1399999999976"/>
    <n v="130.56899999999996"/>
    <n v="55500"/>
    <n v="88000"/>
    <n v="0"/>
    <n v="100.5"/>
    <n v="0"/>
    <n v="0"/>
    <n v="0"/>
    <n v="0"/>
    <n v="0"/>
    <n v="100.5"/>
  </r>
  <r>
    <n v="66"/>
    <x v="12"/>
    <x v="65"/>
    <x v="12"/>
    <d v="1899-12-30T18:00:00"/>
    <n v="19"/>
    <n v="10"/>
    <d v="1899-12-30T01:55:15"/>
    <n v="55"/>
    <n v="1"/>
    <n v="15"/>
    <n v="0.25"/>
    <n v="115.25"/>
    <n v="30"/>
    <n v="1"/>
    <n v="7949.3899999999976"/>
    <n v="132.48983333333328"/>
    <n v="43500"/>
    <n v="104500"/>
    <n v="0"/>
    <n v="115.25"/>
    <n v="0"/>
    <n v="0"/>
    <n v="0"/>
    <n v="0"/>
    <n v="0"/>
    <n v="115.25"/>
  </r>
  <r>
    <n v="67"/>
    <x v="12"/>
    <x v="66"/>
    <x v="12"/>
    <d v="1899-12-30T22:04:19"/>
    <n v="3"/>
    <n v="0"/>
    <d v="1899-12-30T01:55:08"/>
    <n v="55"/>
    <n v="1"/>
    <n v="8"/>
    <n v="0.13333333333333333"/>
    <n v="115.13"/>
    <n v="23"/>
    <n v="1"/>
    <n v="8064.5199999999977"/>
    <n v="134.40866666666662"/>
    <n v="4500"/>
    <n v="18000"/>
    <n v="0"/>
    <n v="115.13"/>
    <n v="0"/>
    <n v="0"/>
    <n v="0"/>
    <n v="0"/>
    <n v="0"/>
    <n v="115.13333333333334"/>
  </r>
  <r>
    <n v="68"/>
    <x v="13"/>
    <x v="67"/>
    <x v="13"/>
    <d v="1899-12-30T06:14:24"/>
    <n v="12"/>
    <n v="21"/>
    <d v="1899-12-30T01:59:02"/>
    <n v="59"/>
    <n v="1"/>
    <n v="2"/>
    <n v="3.3333333333333333E-2"/>
    <n v="119.03"/>
    <n v="35"/>
    <n v="1"/>
    <n v="8183.5499999999975"/>
    <n v="136.39249999999996"/>
    <n v="49500"/>
    <n v="66000"/>
    <n v="0"/>
    <n v="119.03"/>
    <n v="0"/>
    <n v="0"/>
    <n v="0"/>
    <n v="0"/>
    <n v="0"/>
    <n v="119.03333333333333"/>
  </r>
  <r>
    <n v="69"/>
    <x v="13"/>
    <x v="68"/>
    <x v="13"/>
    <d v="1899-12-30T10:04:55"/>
    <n v="17"/>
    <n v="20"/>
    <d v="1899-12-30T01:49:01"/>
    <n v="49"/>
    <n v="1"/>
    <n v="1"/>
    <n v="1.6666666666666666E-2"/>
    <n v="109.02"/>
    <n v="31"/>
    <n v="1"/>
    <n v="8292.5699999999979"/>
    <n v="138.20949999999996"/>
    <n v="55500"/>
    <n v="93500"/>
    <n v="0"/>
    <n v="109.02"/>
    <n v="0"/>
    <n v="0"/>
    <n v="0"/>
    <n v="0"/>
    <n v="0"/>
    <n v="109.01666666666667"/>
  </r>
  <r>
    <n v="70"/>
    <x v="13"/>
    <x v="69"/>
    <x v="13"/>
    <d v="1899-12-30T13:56:55"/>
    <n v="11"/>
    <n v="22"/>
    <d v="1899-12-30T01:56:55"/>
    <n v="56"/>
    <n v="1"/>
    <n v="55"/>
    <n v="0.91666666666666663"/>
    <n v="116.92"/>
    <n v="22"/>
    <n v="1"/>
    <n v="8409.489999999998"/>
    <n v="140.15816666666663"/>
    <n v="49500"/>
    <n v="60500"/>
    <n v="0"/>
    <n v="116.92"/>
    <n v="0"/>
    <n v="0"/>
    <n v="0"/>
    <n v="0"/>
    <n v="0"/>
    <n v="116.91666666666667"/>
  </r>
  <r>
    <n v="71"/>
    <x v="13"/>
    <x v="70"/>
    <x v="13"/>
    <d v="1899-12-30T17:00:15"/>
    <n v="7"/>
    <n v="2"/>
    <d v="1899-12-30T01:33:45"/>
    <n v="33"/>
    <n v="1"/>
    <n v="45"/>
    <n v="0.75"/>
    <n v="93.75"/>
    <n v="7"/>
    <n v="1"/>
    <n v="8503.239999999998"/>
    <n v="141.72066666666663"/>
    <n v="13500"/>
    <n v="42000"/>
    <n v="0"/>
    <n v="93.75"/>
    <n v="0"/>
    <n v="0"/>
    <n v="0"/>
    <n v="0"/>
    <n v="0"/>
    <n v="93.75"/>
  </r>
  <r>
    <n v="72"/>
    <x v="13"/>
    <x v="71"/>
    <x v="13"/>
    <d v="1899-12-30T19:15:54"/>
    <n v="8"/>
    <n v="7"/>
    <d v="1899-12-30T00:39:09"/>
    <n v="39"/>
    <n v="0"/>
    <n v="9"/>
    <n v="0.15"/>
    <n v="39.15"/>
    <n v="13"/>
    <n v="1"/>
    <n v="8542.3899999999976"/>
    <n v="142.37316666666663"/>
    <n v="22500"/>
    <n v="48000"/>
    <n v="0"/>
    <n v="39.15"/>
    <n v="0"/>
    <n v="0"/>
    <n v="0"/>
    <n v="0"/>
    <n v="0"/>
    <n v="39.15"/>
  </r>
  <r>
    <n v="73"/>
    <x v="13"/>
    <x v="72"/>
    <x v="13"/>
    <d v="1899-12-30T22:04:06"/>
    <n v="6"/>
    <n v="1"/>
    <d v="1899-12-30T01:07:11"/>
    <n v="7"/>
    <n v="1"/>
    <n v="11"/>
    <n v="0.18333333333333332"/>
    <n v="67.180000000000007"/>
    <n v="12"/>
    <n v="1"/>
    <n v="8609.5699999999979"/>
    <n v="143.49283333333329"/>
    <n v="10500"/>
    <n v="36000"/>
    <n v="0"/>
    <n v="67.180000000000007"/>
    <n v="0"/>
    <n v="0"/>
    <n v="0"/>
    <n v="0"/>
    <n v="0"/>
    <n v="67.183333333333337"/>
  </r>
  <r>
    <n v="74"/>
    <x v="14"/>
    <x v="73"/>
    <x v="14"/>
    <d v="1899-12-30T04:09:06"/>
    <n v="0"/>
    <n v="6"/>
    <d v="1899-12-30T03:08:06"/>
    <n v="8"/>
    <n v="3"/>
    <n v="6"/>
    <n v="0.1"/>
    <n v="188.1"/>
    <n v="11"/>
    <n v="1"/>
    <n v="8797.6699999999983"/>
    <n v="146.62783333333331"/>
    <n v="9000"/>
    <n v="0"/>
    <n v="1"/>
    <n v="188.1"/>
    <n v="0"/>
    <n v="0"/>
    <n v="0"/>
    <n v="0"/>
    <n v="0"/>
    <n v="188.1"/>
  </r>
  <r>
    <n v="75"/>
    <x v="14"/>
    <x v="74"/>
    <x v="14"/>
    <d v="1899-12-30T08:15:54"/>
    <n v="0"/>
    <n v="5"/>
    <d v="1899-12-30T01:19:57"/>
    <n v="19"/>
    <n v="1"/>
    <n v="57"/>
    <n v="0.95"/>
    <n v="79.95"/>
    <n v="5"/>
    <n v="1"/>
    <n v="8877.619999999999"/>
    <n v="147.96033333333332"/>
    <n v="7500"/>
    <n v="0"/>
    <n v="1"/>
    <n v="79.95"/>
    <n v="0"/>
    <n v="0"/>
    <n v="0"/>
    <n v="0"/>
    <n v="0"/>
    <n v="79.95"/>
  </r>
  <r>
    <n v="76"/>
    <x v="14"/>
    <x v="75"/>
    <x v="14"/>
    <d v="1899-12-30T12:45:47"/>
    <n v="10"/>
    <n v="1"/>
    <d v="1899-12-30T02:34:52"/>
    <n v="34"/>
    <n v="2"/>
    <n v="52"/>
    <n v="0.8666666666666667"/>
    <n v="154.87"/>
    <n v="10"/>
    <n v="1"/>
    <n v="9032.49"/>
    <n v="150.54149999999998"/>
    <n v="16500"/>
    <n v="55000"/>
    <n v="0"/>
    <n v="154.87"/>
    <n v="0"/>
    <n v="0"/>
    <n v="0"/>
    <n v="0"/>
    <n v="0"/>
    <n v="154.86666666666667"/>
  </r>
  <r>
    <n v="77"/>
    <x v="14"/>
    <x v="76"/>
    <x v="14"/>
    <d v="1899-12-30T15:12:24"/>
    <n v="14"/>
    <n v="21"/>
    <d v="1899-12-30T00:49:39"/>
    <n v="49"/>
    <n v="0"/>
    <n v="39"/>
    <n v="0.65"/>
    <n v="49.65"/>
    <n v="23"/>
    <n v="1"/>
    <n v="9082.14"/>
    <n v="151.369"/>
    <n v="52500"/>
    <n v="77000"/>
    <n v="0"/>
    <n v="49.65"/>
    <n v="0"/>
    <n v="0"/>
    <n v="0"/>
    <n v="0"/>
    <n v="0"/>
    <n v="49.65"/>
  </r>
  <r>
    <n v="78"/>
    <x v="14"/>
    <x v="77"/>
    <x v="14"/>
    <d v="1899-12-30T18:36:45"/>
    <n v="4"/>
    <n v="1"/>
    <d v="1899-12-30T01:15:51"/>
    <n v="15"/>
    <n v="1"/>
    <n v="51"/>
    <n v="0.85"/>
    <n v="75.849999999999994"/>
    <n v="6"/>
    <n v="1"/>
    <n v="9157.99"/>
    <n v="152.63316666666665"/>
    <n v="7500"/>
    <n v="24000"/>
    <n v="0"/>
    <n v="75.849999999999994"/>
    <n v="0"/>
    <n v="0"/>
    <n v="0"/>
    <n v="0"/>
    <n v="0"/>
    <n v="75.849999999999994"/>
  </r>
  <r>
    <n v="79"/>
    <x v="14"/>
    <x v="78"/>
    <x v="14"/>
    <d v="1899-12-30T21:45:48"/>
    <n v="7"/>
    <n v="2"/>
    <d v="1899-12-30T00:58:07"/>
    <n v="58"/>
    <n v="0"/>
    <n v="7"/>
    <n v="0.11666666666666667"/>
    <n v="58.12"/>
    <n v="12"/>
    <n v="1"/>
    <n v="9216.11"/>
    <n v="153.60183333333333"/>
    <n v="13500"/>
    <n v="42000"/>
    <n v="0"/>
    <n v="58.12"/>
    <n v="0"/>
    <n v="0"/>
    <n v="0"/>
    <n v="0"/>
    <n v="0"/>
    <n v="58.116666666666667"/>
  </r>
  <r>
    <n v="80"/>
    <x v="15"/>
    <x v="79"/>
    <x v="15"/>
    <d v="1899-12-30T06:04:09"/>
    <n v="13"/>
    <n v="5"/>
    <d v="1899-12-30T02:48:43"/>
    <n v="48"/>
    <n v="2"/>
    <n v="43"/>
    <n v="0.71666666666666667"/>
    <n v="168.72"/>
    <n v="23"/>
    <n v="1"/>
    <n v="9384.83"/>
    <n v="156.41383333333334"/>
    <n v="27000"/>
    <n v="71500"/>
    <n v="0"/>
    <n v="168.72"/>
    <n v="0"/>
    <n v="0"/>
    <n v="0"/>
    <n v="0"/>
    <n v="0"/>
    <n v="168.71666666666667"/>
  </r>
  <r>
    <n v="81"/>
    <x v="15"/>
    <x v="80"/>
    <x v="15"/>
    <d v="1899-12-30T09:03:04"/>
    <n v="13"/>
    <n v="11"/>
    <d v="1899-12-30T01:51:38"/>
    <n v="51"/>
    <n v="1"/>
    <n v="38"/>
    <n v="0.6333333333333333"/>
    <n v="111.63"/>
    <n v="31"/>
    <n v="1"/>
    <n v="9496.4599999999991"/>
    <n v="158.27433333333332"/>
    <n v="36000"/>
    <n v="71500"/>
    <n v="0"/>
    <n v="111.63"/>
    <n v="0"/>
    <n v="0"/>
    <n v="0"/>
    <n v="0"/>
    <n v="0"/>
    <n v="111.63333333333334"/>
  </r>
  <r>
    <n v="82"/>
    <x v="15"/>
    <x v="81"/>
    <x v="15"/>
    <d v="1899-12-30T12:00:45"/>
    <n v="14"/>
    <n v="9"/>
    <d v="1899-12-30T00:56:39"/>
    <n v="56"/>
    <n v="0"/>
    <n v="39"/>
    <n v="0.65"/>
    <n v="56.65"/>
    <n v="34"/>
    <n v="1"/>
    <n v="9553.1099999999988"/>
    <n v="159.21849999999998"/>
    <n v="34500"/>
    <n v="77000"/>
    <n v="0"/>
    <n v="56.65"/>
    <n v="0"/>
    <n v="0"/>
    <n v="0"/>
    <n v="0"/>
    <n v="0"/>
    <n v="56.65"/>
  </r>
  <r>
    <n v="83"/>
    <x v="15"/>
    <x v="82"/>
    <x v="15"/>
    <d v="1899-12-30T14:45:10"/>
    <n v="14"/>
    <n v="9"/>
    <d v="1899-12-30T00:50:10"/>
    <n v="50"/>
    <n v="0"/>
    <n v="10"/>
    <n v="0.16666666666666666"/>
    <n v="50.17"/>
    <n v="39"/>
    <n v="1"/>
    <n v="9603.2799999999988"/>
    <n v="160.05466666666663"/>
    <n v="34500"/>
    <n v="77000"/>
    <n v="0"/>
    <n v="50.17"/>
    <n v="0"/>
    <n v="0"/>
    <n v="0"/>
    <n v="0"/>
    <n v="0"/>
    <n v="50.166666666666664"/>
  </r>
  <r>
    <n v="84"/>
    <x v="15"/>
    <x v="83"/>
    <x v="15"/>
    <d v="1899-12-30T17:22:01"/>
    <n v="12"/>
    <n v="7"/>
    <d v="1899-12-30T01:10:49"/>
    <n v="10"/>
    <n v="1"/>
    <n v="49"/>
    <n v="0.81666666666666665"/>
    <n v="70.819999999999993"/>
    <n v="42"/>
    <n v="2"/>
    <n v="9674.0999999999985"/>
    <n v="161.23499999999999"/>
    <n v="28500"/>
    <n v="66000"/>
    <n v="0"/>
    <n v="70.819999999999993"/>
    <n v="0"/>
    <n v="0"/>
    <n v="0"/>
    <n v="0"/>
    <n v="0"/>
    <n v="70.816666666666663"/>
  </r>
  <r>
    <n v="85"/>
    <x v="15"/>
    <x v="84"/>
    <x v="15"/>
    <d v="1899-12-30T20:45:56"/>
    <n v="2"/>
    <n v="19"/>
    <d v="1899-12-30T01:44:34"/>
    <n v="44"/>
    <n v="1"/>
    <n v="34"/>
    <n v="0.56666666666666665"/>
    <n v="104.57"/>
    <n v="37"/>
    <n v="2"/>
    <n v="9778.6699999999983"/>
    <n v="162.97783333333331"/>
    <n v="31500"/>
    <n v="12000"/>
    <n v="1"/>
    <n v="104.57"/>
    <n v="0"/>
    <n v="0"/>
    <n v="0"/>
    <n v="0"/>
    <n v="0"/>
    <n v="104.56666666666666"/>
  </r>
  <r>
    <n v="86"/>
    <x v="16"/>
    <x v="85"/>
    <x v="16"/>
    <d v="1899-12-30T08:01:04"/>
    <n v="4"/>
    <n v="11"/>
    <d v="1899-12-30T01:04:42"/>
    <n v="4"/>
    <n v="1"/>
    <n v="42"/>
    <n v="0.7"/>
    <n v="64.7"/>
    <n v="22"/>
    <n v="2"/>
    <n v="9843.369999999999"/>
    <n v="164.05616666666666"/>
    <n v="22500"/>
    <n v="24000"/>
    <n v="0"/>
    <n v="64.7"/>
    <n v="0"/>
    <n v="0"/>
    <n v="0"/>
    <n v="0"/>
    <n v="0"/>
    <n v="64.7"/>
  </r>
  <r>
    <n v="87"/>
    <x v="16"/>
    <x v="86"/>
    <x v="16"/>
    <d v="1899-12-30T11:30:09"/>
    <n v="21"/>
    <n v="15"/>
    <d v="1899-12-30T00:30:03"/>
    <n v="30"/>
    <n v="0"/>
    <n v="3"/>
    <n v="0.05"/>
    <n v="30.05"/>
    <n v="32"/>
    <n v="2"/>
    <n v="9873.4199999999983"/>
    <n v="164.55699999999996"/>
    <n v="54000"/>
    <n v="105000"/>
    <n v="0"/>
    <n v="30.05"/>
    <n v="0"/>
    <n v="0"/>
    <n v="0"/>
    <n v="0"/>
    <n v="0"/>
    <n v="30.05"/>
  </r>
  <r>
    <n v="88"/>
    <x v="16"/>
    <x v="64"/>
    <x v="16"/>
    <d v="1899-12-30T14:55:03"/>
    <n v="7"/>
    <n v="13"/>
    <d v="1899-12-30T01:39:54"/>
    <n v="39"/>
    <n v="1"/>
    <n v="54"/>
    <n v="0.9"/>
    <n v="99.9"/>
    <n v="24"/>
    <n v="2"/>
    <n v="9973.3199999999979"/>
    <n v="166.22199999999995"/>
    <n v="30000"/>
    <n v="42000"/>
    <n v="0"/>
    <n v="99.9"/>
    <n v="0"/>
    <n v="0"/>
    <n v="0"/>
    <n v="0"/>
    <n v="0"/>
    <n v="99.9"/>
  </r>
  <r>
    <n v="89"/>
    <x v="16"/>
    <x v="87"/>
    <x v="16"/>
    <d v="1899-12-30T17:13:53"/>
    <n v="14"/>
    <n v="16"/>
    <d v="1899-12-30T01:37:58"/>
    <n v="37"/>
    <n v="1"/>
    <n v="58"/>
    <n v="0.96666666666666667"/>
    <n v="97.97"/>
    <n v="25"/>
    <n v="2"/>
    <n v="10071.289999999997"/>
    <n v="167.85483333333329"/>
    <n v="45000"/>
    <n v="77000"/>
    <n v="0"/>
    <n v="97.97"/>
    <n v="0"/>
    <n v="0"/>
    <n v="0"/>
    <n v="0"/>
    <n v="0"/>
    <n v="97.966666666666669"/>
  </r>
  <r>
    <n v="90"/>
    <x v="16"/>
    <x v="88"/>
    <x v="16"/>
    <d v="1899-12-30T20:45:44"/>
    <n v="7"/>
    <n v="0"/>
    <d v="1899-12-30T01:33:01"/>
    <n v="33"/>
    <n v="1"/>
    <n v="1"/>
    <n v="1.6666666666666666E-2"/>
    <n v="93.02"/>
    <n v="16"/>
    <n v="2"/>
    <n v="10164.309999999998"/>
    <n v="169.40516666666662"/>
    <n v="10500"/>
    <n v="42000"/>
    <n v="0"/>
    <n v="93.02"/>
    <n v="0"/>
    <n v="0"/>
    <n v="0"/>
    <n v="0"/>
    <n v="0"/>
    <n v="93.016666666666666"/>
  </r>
  <r>
    <n v="91"/>
    <x v="17"/>
    <x v="89"/>
    <x v="17"/>
    <d v="1899-12-30T06:24:06"/>
    <n v="17"/>
    <n v="15"/>
    <d v="1899-12-30T01:19:00"/>
    <n v="19"/>
    <n v="1"/>
    <n v="0"/>
    <n v="0"/>
    <n v="79"/>
    <n v="33"/>
    <n v="2"/>
    <n v="10243.309999999998"/>
    <n v="170.72183333333331"/>
    <n v="48000"/>
    <n v="93500"/>
    <n v="0"/>
    <n v="79"/>
    <n v="0"/>
    <n v="0"/>
    <n v="0"/>
    <n v="0"/>
    <n v="0"/>
    <n v="79"/>
  </r>
  <r>
    <n v="92"/>
    <x v="17"/>
    <x v="90"/>
    <x v="17"/>
    <d v="1899-12-30T10:00:11"/>
    <n v="5"/>
    <n v="8"/>
    <d v="1899-12-30T00:45:55"/>
    <n v="45"/>
    <n v="0"/>
    <n v="55"/>
    <n v="0.91666666666666663"/>
    <n v="45.92"/>
    <n v="23"/>
    <n v="2"/>
    <n v="10289.229999999998"/>
    <n v="171.48716666666664"/>
    <n v="19500"/>
    <n v="30000"/>
    <n v="0"/>
    <n v="45.92"/>
    <n v="0"/>
    <n v="0"/>
    <n v="0"/>
    <n v="0"/>
    <n v="0"/>
    <n v="45.916666666666664"/>
  </r>
  <r>
    <n v="93"/>
    <x v="17"/>
    <x v="91"/>
    <x v="17"/>
    <d v="1899-12-30T13:26:23"/>
    <n v="14"/>
    <n v="9"/>
    <d v="1899-12-30T02:02:59"/>
    <n v="2"/>
    <n v="2"/>
    <n v="59"/>
    <n v="0.98333333333333328"/>
    <n v="122.98"/>
    <n v="29"/>
    <n v="2"/>
    <n v="10412.209999999997"/>
    <n v="173.53683333333328"/>
    <n v="34500"/>
    <n v="77000"/>
    <n v="0"/>
    <n v="122.98"/>
    <n v="0"/>
    <n v="0"/>
    <n v="0"/>
    <n v="0"/>
    <n v="0"/>
    <n v="122.98333333333333"/>
  </r>
  <r>
    <n v="94"/>
    <x v="17"/>
    <x v="92"/>
    <x v="17"/>
    <d v="1899-12-30T15:25:19"/>
    <n v="11"/>
    <n v="17"/>
    <d v="1899-12-30T00:29:59"/>
    <n v="29"/>
    <n v="0"/>
    <n v="59"/>
    <n v="0.98333333333333328"/>
    <n v="29.98"/>
    <n v="31"/>
    <n v="2"/>
    <n v="10442.189999999997"/>
    <n v="174.03649999999996"/>
    <n v="42000"/>
    <n v="60500"/>
    <n v="0"/>
    <n v="29.98"/>
    <n v="0"/>
    <n v="0"/>
    <n v="0"/>
    <n v="0"/>
    <n v="0"/>
    <n v="29.983333333333334"/>
  </r>
  <r>
    <n v="95"/>
    <x v="17"/>
    <x v="93"/>
    <x v="17"/>
    <d v="1899-12-30T18:45:12"/>
    <n v="7"/>
    <n v="16"/>
    <d v="1899-12-30T01:20:57"/>
    <n v="20"/>
    <n v="1"/>
    <n v="57"/>
    <n v="0.95"/>
    <n v="80.95"/>
    <n v="21"/>
    <n v="2"/>
    <n v="10523.139999999998"/>
    <n v="175.38566666666662"/>
    <n v="34500"/>
    <n v="42000"/>
    <n v="0"/>
    <n v="80.95"/>
    <n v="0"/>
    <n v="0"/>
    <n v="0"/>
    <n v="0"/>
    <n v="0"/>
    <n v="80.95"/>
  </r>
  <r>
    <n v="96"/>
    <x v="18"/>
    <x v="94"/>
    <x v="18"/>
    <d v="1899-12-30T10:46:11"/>
    <n v="5"/>
    <n v="1"/>
    <d v="1899-12-30T01:40:07"/>
    <n v="40"/>
    <n v="1"/>
    <n v="7"/>
    <n v="0.11666666666666667"/>
    <n v="100.12"/>
    <n v="10"/>
    <n v="2"/>
    <n v="10623.259999999998"/>
    <n v="177.05433333333332"/>
    <n v="9000"/>
    <n v="30000"/>
    <n v="0"/>
    <n v="100.12"/>
    <n v="0"/>
    <n v="0"/>
    <n v="0"/>
    <n v="0"/>
    <n v="0"/>
    <n v="100.11666666666666"/>
  </r>
  <r>
    <n v="97"/>
    <x v="18"/>
    <x v="95"/>
    <x v="18"/>
    <d v="1899-12-30T15:01:03"/>
    <n v="14"/>
    <n v="7"/>
    <d v="1899-12-30T01:05:46"/>
    <n v="5"/>
    <n v="1"/>
    <n v="46"/>
    <n v="0.76666666666666672"/>
    <n v="65.77"/>
    <n v="23"/>
    <n v="2"/>
    <n v="10689.029999999999"/>
    <n v="178.15049999999999"/>
    <n v="31500"/>
    <n v="77000"/>
    <n v="0"/>
    <n v="65.77"/>
    <n v="0"/>
    <n v="0"/>
    <n v="0"/>
    <n v="0"/>
    <n v="0"/>
    <n v="65.766666666666666"/>
  </r>
  <r>
    <n v="98"/>
    <x v="18"/>
    <x v="96"/>
    <x v="18"/>
    <d v="1899-12-30T17:33:46"/>
    <n v="12"/>
    <n v="9"/>
    <d v="1899-12-30T01:18:39"/>
    <n v="18"/>
    <n v="1"/>
    <n v="39"/>
    <n v="0.65"/>
    <n v="78.650000000000006"/>
    <n v="28"/>
    <n v="2"/>
    <n v="10767.679999999998"/>
    <n v="179.4613333333333"/>
    <n v="31500"/>
    <n v="66000"/>
    <n v="0"/>
    <n v="78.650000000000006"/>
    <n v="0"/>
    <n v="0"/>
    <n v="0"/>
    <n v="0"/>
    <n v="0"/>
    <n v="78.650000000000006"/>
  </r>
  <r>
    <n v="99"/>
    <x v="18"/>
    <x v="97"/>
    <x v="18"/>
    <d v="1899-12-30T20:22:01"/>
    <n v="11"/>
    <n v="9"/>
    <d v="1899-12-30T00:50:25"/>
    <n v="50"/>
    <n v="0"/>
    <n v="25"/>
    <n v="0.41666666666666669"/>
    <n v="50.42"/>
    <n v="30"/>
    <n v="2"/>
    <n v="10818.099999999999"/>
    <n v="180.30166666666665"/>
    <n v="30000"/>
    <n v="60500"/>
    <n v="0"/>
    <n v="50.42"/>
    <n v="0"/>
    <n v="0"/>
    <n v="0"/>
    <n v="0"/>
    <n v="0"/>
    <n v="50.416666666666664"/>
  </r>
  <r>
    <n v="100"/>
    <x v="18"/>
    <x v="98"/>
    <x v="19"/>
    <d v="1899-12-30T01:12:45"/>
    <n v="11"/>
    <n v="8"/>
    <d v="1900-01-22T02:16:46"/>
    <n v="16"/>
    <n v="2"/>
    <n v="46"/>
    <n v="0.76666666666666672"/>
    <n v="136.77000000000001"/>
    <n v="32"/>
    <n v="2"/>
    <n v="10954.869999999999"/>
    <n v="182.58116666666666"/>
    <n v="16500"/>
    <n v="60500"/>
    <n v="0"/>
    <n v="0"/>
    <n v="1"/>
    <n v="12"/>
    <n v="45"/>
    <n v="0.75"/>
    <n v="72.75"/>
    <n v="64.01666666666668"/>
  </r>
  <r>
    <n v="101"/>
    <x v="19"/>
    <x v="99"/>
    <x v="19"/>
    <d v="1899-12-30T10:44:21"/>
    <n v="12"/>
    <n v="3"/>
    <d v="1899-12-30T01:32:47"/>
    <n v="32"/>
    <n v="1"/>
    <n v="47"/>
    <n v="0.78333333333333333"/>
    <n v="92.78"/>
    <n v="36"/>
    <n v="2"/>
    <n v="11047.65"/>
    <n v="184.1275"/>
    <n v="34500"/>
    <n v="66000"/>
    <n v="0"/>
    <n v="92.78"/>
    <n v="0"/>
    <n v="0"/>
    <n v="0"/>
    <n v="0"/>
    <n v="0"/>
    <n v="92.783333333333331"/>
  </r>
  <r>
    <n v="102"/>
    <x v="19"/>
    <x v="100"/>
    <x v="19"/>
    <d v="1899-12-30T12:43:11"/>
    <n v="7"/>
    <n v="12"/>
    <d v="1899-12-30T01:18:59"/>
    <n v="18"/>
    <n v="1"/>
    <n v="59"/>
    <n v="0.98333333333333328"/>
    <n v="78.98"/>
    <n v="40"/>
    <n v="2"/>
    <n v="11126.63"/>
    <n v="185.44383333333332"/>
    <n v="28500"/>
    <n v="42000"/>
    <n v="0"/>
    <n v="78.98"/>
    <n v="0"/>
    <n v="0"/>
    <n v="0"/>
    <n v="0"/>
    <n v="0"/>
    <n v="78.983333333333334"/>
  </r>
  <r>
    <n v="103"/>
    <x v="19"/>
    <x v="101"/>
    <x v="19"/>
    <d v="1899-12-30T14:14:21"/>
    <n v="9"/>
    <n v="14"/>
    <d v="1899-12-30T01:03:59"/>
    <n v="3"/>
    <n v="1"/>
    <n v="59"/>
    <n v="0.98333333333333328"/>
    <n v="63.98"/>
    <n v="37"/>
    <n v="2"/>
    <n v="11190.609999999999"/>
    <n v="186.51016666666663"/>
    <n v="34500"/>
    <n v="54000"/>
    <n v="0"/>
    <n v="63.98"/>
    <n v="0"/>
    <n v="0"/>
    <n v="0"/>
    <n v="0"/>
    <n v="0"/>
    <n v="63.983333333333334"/>
  </r>
  <r>
    <n v="104"/>
    <x v="19"/>
    <x v="102"/>
    <x v="19"/>
    <d v="1899-12-30T16:12:04"/>
    <n v="8"/>
    <n v="19"/>
    <d v="1899-12-30T01:01:02"/>
    <n v="1"/>
    <n v="1"/>
    <n v="2"/>
    <n v="3.3333333333333333E-2"/>
    <n v="61.03"/>
    <n v="31"/>
    <n v="2"/>
    <n v="11251.64"/>
    <n v="187.52733333333333"/>
    <n v="40500"/>
    <n v="48000"/>
    <n v="0"/>
    <n v="61.03"/>
    <n v="0"/>
    <n v="0"/>
    <n v="0"/>
    <n v="0"/>
    <n v="0"/>
    <n v="61.033333333333331"/>
  </r>
  <r>
    <n v="105"/>
    <x v="19"/>
    <x v="103"/>
    <x v="19"/>
    <d v="1899-12-30T17:30:01"/>
    <n v="23"/>
    <n v="14"/>
    <d v="1899-12-30T00:28:39"/>
    <n v="28"/>
    <n v="0"/>
    <n v="39"/>
    <n v="0.65"/>
    <n v="28.65"/>
    <n v="35"/>
    <n v="2"/>
    <n v="11280.289999999999"/>
    <n v="188.00483333333332"/>
    <n v="55500"/>
    <n v="115000"/>
    <n v="0"/>
    <n v="28.65"/>
    <n v="0"/>
    <n v="0"/>
    <n v="0"/>
    <n v="0"/>
    <n v="0"/>
    <n v="28.65"/>
  </r>
  <r>
    <n v="106"/>
    <x v="19"/>
    <x v="104"/>
    <x v="19"/>
    <d v="1899-12-30T18:45:33"/>
    <n v="19"/>
    <n v="9"/>
    <d v="1899-12-30T00:50:24"/>
    <n v="50"/>
    <n v="0"/>
    <n v="24"/>
    <n v="0.4"/>
    <n v="50.4"/>
    <n v="40"/>
    <n v="2"/>
    <n v="11330.689999999999"/>
    <n v="188.8448333333333"/>
    <n v="42000"/>
    <n v="104500"/>
    <n v="0"/>
    <n v="50.4"/>
    <n v="0"/>
    <n v="0"/>
    <n v="0"/>
    <n v="0"/>
    <n v="0"/>
    <n v="50.4"/>
  </r>
  <r>
    <n v="107"/>
    <x v="19"/>
    <x v="105"/>
    <x v="19"/>
    <d v="1899-12-30T22:02:04"/>
    <n v="0"/>
    <n v="6"/>
    <d v="1899-12-30T02:15:17"/>
    <n v="15"/>
    <n v="2"/>
    <n v="17"/>
    <n v="0.28333333333333333"/>
    <n v="135.28"/>
    <n v="31"/>
    <n v="2"/>
    <n v="11465.97"/>
    <n v="191.09949999999998"/>
    <n v="9000"/>
    <n v="0"/>
    <n v="1"/>
    <n v="135.28"/>
    <n v="0"/>
    <n v="0"/>
    <n v="0"/>
    <n v="0"/>
    <n v="0"/>
    <n v="135.28333333333333"/>
  </r>
  <r>
    <n v="108"/>
    <x v="19"/>
    <x v="106"/>
    <x v="20"/>
    <d v="1899-12-30T01:23:16"/>
    <n v="4"/>
    <n v="15"/>
    <d v="1900-01-22T01:57:15"/>
    <n v="57"/>
    <n v="1"/>
    <n v="15"/>
    <n v="0.25"/>
    <n v="117.25"/>
    <n v="29"/>
    <n v="2"/>
    <n v="11583.22"/>
    <n v="193.05366666666666"/>
    <n v="6000"/>
    <n v="24000"/>
    <n v="0"/>
    <n v="0"/>
    <n v="1"/>
    <n v="23"/>
    <n v="16"/>
    <n v="0.26666666666666666"/>
    <n v="83.266666666666666"/>
    <n v="33.983333333333334"/>
  </r>
  <r>
    <n v="109"/>
    <x v="20"/>
    <x v="107"/>
    <x v="20"/>
    <d v="1899-12-30T08:04:26"/>
    <n v="11"/>
    <n v="0"/>
    <d v="1899-12-30T01:04:21"/>
    <n v="4"/>
    <n v="1"/>
    <n v="21"/>
    <n v="0.35"/>
    <n v="64.349999999999994"/>
    <n v="25"/>
    <n v="2"/>
    <n v="11647.57"/>
    <n v="194.12616666666665"/>
    <n v="39000"/>
    <n v="60500"/>
    <n v="0"/>
    <n v="64.349999999999994"/>
    <n v="0"/>
    <n v="0"/>
    <n v="0"/>
    <n v="0"/>
    <n v="0"/>
    <n v="64.349999999999994"/>
  </r>
  <r>
    <n v="110"/>
    <x v="20"/>
    <x v="108"/>
    <x v="20"/>
    <d v="1899-12-30T13:58:27"/>
    <n v="9"/>
    <n v="4"/>
    <d v="1899-12-30T03:41:54"/>
    <n v="41"/>
    <n v="3"/>
    <n v="54"/>
    <n v="0.9"/>
    <n v="221.9"/>
    <n v="34"/>
    <n v="2"/>
    <n v="11869.47"/>
    <n v="197.8245"/>
    <n v="19500"/>
    <n v="54000"/>
    <n v="0"/>
    <n v="221.9"/>
    <n v="0"/>
    <n v="0"/>
    <n v="0"/>
    <n v="0"/>
    <n v="0"/>
    <n v="221.9"/>
  </r>
  <r>
    <n v="111"/>
    <x v="20"/>
    <x v="109"/>
    <x v="20"/>
    <d v="1899-12-30T16:03:25"/>
    <n v="9"/>
    <n v="28"/>
    <d v="1899-12-30T01:08:06"/>
    <n v="8"/>
    <n v="1"/>
    <n v="6"/>
    <n v="0.1"/>
    <n v="68.099999999999994"/>
    <n v="39"/>
    <n v="2"/>
    <n v="11937.57"/>
    <n v="198.95949999999999"/>
    <n v="55500"/>
    <n v="54000"/>
    <n v="1"/>
    <n v="68.099999999999994"/>
    <n v="0"/>
    <n v="0"/>
    <n v="0"/>
    <n v="0"/>
    <n v="0"/>
    <n v="68.099999999999994"/>
  </r>
  <r>
    <n v="112"/>
    <x v="20"/>
    <x v="110"/>
    <x v="20"/>
    <d v="1899-12-30T18:16:54"/>
    <n v="0"/>
    <n v="10"/>
    <d v="1899-12-30T01:12:32"/>
    <n v="12"/>
    <n v="1"/>
    <n v="32"/>
    <n v="0.53333333333333333"/>
    <n v="72.53"/>
    <n v="11"/>
    <n v="2"/>
    <n v="12010.1"/>
    <n v="200.16833333333335"/>
    <n v="15000"/>
    <n v="0"/>
    <n v="1"/>
    <n v="72.53"/>
    <n v="0"/>
    <n v="0"/>
    <n v="0"/>
    <n v="0"/>
    <n v="0"/>
    <n v="72.533333333333331"/>
  </r>
  <r>
    <n v="113"/>
    <x v="20"/>
    <x v="111"/>
    <x v="20"/>
    <d v="1899-12-30T22:30:00"/>
    <n v="12"/>
    <n v="6"/>
    <d v="1899-12-30T02:30:54"/>
    <n v="30"/>
    <n v="2"/>
    <n v="54"/>
    <n v="0.9"/>
    <n v="150.9"/>
    <n v="13"/>
    <n v="2"/>
    <n v="12161"/>
    <n v="202.68333333333334"/>
    <n v="27000"/>
    <n v="66000"/>
    <n v="0"/>
    <n v="150.9"/>
    <n v="0"/>
    <n v="0"/>
    <n v="0"/>
    <n v="0"/>
    <n v="0"/>
    <n v="150.9"/>
  </r>
  <r>
    <n v="114"/>
    <x v="21"/>
    <x v="112"/>
    <x v="21"/>
    <d v="1899-12-30T08:16:45"/>
    <n v="11"/>
    <n v="5"/>
    <d v="1899-12-30T01:07:12"/>
    <n v="7"/>
    <n v="1"/>
    <n v="12"/>
    <n v="0.2"/>
    <n v="67.2"/>
    <n v="18"/>
    <n v="2"/>
    <n v="12228.2"/>
    <n v="203.80333333333334"/>
    <n v="24000"/>
    <n v="60500"/>
    <n v="0"/>
    <n v="67.2"/>
    <n v="0"/>
    <n v="0"/>
    <n v="0"/>
    <n v="0"/>
    <n v="0"/>
    <n v="67.2"/>
  </r>
  <r>
    <n v="115"/>
    <x v="21"/>
    <x v="113"/>
    <x v="21"/>
    <d v="1899-12-30T11:04:33"/>
    <n v="13"/>
    <n v="9"/>
    <d v="1899-12-30T01:47:00"/>
    <n v="47"/>
    <n v="1"/>
    <n v="0"/>
    <n v="0"/>
    <n v="107"/>
    <n v="26"/>
    <n v="2"/>
    <n v="12335.2"/>
    <n v="205.58666666666667"/>
    <n v="33000"/>
    <n v="71500"/>
    <n v="0"/>
    <n v="107"/>
    <n v="0"/>
    <n v="0"/>
    <n v="0"/>
    <n v="0"/>
    <n v="0"/>
    <n v="107"/>
  </r>
  <r>
    <n v="116"/>
    <x v="21"/>
    <x v="114"/>
    <x v="21"/>
    <d v="1899-12-30T15:11:19"/>
    <n v="14"/>
    <n v="11"/>
    <d v="1899-12-30T00:37:55"/>
    <n v="37"/>
    <n v="0"/>
    <n v="55"/>
    <n v="0.91666666666666663"/>
    <n v="37.92"/>
    <n v="31"/>
    <n v="2"/>
    <n v="12373.12"/>
    <n v="206.21866666666668"/>
    <n v="37500"/>
    <n v="77000"/>
    <n v="0"/>
    <n v="37.92"/>
    <n v="0"/>
    <n v="0"/>
    <n v="0"/>
    <n v="0"/>
    <n v="0"/>
    <n v="37.916666666666664"/>
  </r>
  <r>
    <n v="117"/>
    <x v="21"/>
    <x v="115"/>
    <x v="21"/>
    <d v="1899-12-30T16:48:06"/>
    <n v="2"/>
    <n v="0"/>
    <d v="1899-12-30T01:18:01"/>
    <n v="18"/>
    <n v="1"/>
    <n v="1"/>
    <n v="1.6666666666666666E-2"/>
    <n v="78.02"/>
    <n v="22"/>
    <n v="2"/>
    <n v="12451.140000000001"/>
    <n v="207.51900000000003"/>
    <n v="3000"/>
    <n v="12000"/>
    <n v="0"/>
    <n v="78.02"/>
    <n v="0"/>
    <n v="0"/>
    <n v="0"/>
    <n v="0"/>
    <n v="0"/>
    <n v="78.016666666666666"/>
  </r>
  <r>
    <n v="118"/>
    <x v="21"/>
    <x v="116"/>
    <x v="21"/>
    <d v="1899-12-30T20:21:07"/>
    <n v="6"/>
    <n v="0"/>
    <d v="1899-12-30T02:00:52"/>
    <n v="0"/>
    <n v="2"/>
    <n v="52"/>
    <n v="0.8666666666666667"/>
    <n v="120.87"/>
    <n v="28"/>
    <n v="2"/>
    <n v="12572.010000000002"/>
    <n v="209.53350000000003"/>
    <n v="9000"/>
    <n v="36000"/>
    <n v="0"/>
    <n v="120.87"/>
    <n v="0"/>
    <n v="0"/>
    <n v="0"/>
    <n v="0"/>
    <n v="0"/>
    <n v="120.86666666666666"/>
  </r>
  <r>
    <n v="119"/>
    <x v="21"/>
    <x v="117"/>
    <x v="22"/>
    <d v="1899-12-30T01:01:24"/>
    <n v="4"/>
    <n v="11"/>
    <d v="1900-01-22T01:25:16"/>
    <n v="25"/>
    <n v="1"/>
    <n v="16"/>
    <n v="0.26666666666666666"/>
    <n v="85.27"/>
    <n v="32"/>
    <n v="2"/>
    <n v="12657.280000000002"/>
    <n v="210.9546666666667"/>
    <n v="6000"/>
    <n v="24000"/>
    <n v="0"/>
    <n v="0"/>
    <n v="1"/>
    <n v="1"/>
    <n v="24"/>
    <n v="0.4"/>
    <n v="61.4"/>
    <n v="23.866666666666667"/>
  </r>
  <r>
    <n v="120"/>
    <x v="22"/>
    <x v="118"/>
    <x v="22"/>
    <d v="1899-12-30T09:22:35"/>
    <n v="19"/>
    <n v="3"/>
    <d v="1899-12-30T02:14:31"/>
    <n v="14"/>
    <n v="2"/>
    <n v="31"/>
    <n v="0.51666666666666672"/>
    <n v="134.52000000000001"/>
    <n v="40"/>
    <n v="2"/>
    <n v="12791.800000000003"/>
    <n v="213.19666666666672"/>
    <n v="49500"/>
    <n v="104500"/>
    <n v="0"/>
    <n v="134.52000000000001"/>
    <n v="0"/>
    <n v="0"/>
    <n v="0"/>
    <n v="0"/>
    <n v="0"/>
    <n v="134.51666666666668"/>
  </r>
  <r>
    <n v="121"/>
    <x v="22"/>
    <x v="119"/>
    <x v="22"/>
    <d v="1899-12-30T12:15:21"/>
    <n v="3"/>
    <n v="21"/>
    <d v="1899-12-30T01:49:45"/>
    <n v="49"/>
    <n v="1"/>
    <n v="45"/>
    <n v="0.75"/>
    <n v="109.75"/>
    <n v="40"/>
    <n v="2"/>
    <n v="12901.550000000003"/>
    <n v="215.0258333333334"/>
    <n v="36000"/>
    <n v="18000"/>
    <n v="1"/>
    <n v="109.75"/>
    <n v="0"/>
    <n v="0"/>
    <n v="0"/>
    <n v="0"/>
    <n v="0"/>
    <n v="109.75"/>
  </r>
  <r>
    <n v="122"/>
    <x v="22"/>
    <x v="120"/>
    <x v="22"/>
    <d v="1899-12-30T14:06:22"/>
    <n v="19"/>
    <n v="22"/>
    <d v="1899-12-30T01:01:18"/>
    <n v="1"/>
    <n v="1"/>
    <n v="18"/>
    <n v="0.3"/>
    <n v="61.3"/>
    <n v="38"/>
    <n v="2"/>
    <n v="12962.850000000002"/>
    <n v="216.04750000000004"/>
    <n v="61500"/>
    <n v="104500"/>
    <n v="0"/>
    <n v="61.3"/>
    <n v="0"/>
    <n v="0"/>
    <n v="0"/>
    <n v="0"/>
    <n v="0"/>
    <n v="61.3"/>
  </r>
  <r>
    <n v="123"/>
    <x v="22"/>
    <x v="121"/>
    <x v="22"/>
    <d v="1899-12-30T17:56:55"/>
    <n v="13"/>
    <n v="14"/>
    <d v="1899-12-30T02:45:49"/>
    <n v="45"/>
    <n v="2"/>
    <n v="49"/>
    <n v="0.81666666666666665"/>
    <n v="165.82"/>
    <n v="29"/>
    <n v="2"/>
    <n v="13128.670000000002"/>
    <n v="218.81116666666671"/>
    <n v="40500"/>
    <n v="71500"/>
    <n v="0"/>
    <n v="165.82"/>
    <n v="0"/>
    <n v="0"/>
    <n v="0"/>
    <n v="0"/>
    <n v="0"/>
    <n v="165.81666666666666"/>
  </r>
  <r>
    <n v="124"/>
    <x v="22"/>
    <x v="122"/>
    <x v="22"/>
    <d v="1899-12-30T21:21:04"/>
    <n v="19"/>
    <n v="25"/>
    <d v="1899-12-30T02:24:19"/>
    <n v="24"/>
    <n v="2"/>
    <n v="19"/>
    <n v="0.31666666666666665"/>
    <n v="144.32"/>
    <n v="34"/>
    <n v="2"/>
    <n v="13272.990000000002"/>
    <n v="221.21650000000002"/>
    <n v="66000"/>
    <n v="104500"/>
    <n v="0"/>
    <n v="144.32"/>
    <n v="0"/>
    <n v="0"/>
    <n v="0"/>
    <n v="0"/>
    <n v="0"/>
    <n v="144.31666666666666"/>
  </r>
  <r>
    <n v="125"/>
    <x v="23"/>
    <x v="123"/>
    <x v="23"/>
    <d v="1899-12-30T07:12:21"/>
    <n v="19"/>
    <n v="11"/>
    <d v="1899-12-30T03:01:15"/>
    <n v="1"/>
    <n v="3"/>
    <n v="15"/>
    <n v="0.25"/>
    <n v="181.25"/>
    <n v="28"/>
    <n v="2"/>
    <n v="13454.240000000002"/>
    <n v="224.23733333333337"/>
    <n v="45000"/>
    <n v="104500"/>
    <n v="0"/>
    <n v="181.25"/>
    <n v="0"/>
    <n v="0"/>
    <n v="0"/>
    <n v="0"/>
    <n v="0"/>
    <n v="181.25"/>
  </r>
  <r>
    <n v="126"/>
    <x v="23"/>
    <x v="124"/>
    <x v="23"/>
    <d v="1899-12-30T14:11:06"/>
    <n v="13"/>
    <n v="4"/>
    <d v="1899-12-30T03:14:11"/>
    <n v="14"/>
    <n v="3"/>
    <n v="11"/>
    <n v="0.18333333333333332"/>
    <n v="194.18"/>
    <n v="30"/>
    <n v="2"/>
    <n v="13648.420000000002"/>
    <n v="227.4736666666667"/>
    <n v="25500"/>
    <n v="71500"/>
    <n v="0"/>
    <n v="194.18"/>
    <n v="0"/>
    <n v="0"/>
    <n v="0"/>
    <n v="0"/>
    <n v="0"/>
    <n v="194.18333333333334"/>
  </r>
  <r>
    <n v="127"/>
    <x v="23"/>
    <x v="125"/>
    <x v="23"/>
    <d v="1899-12-30T18:48:43"/>
    <n v="13"/>
    <n v="9"/>
    <d v="1899-12-30T01:22:40"/>
    <n v="22"/>
    <n v="1"/>
    <n v="40"/>
    <n v="0.66666666666666663"/>
    <n v="82.67"/>
    <n v="39"/>
    <n v="2"/>
    <n v="13731.090000000002"/>
    <n v="228.85150000000004"/>
    <n v="33000"/>
    <n v="71500"/>
    <n v="0"/>
    <n v="82.67"/>
    <n v="0"/>
    <n v="0"/>
    <n v="0"/>
    <n v="0"/>
    <n v="0"/>
    <n v="82.666666666666671"/>
  </r>
  <r>
    <n v="128"/>
    <x v="23"/>
    <x v="126"/>
    <x v="23"/>
    <d v="1899-12-30T21:13:04"/>
    <n v="10"/>
    <n v="12"/>
    <d v="1899-12-30T01:32:41"/>
    <n v="32"/>
    <n v="1"/>
    <n v="41"/>
    <n v="0.68333333333333335"/>
    <n v="92.68"/>
    <n v="40"/>
    <n v="2"/>
    <n v="13823.770000000002"/>
    <n v="230.39616666666672"/>
    <n v="33000"/>
    <n v="55000"/>
    <n v="0"/>
    <n v="92.68"/>
    <n v="0"/>
    <n v="0"/>
    <n v="0"/>
    <n v="0"/>
    <n v="0"/>
    <n v="92.683333333333337"/>
  </r>
  <r>
    <n v="129"/>
    <x v="24"/>
    <x v="127"/>
    <x v="24"/>
    <d v="1899-12-30T08:26:41"/>
    <n v="9"/>
    <n v="11"/>
    <d v="1899-12-30T01:22:16"/>
    <n v="22"/>
    <n v="1"/>
    <n v="16"/>
    <n v="0.26666666666666666"/>
    <n v="82.27"/>
    <n v="37"/>
    <n v="2"/>
    <n v="13906.040000000003"/>
    <n v="231.76733333333337"/>
    <n v="30000"/>
    <n v="54000"/>
    <n v="0"/>
    <n v="82.27"/>
    <n v="0"/>
    <n v="0"/>
    <n v="0"/>
    <n v="0"/>
    <n v="0"/>
    <n v="82.266666666666666"/>
  </r>
  <r>
    <n v="130"/>
    <x v="24"/>
    <x v="128"/>
    <x v="24"/>
    <d v="1899-12-30T12:01:04"/>
    <n v="14"/>
    <n v="20"/>
    <d v="1899-12-30T01:49:43"/>
    <n v="49"/>
    <n v="1"/>
    <n v="43"/>
    <n v="0.71666666666666667"/>
    <n v="109.72"/>
    <n v="40"/>
    <n v="2"/>
    <n v="14015.760000000002"/>
    <n v="233.59600000000003"/>
    <n v="51000"/>
    <n v="77000"/>
    <n v="0"/>
    <n v="109.72"/>
    <n v="0"/>
    <n v="0"/>
    <n v="0"/>
    <n v="0"/>
    <n v="0"/>
    <n v="109.71666666666667"/>
  </r>
  <r>
    <n v="131"/>
    <x v="24"/>
    <x v="129"/>
    <x v="24"/>
    <d v="1899-12-30T13:49:04"/>
    <n v="1"/>
    <n v="3"/>
    <d v="1899-12-30T00:44:38"/>
    <n v="44"/>
    <n v="0"/>
    <n v="38"/>
    <n v="0.6333333333333333"/>
    <n v="44.63"/>
    <n v="21"/>
    <n v="2"/>
    <n v="14060.390000000001"/>
    <n v="234.33983333333336"/>
    <n v="6000"/>
    <n v="6000"/>
    <n v="0"/>
    <n v="44.63"/>
    <n v="0"/>
    <n v="0"/>
    <n v="0"/>
    <n v="0"/>
    <n v="0"/>
    <n v="44.633333333333333"/>
  </r>
  <r>
    <n v="132"/>
    <x v="24"/>
    <x v="130"/>
    <x v="24"/>
    <d v="1899-12-30T16:04:09"/>
    <n v="5"/>
    <n v="6"/>
    <d v="1899-12-30T00:56:00"/>
    <n v="56"/>
    <n v="0"/>
    <n v="0"/>
    <n v="0"/>
    <n v="56"/>
    <n v="23"/>
    <n v="2"/>
    <n v="14116.390000000001"/>
    <n v="235.2731666666667"/>
    <n v="16500"/>
    <n v="30000"/>
    <n v="0"/>
    <n v="56"/>
    <n v="0"/>
    <n v="0"/>
    <n v="0"/>
    <n v="0"/>
    <n v="0"/>
    <n v="56"/>
  </r>
  <r>
    <n v="133"/>
    <x v="24"/>
    <x v="131"/>
    <x v="24"/>
    <d v="1899-12-30T18:09:04"/>
    <n v="12"/>
    <n v="6"/>
    <d v="1899-12-30T01:04:38"/>
    <n v="4"/>
    <n v="1"/>
    <n v="38"/>
    <n v="0.6333333333333333"/>
    <n v="64.63"/>
    <n v="29"/>
    <n v="2"/>
    <n v="14181.02"/>
    <n v="236.35033333333334"/>
    <n v="27000"/>
    <n v="66000"/>
    <n v="0"/>
    <n v="64.63"/>
    <n v="0"/>
    <n v="0"/>
    <n v="0"/>
    <n v="0"/>
    <n v="0"/>
    <n v="64.63333333333334"/>
  </r>
  <r>
    <n v="134"/>
    <x v="25"/>
    <x v="132"/>
    <x v="25"/>
    <d v="1899-12-30T07:55:36"/>
    <n v="13"/>
    <n v="24"/>
    <d v="1899-12-30T01:29:11"/>
    <n v="29"/>
    <n v="1"/>
    <n v="11"/>
    <n v="0.18333333333333332"/>
    <n v="89.18"/>
    <n v="36"/>
    <n v="2"/>
    <n v="14270.2"/>
    <n v="237.83666666666667"/>
    <n v="55500"/>
    <n v="71500"/>
    <n v="0"/>
    <n v="89.18"/>
    <n v="0"/>
    <n v="0"/>
    <n v="0"/>
    <n v="0"/>
    <n v="0"/>
    <n v="89.183333333333337"/>
  </r>
  <r>
    <n v="135"/>
    <x v="25"/>
    <x v="133"/>
    <x v="25"/>
    <d v="1899-12-30T10:09:21"/>
    <n v="9"/>
    <n v="2"/>
    <d v="1899-12-30T00:58:16"/>
    <n v="58"/>
    <n v="0"/>
    <n v="16"/>
    <n v="0.26666666666666666"/>
    <n v="58.27"/>
    <n v="21"/>
    <n v="2"/>
    <n v="14328.470000000001"/>
    <n v="238.80783333333335"/>
    <n v="16500"/>
    <n v="54000"/>
    <n v="0"/>
    <n v="58.27"/>
    <n v="0"/>
    <n v="0"/>
    <n v="0"/>
    <n v="0"/>
    <n v="0"/>
    <n v="58.266666666666666"/>
  </r>
  <r>
    <n v="136"/>
    <x v="25"/>
    <x v="134"/>
    <x v="25"/>
    <d v="1899-12-30T11:54:10"/>
    <n v="11"/>
    <n v="6"/>
    <d v="1899-12-30T00:59:06"/>
    <n v="59"/>
    <n v="0"/>
    <n v="6"/>
    <n v="0.1"/>
    <n v="59.1"/>
    <n v="30"/>
    <n v="2"/>
    <n v="14387.570000000002"/>
    <n v="239.79283333333336"/>
    <n v="25500"/>
    <n v="60500"/>
    <n v="0"/>
    <n v="59.1"/>
    <n v="0"/>
    <n v="0"/>
    <n v="0"/>
    <n v="0"/>
    <n v="0"/>
    <n v="59.1"/>
  </r>
  <r>
    <n v="137"/>
    <x v="25"/>
    <x v="135"/>
    <x v="25"/>
    <d v="1899-12-30T14:06:01"/>
    <n v="11"/>
    <n v="9"/>
    <d v="1899-12-30T01:01:56"/>
    <n v="1"/>
    <n v="1"/>
    <n v="56"/>
    <n v="0.93333333333333335"/>
    <n v="61.93"/>
    <n v="35"/>
    <n v="2"/>
    <n v="14449.500000000002"/>
    <n v="240.82500000000002"/>
    <n v="30000"/>
    <n v="60500"/>
    <n v="0"/>
    <n v="61.93"/>
    <n v="0"/>
    <n v="0"/>
    <n v="0"/>
    <n v="0"/>
    <n v="0"/>
    <n v="61.93333333333333"/>
  </r>
  <r>
    <n v="138"/>
    <x v="25"/>
    <x v="136"/>
    <x v="25"/>
    <d v="1899-12-30T17:55:04"/>
    <n v="13"/>
    <n v="24"/>
    <d v="1899-12-30T01:46:19"/>
    <n v="46"/>
    <n v="1"/>
    <n v="19"/>
    <n v="0.31666666666666665"/>
    <n v="106.32"/>
    <n v="39"/>
    <n v="2"/>
    <n v="14555.820000000002"/>
    <n v="242.59700000000004"/>
    <n v="55500"/>
    <n v="71500"/>
    <n v="0"/>
    <n v="106.32"/>
    <n v="0"/>
    <n v="0"/>
    <n v="0"/>
    <n v="0"/>
    <n v="0"/>
    <n v="106.31666666666666"/>
  </r>
  <r>
    <n v="139"/>
    <x v="25"/>
    <x v="137"/>
    <x v="25"/>
    <d v="1899-12-30T20:30:04"/>
    <n v="15"/>
    <n v="6"/>
    <d v="1899-12-30T01:26:00"/>
    <n v="26"/>
    <n v="1"/>
    <n v="0"/>
    <n v="0"/>
    <n v="86"/>
    <n v="30"/>
    <n v="2"/>
    <n v="14641.820000000002"/>
    <n v="244.03033333333335"/>
    <n v="31500"/>
    <n v="82500"/>
    <n v="0"/>
    <n v="86"/>
    <n v="0"/>
    <n v="0"/>
    <n v="0"/>
    <n v="0"/>
    <n v="0"/>
    <n v="86"/>
  </r>
  <r>
    <n v="140"/>
    <x v="26"/>
    <x v="138"/>
    <x v="26"/>
    <d v="1899-12-30T07:56:55"/>
    <n v="15"/>
    <n v="9"/>
    <d v="1899-12-30T01:52:50"/>
    <n v="52"/>
    <n v="1"/>
    <n v="50"/>
    <n v="0.83333333333333337"/>
    <n v="112.83"/>
    <n v="39"/>
    <n v="2"/>
    <n v="14754.650000000001"/>
    <n v="245.91083333333336"/>
    <n v="36000"/>
    <n v="82500"/>
    <n v="0"/>
    <n v="112.83"/>
    <n v="0"/>
    <n v="0"/>
    <n v="0"/>
    <n v="0"/>
    <n v="0"/>
    <n v="112.83333333333333"/>
  </r>
  <r>
    <n v="141"/>
    <x v="26"/>
    <x v="139"/>
    <x v="26"/>
    <d v="1899-12-30T10:11:08"/>
    <n v="10"/>
    <n v="19"/>
    <d v="1899-12-30T01:01:07"/>
    <n v="1"/>
    <n v="1"/>
    <n v="7"/>
    <n v="0.11666666666666667"/>
    <n v="61.12"/>
    <n v="40"/>
    <n v="2"/>
    <n v="14815.770000000002"/>
    <n v="246.92950000000005"/>
    <n v="43500"/>
    <n v="55000"/>
    <n v="0"/>
    <n v="61.12"/>
    <n v="0"/>
    <n v="0"/>
    <n v="0"/>
    <n v="0"/>
    <n v="0"/>
    <n v="61.116666666666667"/>
  </r>
  <r>
    <n v="142"/>
    <x v="26"/>
    <x v="140"/>
    <x v="26"/>
    <d v="1899-12-30T15:05:06"/>
    <n v="1"/>
    <n v="0"/>
    <d v="1899-12-30T02:00:00"/>
    <n v="0"/>
    <n v="2"/>
    <n v="0"/>
    <n v="0"/>
    <n v="120"/>
    <n v="22"/>
    <n v="2"/>
    <n v="14935.770000000002"/>
    <n v="248.92950000000005"/>
    <n v="1500"/>
    <n v="6000"/>
    <n v="0"/>
    <n v="120"/>
    <n v="0"/>
    <n v="0"/>
    <n v="0"/>
    <n v="0"/>
    <n v="0"/>
    <n v="120"/>
  </r>
  <r>
    <n v="143"/>
    <x v="26"/>
    <x v="141"/>
    <x v="26"/>
    <d v="1899-12-30T19:02:04"/>
    <n v="3"/>
    <n v="0"/>
    <d v="1899-12-30T01:57:58"/>
    <n v="57"/>
    <n v="1"/>
    <n v="58"/>
    <n v="0.96666666666666667"/>
    <n v="117.97"/>
    <n v="25"/>
    <n v="2"/>
    <n v="15053.740000000002"/>
    <n v="250.8956666666667"/>
    <n v="4500"/>
    <n v="18000"/>
    <n v="0"/>
    <n v="117.97"/>
    <n v="0"/>
    <n v="0"/>
    <n v="0"/>
    <n v="0"/>
    <n v="0"/>
    <n v="117.96666666666667"/>
  </r>
  <r>
    <n v="144"/>
    <x v="27"/>
    <x v="142"/>
    <x v="27"/>
    <d v="1899-12-30T11:54:06"/>
    <n v="9"/>
    <n v="14"/>
    <d v="1899-12-30T01:50:00"/>
    <n v="50"/>
    <n v="1"/>
    <n v="0"/>
    <n v="0"/>
    <n v="110"/>
    <n v="34"/>
    <n v="2"/>
    <n v="15163.740000000002"/>
    <n v="252.72900000000001"/>
    <n v="34500"/>
    <n v="54000"/>
    <n v="0"/>
    <n v="110"/>
    <n v="0"/>
    <n v="0"/>
    <n v="0"/>
    <n v="0"/>
    <n v="0"/>
    <n v="110"/>
  </r>
  <r>
    <n v="145"/>
    <x v="27"/>
    <x v="143"/>
    <x v="27"/>
    <d v="1899-12-30T15:04:56"/>
    <n v="11"/>
    <n v="13"/>
    <d v="1899-12-30T02:05:52"/>
    <n v="5"/>
    <n v="2"/>
    <n v="52"/>
    <n v="0.8666666666666667"/>
    <n v="125.87"/>
    <n v="31"/>
    <n v="2"/>
    <n v="15289.610000000002"/>
    <n v="254.82683333333338"/>
    <n v="36000"/>
    <n v="60500"/>
    <n v="0"/>
    <n v="125.87"/>
    <n v="0"/>
    <n v="0"/>
    <n v="0"/>
    <n v="0"/>
    <n v="0"/>
    <n v="125.86666666666666"/>
  </r>
  <r>
    <n v="146"/>
    <x v="27"/>
    <x v="144"/>
    <x v="27"/>
    <d v="1899-12-30T18:06:49"/>
    <n v="12"/>
    <n v="9"/>
    <d v="1899-12-30T01:00:45"/>
    <n v="0"/>
    <n v="1"/>
    <n v="45"/>
    <n v="0.75"/>
    <n v="60.75"/>
    <n v="30"/>
    <n v="2"/>
    <n v="15350.360000000002"/>
    <n v="255.83933333333337"/>
    <n v="31500"/>
    <n v="66000"/>
    <n v="0"/>
    <n v="60.75"/>
    <n v="0"/>
    <n v="0"/>
    <n v="0"/>
    <n v="0"/>
    <n v="0"/>
    <n v="60.75"/>
  </r>
  <r>
    <n v="147"/>
    <x v="27"/>
    <x v="145"/>
    <x v="27"/>
    <d v="1899-12-30T21:01:01"/>
    <n v="14"/>
    <n v="9"/>
    <d v="1899-12-30T02:01:01"/>
    <n v="1"/>
    <n v="2"/>
    <n v="1"/>
    <n v="1.6666666666666666E-2"/>
    <n v="121.02"/>
    <n v="35"/>
    <n v="2"/>
    <n v="15471.380000000003"/>
    <n v="257.8563333333334"/>
    <n v="34500"/>
    <n v="77000"/>
    <n v="0"/>
    <n v="121.02"/>
    <n v="0"/>
    <n v="0"/>
    <n v="0"/>
    <n v="0"/>
    <n v="0"/>
    <n v="121.01666666666667"/>
  </r>
  <r>
    <n v="148"/>
    <x v="28"/>
    <x v="146"/>
    <x v="28"/>
    <d v="1899-12-30T08:58:32"/>
    <n v="12"/>
    <n v="16"/>
    <d v="1899-12-30T01:47:29"/>
    <n v="47"/>
    <n v="1"/>
    <n v="29"/>
    <n v="0.48333333333333334"/>
    <n v="107.48"/>
    <n v="38"/>
    <n v="2"/>
    <n v="15578.860000000002"/>
    <n v="259.64766666666668"/>
    <n v="42000"/>
    <n v="66000"/>
    <n v="0"/>
    <n v="107.48"/>
    <n v="0"/>
    <n v="0"/>
    <n v="0"/>
    <n v="0"/>
    <n v="0"/>
    <n v="107.48333333333333"/>
  </r>
  <r>
    <n v="149"/>
    <x v="28"/>
    <x v="147"/>
    <x v="28"/>
    <d v="1899-12-30T12:01:02"/>
    <n v="9"/>
    <n v="21"/>
    <d v="1899-12-30T01:59:58"/>
    <n v="59"/>
    <n v="1"/>
    <n v="58"/>
    <n v="0.96666666666666667"/>
    <n v="119.97"/>
    <n v="31"/>
    <n v="2"/>
    <n v="15698.830000000002"/>
    <n v="261.64716666666669"/>
    <n v="45000"/>
    <n v="54000"/>
    <n v="0"/>
    <n v="119.97"/>
    <n v="0"/>
    <n v="0"/>
    <n v="0"/>
    <n v="0"/>
    <n v="0"/>
    <n v="119.96666666666667"/>
  </r>
  <r>
    <n v="150"/>
    <x v="28"/>
    <x v="148"/>
    <x v="28"/>
    <d v="1899-12-30T14:43:11"/>
    <n v="15"/>
    <n v="9"/>
    <d v="1899-12-30T01:22:01"/>
    <n v="22"/>
    <n v="1"/>
    <n v="1"/>
    <n v="1.6666666666666666E-2"/>
    <n v="82.02"/>
    <n v="25"/>
    <n v="2"/>
    <n v="15780.850000000002"/>
    <n v="263.01416666666671"/>
    <n v="36000"/>
    <n v="82500"/>
    <n v="0"/>
    <n v="82.02"/>
    <n v="0"/>
    <n v="0"/>
    <n v="0"/>
    <n v="0"/>
    <n v="0"/>
    <n v="82.016666666666666"/>
  </r>
  <r>
    <n v="151"/>
    <x v="28"/>
    <x v="149"/>
    <x v="28"/>
    <d v="1899-12-30T17:34:12"/>
    <n v="14"/>
    <n v="8"/>
    <d v="1899-12-30T01:25:00"/>
    <n v="25"/>
    <n v="1"/>
    <n v="0"/>
    <n v="0"/>
    <n v="85"/>
    <n v="30"/>
    <n v="2"/>
    <n v="15865.850000000002"/>
    <n v="264.4308333333334"/>
    <n v="33000"/>
    <n v="77000"/>
    <n v="0"/>
    <n v="85"/>
    <n v="0"/>
    <n v="0"/>
    <n v="0"/>
    <n v="0"/>
    <n v="0"/>
    <n v="85"/>
  </r>
  <r>
    <n v="152"/>
    <x v="28"/>
    <x v="150"/>
    <x v="28"/>
    <d v="1899-12-30T20:21:22"/>
    <n v="16"/>
    <n v="21"/>
    <d v="1899-12-30T01:10:21"/>
    <n v="10"/>
    <n v="1"/>
    <n v="21"/>
    <n v="0.35"/>
    <n v="70.349999999999994"/>
    <n v="38"/>
    <n v="2"/>
    <n v="15936.200000000003"/>
    <n v="265.60333333333335"/>
    <n v="55500"/>
    <n v="88000"/>
    <n v="0"/>
    <n v="70.349999999999994"/>
    <n v="0"/>
    <n v="0"/>
    <n v="0"/>
    <n v="0"/>
    <n v="0"/>
    <n v="70.349999999999994"/>
  </r>
  <r>
    <n v="153"/>
    <x v="28"/>
    <x v="151"/>
    <x v="29"/>
    <d v="1899-12-30T00:57:04"/>
    <n v="14"/>
    <n v="9"/>
    <d v="1900-01-22T01:53:00"/>
    <n v="53"/>
    <n v="1"/>
    <n v="0"/>
    <n v="0"/>
    <n v="113"/>
    <n v="31"/>
    <n v="2"/>
    <n v="16049.200000000003"/>
    <n v="267.48666666666674"/>
    <n v="21000"/>
    <n v="77000"/>
    <n v="0"/>
    <n v="0"/>
    <n v="0"/>
    <n v="57"/>
    <n v="4"/>
    <n v="6.6666666666666666E-2"/>
    <n v="57.06666666666667"/>
    <n v="55.93333333333333"/>
  </r>
  <r>
    <n v="154"/>
    <x v="29"/>
    <x v="152"/>
    <x v="29"/>
    <d v="1899-12-30T08:00:45"/>
    <n v="17"/>
    <n v="3"/>
    <d v="1899-12-30T00:30:45"/>
    <n v="30"/>
    <n v="0"/>
    <n v="45"/>
    <n v="0.75"/>
    <n v="30.75"/>
    <n v="39"/>
    <n v="2"/>
    <n v="16079.950000000003"/>
    <n v="267.99916666666672"/>
    <n v="43500"/>
    <n v="93500"/>
    <n v="0"/>
    <n v="30.75"/>
    <n v="0"/>
    <n v="0"/>
    <n v="0"/>
    <n v="0"/>
    <n v="0"/>
    <n v="30.75"/>
  </r>
  <r>
    <n v="155"/>
    <x v="29"/>
    <x v="153"/>
    <x v="29"/>
    <d v="1899-12-30T12:01:04"/>
    <n v="0"/>
    <n v="9"/>
    <d v="1899-12-30T01:24:10"/>
    <n v="24"/>
    <n v="1"/>
    <n v="10"/>
    <n v="0.16666666666666666"/>
    <n v="84.17"/>
    <n v="36"/>
    <n v="2"/>
    <n v="16164.120000000003"/>
    <n v="269.40200000000004"/>
    <n v="13500"/>
    <n v="0"/>
    <n v="1"/>
    <n v="84.17"/>
    <n v="0"/>
    <n v="0"/>
    <n v="0"/>
    <n v="0"/>
    <n v="0"/>
    <n v="84.166666666666671"/>
  </r>
  <r>
    <n v="156"/>
    <x v="29"/>
    <x v="154"/>
    <x v="29"/>
    <d v="1899-12-30T15:08:09"/>
    <n v="14"/>
    <n v="8"/>
    <d v="1899-12-30T00:57:54"/>
    <n v="57"/>
    <n v="0"/>
    <n v="54"/>
    <n v="0.9"/>
    <n v="57.9"/>
    <n v="41"/>
    <n v="3"/>
    <n v="16222.020000000002"/>
    <n v="270.36700000000002"/>
    <n v="33000"/>
    <n v="77000"/>
    <n v="0"/>
    <n v="57.9"/>
    <n v="0"/>
    <n v="0"/>
    <n v="0"/>
    <n v="0"/>
    <n v="0"/>
    <n v="57.9"/>
  </r>
  <r>
    <n v="157"/>
    <x v="29"/>
    <x v="155"/>
    <x v="29"/>
    <d v="1899-12-30T18:56:55"/>
    <n v="6"/>
    <n v="39"/>
    <d v="1899-12-30T01:48:22"/>
    <n v="48"/>
    <n v="1"/>
    <n v="22"/>
    <n v="0.36666666666666664"/>
    <n v="108.37"/>
    <n v="39"/>
    <n v="3"/>
    <n v="16330.390000000003"/>
    <n v="272.1731666666667"/>
    <n v="67500"/>
    <n v="36000"/>
    <n v="1"/>
    <n v="108.37"/>
    <n v="0"/>
    <n v="0"/>
    <n v="0"/>
    <n v="0"/>
    <n v="0"/>
    <n v="108.366666666666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x v="0"/>
    <d v="1899-12-30T08:00:00"/>
    <x v="0"/>
    <d v="1899-12-30T09:14:36"/>
    <n v="12"/>
    <n v="0"/>
    <d v="1899-12-30T01:14:36"/>
    <n v="14"/>
    <n v="1"/>
    <n v="36"/>
    <n v="0.6"/>
    <n v="74.599999999999994"/>
    <n v="12"/>
    <n v="0"/>
    <n v="74.599999999999994"/>
    <n v="1.2433333333333332"/>
    <n v="18000"/>
    <n v="66000"/>
  </r>
  <r>
    <n v="2"/>
    <x v="0"/>
    <d v="1899-12-30T10:11:00"/>
    <x v="0"/>
    <d v="1899-12-30T13:25:27"/>
    <n v="11"/>
    <n v="16"/>
    <d v="1899-12-30T03:14:27"/>
    <n v="14"/>
    <n v="3"/>
    <n v="27"/>
    <n v="0.45"/>
    <n v="194.45"/>
    <n v="23"/>
    <n v="0"/>
    <n v="269.04999999999995"/>
    <n v="4.484166666666666"/>
    <n v="16500"/>
    <n v="60500"/>
  </r>
  <r>
    <n v="3"/>
    <x v="0"/>
    <d v="1899-12-30T15:30:26"/>
    <x v="0"/>
    <d v="1899-12-30T17:11:21"/>
    <n v="9"/>
    <n v="0"/>
    <d v="1899-12-30T01:40:55"/>
    <n v="40"/>
    <n v="1"/>
    <n v="55"/>
    <n v="0.91666666666666663"/>
    <n v="100.92"/>
    <n v="16"/>
    <n v="0"/>
    <n v="369.96999999999997"/>
    <n v="6.1661666666666664"/>
    <n v="13500"/>
    <n v="54000"/>
  </r>
  <r>
    <n v="4"/>
    <x v="0"/>
    <d v="1899-12-30T18:19:24"/>
    <x v="0"/>
    <d v="1899-12-30T21:56:12"/>
    <n v="14"/>
    <n v="11"/>
    <d v="1899-12-30T03:36:48"/>
    <n v="36"/>
    <n v="3"/>
    <n v="48"/>
    <n v="0.8"/>
    <n v="216.8"/>
    <n v="30"/>
    <n v="0"/>
    <n v="586.77"/>
    <n v="9.7795000000000005"/>
    <n v="21000"/>
    <n v="77000"/>
  </r>
  <r>
    <n v="5"/>
    <x v="1"/>
    <d v="1899-12-30T04:15:11"/>
    <x v="1"/>
    <d v="1899-12-30T06:33:21"/>
    <n v="21"/>
    <n v="15"/>
    <d v="1899-12-30T02:18:10"/>
    <n v="18"/>
    <n v="2"/>
    <n v="10"/>
    <n v="0.16666666666666666"/>
    <n v="138.16999999999999"/>
    <n v="40"/>
    <n v="0"/>
    <n v="724.93999999999994"/>
    <n v="12.082333333333333"/>
    <n v="31500"/>
    <n v="105000"/>
  </r>
  <r>
    <n v="6"/>
    <x v="1"/>
    <d v="1899-12-30T08:20:12"/>
    <x v="1"/>
    <d v="1899-12-30T10:11:26"/>
    <n v="11"/>
    <n v="24"/>
    <d v="1899-12-30T01:51:14"/>
    <n v="51"/>
    <n v="1"/>
    <n v="14"/>
    <n v="0.23333333333333334"/>
    <n v="111.23"/>
    <n v="36"/>
    <n v="0"/>
    <n v="836.17"/>
    <n v="13.936166666666667"/>
    <n v="16500"/>
    <n v="60500"/>
  </r>
  <r>
    <n v="7"/>
    <x v="1"/>
    <d v="1899-12-30T11:32:21"/>
    <x v="1"/>
    <d v="1899-12-30T13:43:53"/>
    <n v="19"/>
    <n v="10"/>
    <d v="1899-12-30T02:11:32"/>
    <n v="11"/>
    <n v="2"/>
    <n v="32"/>
    <n v="0.53333333333333333"/>
    <n v="131.53"/>
    <n v="31"/>
    <n v="0"/>
    <n v="967.69999999999993"/>
    <n v="16.128333333333334"/>
    <n v="28500"/>
    <n v="104500"/>
  </r>
  <r>
    <n v="8"/>
    <x v="1"/>
    <d v="1899-12-30T15:11:23"/>
    <x v="1"/>
    <d v="1899-12-30T17:30:24"/>
    <n v="9"/>
    <n v="11"/>
    <d v="1899-12-30T02:19:01"/>
    <n v="19"/>
    <n v="2"/>
    <n v="1"/>
    <n v="1.6666666666666666E-2"/>
    <n v="139.02000000000001"/>
    <n v="30"/>
    <n v="0"/>
    <n v="1106.72"/>
    <n v="18.445333333333334"/>
    <n v="13500"/>
    <n v="54000"/>
  </r>
  <r>
    <n v="9"/>
    <x v="1"/>
    <d v="1899-12-30T19:20:32"/>
    <x v="1"/>
    <d v="1899-12-30T21:31:33"/>
    <n v="12"/>
    <n v="15"/>
    <d v="1899-12-30T02:11:01"/>
    <n v="11"/>
    <n v="2"/>
    <n v="1"/>
    <n v="1.6666666666666666E-2"/>
    <n v="131.02000000000001"/>
    <n v="31"/>
    <n v="0"/>
    <n v="1237.74"/>
    <n v="20.629000000000001"/>
    <n v="18000"/>
    <n v="66000"/>
  </r>
  <r>
    <n v="10"/>
    <x v="2"/>
    <d v="1899-12-30T03:15:06"/>
    <x v="2"/>
    <d v="1899-12-30T07:34:45"/>
    <n v="17"/>
    <n v="22"/>
    <d v="1899-12-30T04:19:39"/>
    <n v="19"/>
    <n v="4"/>
    <n v="39"/>
    <n v="0.65"/>
    <n v="259.64999999999998"/>
    <n v="33"/>
    <n v="0"/>
    <n v="1497.3899999999999"/>
    <n v="24.956499999999998"/>
    <n v="25500"/>
    <n v="93500"/>
  </r>
  <r>
    <n v="11"/>
    <x v="2"/>
    <d v="1899-12-30T09:04:06"/>
    <x v="2"/>
    <d v="1899-12-30T11:04:25"/>
    <n v="14"/>
    <n v="10"/>
    <d v="1899-12-30T02:00:19"/>
    <n v="0"/>
    <n v="2"/>
    <n v="19"/>
    <n v="0.31666666666666665"/>
    <n v="120.32"/>
    <n v="25"/>
    <n v="0"/>
    <n v="1617.7099999999998"/>
    <n v="26.961833333333331"/>
    <n v="21000"/>
    <n v="77000"/>
  </r>
  <r>
    <n v="12"/>
    <x v="2"/>
    <d v="1899-12-30T12:01:15"/>
    <x v="2"/>
    <d v="1899-12-30T15:16:19"/>
    <n v="24"/>
    <n v="19"/>
    <d v="1899-12-30T03:15:04"/>
    <n v="15"/>
    <n v="3"/>
    <n v="4"/>
    <n v="6.6666666666666666E-2"/>
    <n v="195.07"/>
    <n v="39"/>
    <n v="0"/>
    <n v="1812.7799999999997"/>
    <n v="30.212999999999997"/>
    <n v="36000"/>
    <n v="120000"/>
  </r>
  <r>
    <n v="13"/>
    <x v="2"/>
    <d v="1899-12-30T16:55:06"/>
    <x v="2"/>
    <d v="1899-12-30T18:26:19"/>
    <n v="16"/>
    <n v="11"/>
    <d v="1899-12-30T01:31:13"/>
    <n v="31"/>
    <n v="1"/>
    <n v="13"/>
    <n v="0.21666666666666667"/>
    <n v="91.22"/>
    <n v="36"/>
    <n v="0"/>
    <n v="1903.9999999999998"/>
    <n v="31.733333333333331"/>
    <n v="24000"/>
    <n v="88000"/>
  </r>
  <r>
    <n v="14"/>
    <x v="2"/>
    <d v="1899-12-30T19:26:19"/>
    <x v="2"/>
    <d v="1899-12-30T22:16:45"/>
    <n v="15"/>
    <n v="9"/>
    <d v="1899-12-30T02:50:26"/>
    <n v="50"/>
    <n v="2"/>
    <n v="26"/>
    <n v="0.43333333333333335"/>
    <n v="170.43"/>
    <n v="40"/>
    <n v="0"/>
    <n v="2074.4299999999998"/>
    <n v="34.573833333333333"/>
    <n v="22500"/>
    <n v="82500"/>
  </r>
  <r>
    <n v="15"/>
    <x v="3"/>
    <d v="1899-12-30T04:06:09"/>
    <x v="3"/>
    <d v="1899-12-30T06:04:35"/>
    <n v="7"/>
    <n v="16"/>
    <d v="1899-12-30T01:58:26"/>
    <n v="58"/>
    <n v="1"/>
    <n v="26"/>
    <n v="0.43333333333333335"/>
    <n v="118.43"/>
    <n v="38"/>
    <n v="0"/>
    <n v="2192.8599999999997"/>
    <n v="36.547666666666665"/>
    <n v="10500"/>
    <n v="42000"/>
  </r>
  <r>
    <n v="16"/>
    <x v="3"/>
    <d v="1899-12-30T07:06:32"/>
    <x v="3"/>
    <d v="1899-12-30T08:19:45"/>
    <n v="9"/>
    <n v="11"/>
    <d v="1899-12-30T01:13:13"/>
    <n v="13"/>
    <n v="1"/>
    <n v="13"/>
    <n v="0.21666666666666667"/>
    <n v="73.22"/>
    <n v="31"/>
    <n v="0"/>
    <n v="2266.0799999999995"/>
    <n v="37.767999999999994"/>
    <n v="13500"/>
    <n v="54000"/>
  </r>
  <r>
    <n v="17"/>
    <x v="3"/>
    <d v="1899-12-30T08:35:19"/>
    <x v="3"/>
    <d v="1899-12-30T10:05:36"/>
    <n v="13"/>
    <n v="18"/>
    <d v="1899-12-30T01:30:17"/>
    <n v="30"/>
    <n v="1"/>
    <n v="17"/>
    <n v="0.28333333333333333"/>
    <n v="90.28"/>
    <n v="33"/>
    <n v="0"/>
    <n v="2356.3599999999997"/>
    <n v="39.272666666666659"/>
    <n v="19500"/>
    <n v="71500"/>
  </r>
  <r>
    <n v="18"/>
    <x v="3"/>
    <d v="1899-12-30T11:39:20"/>
    <x v="3"/>
    <d v="1899-12-30T12:55:10"/>
    <n v="22"/>
    <n v="5"/>
    <d v="1899-12-30T01:15:50"/>
    <n v="15"/>
    <n v="1"/>
    <n v="50"/>
    <n v="0.83333333333333337"/>
    <n v="75.83"/>
    <n v="37"/>
    <n v="0"/>
    <n v="2432.1899999999996"/>
    <n v="40.536499999999997"/>
    <n v="33000"/>
    <n v="110000"/>
  </r>
  <r>
    <n v="19"/>
    <x v="3"/>
    <d v="1899-12-30T16:51:10"/>
    <x v="3"/>
    <d v="1899-12-30T18:34:04"/>
    <n v="8"/>
    <n v="23"/>
    <d v="1899-12-30T01:42:54"/>
    <n v="42"/>
    <n v="1"/>
    <n v="54"/>
    <n v="0.9"/>
    <n v="102.9"/>
    <n v="40"/>
    <n v="0"/>
    <n v="2535.0899999999997"/>
    <n v="42.251499999999993"/>
    <n v="12000"/>
    <n v="48000"/>
  </r>
  <r>
    <n v="20"/>
    <x v="3"/>
    <d v="1899-12-30T19:26:05"/>
    <x v="3"/>
    <d v="1899-12-30T23:11:16"/>
    <n v="11"/>
    <n v="14"/>
    <d v="1899-12-30T03:45:11"/>
    <n v="45"/>
    <n v="3"/>
    <n v="11"/>
    <n v="0.18333333333333332"/>
    <n v="225.18"/>
    <n v="28"/>
    <n v="0"/>
    <n v="2760.2699999999995"/>
    <n v="46.004499999999993"/>
    <n v="16500"/>
    <n v="60500"/>
  </r>
  <r>
    <n v="21"/>
    <x v="4"/>
    <d v="1899-12-30T07:15:54"/>
    <x v="4"/>
    <d v="1899-12-30T09:01:45"/>
    <n v="17"/>
    <n v="23"/>
    <d v="1899-12-30T01:45:51"/>
    <n v="45"/>
    <n v="1"/>
    <n v="51"/>
    <n v="0.85"/>
    <n v="105.85"/>
    <n v="31"/>
    <n v="0"/>
    <n v="2866.1199999999994"/>
    <n v="47.768666666666654"/>
    <n v="25500"/>
    <n v="93500"/>
  </r>
  <r>
    <n v="22"/>
    <x v="4"/>
    <d v="1899-12-30T10:19:14"/>
    <x v="4"/>
    <d v="1899-12-30T12:16:25"/>
    <n v="15"/>
    <n v="11"/>
    <d v="1899-12-30T01:57:11"/>
    <n v="57"/>
    <n v="1"/>
    <n v="11"/>
    <n v="0.18333333333333332"/>
    <n v="117.18"/>
    <n v="23"/>
    <n v="0"/>
    <n v="2983.2999999999993"/>
    <n v="49.721666666666657"/>
    <n v="22500"/>
    <n v="82500"/>
  </r>
  <r>
    <n v="23"/>
    <x v="4"/>
    <d v="1899-12-30T13:25:06"/>
    <x v="4"/>
    <d v="1899-12-30T15:26:19"/>
    <n v="19"/>
    <n v="21"/>
    <d v="1899-12-30T02:01:13"/>
    <n v="1"/>
    <n v="2"/>
    <n v="13"/>
    <n v="0.21666666666666667"/>
    <n v="121.22"/>
    <n v="31"/>
    <n v="0"/>
    <n v="3104.5199999999991"/>
    <n v="51.741999999999983"/>
    <n v="28500"/>
    <n v="104500"/>
  </r>
  <r>
    <n v="24"/>
    <x v="4"/>
    <d v="1899-12-30T16:36:19"/>
    <x v="4"/>
    <d v="1899-12-30T17:36:28"/>
    <n v="11"/>
    <n v="9"/>
    <d v="1899-12-30T01:00:09"/>
    <n v="0"/>
    <n v="1"/>
    <n v="9"/>
    <n v="0.15"/>
    <n v="60.15"/>
    <n v="21"/>
    <n v="0"/>
    <n v="3164.6699999999992"/>
    <n v="52.744499999999988"/>
    <n v="16500"/>
    <n v="60500"/>
  </r>
  <r>
    <n v="25"/>
    <x v="4"/>
    <d v="1899-12-30T18:30:30"/>
    <x v="4"/>
    <d v="1899-12-30T19:50:16"/>
    <n v="15"/>
    <n v="11"/>
    <d v="1899-12-30T01:19:46"/>
    <n v="19"/>
    <n v="1"/>
    <n v="46"/>
    <n v="0.76666666666666672"/>
    <n v="79.77"/>
    <n v="27"/>
    <n v="0"/>
    <n v="3244.4399999999991"/>
    <n v="54.073999999999984"/>
    <n v="22500"/>
    <n v="82500"/>
  </r>
  <r>
    <n v="26"/>
    <x v="4"/>
    <d v="1899-12-30T21:00:00"/>
    <x v="5"/>
    <d v="1899-12-30T00:19:26"/>
    <n v="15"/>
    <n v="17"/>
    <d v="1900-01-22T03:19:26"/>
    <n v="19"/>
    <n v="3"/>
    <n v="26"/>
    <n v="0.43333333333333335"/>
    <n v="199.43"/>
    <n v="31"/>
    <n v="0"/>
    <n v="3443.869999999999"/>
    <n v="57.397833333333317"/>
    <n v="22500"/>
    <n v="82500"/>
  </r>
  <r>
    <n v="27"/>
    <x v="5"/>
    <d v="1899-12-30T05:12:46"/>
    <x v="5"/>
    <d v="1899-12-30T07:08:36"/>
    <n v="9"/>
    <n v="6"/>
    <d v="1899-12-30T01:55:50"/>
    <n v="55"/>
    <n v="1"/>
    <n v="50"/>
    <n v="0.83333333333333337"/>
    <n v="115.83"/>
    <n v="23"/>
    <n v="0"/>
    <n v="3559.6999999999989"/>
    <n v="59.328333333333312"/>
    <n v="13500"/>
    <n v="54000"/>
  </r>
  <r>
    <n v="28"/>
    <x v="5"/>
    <d v="1899-12-30T09:11:36"/>
    <x v="5"/>
    <d v="1899-12-30T12:36:19"/>
    <n v="14"/>
    <n v="22"/>
    <d v="1899-12-30T03:24:43"/>
    <n v="24"/>
    <n v="3"/>
    <n v="43"/>
    <n v="0.71666666666666667"/>
    <n v="204.72"/>
    <n v="31"/>
    <n v="0"/>
    <n v="3764.4199999999987"/>
    <n v="62.740333333333311"/>
    <n v="21000"/>
    <n v="77000"/>
  </r>
  <r>
    <n v="29"/>
    <x v="5"/>
    <d v="1899-12-30T13:25:15"/>
    <x v="5"/>
    <d v="1899-12-30T15:01:15"/>
    <n v="14"/>
    <n v="3"/>
    <d v="1899-12-30T01:36:00"/>
    <n v="36"/>
    <n v="1"/>
    <n v="0"/>
    <n v="0"/>
    <n v="96"/>
    <n v="23"/>
    <n v="0"/>
    <n v="3860.4199999999987"/>
    <n v="64.340333333333305"/>
    <n v="21000"/>
    <n v="77000"/>
  </r>
  <r>
    <n v="30"/>
    <x v="5"/>
    <d v="1899-12-30T17:11:04"/>
    <x v="5"/>
    <d v="1899-12-30T18:19:00"/>
    <n v="18"/>
    <n v="14"/>
    <d v="1899-12-30T01:07:56"/>
    <n v="7"/>
    <n v="1"/>
    <n v="56"/>
    <n v="0.93333333333333335"/>
    <n v="67.930000000000007"/>
    <n v="38"/>
    <n v="0"/>
    <n v="3928.3499999999985"/>
    <n v="65.472499999999982"/>
    <n v="27000"/>
    <n v="99000"/>
  </r>
  <r>
    <n v="31"/>
    <x v="5"/>
    <d v="1899-12-30T19:42:12"/>
    <x v="5"/>
    <d v="1899-12-30T21:22:13"/>
    <n v="16"/>
    <n v="21"/>
    <d v="1899-12-30T01:40:01"/>
    <n v="40"/>
    <n v="1"/>
    <n v="1"/>
    <n v="1.6666666666666666E-2"/>
    <n v="100.02"/>
    <n v="40"/>
    <n v="0"/>
    <n v="4028.3699999999985"/>
    <n v="67.13949999999997"/>
    <n v="24000"/>
    <n v="88000"/>
  </r>
  <r>
    <n v="32"/>
    <x v="6"/>
    <d v="1899-12-30T07:46:19"/>
    <x v="6"/>
    <d v="1899-12-30T09:36:14"/>
    <n v="15"/>
    <n v="14"/>
    <d v="1899-12-30T01:49:55"/>
    <n v="49"/>
    <n v="1"/>
    <n v="55"/>
    <n v="0.91666666666666663"/>
    <n v="109.92"/>
    <n v="34"/>
    <n v="0"/>
    <n v="4138.2899999999981"/>
    <n v="68.971499999999963"/>
    <n v="22500"/>
    <n v="82500"/>
  </r>
  <r>
    <n v="33"/>
    <x v="6"/>
    <d v="1899-12-30T11:09:08"/>
    <x v="6"/>
    <d v="1899-12-30T12:31:16"/>
    <n v="12"/>
    <n v="23"/>
    <d v="1899-12-30T01:22:08"/>
    <n v="22"/>
    <n v="1"/>
    <n v="8"/>
    <n v="0.13333333333333333"/>
    <n v="82.13"/>
    <n v="32"/>
    <n v="0"/>
    <n v="4220.4199999999983"/>
    <n v="70.340333333333305"/>
    <n v="18000"/>
    <n v="66000"/>
  </r>
  <r>
    <n v="34"/>
    <x v="6"/>
    <d v="1899-12-30T13:45:48"/>
    <x v="6"/>
    <d v="1899-12-30T15:34:16"/>
    <n v="17"/>
    <n v="6"/>
    <d v="1899-12-30T01:48:28"/>
    <n v="48"/>
    <n v="1"/>
    <n v="28"/>
    <n v="0.46666666666666667"/>
    <n v="108.47"/>
    <n v="26"/>
    <n v="0"/>
    <n v="4328.8899999999985"/>
    <n v="72.14816666666664"/>
    <n v="25500"/>
    <n v="93500"/>
  </r>
  <r>
    <n v="35"/>
    <x v="6"/>
    <d v="1899-12-30T16:56:19"/>
    <x v="6"/>
    <d v="1899-12-30T19:00:11"/>
    <n v="19"/>
    <n v="16"/>
    <d v="1899-12-30T02:03:52"/>
    <n v="3"/>
    <n v="2"/>
    <n v="52"/>
    <n v="0.8666666666666667"/>
    <n v="123.87"/>
    <n v="39"/>
    <n v="0"/>
    <n v="4452.7599999999984"/>
    <n v="74.212666666666635"/>
    <n v="28500"/>
    <n v="104500"/>
  </r>
  <r>
    <n v="36"/>
    <x v="6"/>
    <d v="1899-12-30T20:12:01"/>
    <x v="6"/>
    <d v="1899-12-30T22:34:36"/>
    <n v="11"/>
    <n v="14"/>
    <d v="1899-12-30T02:22:35"/>
    <n v="22"/>
    <n v="2"/>
    <n v="35"/>
    <n v="0.58333333333333337"/>
    <n v="142.58000000000001"/>
    <n v="34"/>
    <n v="0"/>
    <n v="4595.3399999999983"/>
    <n v="76.58899999999997"/>
    <n v="16500"/>
    <n v="60500"/>
  </r>
  <r>
    <n v="37"/>
    <x v="7"/>
    <d v="1899-12-30T03:15:16"/>
    <x v="7"/>
    <d v="1899-12-30T06:16:05"/>
    <n v="13"/>
    <n v="22"/>
    <d v="1899-12-30T03:00:49"/>
    <n v="0"/>
    <n v="3"/>
    <n v="49"/>
    <n v="0.81666666666666665"/>
    <n v="180.82"/>
    <n v="33"/>
    <n v="0"/>
    <n v="4776.159999999998"/>
    <n v="79.602666666666636"/>
    <n v="19500"/>
    <n v="71500"/>
  </r>
  <r>
    <n v="38"/>
    <x v="7"/>
    <d v="1899-12-30T07:49:16"/>
    <x v="7"/>
    <d v="1899-12-30T09:33:04"/>
    <n v="11"/>
    <n v="4"/>
    <d v="1899-12-30T01:43:48"/>
    <n v="43"/>
    <n v="1"/>
    <n v="48"/>
    <n v="0.8"/>
    <n v="103.8"/>
    <n v="22"/>
    <n v="0"/>
    <n v="4879.9599999999982"/>
    <n v="81.33266666666664"/>
    <n v="16500"/>
    <n v="60500"/>
  </r>
  <r>
    <n v="39"/>
    <x v="7"/>
    <d v="1899-12-30T10:01:22"/>
    <x v="7"/>
    <d v="1899-12-30T12:35:15"/>
    <n v="14"/>
    <n v="21"/>
    <d v="1899-12-30T02:33:53"/>
    <n v="33"/>
    <n v="2"/>
    <n v="53"/>
    <n v="0.8833333333333333"/>
    <n v="153.88"/>
    <n v="32"/>
    <n v="0"/>
    <n v="5033.8399999999983"/>
    <n v="83.897333333333307"/>
    <n v="21000"/>
    <n v="77000"/>
  </r>
  <r>
    <n v="40"/>
    <x v="7"/>
    <d v="1899-12-30T14:11:36"/>
    <x v="7"/>
    <d v="1899-12-30T16:26:19"/>
    <n v="16"/>
    <n v="9"/>
    <d v="1899-12-30T02:14:43"/>
    <n v="14"/>
    <n v="2"/>
    <n v="43"/>
    <n v="0.71666666666666667"/>
    <n v="134.72"/>
    <n v="27"/>
    <n v="0"/>
    <n v="5168.5599999999986"/>
    <n v="86.142666666666642"/>
    <n v="24000"/>
    <n v="88000"/>
  </r>
  <r>
    <n v="41"/>
    <x v="7"/>
    <d v="1899-12-30T17:36:45"/>
    <x v="7"/>
    <d v="1899-12-30T18:32:23"/>
    <n v="12"/>
    <n v="24"/>
    <d v="1899-12-30T00:55:38"/>
    <n v="55"/>
    <n v="0"/>
    <n v="38"/>
    <n v="0.6333333333333333"/>
    <n v="55.63"/>
    <n v="30"/>
    <n v="0"/>
    <n v="5224.1899999999987"/>
    <n v="87.069833333333307"/>
    <n v="18000"/>
    <n v="66000"/>
  </r>
  <r>
    <n v="42"/>
    <x v="7"/>
    <d v="1899-12-30T20:00:00"/>
    <x v="7"/>
    <d v="1899-12-30T21:31:36"/>
    <n v="9"/>
    <n v="2"/>
    <d v="1899-12-30T01:31:36"/>
    <n v="31"/>
    <n v="1"/>
    <n v="36"/>
    <n v="0.6"/>
    <n v="91.6"/>
    <n v="15"/>
    <n v="0"/>
    <n v="5315.7899999999991"/>
    <n v="88.596499999999978"/>
    <n v="13500"/>
    <n v="54000"/>
  </r>
  <r>
    <n v="43"/>
    <x v="8"/>
    <d v="1899-12-30T06:11:26"/>
    <x v="8"/>
    <d v="1899-12-30T07:45:56"/>
    <n v="9"/>
    <n v="4"/>
    <d v="1899-12-30T01:34:30"/>
    <n v="34"/>
    <n v="1"/>
    <n v="30"/>
    <n v="0.5"/>
    <n v="94.5"/>
    <n v="22"/>
    <n v="0"/>
    <n v="5410.2899999999991"/>
    <n v="90.17149999999998"/>
    <n v="13500"/>
    <n v="54000"/>
  </r>
  <r>
    <n v="44"/>
    <x v="8"/>
    <d v="1899-12-30T09:55:26"/>
    <x v="8"/>
    <d v="1899-12-30T10:55:13"/>
    <n v="9"/>
    <n v="14"/>
    <d v="1899-12-30T00:59:47"/>
    <n v="59"/>
    <n v="0"/>
    <n v="47"/>
    <n v="0.78333333333333333"/>
    <n v="59.78"/>
    <n v="27"/>
    <n v="0"/>
    <n v="5470.0699999999988"/>
    <n v="91.16783333333332"/>
    <n v="13500"/>
    <n v="54000"/>
  </r>
  <r>
    <n v="45"/>
    <x v="8"/>
    <d v="1899-12-30T12:08:45"/>
    <x v="8"/>
    <d v="1899-12-30T14:11:09"/>
    <n v="12"/>
    <n v="10"/>
    <d v="1899-12-30T02:02:24"/>
    <n v="2"/>
    <n v="2"/>
    <n v="24"/>
    <n v="0.4"/>
    <n v="122.4"/>
    <n v="25"/>
    <n v="0"/>
    <n v="5592.4699999999984"/>
    <n v="93.207833333333312"/>
    <n v="18000"/>
    <n v="66000"/>
  </r>
  <r>
    <n v="46"/>
    <x v="8"/>
    <d v="1899-12-30T16:26:09"/>
    <x v="8"/>
    <d v="1899-12-30T18:30:24"/>
    <n v="16"/>
    <n v="11"/>
    <d v="1899-12-30T02:04:15"/>
    <n v="4"/>
    <n v="2"/>
    <n v="15"/>
    <n v="0.25"/>
    <n v="124.25"/>
    <n v="31"/>
    <n v="0"/>
    <n v="5716.7199999999984"/>
    <n v="95.278666666666638"/>
    <n v="24000"/>
    <n v="88000"/>
  </r>
  <r>
    <n v="47"/>
    <x v="8"/>
    <d v="1899-12-30T20:30:16"/>
    <x v="8"/>
    <d v="1899-12-30T21:21:36"/>
    <n v="13"/>
    <n v="21"/>
    <d v="1899-12-30T00:51:20"/>
    <n v="51"/>
    <n v="0"/>
    <n v="20"/>
    <n v="0.33333333333333331"/>
    <n v="51.33"/>
    <n v="33"/>
    <n v="0"/>
    <n v="5768.0499999999984"/>
    <n v="96.134166666666644"/>
    <n v="19500"/>
    <n v="71500"/>
  </r>
  <r>
    <n v="48"/>
    <x v="9"/>
    <d v="1899-12-30T05:11:32"/>
    <x v="9"/>
    <d v="1899-12-30T07:26:14"/>
    <n v="7"/>
    <n v="15"/>
    <d v="1899-12-30T02:14:42"/>
    <n v="14"/>
    <n v="2"/>
    <n v="42"/>
    <n v="0.7"/>
    <n v="134.69999999999999"/>
    <n v="19"/>
    <n v="0"/>
    <n v="5902.7499999999982"/>
    <n v="98.379166666666634"/>
    <n v="10500"/>
    <n v="42000"/>
  </r>
  <r>
    <n v="49"/>
    <x v="9"/>
    <d v="1899-12-30T09:10:06"/>
    <x v="9"/>
    <d v="1899-12-30T10:40:04"/>
    <n v="7"/>
    <n v="0"/>
    <d v="1899-12-30T01:29:58"/>
    <n v="29"/>
    <n v="1"/>
    <n v="58"/>
    <n v="0.96666666666666667"/>
    <n v="89.97"/>
    <n v="11"/>
    <n v="0"/>
    <n v="5992.7199999999984"/>
    <n v="99.878666666666646"/>
    <n v="10500"/>
    <n v="42000"/>
  </r>
  <r>
    <n v="50"/>
    <x v="9"/>
    <d v="1899-12-30T11:59:56"/>
    <x v="9"/>
    <d v="1899-12-30T14:14:48"/>
    <n v="7"/>
    <n v="1"/>
    <d v="1899-12-30T02:14:52"/>
    <n v="14"/>
    <n v="2"/>
    <n v="52"/>
    <n v="0.8666666666666667"/>
    <n v="134.87"/>
    <n v="18"/>
    <n v="0"/>
    <n v="6127.5899999999983"/>
    <n v="102.12649999999998"/>
    <n v="10500"/>
    <n v="42000"/>
  </r>
  <r>
    <n v="51"/>
    <x v="9"/>
    <d v="1899-12-30T15:35:54"/>
    <x v="9"/>
    <d v="1899-12-30T16:54:12"/>
    <n v="13"/>
    <n v="20"/>
    <d v="1899-12-30T01:18:18"/>
    <n v="18"/>
    <n v="1"/>
    <n v="18"/>
    <n v="0.3"/>
    <n v="78.3"/>
    <n v="30"/>
    <n v="0"/>
    <n v="6205.8899999999985"/>
    <n v="103.43149999999997"/>
    <n v="19500"/>
    <n v="71500"/>
  </r>
  <r>
    <n v="52"/>
    <x v="9"/>
    <d v="1899-12-30T19:01:35"/>
    <x v="9"/>
    <d v="1899-12-30T19:48:46"/>
    <n v="12"/>
    <n v="4"/>
    <d v="1899-12-30T00:47:11"/>
    <n v="47"/>
    <n v="0"/>
    <n v="11"/>
    <n v="0.18333333333333332"/>
    <n v="47.18"/>
    <n v="22"/>
    <n v="0"/>
    <n v="6253.0699999999988"/>
    <n v="104.21783333333332"/>
    <n v="18000"/>
    <n v="66000"/>
  </r>
  <r>
    <n v="53"/>
    <x v="9"/>
    <d v="1899-12-30T21:01:04"/>
    <x v="10"/>
    <d v="1899-12-30T00:54:18"/>
    <n v="11"/>
    <n v="9"/>
    <d v="1900-01-22T03:53:14"/>
    <n v="53"/>
    <n v="3"/>
    <n v="14"/>
    <n v="0.23333333333333334"/>
    <n v="233.23"/>
    <n v="29"/>
    <n v="0"/>
    <n v="6486.2999999999984"/>
    <n v="108.10499999999998"/>
    <n v="16500"/>
    <n v="60500"/>
  </r>
  <r>
    <n v="54"/>
    <x v="10"/>
    <d v="1899-12-30T06:15:56"/>
    <x v="10"/>
    <d v="1899-12-30T09:11:45"/>
    <n v="12"/>
    <n v="21"/>
    <d v="1899-12-30T02:55:49"/>
    <n v="55"/>
    <n v="2"/>
    <n v="49"/>
    <n v="0.81666666666666665"/>
    <n v="175.82"/>
    <n v="32"/>
    <n v="0"/>
    <n v="6662.1199999999981"/>
    <n v="111.0353333333333"/>
    <n v="18000"/>
    <n v="66000"/>
  </r>
  <r>
    <n v="55"/>
    <x v="10"/>
    <d v="1899-12-30T11:04:15"/>
    <x v="10"/>
    <d v="1899-12-30T12:09:07"/>
    <n v="14"/>
    <n v="2"/>
    <d v="1899-12-30T01:04:52"/>
    <n v="4"/>
    <n v="1"/>
    <n v="52"/>
    <n v="0.8666666666666667"/>
    <n v="64.87"/>
    <n v="25"/>
    <n v="0"/>
    <n v="6726.989999999998"/>
    <n v="112.11649999999996"/>
    <n v="21000"/>
    <n v="77000"/>
  </r>
  <r>
    <n v="56"/>
    <x v="10"/>
    <d v="1899-12-30T13:36:55"/>
    <x v="10"/>
    <d v="1899-12-30T14:26:47"/>
    <n v="17"/>
    <n v="9"/>
    <d v="1899-12-30T00:49:52"/>
    <n v="49"/>
    <n v="0"/>
    <n v="52"/>
    <n v="0.8666666666666667"/>
    <n v="49.87"/>
    <n v="40"/>
    <n v="0"/>
    <n v="6776.8599999999979"/>
    <n v="112.94766666666663"/>
    <n v="25500"/>
    <n v="93500"/>
  </r>
  <r>
    <n v="57"/>
    <x v="10"/>
    <d v="1899-12-30T15:57:15"/>
    <x v="10"/>
    <d v="1899-12-30T17:15:48"/>
    <n v="3"/>
    <n v="9"/>
    <d v="1899-12-30T01:18:33"/>
    <n v="18"/>
    <n v="1"/>
    <n v="33"/>
    <n v="0.55000000000000004"/>
    <n v="78.55"/>
    <n v="34"/>
    <n v="0"/>
    <n v="6855.409999999998"/>
    <n v="114.2568333333333"/>
    <n v="4500"/>
    <n v="18000"/>
  </r>
  <r>
    <n v="58"/>
    <x v="10"/>
    <d v="1899-12-30T19:01:02"/>
    <x v="10"/>
    <d v="1899-12-30T21:11:01"/>
    <n v="11"/>
    <n v="3"/>
    <d v="1899-12-30T02:09:59"/>
    <n v="9"/>
    <n v="2"/>
    <n v="59"/>
    <n v="0.98333333333333328"/>
    <n v="129.97999999999999"/>
    <n v="36"/>
    <n v="0"/>
    <n v="6985.3899999999976"/>
    <n v="116.42316666666663"/>
    <n v="16500"/>
    <n v="60500"/>
  </r>
  <r>
    <n v="59"/>
    <x v="11"/>
    <d v="1899-12-30T04:00:00"/>
    <x v="11"/>
    <d v="1899-12-30T05:35:06"/>
    <n v="8"/>
    <n v="4"/>
    <d v="1899-12-30T01:35:06"/>
    <n v="35"/>
    <n v="1"/>
    <n v="6"/>
    <n v="0.1"/>
    <n v="95.1"/>
    <n v="41"/>
    <n v="1"/>
    <n v="7080.489999999998"/>
    <n v="118.00816666666664"/>
    <n v="12000"/>
    <n v="48000"/>
  </r>
  <r>
    <n v="60"/>
    <x v="11"/>
    <d v="1899-12-30T08:14:16"/>
    <x v="11"/>
    <d v="1899-12-30T10:16:19"/>
    <n v="1"/>
    <n v="6"/>
    <d v="1899-12-30T02:02:03"/>
    <n v="2"/>
    <n v="2"/>
    <n v="3"/>
    <n v="0.05"/>
    <n v="122.05"/>
    <n v="38"/>
    <n v="1"/>
    <n v="7202.5399999999981"/>
    <n v="120.0423333333333"/>
    <n v="1500"/>
    <n v="6000"/>
  </r>
  <r>
    <n v="61"/>
    <x v="11"/>
    <d v="1899-12-30T12:30:01"/>
    <x v="11"/>
    <d v="1899-12-30T14:15:25"/>
    <n v="4"/>
    <n v="21"/>
    <d v="1899-12-30T01:45:24"/>
    <n v="45"/>
    <n v="1"/>
    <n v="24"/>
    <n v="0.4"/>
    <n v="105.4"/>
    <n v="36"/>
    <n v="1"/>
    <n v="7307.9399999999978"/>
    <n v="121.79899999999996"/>
    <n v="6000"/>
    <n v="24000"/>
  </r>
  <r>
    <n v="62"/>
    <x v="11"/>
    <d v="1899-12-30T17:45:09"/>
    <x v="11"/>
    <d v="1899-12-30T19:10:01"/>
    <n v="9"/>
    <n v="11"/>
    <d v="1899-12-30T01:24:52"/>
    <n v="24"/>
    <n v="1"/>
    <n v="52"/>
    <n v="0.8666666666666667"/>
    <n v="84.87"/>
    <n v="24"/>
    <n v="1"/>
    <n v="7392.8099999999977"/>
    <n v="123.21349999999997"/>
    <n v="13500"/>
    <n v="54000"/>
  </r>
  <r>
    <n v="63"/>
    <x v="12"/>
    <d v="1899-12-30T05:08:45"/>
    <x v="12"/>
    <d v="1899-12-30T09:08:14"/>
    <n v="12"/>
    <n v="7"/>
    <d v="1899-12-30T03:59:29"/>
    <n v="59"/>
    <n v="3"/>
    <n v="29"/>
    <n v="0.48333333333333334"/>
    <n v="239.48"/>
    <n v="25"/>
    <n v="1"/>
    <n v="7632.2899999999972"/>
    <n v="127.20483333333328"/>
    <n v="18000"/>
    <n v="66000"/>
  </r>
  <r>
    <n v="64"/>
    <x v="12"/>
    <d v="1899-12-30T11:06:45"/>
    <x v="12"/>
    <d v="1899-12-30T12:48:06"/>
    <n v="11"/>
    <n v="13"/>
    <d v="1899-12-30T01:41:21"/>
    <n v="41"/>
    <n v="1"/>
    <n v="21"/>
    <n v="0.35"/>
    <n v="101.35"/>
    <n v="29"/>
    <n v="1"/>
    <n v="7733.6399999999976"/>
    <n v="128.89399999999995"/>
    <n v="16500"/>
    <n v="60500"/>
  </r>
  <r>
    <n v="65"/>
    <x v="12"/>
    <d v="1899-12-30T13:15:09"/>
    <x v="12"/>
    <d v="1899-12-30T14:55:39"/>
    <n v="16"/>
    <n v="21"/>
    <d v="1899-12-30T01:40:30"/>
    <n v="40"/>
    <n v="1"/>
    <n v="30"/>
    <n v="0.5"/>
    <n v="100.5"/>
    <n v="32"/>
    <n v="1"/>
    <n v="7834.1399999999976"/>
    <n v="130.56899999999996"/>
    <n v="24000"/>
    <n v="88000"/>
  </r>
  <r>
    <n v="66"/>
    <x v="12"/>
    <d v="1899-12-30T16:04:45"/>
    <x v="12"/>
    <d v="1899-12-30T18:00:00"/>
    <n v="19"/>
    <n v="10"/>
    <d v="1899-12-30T01:55:15"/>
    <n v="55"/>
    <n v="1"/>
    <n v="15"/>
    <n v="0.25"/>
    <n v="115.25"/>
    <n v="30"/>
    <n v="1"/>
    <n v="7949.3899999999976"/>
    <n v="132.48983333333328"/>
    <n v="28500"/>
    <n v="104500"/>
  </r>
  <r>
    <n v="67"/>
    <x v="12"/>
    <d v="1899-12-30T20:09:11"/>
    <x v="12"/>
    <d v="1899-12-30T22:04:19"/>
    <n v="3"/>
    <n v="0"/>
    <d v="1899-12-30T01:55:08"/>
    <n v="55"/>
    <n v="1"/>
    <n v="8"/>
    <n v="0.13333333333333333"/>
    <n v="115.13"/>
    <n v="23"/>
    <n v="1"/>
    <n v="8064.5199999999977"/>
    <n v="134.40866666666662"/>
    <n v="4500"/>
    <n v="18000"/>
  </r>
  <r>
    <n v="68"/>
    <x v="13"/>
    <d v="1899-12-30T04:15:22"/>
    <x v="13"/>
    <d v="1899-12-30T06:14:24"/>
    <n v="12"/>
    <n v="21"/>
    <d v="1899-12-30T01:59:02"/>
    <n v="59"/>
    <n v="1"/>
    <n v="2"/>
    <n v="3.3333333333333333E-2"/>
    <n v="119.03"/>
    <n v="35"/>
    <n v="1"/>
    <n v="8183.5499999999975"/>
    <n v="136.39249999999996"/>
    <n v="18000"/>
    <n v="66000"/>
  </r>
  <r>
    <n v="69"/>
    <x v="13"/>
    <d v="1899-12-30T08:15:54"/>
    <x v="13"/>
    <d v="1899-12-30T10:04:55"/>
    <n v="17"/>
    <n v="20"/>
    <d v="1899-12-30T01:49:01"/>
    <n v="49"/>
    <n v="1"/>
    <n v="1"/>
    <n v="1.6666666666666666E-2"/>
    <n v="109.02"/>
    <n v="31"/>
    <n v="1"/>
    <n v="8292.5699999999979"/>
    <n v="138.20949999999996"/>
    <n v="25500"/>
    <n v="93500"/>
  </r>
  <r>
    <n v="70"/>
    <x v="13"/>
    <d v="1899-12-30T12:00:00"/>
    <x v="13"/>
    <d v="1899-12-30T13:56:55"/>
    <n v="11"/>
    <n v="22"/>
    <d v="1899-12-30T01:56:55"/>
    <n v="56"/>
    <n v="1"/>
    <n v="55"/>
    <n v="0.91666666666666663"/>
    <n v="116.92"/>
    <n v="22"/>
    <n v="1"/>
    <n v="8409.489999999998"/>
    <n v="140.15816666666663"/>
    <n v="16500"/>
    <n v="60500"/>
  </r>
  <r>
    <n v="71"/>
    <x v="13"/>
    <d v="1899-12-30T15:26:30"/>
    <x v="13"/>
    <d v="1899-12-30T17:00:15"/>
    <n v="7"/>
    <n v="2"/>
    <d v="1899-12-30T01:33:45"/>
    <n v="33"/>
    <n v="1"/>
    <n v="45"/>
    <n v="0.75"/>
    <n v="93.75"/>
    <n v="7"/>
    <n v="1"/>
    <n v="8503.239999999998"/>
    <n v="141.72066666666663"/>
    <n v="10500"/>
    <n v="42000"/>
  </r>
  <r>
    <n v="72"/>
    <x v="13"/>
    <d v="1899-12-30T18:36:45"/>
    <x v="13"/>
    <d v="1899-12-30T19:15:54"/>
    <n v="8"/>
    <n v="7"/>
    <d v="1899-12-30T00:39:09"/>
    <n v="39"/>
    <n v="0"/>
    <n v="9"/>
    <n v="0.15"/>
    <n v="39.15"/>
    <n v="13"/>
    <n v="1"/>
    <n v="8542.3899999999976"/>
    <n v="142.37316666666663"/>
    <n v="12000"/>
    <n v="48000"/>
  </r>
  <r>
    <n v="73"/>
    <x v="13"/>
    <d v="1899-12-30T20:56:55"/>
    <x v="13"/>
    <d v="1899-12-30T22:04:06"/>
    <n v="6"/>
    <n v="1"/>
    <d v="1899-12-30T01:07:11"/>
    <n v="7"/>
    <n v="1"/>
    <n v="11"/>
    <n v="0.18333333333333332"/>
    <n v="67.180000000000007"/>
    <n v="12"/>
    <n v="1"/>
    <n v="8609.5699999999979"/>
    <n v="143.49283333333329"/>
    <n v="9000"/>
    <n v="36000"/>
  </r>
  <r>
    <n v="74"/>
    <x v="14"/>
    <d v="1899-12-30T01:01:00"/>
    <x v="14"/>
    <d v="1899-12-30T04:09:06"/>
    <n v="0"/>
    <n v="6"/>
    <d v="1899-12-30T03:08:06"/>
    <n v="8"/>
    <n v="3"/>
    <n v="6"/>
    <n v="0.1"/>
    <n v="188.1"/>
    <n v="11"/>
    <n v="1"/>
    <n v="8797.6699999999983"/>
    <n v="146.62783333333331"/>
    <n v="0"/>
    <n v="0"/>
  </r>
  <r>
    <n v="75"/>
    <x v="14"/>
    <d v="1899-12-30T06:55:57"/>
    <x v="14"/>
    <d v="1899-12-30T08:15:54"/>
    <n v="0"/>
    <n v="5"/>
    <d v="1899-12-30T01:19:57"/>
    <n v="19"/>
    <n v="1"/>
    <n v="57"/>
    <n v="0.95"/>
    <n v="79.95"/>
    <n v="5"/>
    <n v="1"/>
    <n v="8877.619999999999"/>
    <n v="147.96033333333332"/>
    <n v="0"/>
    <n v="0"/>
  </r>
  <r>
    <n v="76"/>
    <x v="14"/>
    <d v="1899-12-30T10:10:55"/>
    <x v="14"/>
    <d v="1899-12-30T12:45:47"/>
    <n v="10"/>
    <n v="1"/>
    <d v="1899-12-30T02:34:52"/>
    <n v="34"/>
    <n v="2"/>
    <n v="52"/>
    <n v="0.8666666666666667"/>
    <n v="154.87"/>
    <n v="10"/>
    <n v="1"/>
    <n v="9032.49"/>
    <n v="150.54149999999998"/>
    <n v="15000"/>
    <n v="55000"/>
  </r>
  <r>
    <n v="77"/>
    <x v="14"/>
    <d v="1899-12-30T14:22:45"/>
    <x v="14"/>
    <d v="1899-12-30T15:12:24"/>
    <n v="14"/>
    <n v="21"/>
    <d v="1899-12-30T00:49:39"/>
    <n v="49"/>
    <n v="0"/>
    <n v="39"/>
    <n v="0.65"/>
    <n v="49.65"/>
    <n v="23"/>
    <n v="1"/>
    <n v="9082.14"/>
    <n v="151.369"/>
    <n v="21000"/>
    <n v="77000"/>
  </r>
  <r>
    <n v="78"/>
    <x v="14"/>
    <d v="1899-12-30T17:20:54"/>
    <x v="14"/>
    <d v="1899-12-30T18:36:45"/>
    <n v="4"/>
    <n v="1"/>
    <d v="1899-12-30T01:15:51"/>
    <n v="15"/>
    <n v="1"/>
    <n v="51"/>
    <n v="0.85"/>
    <n v="75.849999999999994"/>
    <n v="6"/>
    <n v="1"/>
    <n v="9157.99"/>
    <n v="152.63316666666665"/>
    <n v="6000"/>
    <n v="24000"/>
  </r>
  <r>
    <n v="79"/>
    <x v="14"/>
    <d v="1899-12-30T20:47:41"/>
    <x v="14"/>
    <d v="1899-12-30T21:45:48"/>
    <n v="7"/>
    <n v="2"/>
    <d v="1899-12-30T00:58:07"/>
    <n v="58"/>
    <n v="0"/>
    <n v="7"/>
    <n v="0.11666666666666667"/>
    <n v="58.12"/>
    <n v="12"/>
    <n v="1"/>
    <n v="9216.11"/>
    <n v="153.60183333333333"/>
    <n v="10500"/>
    <n v="42000"/>
  </r>
  <r>
    <n v="80"/>
    <x v="15"/>
    <d v="1899-12-30T03:15:26"/>
    <x v="15"/>
    <d v="1899-12-30T06:04:09"/>
    <n v="13"/>
    <n v="5"/>
    <d v="1899-12-30T02:48:43"/>
    <n v="48"/>
    <n v="2"/>
    <n v="43"/>
    <n v="0.71666666666666667"/>
    <n v="168.72"/>
    <n v="23"/>
    <n v="1"/>
    <n v="9384.83"/>
    <n v="156.41383333333334"/>
    <n v="19500"/>
    <n v="71500"/>
  </r>
  <r>
    <n v="81"/>
    <x v="15"/>
    <d v="1899-12-30T07:11:26"/>
    <x v="15"/>
    <d v="1899-12-30T09:03:04"/>
    <n v="13"/>
    <n v="11"/>
    <d v="1899-12-30T01:51:38"/>
    <n v="51"/>
    <n v="1"/>
    <n v="38"/>
    <n v="0.6333333333333333"/>
    <n v="111.63"/>
    <n v="31"/>
    <n v="1"/>
    <n v="9496.4599999999991"/>
    <n v="158.27433333333332"/>
    <n v="19500"/>
    <n v="71500"/>
  </r>
  <r>
    <n v="82"/>
    <x v="15"/>
    <d v="1899-12-30T11:04:06"/>
    <x v="15"/>
    <d v="1899-12-30T12:00:45"/>
    <n v="14"/>
    <n v="9"/>
    <d v="1899-12-30T00:56:39"/>
    <n v="56"/>
    <n v="0"/>
    <n v="39"/>
    <n v="0.65"/>
    <n v="56.65"/>
    <n v="34"/>
    <n v="1"/>
    <n v="9553.1099999999988"/>
    <n v="159.21849999999998"/>
    <n v="21000"/>
    <n v="77000"/>
  </r>
  <r>
    <n v="83"/>
    <x v="15"/>
    <d v="1899-12-30T13:55:00"/>
    <x v="15"/>
    <d v="1899-12-30T14:45:10"/>
    <n v="14"/>
    <n v="9"/>
    <d v="1899-12-30T00:50:10"/>
    <n v="50"/>
    <n v="0"/>
    <n v="10"/>
    <n v="0.16666666666666666"/>
    <n v="50.17"/>
    <n v="39"/>
    <n v="1"/>
    <n v="9603.2799999999988"/>
    <n v="160.05466666666663"/>
    <n v="21000"/>
    <n v="77000"/>
  </r>
  <r>
    <n v="84"/>
    <x v="15"/>
    <d v="1899-12-30T16:11:12"/>
    <x v="15"/>
    <d v="1899-12-30T17:22:01"/>
    <n v="12"/>
    <n v="7"/>
    <d v="1899-12-30T01:10:49"/>
    <n v="10"/>
    <n v="1"/>
    <n v="49"/>
    <n v="0.81666666666666665"/>
    <n v="70.819999999999993"/>
    <n v="42"/>
    <n v="2"/>
    <n v="9674.0999999999985"/>
    <n v="161.23499999999999"/>
    <n v="18000"/>
    <n v="66000"/>
  </r>
  <r>
    <n v="85"/>
    <x v="15"/>
    <d v="1899-12-30T19:01:22"/>
    <x v="15"/>
    <d v="1899-12-30T20:45:56"/>
    <n v="2"/>
    <n v="19"/>
    <d v="1899-12-30T01:44:34"/>
    <n v="44"/>
    <n v="1"/>
    <n v="34"/>
    <n v="0.56666666666666665"/>
    <n v="104.57"/>
    <n v="37"/>
    <n v="2"/>
    <n v="9778.6699999999983"/>
    <n v="162.97783333333331"/>
    <n v="3000"/>
    <n v="12000"/>
  </r>
  <r>
    <n v="86"/>
    <x v="16"/>
    <d v="1899-12-30T06:56:22"/>
    <x v="16"/>
    <d v="1899-12-30T08:01:04"/>
    <n v="4"/>
    <n v="11"/>
    <d v="1899-12-30T01:04:42"/>
    <n v="4"/>
    <n v="1"/>
    <n v="42"/>
    <n v="0.7"/>
    <n v="64.7"/>
    <n v="22"/>
    <n v="2"/>
    <n v="9843.369999999999"/>
    <n v="164.05616666666666"/>
    <n v="6000"/>
    <n v="24000"/>
  </r>
  <r>
    <n v="87"/>
    <x v="16"/>
    <d v="1899-12-30T11:00:06"/>
    <x v="16"/>
    <d v="1899-12-30T11:30:09"/>
    <n v="21"/>
    <n v="15"/>
    <d v="1899-12-30T00:30:03"/>
    <n v="30"/>
    <n v="0"/>
    <n v="3"/>
    <n v="0.05"/>
    <n v="30.05"/>
    <n v="32"/>
    <n v="2"/>
    <n v="9873.4199999999983"/>
    <n v="164.55699999999996"/>
    <n v="31500"/>
    <n v="105000"/>
  </r>
  <r>
    <n v="88"/>
    <x v="16"/>
    <d v="1899-12-30T13:15:09"/>
    <x v="16"/>
    <d v="1899-12-30T14:55:03"/>
    <n v="7"/>
    <n v="13"/>
    <d v="1899-12-30T01:39:54"/>
    <n v="39"/>
    <n v="1"/>
    <n v="54"/>
    <n v="0.9"/>
    <n v="99.9"/>
    <n v="24"/>
    <n v="2"/>
    <n v="9973.3199999999979"/>
    <n v="166.22199999999995"/>
    <n v="10500"/>
    <n v="42000"/>
  </r>
  <r>
    <n v="89"/>
    <x v="16"/>
    <d v="1899-12-30T15:35:55"/>
    <x v="16"/>
    <d v="1899-12-30T17:13:53"/>
    <n v="14"/>
    <n v="16"/>
    <d v="1899-12-30T01:37:58"/>
    <n v="37"/>
    <n v="1"/>
    <n v="58"/>
    <n v="0.96666666666666667"/>
    <n v="97.97"/>
    <n v="25"/>
    <n v="2"/>
    <n v="10071.289999999997"/>
    <n v="167.85483333333329"/>
    <n v="21000"/>
    <n v="77000"/>
  </r>
  <r>
    <n v="90"/>
    <x v="16"/>
    <d v="1899-12-30T19:12:43"/>
    <x v="16"/>
    <d v="1899-12-30T20:45:44"/>
    <n v="7"/>
    <n v="0"/>
    <d v="1899-12-30T01:33:01"/>
    <n v="33"/>
    <n v="1"/>
    <n v="1"/>
    <n v="1.6666666666666666E-2"/>
    <n v="93.02"/>
    <n v="16"/>
    <n v="2"/>
    <n v="10164.309999999998"/>
    <n v="169.40516666666662"/>
    <n v="10500"/>
    <n v="42000"/>
  </r>
  <r>
    <n v="91"/>
    <x v="17"/>
    <d v="1899-12-30T05:05:06"/>
    <x v="17"/>
    <d v="1899-12-30T06:24:06"/>
    <n v="17"/>
    <n v="15"/>
    <d v="1899-12-30T01:19:00"/>
    <n v="19"/>
    <n v="1"/>
    <n v="0"/>
    <n v="0"/>
    <n v="79"/>
    <n v="33"/>
    <n v="2"/>
    <n v="10243.309999999998"/>
    <n v="170.72183333333331"/>
    <n v="25500"/>
    <n v="93500"/>
  </r>
  <r>
    <n v="92"/>
    <x v="17"/>
    <d v="1899-12-30T09:14:16"/>
    <x v="17"/>
    <d v="1899-12-30T10:00:11"/>
    <n v="5"/>
    <n v="8"/>
    <d v="1899-12-30T00:45:55"/>
    <n v="45"/>
    <n v="0"/>
    <n v="55"/>
    <n v="0.91666666666666663"/>
    <n v="45.92"/>
    <n v="23"/>
    <n v="2"/>
    <n v="10289.229999999998"/>
    <n v="171.48716666666664"/>
    <n v="7500"/>
    <n v="30000"/>
  </r>
  <r>
    <n v="93"/>
    <x v="17"/>
    <d v="1899-12-30T11:23:24"/>
    <x v="17"/>
    <d v="1899-12-30T13:26:23"/>
    <n v="14"/>
    <n v="9"/>
    <d v="1899-12-30T02:02:59"/>
    <n v="2"/>
    <n v="2"/>
    <n v="59"/>
    <n v="0.98333333333333328"/>
    <n v="122.98"/>
    <n v="29"/>
    <n v="2"/>
    <n v="10412.209999999997"/>
    <n v="173.53683333333328"/>
    <n v="21000"/>
    <n v="77000"/>
  </r>
  <r>
    <n v="94"/>
    <x v="17"/>
    <d v="1899-12-30T14:55:20"/>
    <x v="17"/>
    <d v="1899-12-30T15:25:19"/>
    <n v="11"/>
    <n v="17"/>
    <d v="1899-12-30T00:29:59"/>
    <n v="29"/>
    <n v="0"/>
    <n v="59"/>
    <n v="0.98333333333333328"/>
    <n v="29.98"/>
    <n v="31"/>
    <n v="2"/>
    <n v="10442.189999999997"/>
    <n v="174.03649999999996"/>
    <n v="16500"/>
    <n v="60500"/>
  </r>
  <r>
    <n v="95"/>
    <x v="17"/>
    <d v="1899-12-30T17:24:15"/>
    <x v="17"/>
    <d v="1899-12-30T18:45:12"/>
    <n v="7"/>
    <n v="16"/>
    <d v="1899-12-30T01:20:57"/>
    <n v="20"/>
    <n v="1"/>
    <n v="57"/>
    <n v="0.95"/>
    <n v="80.95"/>
    <n v="21"/>
    <n v="2"/>
    <n v="10523.139999999998"/>
    <n v="175.38566666666662"/>
    <n v="10500"/>
    <n v="42000"/>
  </r>
  <r>
    <n v="96"/>
    <x v="18"/>
    <d v="1899-12-30T09:06:04"/>
    <x v="18"/>
    <d v="1899-12-30T10:46:11"/>
    <n v="5"/>
    <n v="1"/>
    <d v="1899-12-30T01:40:07"/>
    <n v="40"/>
    <n v="1"/>
    <n v="7"/>
    <n v="0.11666666666666667"/>
    <n v="100.12"/>
    <n v="10"/>
    <n v="2"/>
    <n v="10623.259999999998"/>
    <n v="177.05433333333332"/>
    <n v="7500"/>
    <n v="30000"/>
  </r>
  <r>
    <n v="97"/>
    <x v="18"/>
    <d v="1899-12-30T13:55:17"/>
    <x v="18"/>
    <d v="1899-12-30T15:01:03"/>
    <n v="14"/>
    <n v="7"/>
    <d v="1899-12-30T01:05:46"/>
    <n v="5"/>
    <n v="1"/>
    <n v="46"/>
    <n v="0.76666666666666672"/>
    <n v="65.77"/>
    <n v="23"/>
    <n v="2"/>
    <n v="10689.029999999999"/>
    <n v="178.15049999999999"/>
    <n v="21000"/>
    <n v="77000"/>
  </r>
  <r>
    <n v="98"/>
    <x v="18"/>
    <d v="1899-12-30T16:15:07"/>
    <x v="18"/>
    <d v="1899-12-30T17:33:46"/>
    <n v="12"/>
    <n v="9"/>
    <d v="1899-12-30T01:18:39"/>
    <n v="18"/>
    <n v="1"/>
    <n v="39"/>
    <n v="0.65"/>
    <n v="78.650000000000006"/>
    <n v="28"/>
    <n v="2"/>
    <n v="10767.679999999998"/>
    <n v="179.4613333333333"/>
    <n v="18000"/>
    <n v="66000"/>
  </r>
  <r>
    <n v="99"/>
    <x v="18"/>
    <d v="1899-12-30T19:31:36"/>
    <x v="18"/>
    <d v="1899-12-30T20:22:01"/>
    <n v="11"/>
    <n v="9"/>
    <d v="1899-12-30T00:50:25"/>
    <n v="50"/>
    <n v="0"/>
    <n v="25"/>
    <n v="0.41666666666666669"/>
    <n v="50.42"/>
    <n v="30"/>
    <n v="2"/>
    <n v="10818.099999999999"/>
    <n v="180.30166666666665"/>
    <n v="16500"/>
    <n v="60500"/>
  </r>
  <r>
    <n v="100"/>
    <x v="18"/>
    <d v="1899-12-30T22:55:59"/>
    <x v="19"/>
    <d v="1899-12-30T01:12:45"/>
    <n v="11"/>
    <n v="8"/>
    <d v="1900-01-22T02:16:46"/>
    <n v="16"/>
    <n v="2"/>
    <n v="46"/>
    <n v="0.76666666666666672"/>
    <n v="136.77000000000001"/>
    <n v="32"/>
    <n v="2"/>
    <n v="10954.869999999999"/>
    <n v="182.58116666666666"/>
    <n v="16500"/>
    <n v="60500"/>
  </r>
  <r>
    <n v="101"/>
    <x v="19"/>
    <d v="1899-12-30T09:11:34"/>
    <x v="19"/>
    <d v="1899-12-30T10:44:21"/>
    <n v="12"/>
    <n v="3"/>
    <d v="1899-12-30T01:32:47"/>
    <n v="32"/>
    <n v="1"/>
    <n v="47"/>
    <n v="0.78333333333333333"/>
    <n v="92.78"/>
    <n v="36"/>
    <n v="2"/>
    <n v="11047.65"/>
    <n v="184.1275"/>
    <n v="18000"/>
    <n v="66000"/>
  </r>
  <r>
    <n v="102"/>
    <x v="19"/>
    <d v="1899-12-30T11:24:12"/>
    <x v="19"/>
    <d v="1899-12-30T12:43:11"/>
    <n v="7"/>
    <n v="12"/>
    <d v="1899-12-30T01:18:59"/>
    <n v="18"/>
    <n v="1"/>
    <n v="59"/>
    <n v="0.98333333333333328"/>
    <n v="78.98"/>
    <n v="40"/>
    <n v="2"/>
    <n v="11126.63"/>
    <n v="185.44383333333332"/>
    <n v="10500"/>
    <n v="42000"/>
  </r>
  <r>
    <n v="103"/>
    <x v="19"/>
    <d v="1899-12-30T13:10:22"/>
    <x v="19"/>
    <d v="1899-12-30T14:14:21"/>
    <n v="9"/>
    <n v="14"/>
    <d v="1899-12-30T01:03:59"/>
    <n v="3"/>
    <n v="1"/>
    <n v="59"/>
    <n v="0.98333333333333328"/>
    <n v="63.98"/>
    <n v="37"/>
    <n v="2"/>
    <n v="11190.609999999999"/>
    <n v="186.51016666666663"/>
    <n v="13500"/>
    <n v="54000"/>
  </r>
  <r>
    <n v="104"/>
    <x v="19"/>
    <d v="1899-12-30T15:11:02"/>
    <x v="19"/>
    <d v="1899-12-30T16:12:04"/>
    <n v="8"/>
    <n v="19"/>
    <d v="1899-12-30T01:01:02"/>
    <n v="1"/>
    <n v="1"/>
    <n v="2"/>
    <n v="3.3333333333333333E-2"/>
    <n v="61.03"/>
    <n v="31"/>
    <n v="2"/>
    <n v="11251.64"/>
    <n v="187.52733333333333"/>
    <n v="12000"/>
    <n v="48000"/>
  </r>
  <r>
    <n v="105"/>
    <x v="19"/>
    <d v="1899-12-30T17:01:22"/>
    <x v="19"/>
    <d v="1899-12-30T17:30:01"/>
    <n v="23"/>
    <n v="14"/>
    <d v="1899-12-30T00:28:39"/>
    <n v="28"/>
    <n v="0"/>
    <n v="39"/>
    <n v="0.65"/>
    <n v="28.65"/>
    <n v="35"/>
    <n v="2"/>
    <n v="11280.289999999999"/>
    <n v="188.00483333333332"/>
    <n v="34500"/>
    <n v="115000"/>
  </r>
  <r>
    <n v="106"/>
    <x v="19"/>
    <d v="1899-12-30T17:55:09"/>
    <x v="19"/>
    <d v="1899-12-30T18:45:33"/>
    <n v="19"/>
    <n v="9"/>
    <d v="1899-12-30T00:50:24"/>
    <n v="50"/>
    <n v="0"/>
    <n v="24"/>
    <n v="0.4"/>
    <n v="50.4"/>
    <n v="40"/>
    <n v="2"/>
    <n v="11330.689999999999"/>
    <n v="188.8448333333333"/>
    <n v="28500"/>
    <n v="104500"/>
  </r>
  <r>
    <n v="107"/>
    <x v="19"/>
    <d v="1899-12-30T19:46:47"/>
    <x v="19"/>
    <d v="1899-12-30T22:02:04"/>
    <n v="0"/>
    <n v="6"/>
    <d v="1899-12-30T02:15:17"/>
    <n v="15"/>
    <n v="2"/>
    <n v="17"/>
    <n v="0.28333333333333333"/>
    <n v="135.28"/>
    <n v="31"/>
    <n v="2"/>
    <n v="11465.97"/>
    <n v="191.09949999999998"/>
    <n v="0"/>
    <n v="0"/>
  </r>
  <r>
    <n v="108"/>
    <x v="19"/>
    <d v="1899-12-30T23:26:01"/>
    <x v="20"/>
    <d v="1899-12-30T01:23:16"/>
    <n v="4"/>
    <n v="15"/>
    <d v="1900-01-22T01:57:15"/>
    <n v="57"/>
    <n v="1"/>
    <n v="15"/>
    <n v="0.25"/>
    <n v="117.25"/>
    <n v="29"/>
    <n v="2"/>
    <n v="11583.22"/>
    <n v="193.05366666666666"/>
    <n v="6000"/>
    <n v="24000"/>
  </r>
  <r>
    <n v="109"/>
    <x v="20"/>
    <d v="1899-12-30T07:00:05"/>
    <x v="20"/>
    <d v="1899-12-30T08:04:26"/>
    <n v="11"/>
    <n v="0"/>
    <d v="1899-12-30T01:04:21"/>
    <n v="4"/>
    <n v="1"/>
    <n v="21"/>
    <n v="0.35"/>
    <n v="64.349999999999994"/>
    <n v="25"/>
    <n v="2"/>
    <n v="11647.57"/>
    <n v="194.12616666666665"/>
    <n v="16500"/>
    <n v="60500"/>
  </r>
  <r>
    <n v="110"/>
    <x v="20"/>
    <d v="1899-12-30T10:16:33"/>
    <x v="20"/>
    <d v="1899-12-30T13:58:27"/>
    <n v="9"/>
    <n v="4"/>
    <d v="1899-12-30T03:41:54"/>
    <n v="41"/>
    <n v="3"/>
    <n v="54"/>
    <n v="0.9"/>
    <n v="221.9"/>
    <n v="34"/>
    <n v="2"/>
    <n v="11869.47"/>
    <n v="197.8245"/>
    <n v="13500"/>
    <n v="54000"/>
  </r>
  <r>
    <n v="111"/>
    <x v="20"/>
    <d v="1899-12-30T14:55:19"/>
    <x v="20"/>
    <d v="1899-12-30T16:03:25"/>
    <n v="9"/>
    <n v="28"/>
    <d v="1899-12-30T01:08:06"/>
    <n v="8"/>
    <n v="1"/>
    <n v="6"/>
    <n v="0.1"/>
    <n v="68.099999999999994"/>
    <n v="39"/>
    <n v="2"/>
    <n v="11937.57"/>
    <n v="198.95949999999999"/>
    <n v="13500"/>
    <n v="54000"/>
  </r>
  <r>
    <n v="112"/>
    <x v="20"/>
    <d v="1899-12-30T17:04:22"/>
    <x v="20"/>
    <d v="1899-12-30T18:16:54"/>
    <n v="0"/>
    <n v="10"/>
    <d v="1899-12-30T01:12:32"/>
    <n v="12"/>
    <n v="1"/>
    <n v="32"/>
    <n v="0.53333333333333333"/>
    <n v="72.53"/>
    <n v="11"/>
    <n v="2"/>
    <n v="12010.1"/>
    <n v="200.16833333333335"/>
    <n v="0"/>
    <n v="0"/>
  </r>
  <r>
    <n v="113"/>
    <x v="20"/>
    <d v="1899-12-30T19:59:06"/>
    <x v="20"/>
    <d v="1899-12-30T22:30:00"/>
    <n v="12"/>
    <n v="6"/>
    <d v="1899-12-30T02:30:54"/>
    <n v="30"/>
    <n v="2"/>
    <n v="54"/>
    <n v="0.9"/>
    <n v="150.9"/>
    <n v="13"/>
    <n v="2"/>
    <n v="12161"/>
    <n v="202.68333333333334"/>
    <n v="18000"/>
    <n v="66000"/>
  </r>
  <r>
    <n v="114"/>
    <x v="21"/>
    <d v="1899-12-30T07:09:33"/>
    <x v="21"/>
    <d v="1899-12-30T08:16:45"/>
    <n v="11"/>
    <n v="5"/>
    <d v="1899-12-30T01:07:12"/>
    <n v="7"/>
    <n v="1"/>
    <n v="12"/>
    <n v="0.2"/>
    <n v="67.2"/>
    <n v="18"/>
    <n v="2"/>
    <n v="12228.2"/>
    <n v="203.80333333333334"/>
    <n v="16500"/>
    <n v="60500"/>
  </r>
  <r>
    <n v="115"/>
    <x v="21"/>
    <d v="1899-12-30T09:17:33"/>
    <x v="21"/>
    <d v="1899-12-30T11:04:33"/>
    <n v="13"/>
    <n v="9"/>
    <d v="1899-12-30T01:47:00"/>
    <n v="47"/>
    <n v="1"/>
    <n v="0"/>
    <n v="0"/>
    <n v="107"/>
    <n v="26"/>
    <n v="2"/>
    <n v="12335.2"/>
    <n v="205.58666666666667"/>
    <n v="19500"/>
    <n v="71500"/>
  </r>
  <r>
    <n v="116"/>
    <x v="21"/>
    <d v="1899-12-30T14:33:24"/>
    <x v="21"/>
    <d v="1899-12-30T15:11:19"/>
    <n v="14"/>
    <n v="11"/>
    <d v="1899-12-30T00:37:55"/>
    <n v="37"/>
    <n v="0"/>
    <n v="55"/>
    <n v="0.91666666666666663"/>
    <n v="37.92"/>
    <n v="31"/>
    <n v="2"/>
    <n v="12373.12"/>
    <n v="206.21866666666668"/>
    <n v="21000"/>
    <n v="77000"/>
  </r>
  <r>
    <n v="117"/>
    <x v="21"/>
    <d v="1899-12-30T15:30:05"/>
    <x v="21"/>
    <d v="1899-12-30T16:48:06"/>
    <n v="2"/>
    <n v="0"/>
    <d v="1899-12-30T01:18:01"/>
    <n v="18"/>
    <n v="1"/>
    <n v="1"/>
    <n v="1.6666666666666666E-2"/>
    <n v="78.02"/>
    <n v="22"/>
    <n v="2"/>
    <n v="12451.140000000001"/>
    <n v="207.51900000000003"/>
    <n v="3000"/>
    <n v="12000"/>
  </r>
  <r>
    <n v="118"/>
    <x v="21"/>
    <d v="1899-12-30T18:20:15"/>
    <x v="21"/>
    <d v="1899-12-30T20:21:07"/>
    <n v="6"/>
    <n v="0"/>
    <d v="1899-12-30T02:00:52"/>
    <n v="0"/>
    <n v="2"/>
    <n v="52"/>
    <n v="0.8666666666666667"/>
    <n v="120.87"/>
    <n v="28"/>
    <n v="2"/>
    <n v="12572.010000000002"/>
    <n v="209.53350000000003"/>
    <n v="9000"/>
    <n v="36000"/>
  </r>
  <r>
    <n v="119"/>
    <x v="21"/>
    <d v="1899-12-30T23:36:08"/>
    <x v="22"/>
    <d v="1899-12-30T01:01:24"/>
    <n v="4"/>
    <n v="11"/>
    <d v="1900-01-22T01:25:16"/>
    <n v="25"/>
    <n v="1"/>
    <n v="16"/>
    <n v="0.26666666666666666"/>
    <n v="85.27"/>
    <n v="32"/>
    <n v="2"/>
    <n v="12657.280000000002"/>
    <n v="210.9546666666667"/>
    <n v="6000"/>
    <n v="24000"/>
  </r>
  <r>
    <n v="120"/>
    <x v="22"/>
    <d v="1899-12-30T07:08:04"/>
    <x v="22"/>
    <d v="1899-12-30T09:22:35"/>
    <n v="19"/>
    <n v="3"/>
    <d v="1899-12-30T02:14:31"/>
    <n v="14"/>
    <n v="2"/>
    <n v="31"/>
    <n v="0.51666666666666672"/>
    <n v="134.52000000000001"/>
    <n v="40"/>
    <n v="2"/>
    <n v="12791.800000000003"/>
    <n v="213.19666666666672"/>
    <n v="28500"/>
    <n v="104500"/>
  </r>
  <r>
    <n v="121"/>
    <x v="22"/>
    <d v="1899-12-30T10:25:36"/>
    <x v="22"/>
    <d v="1899-12-30T12:15:21"/>
    <n v="3"/>
    <n v="21"/>
    <d v="1899-12-30T01:49:45"/>
    <n v="49"/>
    <n v="1"/>
    <n v="45"/>
    <n v="0.75"/>
    <n v="109.75"/>
    <n v="40"/>
    <n v="2"/>
    <n v="12901.550000000003"/>
    <n v="215.0258333333334"/>
    <n v="4500"/>
    <n v="18000"/>
  </r>
  <r>
    <n v="122"/>
    <x v="22"/>
    <d v="1899-12-30T13:05:04"/>
    <x v="22"/>
    <d v="1899-12-30T14:06:22"/>
    <n v="19"/>
    <n v="22"/>
    <d v="1899-12-30T01:01:18"/>
    <n v="1"/>
    <n v="1"/>
    <n v="18"/>
    <n v="0.3"/>
    <n v="61.3"/>
    <n v="38"/>
    <n v="2"/>
    <n v="12962.850000000002"/>
    <n v="216.04750000000004"/>
    <n v="28500"/>
    <n v="104500"/>
  </r>
  <r>
    <n v="123"/>
    <x v="22"/>
    <d v="1899-12-30T15:11:06"/>
    <x v="22"/>
    <d v="1899-12-30T17:56:55"/>
    <n v="13"/>
    <n v="14"/>
    <d v="1899-12-30T02:45:49"/>
    <n v="45"/>
    <n v="2"/>
    <n v="49"/>
    <n v="0.81666666666666665"/>
    <n v="165.82"/>
    <n v="29"/>
    <n v="2"/>
    <n v="13128.670000000002"/>
    <n v="218.81116666666671"/>
    <n v="19500"/>
    <n v="71500"/>
  </r>
  <r>
    <n v="124"/>
    <x v="22"/>
    <d v="1899-12-30T18:56:45"/>
    <x v="22"/>
    <d v="1899-12-30T21:21:04"/>
    <n v="19"/>
    <n v="25"/>
    <d v="1899-12-30T02:24:19"/>
    <n v="24"/>
    <n v="2"/>
    <n v="19"/>
    <n v="0.31666666666666665"/>
    <n v="144.32"/>
    <n v="34"/>
    <n v="2"/>
    <n v="13272.990000000002"/>
    <n v="221.21650000000002"/>
    <n v="28500"/>
    <n v="104500"/>
  </r>
  <r>
    <n v="125"/>
    <x v="23"/>
    <d v="1899-12-30T04:11:06"/>
    <x v="23"/>
    <d v="1899-12-30T07:12:21"/>
    <n v="19"/>
    <n v="11"/>
    <d v="1899-12-30T03:01:15"/>
    <n v="1"/>
    <n v="3"/>
    <n v="15"/>
    <n v="0.25"/>
    <n v="181.25"/>
    <n v="28"/>
    <n v="2"/>
    <n v="13454.240000000002"/>
    <n v="224.23733333333337"/>
    <n v="28500"/>
    <n v="104500"/>
  </r>
  <r>
    <n v="126"/>
    <x v="23"/>
    <d v="1899-12-30T10:56:55"/>
    <x v="23"/>
    <d v="1899-12-30T14:11:06"/>
    <n v="13"/>
    <n v="4"/>
    <d v="1899-12-30T03:14:11"/>
    <n v="14"/>
    <n v="3"/>
    <n v="11"/>
    <n v="0.18333333333333332"/>
    <n v="194.18"/>
    <n v="30"/>
    <n v="2"/>
    <n v="13648.420000000002"/>
    <n v="227.4736666666667"/>
    <n v="19500"/>
    <n v="71500"/>
  </r>
  <r>
    <n v="127"/>
    <x v="23"/>
    <d v="1899-12-30T17:26:03"/>
    <x v="23"/>
    <d v="1899-12-30T18:48:43"/>
    <n v="13"/>
    <n v="9"/>
    <d v="1899-12-30T01:22:40"/>
    <n v="22"/>
    <n v="1"/>
    <n v="40"/>
    <n v="0.66666666666666663"/>
    <n v="82.67"/>
    <n v="39"/>
    <n v="2"/>
    <n v="13731.090000000002"/>
    <n v="228.85150000000004"/>
    <n v="19500"/>
    <n v="71500"/>
  </r>
  <r>
    <n v="128"/>
    <x v="23"/>
    <d v="1899-12-30T19:40:23"/>
    <x v="23"/>
    <d v="1899-12-30T21:13:04"/>
    <n v="10"/>
    <n v="12"/>
    <d v="1899-12-30T01:32:41"/>
    <n v="32"/>
    <n v="1"/>
    <n v="41"/>
    <n v="0.68333333333333335"/>
    <n v="92.68"/>
    <n v="40"/>
    <n v="2"/>
    <n v="13823.770000000002"/>
    <n v="230.39616666666672"/>
    <n v="15000"/>
    <n v="55000"/>
  </r>
  <r>
    <n v="129"/>
    <x v="24"/>
    <d v="1899-12-30T07:04:25"/>
    <x v="24"/>
    <d v="1899-12-30T08:26:41"/>
    <n v="9"/>
    <n v="11"/>
    <d v="1899-12-30T01:22:16"/>
    <n v="22"/>
    <n v="1"/>
    <n v="16"/>
    <n v="0.26666666666666666"/>
    <n v="82.27"/>
    <n v="37"/>
    <n v="2"/>
    <n v="13906.040000000003"/>
    <n v="231.76733333333337"/>
    <n v="13500"/>
    <n v="54000"/>
  </r>
  <r>
    <n v="130"/>
    <x v="24"/>
    <d v="1899-12-30T10:11:21"/>
    <x v="24"/>
    <d v="1899-12-30T12:01:04"/>
    <n v="14"/>
    <n v="20"/>
    <d v="1899-12-30T01:49:43"/>
    <n v="49"/>
    <n v="1"/>
    <n v="43"/>
    <n v="0.71666666666666667"/>
    <n v="109.72"/>
    <n v="40"/>
    <n v="2"/>
    <n v="14015.760000000002"/>
    <n v="233.59600000000003"/>
    <n v="21000"/>
    <n v="77000"/>
  </r>
  <r>
    <n v="131"/>
    <x v="24"/>
    <d v="1899-12-30T13:04:26"/>
    <x v="24"/>
    <d v="1899-12-30T13:49:04"/>
    <n v="1"/>
    <n v="3"/>
    <d v="1899-12-30T00:44:38"/>
    <n v="44"/>
    <n v="0"/>
    <n v="38"/>
    <n v="0.6333333333333333"/>
    <n v="44.63"/>
    <n v="21"/>
    <n v="2"/>
    <n v="14060.390000000001"/>
    <n v="234.33983333333336"/>
    <n v="1500"/>
    <n v="6000"/>
  </r>
  <r>
    <n v="132"/>
    <x v="24"/>
    <d v="1899-12-30T15:08:09"/>
    <x v="24"/>
    <d v="1899-12-30T16:04:09"/>
    <n v="5"/>
    <n v="6"/>
    <d v="1899-12-30T00:56:00"/>
    <n v="56"/>
    <n v="0"/>
    <n v="0"/>
    <n v="0"/>
    <n v="56"/>
    <n v="23"/>
    <n v="2"/>
    <n v="14116.390000000001"/>
    <n v="235.2731666666667"/>
    <n v="7500"/>
    <n v="30000"/>
  </r>
  <r>
    <n v="133"/>
    <x v="24"/>
    <d v="1899-12-30T17:04:26"/>
    <x v="24"/>
    <d v="1899-12-30T18:09:04"/>
    <n v="12"/>
    <n v="6"/>
    <d v="1899-12-30T01:04:38"/>
    <n v="4"/>
    <n v="1"/>
    <n v="38"/>
    <n v="0.6333333333333333"/>
    <n v="64.63"/>
    <n v="29"/>
    <n v="2"/>
    <n v="14181.02"/>
    <n v="236.35033333333334"/>
    <n v="18000"/>
    <n v="66000"/>
  </r>
  <r>
    <n v="134"/>
    <x v="25"/>
    <d v="1899-12-30T06:26:25"/>
    <x v="25"/>
    <d v="1899-12-30T07:55:36"/>
    <n v="13"/>
    <n v="24"/>
    <d v="1899-12-30T01:29:11"/>
    <n v="29"/>
    <n v="1"/>
    <n v="11"/>
    <n v="0.18333333333333332"/>
    <n v="89.18"/>
    <n v="36"/>
    <n v="2"/>
    <n v="14270.2"/>
    <n v="237.83666666666667"/>
    <n v="19500"/>
    <n v="71500"/>
  </r>
  <r>
    <n v="135"/>
    <x v="25"/>
    <d v="1899-12-30T09:11:05"/>
    <x v="25"/>
    <d v="1899-12-30T10:09:21"/>
    <n v="9"/>
    <n v="2"/>
    <d v="1899-12-30T00:58:16"/>
    <n v="58"/>
    <n v="0"/>
    <n v="16"/>
    <n v="0.26666666666666666"/>
    <n v="58.27"/>
    <n v="21"/>
    <n v="2"/>
    <n v="14328.470000000001"/>
    <n v="238.80783333333335"/>
    <n v="13500"/>
    <n v="54000"/>
  </r>
  <r>
    <n v="136"/>
    <x v="25"/>
    <d v="1899-12-30T10:55:04"/>
    <x v="25"/>
    <d v="1899-12-30T11:54:10"/>
    <n v="11"/>
    <n v="6"/>
    <d v="1899-12-30T00:59:06"/>
    <n v="59"/>
    <n v="0"/>
    <n v="6"/>
    <n v="0.1"/>
    <n v="59.1"/>
    <n v="30"/>
    <n v="2"/>
    <n v="14387.570000000002"/>
    <n v="239.79283333333336"/>
    <n v="16500"/>
    <n v="60500"/>
  </r>
  <r>
    <n v="137"/>
    <x v="25"/>
    <d v="1899-12-30T13:04:05"/>
    <x v="25"/>
    <d v="1899-12-30T14:06:01"/>
    <n v="11"/>
    <n v="9"/>
    <d v="1899-12-30T01:01:56"/>
    <n v="1"/>
    <n v="1"/>
    <n v="56"/>
    <n v="0.93333333333333335"/>
    <n v="61.93"/>
    <n v="35"/>
    <n v="2"/>
    <n v="14449.500000000002"/>
    <n v="240.82500000000002"/>
    <n v="16500"/>
    <n v="60500"/>
  </r>
  <r>
    <n v="138"/>
    <x v="25"/>
    <d v="1899-12-30T16:08:45"/>
    <x v="25"/>
    <d v="1899-12-30T17:55:04"/>
    <n v="13"/>
    <n v="24"/>
    <d v="1899-12-30T01:46:19"/>
    <n v="46"/>
    <n v="1"/>
    <n v="19"/>
    <n v="0.31666666666666665"/>
    <n v="106.32"/>
    <n v="39"/>
    <n v="2"/>
    <n v="14555.820000000002"/>
    <n v="242.59700000000004"/>
    <n v="19500"/>
    <n v="71500"/>
  </r>
  <r>
    <n v="139"/>
    <x v="25"/>
    <d v="1899-12-30T19:04:04"/>
    <x v="25"/>
    <d v="1899-12-30T20:30:04"/>
    <n v="15"/>
    <n v="6"/>
    <d v="1899-12-30T01:26:00"/>
    <n v="26"/>
    <n v="1"/>
    <n v="0"/>
    <n v="0"/>
    <n v="86"/>
    <n v="30"/>
    <n v="2"/>
    <n v="14641.820000000002"/>
    <n v="244.03033333333335"/>
    <n v="22500"/>
    <n v="82500"/>
  </r>
  <r>
    <n v="140"/>
    <x v="26"/>
    <d v="1899-12-30T06:04:05"/>
    <x v="26"/>
    <d v="1899-12-30T07:56:55"/>
    <n v="15"/>
    <n v="9"/>
    <d v="1899-12-30T01:52:50"/>
    <n v="52"/>
    <n v="1"/>
    <n v="50"/>
    <n v="0.83333333333333337"/>
    <n v="112.83"/>
    <n v="39"/>
    <n v="2"/>
    <n v="14754.650000000001"/>
    <n v="245.91083333333336"/>
    <n v="22500"/>
    <n v="82500"/>
  </r>
  <r>
    <n v="141"/>
    <x v="26"/>
    <d v="1899-12-30T09:10:01"/>
    <x v="26"/>
    <d v="1899-12-30T10:11:08"/>
    <n v="10"/>
    <n v="19"/>
    <d v="1899-12-30T01:01:07"/>
    <n v="1"/>
    <n v="1"/>
    <n v="7"/>
    <n v="0.11666666666666667"/>
    <n v="61.12"/>
    <n v="40"/>
    <n v="2"/>
    <n v="14815.770000000002"/>
    <n v="246.92950000000005"/>
    <n v="15000"/>
    <n v="55000"/>
  </r>
  <r>
    <n v="142"/>
    <x v="26"/>
    <d v="1899-12-30T13:05:06"/>
    <x v="26"/>
    <d v="1899-12-30T15:05:06"/>
    <n v="1"/>
    <n v="0"/>
    <d v="1899-12-30T02:00:00"/>
    <n v="0"/>
    <n v="2"/>
    <n v="0"/>
    <n v="0"/>
    <n v="120"/>
    <n v="22"/>
    <n v="2"/>
    <n v="14935.770000000002"/>
    <n v="248.92950000000005"/>
    <n v="1500"/>
    <n v="6000"/>
  </r>
  <r>
    <n v="143"/>
    <x v="26"/>
    <d v="1899-12-30T17:04:06"/>
    <x v="26"/>
    <d v="1899-12-30T19:02:04"/>
    <n v="3"/>
    <n v="0"/>
    <d v="1899-12-30T01:57:58"/>
    <n v="57"/>
    <n v="1"/>
    <n v="58"/>
    <n v="0.96666666666666667"/>
    <n v="117.97"/>
    <n v="25"/>
    <n v="2"/>
    <n v="15053.740000000002"/>
    <n v="250.8956666666667"/>
    <n v="4500"/>
    <n v="18000"/>
  </r>
  <r>
    <n v="144"/>
    <x v="27"/>
    <d v="1899-12-30T10:04:06"/>
    <x v="27"/>
    <d v="1899-12-30T11:54:06"/>
    <n v="9"/>
    <n v="14"/>
    <d v="1899-12-30T01:50:00"/>
    <n v="50"/>
    <n v="1"/>
    <n v="0"/>
    <n v="0"/>
    <n v="110"/>
    <n v="34"/>
    <n v="2"/>
    <n v="15163.740000000002"/>
    <n v="252.72900000000001"/>
    <n v="13500"/>
    <n v="54000"/>
  </r>
  <r>
    <n v="145"/>
    <x v="27"/>
    <d v="1899-12-30T12:59:04"/>
    <x v="27"/>
    <d v="1899-12-30T15:04:56"/>
    <n v="11"/>
    <n v="13"/>
    <d v="1899-12-30T02:05:52"/>
    <n v="5"/>
    <n v="2"/>
    <n v="52"/>
    <n v="0.8666666666666667"/>
    <n v="125.87"/>
    <n v="31"/>
    <n v="2"/>
    <n v="15289.610000000002"/>
    <n v="254.82683333333338"/>
    <n v="16500"/>
    <n v="60500"/>
  </r>
  <r>
    <n v="146"/>
    <x v="27"/>
    <d v="1899-12-30T17:06:04"/>
    <x v="27"/>
    <d v="1899-12-30T18:06:49"/>
    <n v="12"/>
    <n v="9"/>
    <d v="1899-12-30T01:00:45"/>
    <n v="0"/>
    <n v="1"/>
    <n v="45"/>
    <n v="0.75"/>
    <n v="60.75"/>
    <n v="30"/>
    <n v="2"/>
    <n v="15350.360000000002"/>
    <n v="255.83933333333337"/>
    <n v="18000"/>
    <n v="66000"/>
  </r>
  <r>
    <n v="147"/>
    <x v="27"/>
    <d v="1899-12-30T19:00:00"/>
    <x v="27"/>
    <d v="1899-12-30T21:01:01"/>
    <n v="14"/>
    <n v="9"/>
    <d v="1899-12-30T02:01:01"/>
    <n v="1"/>
    <n v="2"/>
    <n v="1"/>
    <n v="1.6666666666666666E-2"/>
    <n v="121.02"/>
    <n v="35"/>
    <n v="2"/>
    <n v="15471.380000000003"/>
    <n v="257.8563333333334"/>
    <n v="21000"/>
    <n v="77000"/>
  </r>
  <r>
    <n v="148"/>
    <x v="28"/>
    <d v="1899-12-30T07:11:03"/>
    <x v="28"/>
    <d v="1899-12-30T08:58:32"/>
    <n v="12"/>
    <n v="16"/>
    <d v="1899-12-30T01:47:29"/>
    <n v="47"/>
    <n v="1"/>
    <n v="29"/>
    <n v="0.48333333333333334"/>
    <n v="107.48"/>
    <n v="38"/>
    <n v="2"/>
    <n v="15578.860000000002"/>
    <n v="259.64766666666668"/>
    <n v="18000"/>
    <n v="66000"/>
  </r>
  <r>
    <n v="149"/>
    <x v="28"/>
    <d v="1899-12-30T10:01:04"/>
    <x v="28"/>
    <d v="1899-12-30T12:01:02"/>
    <n v="9"/>
    <n v="21"/>
    <d v="1899-12-30T01:59:58"/>
    <n v="59"/>
    <n v="1"/>
    <n v="58"/>
    <n v="0.96666666666666667"/>
    <n v="119.97"/>
    <n v="31"/>
    <n v="2"/>
    <n v="15698.830000000002"/>
    <n v="261.64716666666669"/>
    <n v="13500"/>
    <n v="54000"/>
  </r>
  <r>
    <n v="150"/>
    <x v="28"/>
    <d v="1899-12-30T13:21:10"/>
    <x v="28"/>
    <d v="1899-12-30T14:43:11"/>
    <n v="15"/>
    <n v="9"/>
    <d v="1899-12-30T01:22:01"/>
    <n v="22"/>
    <n v="1"/>
    <n v="1"/>
    <n v="1.6666666666666666E-2"/>
    <n v="82.02"/>
    <n v="25"/>
    <n v="2"/>
    <n v="15780.850000000002"/>
    <n v="263.01416666666671"/>
    <n v="22500"/>
    <n v="82500"/>
  </r>
  <r>
    <n v="151"/>
    <x v="28"/>
    <d v="1899-12-30T16:09:12"/>
    <x v="28"/>
    <d v="1899-12-30T17:34:12"/>
    <n v="14"/>
    <n v="8"/>
    <d v="1899-12-30T01:25:00"/>
    <n v="25"/>
    <n v="1"/>
    <n v="0"/>
    <n v="0"/>
    <n v="85"/>
    <n v="30"/>
    <n v="2"/>
    <n v="15865.850000000002"/>
    <n v="264.4308333333334"/>
    <n v="21000"/>
    <n v="77000"/>
  </r>
  <r>
    <n v="152"/>
    <x v="28"/>
    <d v="1899-12-30T19:11:01"/>
    <x v="28"/>
    <d v="1899-12-30T20:21:22"/>
    <n v="16"/>
    <n v="21"/>
    <d v="1899-12-30T01:10:21"/>
    <n v="10"/>
    <n v="1"/>
    <n v="21"/>
    <n v="0.35"/>
    <n v="70.349999999999994"/>
    <n v="38"/>
    <n v="2"/>
    <n v="15936.200000000003"/>
    <n v="265.60333333333335"/>
    <n v="24000"/>
    <n v="88000"/>
  </r>
  <r>
    <n v="153"/>
    <x v="28"/>
    <d v="1899-12-30T23:04:04"/>
    <x v="29"/>
    <d v="1899-12-30T00:57:04"/>
    <n v="14"/>
    <n v="9"/>
    <d v="1900-01-22T01:53:00"/>
    <n v="53"/>
    <n v="1"/>
    <n v="0"/>
    <n v="0"/>
    <n v="113"/>
    <n v="31"/>
    <n v="2"/>
    <n v="16049.200000000003"/>
    <n v="267.48666666666674"/>
    <n v="21000"/>
    <n v="77000"/>
  </r>
  <r>
    <n v="154"/>
    <x v="29"/>
    <d v="1899-12-30T07:30:00"/>
    <x v="29"/>
    <d v="1899-12-30T08:00:45"/>
    <n v="17"/>
    <n v="3"/>
    <d v="1899-12-30T00:30:45"/>
    <n v="30"/>
    <n v="0"/>
    <n v="45"/>
    <n v="0.75"/>
    <n v="30.75"/>
    <n v="39"/>
    <n v="2"/>
    <n v="16079.950000000003"/>
    <n v="267.99916666666672"/>
    <n v="25500"/>
    <n v="93500"/>
  </r>
  <r>
    <n v="155"/>
    <x v="29"/>
    <d v="1899-12-30T10:36:54"/>
    <x v="29"/>
    <d v="1899-12-30T12:01:04"/>
    <n v="0"/>
    <n v="9"/>
    <d v="1899-12-30T01:24:10"/>
    <n v="24"/>
    <n v="1"/>
    <n v="10"/>
    <n v="0.16666666666666666"/>
    <n v="84.17"/>
    <n v="36"/>
    <n v="2"/>
    <n v="16164.120000000003"/>
    <n v="269.40200000000004"/>
    <n v="0"/>
    <n v="0"/>
  </r>
  <r>
    <n v="156"/>
    <x v="29"/>
    <d v="1899-12-30T14:10:15"/>
    <x v="29"/>
    <d v="1899-12-30T15:08:09"/>
    <n v="14"/>
    <n v="8"/>
    <d v="1899-12-30T00:57:54"/>
    <n v="57"/>
    <n v="0"/>
    <n v="54"/>
    <n v="0.9"/>
    <n v="57.9"/>
    <n v="41"/>
    <n v="3"/>
    <n v="16222.020000000002"/>
    <n v="270.36700000000002"/>
    <n v="21000"/>
    <n v="77000"/>
  </r>
  <r>
    <n v="157"/>
    <x v="29"/>
    <d v="1899-12-30T17:08:33"/>
    <x v="29"/>
    <d v="1899-12-30T18:56:55"/>
    <n v="6"/>
    <n v="39"/>
    <d v="1899-12-30T01:48:22"/>
    <n v="48"/>
    <n v="1"/>
    <n v="22"/>
    <n v="0.36666666666666664"/>
    <n v="108.37"/>
    <n v="39"/>
    <n v="3"/>
    <n v="16330.390000000003"/>
    <n v="272.1731666666667"/>
    <n v="9000"/>
    <n v="3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1"/>
    <d v="2021-09-01T00:00:00"/>
    <d v="1899-12-30T08:00:00"/>
    <x v="0"/>
    <d v="1899-12-30T09:14:36"/>
    <n v="12"/>
    <n v="0"/>
    <d v="1899-12-30T01:14:36"/>
    <n v="14"/>
    <n v="1"/>
    <n v="36"/>
    <n v="0.6"/>
    <n v="74.599999999999994"/>
    <n v="12"/>
    <n v="0"/>
    <n v="74.599999999999994"/>
    <n v="1.2433333333333332"/>
    <n v="18000"/>
    <n v="66000"/>
    <n v="0"/>
    <n v="74.599999999999994"/>
    <n v="0"/>
    <n v="0"/>
    <n v="0"/>
    <n v="0"/>
    <n v="0"/>
    <n v="74.599999999999994"/>
    <n v="0"/>
  </r>
  <r>
    <n v="2"/>
    <d v="2021-09-01T00:00:00"/>
    <d v="1899-12-30T10:11:00"/>
    <x v="0"/>
    <d v="1899-12-30T13:25:27"/>
    <n v="11"/>
    <n v="16"/>
    <d v="1899-12-30T03:14:27"/>
    <n v="14"/>
    <n v="3"/>
    <n v="27"/>
    <n v="0.45"/>
    <n v="194.45"/>
    <n v="23"/>
    <n v="0"/>
    <n v="269.04999999999995"/>
    <n v="4.484166666666666"/>
    <n v="16500"/>
    <n v="60500"/>
    <n v="0"/>
    <n v="194.45"/>
    <n v="0"/>
    <n v="0"/>
    <n v="0"/>
    <n v="0"/>
    <n v="0"/>
    <n v="194.45"/>
    <n v="24000"/>
  </r>
  <r>
    <n v="3"/>
    <d v="2021-09-01T00:00:00"/>
    <d v="1899-12-30T15:30:26"/>
    <x v="0"/>
    <d v="1899-12-30T17:11:21"/>
    <n v="9"/>
    <n v="0"/>
    <d v="1899-12-30T01:40:55"/>
    <n v="40"/>
    <n v="1"/>
    <n v="55"/>
    <n v="0.91666666666666663"/>
    <n v="100.92"/>
    <n v="16"/>
    <n v="0"/>
    <n v="369.96999999999997"/>
    <n v="6.1661666666666664"/>
    <n v="13500"/>
    <n v="54000"/>
    <n v="0"/>
    <n v="100.92"/>
    <n v="0"/>
    <n v="0"/>
    <n v="0"/>
    <n v="0"/>
    <n v="0"/>
    <n v="100.91666666666667"/>
    <n v="0"/>
  </r>
  <r>
    <n v="4"/>
    <d v="2021-09-01T00:00:00"/>
    <d v="1899-12-30T18:19:24"/>
    <x v="0"/>
    <d v="1899-12-30T21:56:12"/>
    <n v="14"/>
    <n v="11"/>
    <d v="1899-12-30T03:36:48"/>
    <n v="36"/>
    <n v="3"/>
    <n v="48"/>
    <n v="0.8"/>
    <n v="216.8"/>
    <n v="30"/>
    <n v="0"/>
    <n v="586.77"/>
    <n v="9.7795000000000005"/>
    <n v="21000"/>
    <n v="77000"/>
    <n v="0"/>
    <n v="216.8"/>
    <n v="0"/>
    <n v="0"/>
    <n v="0"/>
    <n v="0"/>
    <n v="0"/>
    <n v="216.8"/>
    <n v="16500"/>
  </r>
  <r>
    <n v="5"/>
    <d v="2021-09-02T00:00:00"/>
    <d v="1899-12-30T04:15:11"/>
    <x v="1"/>
    <d v="1899-12-30T06:33:21"/>
    <n v="21"/>
    <n v="15"/>
    <d v="1899-12-30T02:18:10"/>
    <n v="18"/>
    <n v="2"/>
    <n v="10"/>
    <n v="0.16666666666666666"/>
    <n v="138.16999999999999"/>
    <n v="40"/>
    <n v="0"/>
    <n v="724.93999999999994"/>
    <n v="12.082333333333333"/>
    <n v="31500"/>
    <n v="105000"/>
    <n v="0"/>
    <n v="138.16999999999999"/>
    <n v="0"/>
    <n v="0"/>
    <n v="0"/>
    <n v="0"/>
    <n v="0"/>
    <n v="138.16666666666666"/>
    <n v="22500"/>
  </r>
  <r>
    <n v="6"/>
    <d v="2021-09-02T00:00:00"/>
    <d v="1899-12-30T08:20:12"/>
    <x v="1"/>
    <d v="1899-12-30T10:11:26"/>
    <n v="11"/>
    <n v="24"/>
    <d v="1899-12-30T01:51:14"/>
    <n v="51"/>
    <n v="1"/>
    <n v="14"/>
    <n v="0.23333333333333334"/>
    <n v="111.23"/>
    <n v="36"/>
    <n v="0"/>
    <n v="836.17"/>
    <n v="13.936166666666667"/>
    <n v="16500"/>
    <n v="60500"/>
    <n v="0"/>
    <n v="111.23"/>
    <n v="0"/>
    <n v="0"/>
    <n v="0"/>
    <n v="0"/>
    <n v="0"/>
    <n v="111.23333333333333"/>
    <n v="36000"/>
  </r>
  <r>
    <n v="7"/>
    <d v="2021-09-02T00:00:00"/>
    <d v="1899-12-30T11:32:21"/>
    <x v="1"/>
    <d v="1899-12-30T13:43:53"/>
    <n v="19"/>
    <n v="10"/>
    <d v="1899-12-30T02:11:32"/>
    <n v="11"/>
    <n v="2"/>
    <n v="32"/>
    <n v="0.53333333333333333"/>
    <n v="131.53"/>
    <n v="31"/>
    <n v="0"/>
    <n v="967.69999999999993"/>
    <n v="16.128333333333334"/>
    <n v="28500"/>
    <n v="104500"/>
    <n v="0"/>
    <n v="131.53"/>
    <n v="0"/>
    <n v="0"/>
    <n v="0"/>
    <n v="0"/>
    <n v="0"/>
    <n v="131.53333333333333"/>
    <n v="15000"/>
  </r>
  <r>
    <n v="8"/>
    <d v="2021-09-02T00:00:00"/>
    <d v="1899-12-30T15:11:23"/>
    <x v="1"/>
    <d v="1899-12-30T17:30:24"/>
    <n v="9"/>
    <n v="11"/>
    <d v="1899-12-30T02:19:01"/>
    <n v="19"/>
    <n v="2"/>
    <n v="1"/>
    <n v="1.6666666666666666E-2"/>
    <n v="139.02000000000001"/>
    <n v="30"/>
    <n v="0"/>
    <n v="1106.72"/>
    <n v="18.445333333333334"/>
    <n v="13500"/>
    <n v="54000"/>
    <n v="0"/>
    <n v="139.02000000000001"/>
    <n v="0"/>
    <n v="0"/>
    <n v="0"/>
    <n v="0"/>
    <n v="0"/>
    <n v="139.01666666666668"/>
    <n v="16500"/>
  </r>
  <r>
    <n v="9"/>
    <d v="2021-09-02T00:00:00"/>
    <d v="1899-12-30T19:20:32"/>
    <x v="1"/>
    <d v="1899-12-30T21:31:33"/>
    <n v="12"/>
    <n v="15"/>
    <d v="1899-12-30T02:11:01"/>
    <n v="11"/>
    <n v="2"/>
    <n v="1"/>
    <n v="1.6666666666666666E-2"/>
    <n v="131.02000000000001"/>
    <n v="31"/>
    <n v="0"/>
    <n v="1237.74"/>
    <n v="20.629000000000001"/>
    <n v="18000"/>
    <n v="66000"/>
    <n v="0"/>
    <n v="131.02000000000001"/>
    <n v="0"/>
    <n v="0"/>
    <n v="0"/>
    <n v="0"/>
    <n v="0"/>
    <n v="131.01666666666668"/>
    <n v="22500"/>
  </r>
  <r>
    <n v="10"/>
    <d v="2021-09-03T00:00:00"/>
    <d v="1899-12-30T03:15:06"/>
    <x v="2"/>
    <d v="1899-12-30T07:34:45"/>
    <n v="17"/>
    <n v="22"/>
    <d v="1899-12-30T04:19:39"/>
    <n v="19"/>
    <n v="4"/>
    <n v="39"/>
    <n v="0.65"/>
    <n v="259.64999999999998"/>
    <n v="33"/>
    <n v="0"/>
    <n v="1497.3899999999999"/>
    <n v="24.956499999999998"/>
    <n v="25500"/>
    <n v="93500"/>
    <n v="0"/>
    <n v="259.64999999999998"/>
    <n v="0"/>
    <n v="0"/>
    <n v="0"/>
    <n v="0"/>
    <n v="0"/>
    <n v="259.64999999999998"/>
    <n v="33000"/>
  </r>
  <r>
    <n v="11"/>
    <d v="2021-09-03T00:00:00"/>
    <d v="1899-12-30T09:04:06"/>
    <x v="2"/>
    <d v="1899-12-30T11:04:25"/>
    <n v="14"/>
    <n v="10"/>
    <d v="1899-12-30T02:00:19"/>
    <n v="0"/>
    <n v="2"/>
    <n v="19"/>
    <n v="0.31666666666666665"/>
    <n v="120.32"/>
    <n v="25"/>
    <n v="0"/>
    <n v="1617.7099999999998"/>
    <n v="26.961833333333331"/>
    <n v="21000"/>
    <n v="77000"/>
    <n v="0"/>
    <n v="120.32"/>
    <n v="0"/>
    <n v="0"/>
    <n v="0"/>
    <n v="0"/>
    <n v="0"/>
    <n v="120.31666666666666"/>
    <n v="15000"/>
  </r>
  <r>
    <n v="12"/>
    <d v="2021-09-03T00:00:00"/>
    <d v="1899-12-30T12:01:15"/>
    <x v="2"/>
    <d v="1899-12-30T15:16:19"/>
    <n v="24"/>
    <n v="19"/>
    <d v="1899-12-30T03:15:04"/>
    <n v="15"/>
    <n v="3"/>
    <n v="4"/>
    <n v="6.6666666666666666E-2"/>
    <n v="195.07"/>
    <n v="39"/>
    <n v="0"/>
    <n v="1812.7799999999997"/>
    <n v="30.212999999999997"/>
    <n v="36000"/>
    <n v="120000"/>
    <n v="0"/>
    <n v="195.07"/>
    <n v="0"/>
    <n v="0"/>
    <n v="0"/>
    <n v="0"/>
    <n v="0"/>
    <n v="195.06666666666666"/>
    <n v="28500"/>
  </r>
  <r>
    <n v="13"/>
    <d v="2021-09-03T00:00:00"/>
    <d v="1899-12-30T16:55:06"/>
    <x v="2"/>
    <d v="1899-12-30T18:26:19"/>
    <n v="16"/>
    <n v="11"/>
    <d v="1899-12-30T01:31:13"/>
    <n v="31"/>
    <n v="1"/>
    <n v="13"/>
    <n v="0.21666666666666667"/>
    <n v="91.22"/>
    <n v="36"/>
    <n v="0"/>
    <n v="1903.9999999999998"/>
    <n v="31.733333333333331"/>
    <n v="24000"/>
    <n v="88000"/>
    <n v="0"/>
    <n v="91.22"/>
    <n v="0"/>
    <n v="0"/>
    <n v="0"/>
    <n v="0"/>
    <n v="0"/>
    <n v="91.216666666666669"/>
    <n v="16500"/>
  </r>
  <r>
    <n v="14"/>
    <d v="2021-09-03T00:00:00"/>
    <d v="1899-12-30T19:26:19"/>
    <x v="2"/>
    <d v="1899-12-30T22:16:45"/>
    <n v="15"/>
    <n v="9"/>
    <d v="1899-12-30T02:50:26"/>
    <n v="50"/>
    <n v="2"/>
    <n v="26"/>
    <n v="0.43333333333333335"/>
    <n v="170.43"/>
    <n v="40"/>
    <n v="0"/>
    <n v="2074.4299999999998"/>
    <n v="34.573833333333333"/>
    <n v="22500"/>
    <n v="82500"/>
    <n v="0"/>
    <n v="170.43"/>
    <n v="0"/>
    <n v="0"/>
    <n v="0"/>
    <n v="0"/>
    <n v="0"/>
    <n v="170.43333333333334"/>
    <n v="13500"/>
  </r>
  <r>
    <n v="15"/>
    <d v="2021-09-04T00:00:00"/>
    <d v="1899-12-30T04:06:09"/>
    <x v="3"/>
    <d v="1899-12-30T06:04:35"/>
    <n v="7"/>
    <n v="16"/>
    <d v="1899-12-30T01:58:26"/>
    <n v="58"/>
    <n v="1"/>
    <n v="26"/>
    <n v="0.43333333333333335"/>
    <n v="118.43"/>
    <n v="38"/>
    <n v="0"/>
    <n v="2192.8599999999997"/>
    <n v="36.547666666666665"/>
    <n v="10500"/>
    <n v="42000"/>
    <n v="0"/>
    <n v="118.43"/>
    <n v="0"/>
    <n v="0"/>
    <n v="0"/>
    <n v="0"/>
    <n v="0"/>
    <n v="118.43333333333334"/>
    <n v="24000"/>
  </r>
  <r>
    <n v="16"/>
    <d v="2021-09-04T00:00:00"/>
    <d v="1899-12-30T07:06:32"/>
    <x v="3"/>
    <d v="1899-12-30T08:19:45"/>
    <n v="9"/>
    <n v="11"/>
    <d v="1899-12-30T01:13:13"/>
    <n v="13"/>
    <n v="1"/>
    <n v="13"/>
    <n v="0.21666666666666667"/>
    <n v="73.22"/>
    <n v="31"/>
    <n v="0"/>
    <n v="2266.0799999999995"/>
    <n v="37.767999999999994"/>
    <n v="13500"/>
    <n v="54000"/>
    <n v="0"/>
    <n v="73.22"/>
    <n v="0"/>
    <n v="0"/>
    <n v="0"/>
    <n v="0"/>
    <n v="0"/>
    <n v="73.216666666666669"/>
    <n v="16500"/>
  </r>
  <r>
    <n v="17"/>
    <d v="2021-09-04T00:00:00"/>
    <d v="1899-12-30T08:35:19"/>
    <x v="3"/>
    <d v="1899-12-30T10:05:36"/>
    <n v="13"/>
    <n v="18"/>
    <d v="1899-12-30T01:30:17"/>
    <n v="30"/>
    <n v="1"/>
    <n v="17"/>
    <n v="0.28333333333333333"/>
    <n v="90.28"/>
    <n v="33"/>
    <n v="0"/>
    <n v="2356.3599999999997"/>
    <n v="39.272666666666659"/>
    <n v="19500"/>
    <n v="71500"/>
    <n v="0"/>
    <n v="90.28"/>
    <n v="0"/>
    <n v="0"/>
    <n v="0"/>
    <n v="0"/>
    <n v="0"/>
    <n v="90.283333333333331"/>
    <n v="27000"/>
  </r>
  <r>
    <n v="18"/>
    <d v="2021-09-04T00:00:00"/>
    <d v="1899-12-30T11:39:20"/>
    <x v="3"/>
    <d v="1899-12-30T12:55:10"/>
    <n v="22"/>
    <n v="5"/>
    <d v="1899-12-30T01:15:50"/>
    <n v="15"/>
    <n v="1"/>
    <n v="50"/>
    <n v="0.83333333333333337"/>
    <n v="75.83"/>
    <n v="37"/>
    <n v="0"/>
    <n v="2432.1899999999996"/>
    <n v="40.536499999999997"/>
    <n v="33000"/>
    <n v="110000"/>
    <n v="0"/>
    <n v="75.83"/>
    <n v="0"/>
    <n v="0"/>
    <n v="0"/>
    <n v="0"/>
    <n v="0"/>
    <n v="75.833333333333329"/>
    <n v="7500"/>
  </r>
  <r>
    <n v="19"/>
    <d v="2021-09-04T00:00:00"/>
    <d v="1899-12-30T16:51:10"/>
    <x v="3"/>
    <d v="1899-12-30T18:34:04"/>
    <n v="8"/>
    <n v="23"/>
    <d v="1899-12-30T01:42:54"/>
    <n v="42"/>
    <n v="1"/>
    <n v="54"/>
    <n v="0.9"/>
    <n v="102.9"/>
    <n v="40"/>
    <n v="0"/>
    <n v="2535.0899999999997"/>
    <n v="42.251499999999993"/>
    <n v="12000"/>
    <n v="48000"/>
    <n v="0"/>
    <n v="102.9"/>
    <n v="0"/>
    <n v="0"/>
    <n v="0"/>
    <n v="0"/>
    <n v="0"/>
    <n v="102.9"/>
    <n v="34500"/>
  </r>
  <r>
    <n v="20"/>
    <d v="2021-09-04T00:00:00"/>
    <d v="1899-12-30T19:26:05"/>
    <x v="3"/>
    <d v="1899-12-30T23:11:16"/>
    <n v="11"/>
    <n v="14"/>
    <d v="1899-12-30T03:45:11"/>
    <n v="45"/>
    <n v="3"/>
    <n v="11"/>
    <n v="0.18333333333333332"/>
    <n v="225.18"/>
    <n v="28"/>
    <n v="0"/>
    <n v="2760.2699999999995"/>
    <n v="46.004499999999993"/>
    <n v="16500"/>
    <n v="60500"/>
    <n v="0"/>
    <n v="225.18"/>
    <n v="0"/>
    <n v="0"/>
    <n v="0"/>
    <n v="0"/>
    <n v="0"/>
    <n v="225.18333333333334"/>
    <n v="21000"/>
  </r>
  <r>
    <n v="21"/>
    <d v="2021-09-05T00:00:00"/>
    <d v="1899-12-30T07:15:54"/>
    <x v="4"/>
    <d v="1899-12-30T09:01:45"/>
    <n v="17"/>
    <n v="23"/>
    <d v="1899-12-30T01:45:51"/>
    <n v="45"/>
    <n v="1"/>
    <n v="51"/>
    <n v="0.85"/>
    <n v="105.85"/>
    <n v="31"/>
    <n v="0"/>
    <n v="2866.1199999999994"/>
    <n v="47.768666666666654"/>
    <n v="25500"/>
    <n v="93500"/>
    <n v="0"/>
    <n v="105.85"/>
    <n v="0"/>
    <n v="0"/>
    <n v="0"/>
    <n v="0"/>
    <n v="0"/>
    <n v="105.85"/>
    <n v="34500"/>
  </r>
  <r>
    <n v="22"/>
    <d v="2021-09-05T00:00:00"/>
    <d v="1899-12-30T10:19:14"/>
    <x v="4"/>
    <d v="1899-12-30T12:16:25"/>
    <n v="15"/>
    <n v="11"/>
    <d v="1899-12-30T01:57:11"/>
    <n v="57"/>
    <n v="1"/>
    <n v="11"/>
    <n v="0.18333333333333332"/>
    <n v="117.18"/>
    <n v="23"/>
    <n v="0"/>
    <n v="2983.2999999999993"/>
    <n v="49.721666666666657"/>
    <n v="22500"/>
    <n v="82500"/>
    <n v="0"/>
    <n v="117.18"/>
    <n v="0"/>
    <n v="0"/>
    <n v="0"/>
    <n v="0"/>
    <n v="0"/>
    <n v="117.18333333333334"/>
    <n v="16500"/>
  </r>
  <r>
    <n v="23"/>
    <d v="2021-09-05T00:00:00"/>
    <d v="1899-12-30T13:25:06"/>
    <x v="4"/>
    <d v="1899-12-30T15:26:19"/>
    <n v="19"/>
    <n v="21"/>
    <d v="1899-12-30T02:01:13"/>
    <n v="1"/>
    <n v="2"/>
    <n v="13"/>
    <n v="0.21666666666666667"/>
    <n v="121.22"/>
    <n v="31"/>
    <n v="0"/>
    <n v="3104.5199999999991"/>
    <n v="51.741999999999983"/>
    <n v="28500"/>
    <n v="104500"/>
    <n v="0"/>
    <n v="121.22"/>
    <n v="0"/>
    <n v="0"/>
    <n v="0"/>
    <n v="0"/>
    <n v="0"/>
    <n v="121.21666666666667"/>
    <n v="31500"/>
  </r>
  <r>
    <n v="24"/>
    <d v="2021-09-05T00:00:00"/>
    <d v="1899-12-30T16:36:19"/>
    <x v="4"/>
    <d v="1899-12-30T17:36:28"/>
    <n v="11"/>
    <n v="9"/>
    <d v="1899-12-30T01:00:09"/>
    <n v="0"/>
    <n v="1"/>
    <n v="9"/>
    <n v="0.15"/>
    <n v="60.15"/>
    <n v="21"/>
    <n v="0"/>
    <n v="3164.6699999999992"/>
    <n v="52.744499999999988"/>
    <n v="16500"/>
    <n v="60500"/>
    <n v="0"/>
    <n v="60.15"/>
    <n v="0"/>
    <n v="0"/>
    <n v="0"/>
    <n v="0"/>
    <n v="0"/>
    <n v="60.15"/>
    <n v="13500"/>
  </r>
  <r>
    <n v="25"/>
    <d v="2021-09-05T00:00:00"/>
    <d v="1899-12-30T18:30:30"/>
    <x v="4"/>
    <d v="1899-12-30T19:50:16"/>
    <n v="15"/>
    <n v="11"/>
    <d v="1899-12-30T01:19:46"/>
    <n v="19"/>
    <n v="1"/>
    <n v="46"/>
    <n v="0.76666666666666672"/>
    <n v="79.77"/>
    <n v="27"/>
    <n v="0"/>
    <n v="3244.4399999999991"/>
    <n v="54.073999999999984"/>
    <n v="22500"/>
    <n v="82500"/>
    <n v="0"/>
    <n v="79.77"/>
    <n v="0"/>
    <n v="0"/>
    <n v="0"/>
    <n v="0"/>
    <n v="0"/>
    <n v="79.766666666666666"/>
    <n v="16500"/>
  </r>
  <r>
    <n v="26"/>
    <d v="2021-09-05T00:00:00"/>
    <d v="1899-12-30T21:00:00"/>
    <x v="5"/>
    <d v="1899-12-30T00:19:26"/>
    <n v="15"/>
    <n v="17"/>
    <d v="1900-01-22T03:19:26"/>
    <n v="19"/>
    <n v="3"/>
    <n v="26"/>
    <n v="0.43333333333333335"/>
    <n v="199.43"/>
    <n v="31"/>
    <n v="0"/>
    <n v="3443.869999999999"/>
    <n v="57.397833333333317"/>
    <n v="22500"/>
    <n v="82500"/>
    <n v="0"/>
    <n v="0"/>
    <n v="0"/>
    <n v="19"/>
    <n v="26"/>
    <n v="0.43333333333333335"/>
    <n v="19.433333333333334"/>
    <n v="180"/>
    <n v="25500"/>
  </r>
  <r>
    <n v="27"/>
    <d v="2021-09-06T00:00:00"/>
    <d v="1899-12-30T05:12:46"/>
    <x v="5"/>
    <d v="1899-12-30T07:08:36"/>
    <n v="9"/>
    <n v="6"/>
    <d v="1899-12-30T01:55:50"/>
    <n v="55"/>
    <n v="1"/>
    <n v="50"/>
    <n v="0.83333333333333337"/>
    <n v="115.83"/>
    <n v="23"/>
    <n v="0"/>
    <n v="3559.6999999999989"/>
    <n v="59.328333333333312"/>
    <n v="13500"/>
    <n v="54000"/>
    <n v="0"/>
    <n v="115.83"/>
    <n v="0"/>
    <n v="0"/>
    <n v="0"/>
    <n v="0"/>
    <n v="0"/>
    <n v="115.83333333333333"/>
    <n v="9000"/>
  </r>
  <r>
    <n v="28"/>
    <d v="2021-09-06T00:00:00"/>
    <d v="1899-12-30T09:11:36"/>
    <x v="5"/>
    <d v="1899-12-30T12:36:19"/>
    <n v="14"/>
    <n v="22"/>
    <d v="1899-12-30T03:24:43"/>
    <n v="24"/>
    <n v="3"/>
    <n v="43"/>
    <n v="0.71666666666666667"/>
    <n v="204.72"/>
    <n v="31"/>
    <n v="0"/>
    <n v="3764.4199999999987"/>
    <n v="62.740333333333311"/>
    <n v="21000"/>
    <n v="77000"/>
    <n v="0"/>
    <n v="204.72"/>
    <n v="0"/>
    <n v="0"/>
    <n v="0"/>
    <n v="0"/>
    <n v="0"/>
    <n v="204.71666666666667"/>
    <n v="33000"/>
  </r>
  <r>
    <n v="29"/>
    <d v="2021-09-06T00:00:00"/>
    <d v="1899-12-30T13:25:15"/>
    <x v="5"/>
    <d v="1899-12-30T15:01:15"/>
    <n v="14"/>
    <n v="3"/>
    <d v="1899-12-30T01:36:00"/>
    <n v="36"/>
    <n v="1"/>
    <n v="0"/>
    <n v="0"/>
    <n v="96"/>
    <n v="23"/>
    <n v="0"/>
    <n v="3860.4199999999987"/>
    <n v="64.340333333333305"/>
    <n v="21000"/>
    <n v="77000"/>
    <n v="0"/>
    <n v="96"/>
    <n v="0"/>
    <n v="0"/>
    <n v="0"/>
    <n v="0"/>
    <n v="0"/>
    <n v="96"/>
    <n v="4500"/>
  </r>
  <r>
    <n v="30"/>
    <d v="2021-09-06T00:00:00"/>
    <d v="1899-12-30T17:11:04"/>
    <x v="5"/>
    <d v="1899-12-30T18:19:00"/>
    <n v="18"/>
    <n v="14"/>
    <d v="1899-12-30T01:07:56"/>
    <n v="7"/>
    <n v="1"/>
    <n v="56"/>
    <n v="0.93333333333333335"/>
    <n v="67.930000000000007"/>
    <n v="38"/>
    <n v="0"/>
    <n v="3928.3499999999985"/>
    <n v="65.472499999999982"/>
    <n v="27000"/>
    <n v="99000"/>
    <n v="0"/>
    <n v="67.930000000000007"/>
    <n v="0"/>
    <n v="0"/>
    <n v="0"/>
    <n v="0"/>
    <n v="0"/>
    <n v="67.933333333333337"/>
    <n v="21000"/>
  </r>
  <r>
    <n v="31"/>
    <d v="2021-09-06T00:00:00"/>
    <d v="1899-12-30T19:42:12"/>
    <x v="5"/>
    <d v="1899-12-30T21:22:13"/>
    <n v="16"/>
    <n v="21"/>
    <d v="1899-12-30T01:40:01"/>
    <n v="40"/>
    <n v="1"/>
    <n v="1"/>
    <n v="1.6666666666666666E-2"/>
    <n v="100.02"/>
    <n v="40"/>
    <n v="0"/>
    <n v="4028.3699999999985"/>
    <n v="67.13949999999997"/>
    <n v="24000"/>
    <n v="88000"/>
    <n v="0"/>
    <n v="100.02"/>
    <n v="0"/>
    <n v="0"/>
    <n v="0"/>
    <n v="0"/>
    <n v="0"/>
    <n v="100.01666666666667"/>
    <n v="31500"/>
  </r>
  <r>
    <n v="32"/>
    <d v="2021-09-07T00:00:00"/>
    <d v="1899-12-30T07:46:19"/>
    <x v="6"/>
    <d v="1899-12-30T09:36:14"/>
    <n v="15"/>
    <n v="14"/>
    <d v="1899-12-30T01:49:55"/>
    <n v="49"/>
    <n v="1"/>
    <n v="55"/>
    <n v="0.91666666666666663"/>
    <n v="109.92"/>
    <n v="34"/>
    <n v="0"/>
    <n v="4138.2899999999981"/>
    <n v="68.971499999999963"/>
    <n v="22500"/>
    <n v="82500"/>
    <n v="0"/>
    <n v="109.92"/>
    <n v="0"/>
    <n v="0"/>
    <n v="0"/>
    <n v="0"/>
    <n v="0"/>
    <n v="109.91666666666667"/>
    <n v="21000"/>
  </r>
  <r>
    <n v="33"/>
    <d v="2021-09-07T00:00:00"/>
    <d v="1899-12-30T11:09:08"/>
    <x v="6"/>
    <d v="1899-12-30T12:31:16"/>
    <n v="12"/>
    <n v="23"/>
    <d v="1899-12-30T01:22:08"/>
    <n v="22"/>
    <n v="1"/>
    <n v="8"/>
    <n v="0.13333333333333333"/>
    <n v="82.13"/>
    <n v="32"/>
    <n v="0"/>
    <n v="4220.4199999999983"/>
    <n v="70.340333333333305"/>
    <n v="18000"/>
    <n v="66000"/>
    <n v="0"/>
    <n v="82.13"/>
    <n v="0"/>
    <n v="0"/>
    <n v="0"/>
    <n v="0"/>
    <n v="0"/>
    <n v="82.13333333333334"/>
    <n v="34500"/>
  </r>
  <r>
    <n v="34"/>
    <d v="2021-09-07T00:00:00"/>
    <d v="1899-12-30T13:45:48"/>
    <x v="6"/>
    <d v="1899-12-30T15:34:16"/>
    <n v="17"/>
    <n v="6"/>
    <d v="1899-12-30T01:48:28"/>
    <n v="48"/>
    <n v="1"/>
    <n v="28"/>
    <n v="0.46666666666666667"/>
    <n v="108.47"/>
    <n v="26"/>
    <n v="0"/>
    <n v="4328.8899999999985"/>
    <n v="72.14816666666664"/>
    <n v="25500"/>
    <n v="93500"/>
    <n v="0"/>
    <n v="108.47"/>
    <n v="0"/>
    <n v="0"/>
    <n v="0"/>
    <n v="0"/>
    <n v="0"/>
    <n v="108.46666666666667"/>
    <n v="9000"/>
  </r>
  <r>
    <n v="35"/>
    <d v="2021-09-07T00:00:00"/>
    <d v="1899-12-30T16:56:19"/>
    <x v="6"/>
    <d v="1899-12-30T19:00:11"/>
    <n v="19"/>
    <n v="16"/>
    <d v="1899-12-30T02:03:52"/>
    <n v="3"/>
    <n v="2"/>
    <n v="52"/>
    <n v="0.8666666666666667"/>
    <n v="123.87"/>
    <n v="39"/>
    <n v="0"/>
    <n v="4452.7599999999984"/>
    <n v="74.212666666666635"/>
    <n v="28500"/>
    <n v="104500"/>
    <n v="0"/>
    <n v="123.87"/>
    <n v="0"/>
    <n v="0"/>
    <n v="0"/>
    <n v="0"/>
    <n v="0"/>
    <n v="123.86666666666666"/>
    <n v="24000"/>
  </r>
  <r>
    <n v="36"/>
    <d v="2021-09-07T00:00:00"/>
    <d v="1899-12-30T20:12:01"/>
    <x v="6"/>
    <d v="1899-12-30T22:34:36"/>
    <n v="11"/>
    <n v="14"/>
    <d v="1899-12-30T02:22:35"/>
    <n v="22"/>
    <n v="2"/>
    <n v="35"/>
    <n v="0.58333333333333337"/>
    <n v="142.58000000000001"/>
    <n v="34"/>
    <n v="0"/>
    <n v="4595.3399999999983"/>
    <n v="76.58899999999997"/>
    <n v="16500"/>
    <n v="60500"/>
    <n v="0"/>
    <n v="142.58000000000001"/>
    <n v="0"/>
    <n v="0"/>
    <n v="0"/>
    <n v="0"/>
    <n v="0"/>
    <n v="142.58333333333334"/>
    <n v="21000"/>
  </r>
  <r>
    <n v="37"/>
    <d v="2021-09-08T00:00:00"/>
    <d v="1899-12-30T03:15:16"/>
    <x v="7"/>
    <d v="1899-12-30T06:16:05"/>
    <n v="13"/>
    <n v="22"/>
    <d v="1899-12-30T03:00:49"/>
    <n v="0"/>
    <n v="3"/>
    <n v="49"/>
    <n v="0.81666666666666665"/>
    <n v="180.82"/>
    <n v="33"/>
    <n v="0"/>
    <n v="4776.159999999998"/>
    <n v="79.602666666666636"/>
    <n v="19500"/>
    <n v="71500"/>
    <n v="0"/>
    <n v="180.82"/>
    <n v="0"/>
    <n v="0"/>
    <n v="0"/>
    <n v="0"/>
    <n v="0"/>
    <n v="180.81666666666666"/>
    <n v="33000"/>
  </r>
  <r>
    <n v="38"/>
    <d v="2021-09-08T00:00:00"/>
    <d v="1899-12-30T07:49:16"/>
    <x v="7"/>
    <d v="1899-12-30T09:33:04"/>
    <n v="11"/>
    <n v="4"/>
    <d v="1899-12-30T01:43:48"/>
    <n v="43"/>
    <n v="1"/>
    <n v="48"/>
    <n v="0.8"/>
    <n v="103.8"/>
    <n v="22"/>
    <n v="0"/>
    <n v="4879.9599999999982"/>
    <n v="81.33266666666664"/>
    <n v="16500"/>
    <n v="60500"/>
    <n v="0"/>
    <n v="103.8"/>
    <n v="0"/>
    <n v="0"/>
    <n v="0"/>
    <n v="0"/>
    <n v="0"/>
    <n v="103.8"/>
    <n v="6000"/>
  </r>
  <r>
    <n v="39"/>
    <d v="2021-09-08T00:00:00"/>
    <d v="1899-12-30T10:01:22"/>
    <x v="7"/>
    <d v="1899-12-30T12:35:15"/>
    <n v="14"/>
    <n v="21"/>
    <d v="1899-12-30T02:33:53"/>
    <n v="33"/>
    <n v="2"/>
    <n v="53"/>
    <n v="0.8833333333333333"/>
    <n v="153.88"/>
    <n v="32"/>
    <n v="0"/>
    <n v="5033.8399999999983"/>
    <n v="83.897333333333307"/>
    <n v="21000"/>
    <n v="77000"/>
    <n v="0"/>
    <n v="153.88"/>
    <n v="0"/>
    <n v="0"/>
    <n v="0"/>
    <n v="0"/>
    <n v="0"/>
    <n v="153.88333333333333"/>
    <n v="31500"/>
  </r>
  <r>
    <n v="40"/>
    <d v="2021-09-08T00:00:00"/>
    <d v="1899-12-30T14:11:36"/>
    <x v="7"/>
    <d v="1899-12-30T16:26:19"/>
    <n v="16"/>
    <n v="9"/>
    <d v="1899-12-30T02:14:43"/>
    <n v="14"/>
    <n v="2"/>
    <n v="43"/>
    <n v="0.71666666666666667"/>
    <n v="134.72"/>
    <n v="27"/>
    <n v="0"/>
    <n v="5168.5599999999986"/>
    <n v="86.142666666666642"/>
    <n v="24000"/>
    <n v="88000"/>
    <n v="0"/>
    <n v="134.72"/>
    <n v="0"/>
    <n v="0"/>
    <n v="0"/>
    <n v="0"/>
    <n v="0"/>
    <n v="134.71666666666667"/>
    <n v="13500"/>
  </r>
  <r>
    <n v="41"/>
    <d v="2021-09-08T00:00:00"/>
    <d v="1899-12-30T17:36:45"/>
    <x v="7"/>
    <d v="1899-12-30T18:32:23"/>
    <n v="12"/>
    <n v="24"/>
    <d v="1899-12-30T00:55:38"/>
    <n v="55"/>
    <n v="0"/>
    <n v="38"/>
    <n v="0.6333333333333333"/>
    <n v="55.63"/>
    <n v="30"/>
    <n v="0"/>
    <n v="5224.1899999999987"/>
    <n v="87.069833333333307"/>
    <n v="18000"/>
    <n v="66000"/>
    <n v="0"/>
    <n v="55.63"/>
    <n v="0"/>
    <n v="0"/>
    <n v="0"/>
    <n v="0"/>
    <n v="0"/>
    <n v="55.633333333333333"/>
    <n v="36000"/>
  </r>
  <r>
    <n v="42"/>
    <d v="2021-09-08T00:00:00"/>
    <d v="1899-12-30T20:00:00"/>
    <x v="7"/>
    <d v="1899-12-30T21:31:36"/>
    <n v="9"/>
    <n v="2"/>
    <d v="1899-12-30T01:31:36"/>
    <n v="31"/>
    <n v="1"/>
    <n v="36"/>
    <n v="0.6"/>
    <n v="91.6"/>
    <n v="15"/>
    <n v="0"/>
    <n v="5315.7899999999991"/>
    <n v="88.596499999999978"/>
    <n v="13500"/>
    <n v="54000"/>
    <n v="0"/>
    <n v="91.6"/>
    <n v="0"/>
    <n v="0"/>
    <n v="0"/>
    <n v="0"/>
    <n v="0"/>
    <n v="91.6"/>
    <n v="3000"/>
  </r>
  <r>
    <n v="43"/>
    <d v="2021-09-09T00:00:00"/>
    <d v="1899-12-30T06:11:26"/>
    <x v="8"/>
    <d v="1899-12-30T07:45:56"/>
    <n v="9"/>
    <n v="4"/>
    <d v="1899-12-30T01:34:30"/>
    <n v="34"/>
    <n v="1"/>
    <n v="30"/>
    <n v="0.5"/>
    <n v="94.5"/>
    <n v="22"/>
    <n v="0"/>
    <n v="5410.2899999999991"/>
    <n v="90.17149999999998"/>
    <n v="13500"/>
    <n v="54000"/>
    <n v="0"/>
    <n v="94.5"/>
    <n v="0"/>
    <n v="0"/>
    <n v="0"/>
    <n v="0"/>
    <n v="0"/>
    <n v="94.5"/>
    <n v="6000"/>
  </r>
  <r>
    <n v="44"/>
    <d v="2021-09-09T00:00:00"/>
    <d v="1899-12-30T09:55:26"/>
    <x v="8"/>
    <d v="1899-12-30T10:55:13"/>
    <n v="9"/>
    <n v="14"/>
    <d v="1899-12-30T00:59:47"/>
    <n v="59"/>
    <n v="0"/>
    <n v="47"/>
    <n v="0.78333333333333333"/>
    <n v="59.78"/>
    <n v="27"/>
    <n v="0"/>
    <n v="5470.0699999999988"/>
    <n v="91.16783333333332"/>
    <n v="13500"/>
    <n v="54000"/>
    <n v="0"/>
    <n v="59.78"/>
    <n v="0"/>
    <n v="0"/>
    <n v="0"/>
    <n v="0"/>
    <n v="0"/>
    <n v="59.783333333333331"/>
    <n v="21000"/>
  </r>
  <r>
    <n v="45"/>
    <d v="2021-09-09T00:00:00"/>
    <d v="1899-12-30T12:08:45"/>
    <x v="8"/>
    <d v="1899-12-30T14:11:09"/>
    <n v="12"/>
    <n v="10"/>
    <d v="1899-12-30T02:02:24"/>
    <n v="2"/>
    <n v="2"/>
    <n v="24"/>
    <n v="0.4"/>
    <n v="122.4"/>
    <n v="25"/>
    <n v="0"/>
    <n v="5592.4699999999984"/>
    <n v="93.207833333333312"/>
    <n v="18000"/>
    <n v="66000"/>
    <n v="0"/>
    <n v="122.4"/>
    <n v="0"/>
    <n v="0"/>
    <n v="0"/>
    <n v="0"/>
    <n v="0"/>
    <n v="122.4"/>
    <n v="15000"/>
  </r>
  <r>
    <n v="46"/>
    <d v="2021-09-09T00:00:00"/>
    <d v="1899-12-30T16:26:09"/>
    <x v="8"/>
    <d v="1899-12-30T18:30:24"/>
    <n v="16"/>
    <n v="11"/>
    <d v="1899-12-30T02:04:15"/>
    <n v="4"/>
    <n v="2"/>
    <n v="15"/>
    <n v="0.25"/>
    <n v="124.25"/>
    <n v="31"/>
    <n v="0"/>
    <n v="5716.7199999999984"/>
    <n v="95.278666666666638"/>
    <n v="24000"/>
    <n v="88000"/>
    <n v="0"/>
    <n v="124.25"/>
    <n v="0"/>
    <n v="0"/>
    <n v="0"/>
    <n v="0"/>
    <n v="0"/>
    <n v="124.25"/>
    <n v="16500"/>
  </r>
  <r>
    <n v="47"/>
    <d v="2021-09-09T00:00:00"/>
    <d v="1899-12-30T20:30:16"/>
    <x v="8"/>
    <d v="1899-12-30T21:21:36"/>
    <n v="13"/>
    <n v="21"/>
    <d v="1899-12-30T00:51:20"/>
    <n v="51"/>
    <n v="0"/>
    <n v="20"/>
    <n v="0.33333333333333331"/>
    <n v="51.33"/>
    <n v="33"/>
    <n v="0"/>
    <n v="5768.0499999999984"/>
    <n v="96.134166666666644"/>
    <n v="19500"/>
    <n v="71500"/>
    <n v="0"/>
    <n v="51.33"/>
    <n v="0"/>
    <n v="0"/>
    <n v="0"/>
    <n v="0"/>
    <n v="0"/>
    <n v="51.333333333333336"/>
    <n v="31500"/>
  </r>
  <r>
    <n v="48"/>
    <d v="2021-09-10T00:00:00"/>
    <d v="1899-12-30T05:11:32"/>
    <x v="9"/>
    <d v="1899-12-30T07:26:14"/>
    <n v="7"/>
    <n v="15"/>
    <d v="1899-12-30T02:14:42"/>
    <n v="14"/>
    <n v="2"/>
    <n v="42"/>
    <n v="0.7"/>
    <n v="134.69999999999999"/>
    <n v="19"/>
    <n v="0"/>
    <n v="5902.7499999999982"/>
    <n v="98.379166666666634"/>
    <n v="10500"/>
    <n v="42000"/>
    <n v="0"/>
    <n v="134.69999999999999"/>
    <n v="0"/>
    <n v="0"/>
    <n v="0"/>
    <n v="0"/>
    <n v="0"/>
    <n v="134.69999999999999"/>
    <n v="22500"/>
  </r>
  <r>
    <n v="49"/>
    <d v="2021-09-10T00:00:00"/>
    <d v="1899-12-30T09:10:06"/>
    <x v="9"/>
    <d v="1899-12-30T10:40:04"/>
    <n v="7"/>
    <n v="0"/>
    <d v="1899-12-30T01:29:58"/>
    <n v="29"/>
    <n v="1"/>
    <n v="58"/>
    <n v="0.96666666666666667"/>
    <n v="89.97"/>
    <n v="11"/>
    <n v="0"/>
    <n v="5992.7199999999984"/>
    <n v="99.878666666666646"/>
    <n v="10500"/>
    <n v="42000"/>
    <n v="0"/>
    <n v="89.97"/>
    <n v="0"/>
    <n v="0"/>
    <n v="0"/>
    <n v="0"/>
    <n v="0"/>
    <n v="89.966666666666669"/>
    <n v="0"/>
  </r>
  <r>
    <n v="50"/>
    <d v="2021-09-10T00:00:00"/>
    <d v="1899-12-30T11:59:56"/>
    <x v="9"/>
    <d v="1899-12-30T14:14:48"/>
    <n v="7"/>
    <n v="1"/>
    <d v="1899-12-30T02:14:52"/>
    <n v="14"/>
    <n v="2"/>
    <n v="52"/>
    <n v="0.8666666666666667"/>
    <n v="134.87"/>
    <n v="18"/>
    <n v="0"/>
    <n v="6127.5899999999983"/>
    <n v="102.12649999999998"/>
    <n v="10500"/>
    <n v="42000"/>
    <n v="0"/>
    <n v="134.87"/>
    <n v="0"/>
    <n v="0"/>
    <n v="0"/>
    <n v="0"/>
    <n v="0"/>
    <n v="134.86666666666667"/>
    <n v="1500"/>
  </r>
  <r>
    <n v="51"/>
    <d v="2021-09-10T00:00:00"/>
    <d v="1899-12-30T15:35:54"/>
    <x v="9"/>
    <d v="1899-12-30T16:54:12"/>
    <n v="13"/>
    <n v="20"/>
    <d v="1899-12-30T01:18:18"/>
    <n v="18"/>
    <n v="1"/>
    <n v="18"/>
    <n v="0.3"/>
    <n v="78.3"/>
    <n v="30"/>
    <n v="0"/>
    <n v="6205.8899999999985"/>
    <n v="103.43149999999997"/>
    <n v="19500"/>
    <n v="71500"/>
    <n v="0"/>
    <n v="78.3"/>
    <n v="0"/>
    <n v="0"/>
    <n v="0"/>
    <n v="0"/>
    <n v="0"/>
    <n v="78.3"/>
    <n v="30000"/>
  </r>
  <r>
    <n v="52"/>
    <d v="2021-09-10T00:00:00"/>
    <d v="1899-12-30T19:01:35"/>
    <x v="9"/>
    <d v="1899-12-30T19:48:46"/>
    <n v="12"/>
    <n v="4"/>
    <d v="1899-12-30T00:47:11"/>
    <n v="47"/>
    <n v="0"/>
    <n v="11"/>
    <n v="0.18333333333333332"/>
    <n v="47.18"/>
    <n v="22"/>
    <n v="0"/>
    <n v="6253.0699999999988"/>
    <n v="104.21783333333332"/>
    <n v="18000"/>
    <n v="66000"/>
    <n v="0"/>
    <n v="47.18"/>
    <n v="0"/>
    <n v="0"/>
    <n v="0"/>
    <n v="0"/>
    <n v="0"/>
    <n v="47.18333333333333"/>
    <n v="6000"/>
  </r>
  <r>
    <n v="53"/>
    <d v="2021-09-10T00:00:00"/>
    <d v="1899-12-30T21:01:04"/>
    <x v="10"/>
    <d v="1899-12-30T00:54:18"/>
    <n v="11"/>
    <n v="9"/>
    <d v="1900-01-22T03:53:14"/>
    <n v="53"/>
    <n v="3"/>
    <n v="14"/>
    <n v="0.23333333333333334"/>
    <n v="233.23"/>
    <n v="29"/>
    <n v="0"/>
    <n v="6486.2999999999984"/>
    <n v="108.10499999999998"/>
    <n v="16500"/>
    <n v="60500"/>
    <n v="0"/>
    <n v="0"/>
    <n v="0"/>
    <n v="54"/>
    <n v="18"/>
    <n v="0.3"/>
    <n v="54.3"/>
    <n v="178.93333333333334"/>
    <n v="13500"/>
  </r>
  <r>
    <n v="54"/>
    <d v="2021-09-11T00:00:00"/>
    <d v="1899-12-30T06:15:56"/>
    <x v="10"/>
    <d v="1899-12-30T09:11:45"/>
    <n v="12"/>
    <n v="21"/>
    <d v="1899-12-30T02:55:49"/>
    <n v="55"/>
    <n v="2"/>
    <n v="49"/>
    <n v="0.81666666666666665"/>
    <n v="175.82"/>
    <n v="32"/>
    <n v="0"/>
    <n v="6662.1199999999981"/>
    <n v="111.0353333333333"/>
    <n v="18000"/>
    <n v="66000"/>
    <n v="0"/>
    <n v="175.82"/>
    <n v="0"/>
    <n v="0"/>
    <n v="0"/>
    <n v="0"/>
    <n v="0"/>
    <n v="175.81666666666666"/>
    <n v="31500"/>
  </r>
  <r>
    <n v="55"/>
    <d v="2021-09-11T00:00:00"/>
    <d v="1899-12-30T11:04:15"/>
    <x v="10"/>
    <d v="1899-12-30T12:09:07"/>
    <n v="14"/>
    <n v="2"/>
    <d v="1899-12-30T01:04:52"/>
    <n v="4"/>
    <n v="1"/>
    <n v="52"/>
    <n v="0.8666666666666667"/>
    <n v="64.87"/>
    <n v="25"/>
    <n v="0"/>
    <n v="6726.989999999998"/>
    <n v="112.11649999999996"/>
    <n v="21000"/>
    <n v="77000"/>
    <n v="0"/>
    <n v="64.87"/>
    <n v="0"/>
    <n v="0"/>
    <n v="0"/>
    <n v="0"/>
    <n v="0"/>
    <n v="64.86666666666666"/>
    <n v="3000"/>
  </r>
  <r>
    <n v="56"/>
    <d v="2021-09-11T00:00:00"/>
    <d v="1899-12-30T13:36:55"/>
    <x v="10"/>
    <d v="1899-12-30T14:26:47"/>
    <n v="17"/>
    <n v="9"/>
    <d v="1899-12-30T00:49:52"/>
    <n v="49"/>
    <n v="0"/>
    <n v="52"/>
    <n v="0.8666666666666667"/>
    <n v="49.87"/>
    <n v="40"/>
    <n v="0"/>
    <n v="6776.8599999999979"/>
    <n v="112.94766666666663"/>
    <n v="25500"/>
    <n v="93500"/>
    <n v="0"/>
    <n v="49.87"/>
    <n v="0"/>
    <n v="0"/>
    <n v="0"/>
    <n v="0"/>
    <n v="0"/>
    <n v="49.866666666666667"/>
    <n v="13500"/>
  </r>
  <r>
    <n v="57"/>
    <d v="2021-09-11T00:00:00"/>
    <d v="1899-12-30T15:57:15"/>
    <x v="10"/>
    <d v="1899-12-30T17:15:48"/>
    <n v="3"/>
    <n v="9"/>
    <d v="1899-12-30T01:18:33"/>
    <n v="18"/>
    <n v="1"/>
    <n v="33"/>
    <n v="0.55000000000000004"/>
    <n v="78.55"/>
    <n v="34"/>
    <n v="0"/>
    <n v="6855.409999999998"/>
    <n v="114.2568333333333"/>
    <n v="4500"/>
    <n v="18000"/>
    <n v="0"/>
    <n v="78.55"/>
    <n v="0"/>
    <n v="0"/>
    <n v="0"/>
    <n v="0"/>
    <n v="0"/>
    <n v="78.55"/>
    <n v="13500"/>
  </r>
  <r>
    <n v="58"/>
    <d v="2021-09-11T00:00:00"/>
    <d v="1899-12-30T19:01:02"/>
    <x v="10"/>
    <d v="1899-12-30T21:11:01"/>
    <n v="11"/>
    <n v="3"/>
    <d v="1899-12-30T02:09:59"/>
    <n v="9"/>
    <n v="2"/>
    <n v="59"/>
    <n v="0.98333333333333328"/>
    <n v="129.97999999999999"/>
    <n v="36"/>
    <n v="0"/>
    <n v="6985.3899999999976"/>
    <n v="116.42316666666663"/>
    <n v="16500"/>
    <n v="60500"/>
    <n v="0"/>
    <n v="129.97999999999999"/>
    <n v="0"/>
    <n v="0"/>
    <n v="0"/>
    <n v="0"/>
    <n v="0"/>
    <n v="129.98333333333332"/>
    <n v="4500"/>
  </r>
  <r>
    <n v="59"/>
    <d v="2021-09-12T00:00:00"/>
    <d v="1899-12-30T04:00:00"/>
    <x v="11"/>
    <d v="1899-12-30T05:35:06"/>
    <n v="8"/>
    <n v="4"/>
    <d v="1899-12-30T01:35:06"/>
    <n v="35"/>
    <n v="1"/>
    <n v="6"/>
    <n v="0.1"/>
    <n v="95.1"/>
    <n v="41"/>
    <n v="1"/>
    <n v="7080.489999999998"/>
    <n v="118.00816666666664"/>
    <n v="12000"/>
    <n v="48000"/>
    <n v="0"/>
    <n v="95.1"/>
    <n v="0"/>
    <n v="0"/>
    <n v="0"/>
    <n v="0"/>
    <n v="0"/>
    <n v="95.1"/>
    <n v="6000"/>
  </r>
  <r>
    <n v="60"/>
    <d v="2021-09-12T00:00:00"/>
    <d v="1899-12-30T08:14:16"/>
    <x v="11"/>
    <d v="1899-12-30T10:16:19"/>
    <n v="1"/>
    <n v="6"/>
    <d v="1899-12-30T02:02:03"/>
    <n v="2"/>
    <n v="2"/>
    <n v="3"/>
    <n v="0.05"/>
    <n v="122.05"/>
    <n v="38"/>
    <n v="1"/>
    <n v="7202.5399999999981"/>
    <n v="120.0423333333333"/>
    <n v="1500"/>
    <n v="6000"/>
    <n v="0"/>
    <n v="122.05"/>
    <n v="0"/>
    <n v="0"/>
    <n v="0"/>
    <n v="0"/>
    <n v="0"/>
    <n v="122.05"/>
    <n v="9000"/>
  </r>
  <r>
    <n v="61"/>
    <d v="2021-09-12T00:00:00"/>
    <d v="1899-12-30T12:30:01"/>
    <x v="11"/>
    <d v="1899-12-30T14:15:25"/>
    <n v="4"/>
    <n v="21"/>
    <d v="1899-12-30T01:45:24"/>
    <n v="45"/>
    <n v="1"/>
    <n v="24"/>
    <n v="0.4"/>
    <n v="105.4"/>
    <n v="36"/>
    <n v="1"/>
    <n v="7307.9399999999978"/>
    <n v="121.79899999999996"/>
    <n v="6000"/>
    <n v="24000"/>
    <n v="0"/>
    <n v="105.4"/>
    <n v="0"/>
    <n v="0"/>
    <n v="0"/>
    <n v="0"/>
    <n v="0"/>
    <n v="105.4"/>
    <n v="31500"/>
  </r>
  <r>
    <n v="62"/>
    <d v="2021-09-12T00:00:00"/>
    <d v="1899-12-30T17:45:09"/>
    <x v="11"/>
    <d v="1899-12-30T19:10:01"/>
    <n v="9"/>
    <n v="11"/>
    <d v="1899-12-30T01:24:52"/>
    <n v="24"/>
    <n v="1"/>
    <n v="52"/>
    <n v="0.8666666666666667"/>
    <n v="84.87"/>
    <n v="24"/>
    <n v="1"/>
    <n v="7392.8099999999977"/>
    <n v="123.21349999999997"/>
    <n v="13500"/>
    <n v="54000"/>
    <n v="0"/>
    <n v="84.87"/>
    <n v="0"/>
    <n v="0"/>
    <n v="0"/>
    <n v="0"/>
    <n v="0"/>
    <n v="84.86666666666666"/>
    <n v="16500"/>
  </r>
  <r>
    <n v="63"/>
    <d v="2021-09-13T00:00:00"/>
    <d v="1899-12-30T05:08:45"/>
    <x v="12"/>
    <d v="1899-12-30T09:08:14"/>
    <n v="12"/>
    <n v="7"/>
    <d v="1899-12-30T03:59:29"/>
    <n v="59"/>
    <n v="3"/>
    <n v="29"/>
    <n v="0.48333333333333334"/>
    <n v="239.48"/>
    <n v="25"/>
    <n v="1"/>
    <n v="7632.2899999999972"/>
    <n v="127.20483333333328"/>
    <n v="18000"/>
    <n v="66000"/>
    <n v="0"/>
    <n v="239.48"/>
    <n v="0"/>
    <n v="0"/>
    <n v="0"/>
    <n v="0"/>
    <n v="0"/>
    <n v="239.48333333333332"/>
    <n v="10500"/>
  </r>
  <r>
    <n v="64"/>
    <d v="2021-09-13T00:00:00"/>
    <d v="1899-12-30T11:06:45"/>
    <x v="12"/>
    <d v="1899-12-30T12:48:06"/>
    <n v="11"/>
    <n v="13"/>
    <d v="1899-12-30T01:41:21"/>
    <n v="41"/>
    <n v="1"/>
    <n v="21"/>
    <n v="0.35"/>
    <n v="101.35"/>
    <n v="29"/>
    <n v="1"/>
    <n v="7733.6399999999976"/>
    <n v="128.89399999999995"/>
    <n v="16500"/>
    <n v="60500"/>
    <n v="0"/>
    <n v="101.35"/>
    <n v="0"/>
    <n v="0"/>
    <n v="0"/>
    <n v="0"/>
    <n v="0"/>
    <n v="101.35"/>
    <n v="19500"/>
  </r>
  <r>
    <n v="65"/>
    <d v="2021-09-13T00:00:00"/>
    <d v="1899-12-30T13:15:09"/>
    <x v="12"/>
    <d v="1899-12-30T14:55:39"/>
    <n v="16"/>
    <n v="21"/>
    <d v="1899-12-30T01:40:30"/>
    <n v="40"/>
    <n v="1"/>
    <n v="30"/>
    <n v="0.5"/>
    <n v="100.5"/>
    <n v="32"/>
    <n v="1"/>
    <n v="7834.1399999999976"/>
    <n v="130.56899999999996"/>
    <n v="24000"/>
    <n v="88000"/>
    <n v="0"/>
    <n v="100.5"/>
    <n v="0"/>
    <n v="0"/>
    <n v="0"/>
    <n v="0"/>
    <n v="0"/>
    <n v="100.5"/>
    <n v="31500"/>
  </r>
  <r>
    <n v="66"/>
    <d v="2021-09-13T00:00:00"/>
    <d v="1899-12-30T16:04:45"/>
    <x v="12"/>
    <d v="1899-12-30T18:00:00"/>
    <n v="19"/>
    <n v="10"/>
    <d v="1899-12-30T01:55:15"/>
    <n v="55"/>
    <n v="1"/>
    <n v="15"/>
    <n v="0.25"/>
    <n v="115.25"/>
    <n v="30"/>
    <n v="1"/>
    <n v="7949.3899999999976"/>
    <n v="132.48983333333328"/>
    <n v="28500"/>
    <n v="104500"/>
    <n v="0"/>
    <n v="115.25"/>
    <n v="0"/>
    <n v="0"/>
    <n v="0"/>
    <n v="0"/>
    <n v="0"/>
    <n v="115.25"/>
    <n v="15000"/>
  </r>
  <r>
    <n v="67"/>
    <d v="2021-09-13T00:00:00"/>
    <d v="1899-12-30T20:09:11"/>
    <x v="12"/>
    <d v="1899-12-30T22:04:19"/>
    <n v="3"/>
    <n v="0"/>
    <d v="1899-12-30T01:55:08"/>
    <n v="55"/>
    <n v="1"/>
    <n v="8"/>
    <n v="0.13333333333333333"/>
    <n v="115.13"/>
    <n v="23"/>
    <n v="1"/>
    <n v="8064.5199999999977"/>
    <n v="134.40866666666662"/>
    <n v="4500"/>
    <n v="18000"/>
    <n v="0"/>
    <n v="115.13"/>
    <n v="0"/>
    <n v="0"/>
    <n v="0"/>
    <n v="0"/>
    <n v="0"/>
    <n v="115.13333333333334"/>
    <n v="0"/>
  </r>
  <r>
    <n v="68"/>
    <d v="2021-09-14T00:00:00"/>
    <d v="1899-12-30T04:15:22"/>
    <x v="13"/>
    <d v="1899-12-30T06:14:24"/>
    <n v="12"/>
    <n v="21"/>
    <d v="1899-12-30T01:59:02"/>
    <n v="59"/>
    <n v="1"/>
    <n v="2"/>
    <n v="3.3333333333333333E-2"/>
    <n v="119.03"/>
    <n v="35"/>
    <n v="1"/>
    <n v="8183.5499999999975"/>
    <n v="136.39249999999996"/>
    <n v="18000"/>
    <n v="66000"/>
    <n v="0"/>
    <n v="119.03"/>
    <n v="0"/>
    <n v="0"/>
    <n v="0"/>
    <n v="0"/>
    <n v="0"/>
    <n v="119.03333333333333"/>
    <n v="31500"/>
  </r>
  <r>
    <n v="69"/>
    <d v="2021-09-14T00:00:00"/>
    <d v="1899-12-30T08:15:54"/>
    <x v="13"/>
    <d v="1899-12-30T10:04:55"/>
    <n v="17"/>
    <n v="20"/>
    <d v="1899-12-30T01:49:01"/>
    <n v="49"/>
    <n v="1"/>
    <n v="1"/>
    <n v="1.6666666666666666E-2"/>
    <n v="109.02"/>
    <n v="31"/>
    <n v="1"/>
    <n v="8292.5699999999979"/>
    <n v="138.20949999999996"/>
    <n v="25500"/>
    <n v="93500"/>
    <n v="0"/>
    <n v="109.02"/>
    <n v="0"/>
    <n v="0"/>
    <n v="0"/>
    <n v="0"/>
    <n v="0"/>
    <n v="109.01666666666667"/>
    <n v="30000"/>
  </r>
  <r>
    <n v="70"/>
    <d v="2021-09-14T00:00:00"/>
    <d v="1899-12-30T12:00:00"/>
    <x v="13"/>
    <d v="1899-12-30T13:56:55"/>
    <n v="11"/>
    <n v="22"/>
    <d v="1899-12-30T01:56:55"/>
    <n v="56"/>
    <n v="1"/>
    <n v="55"/>
    <n v="0.91666666666666663"/>
    <n v="116.92"/>
    <n v="22"/>
    <n v="1"/>
    <n v="8409.489999999998"/>
    <n v="140.15816666666663"/>
    <n v="16500"/>
    <n v="60500"/>
    <n v="0"/>
    <n v="116.92"/>
    <n v="0"/>
    <n v="0"/>
    <n v="0"/>
    <n v="0"/>
    <n v="0"/>
    <n v="116.91666666666667"/>
    <n v="33000"/>
  </r>
  <r>
    <n v="71"/>
    <d v="2021-09-14T00:00:00"/>
    <d v="1899-12-30T15:26:30"/>
    <x v="13"/>
    <d v="1899-12-30T17:00:15"/>
    <n v="7"/>
    <n v="2"/>
    <d v="1899-12-30T01:33:45"/>
    <n v="33"/>
    <n v="1"/>
    <n v="45"/>
    <n v="0.75"/>
    <n v="93.75"/>
    <n v="7"/>
    <n v="1"/>
    <n v="8503.239999999998"/>
    <n v="141.72066666666663"/>
    <n v="10500"/>
    <n v="42000"/>
    <n v="0"/>
    <n v="93.75"/>
    <n v="0"/>
    <n v="0"/>
    <n v="0"/>
    <n v="0"/>
    <n v="0"/>
    <n v="93.75"/>
    <n v="3000"/>
  </r>
  <r>
    <n v="72"/>
    <d v="2021-09-14T00:00:00"/>
    <d v="1899-12-30T18:36:45"/>
    <x v="13"/>
    <d v="1899-12-30T19:15:54"/>
    <n v="8"/>
    <n v="7"/>
    <d v="1899-12-30T00:39:09"/>
    <n v="39"/>
    <n v="0"/>
    <n v="9"/>
    <n v="0.15"/>
    <n v="39.15"/>
    <n v="13"/>
    <n v="1"/>
    <n v="8542.3899999999976"/>
    <n v="142.37316666666663"/>
    <n v="12000"/>
    <n v="48000"/>
    <n v="0"/>
    <n v="39.15"/>
    <n v="0"/>
    <n v="0"/>
    <n v="0"/>
    <n v="0"/>
    <n v="0"/>
    <n v="39.15"/>
    <n v="10500"/>
  </r>
  <r>
    <n v="73"/>
    <d v="2021-09-14T00:00:00"/>
    <d v="1899-12-30T20:56:55"/>
    <x v="13"/>
    <d v="1899-12-30T22:04:06"/>
    <n v="6"/>
    <n v="1"/>
    <d v="1899-12-30T01:07:11"/>
    <n v="7"/>
    <n v="1"/>
    <n v="11"/>
    <n v="0.18333333333333332"/>
    <n v="67.180000000000007"/>
    <n v="12"/>
    <n v="1"/>
    <n v="8609.5699999999979"/>
    <n v="143.49283333333329"/>
    <n v="9000"/>
    <n v="36000"/>
    <n v="0"/>
    <n v="67.180000000000007"/>
    <n v="0"/>
    <n v="0"/>
    <n v="0"/>
    <n v="0"/>
    <n v="0"/>
    <n v="67.183333333333337"/>
    <n v="1500"/>
  </r>
  <r>
    <n v="74"/>
    <d v="2021-09-15T00:00:00"/>
    <d v="1899-12-30T01:01:00"/>
    <x v="14"/>
    <d v="1899-12-30T04:09:06"/>
    <n v="0"/>
    <n v="6"/>
    <d v="1899-12-30T03:08:06"/>
    <n v="8"/>
    <n v="3"/>
    <n v="6"/>
    <n v="0.1"/>
    <n v="188.1"/>
    <n v="11"/>
    <n v="1"/>
    <n v="8797.6699999999983"/>
    <n v="146.62783333333331"/>
    <n v="0"/>
    <n v="0"/>
    <n v="0"/>
    <n v="188.1"/>
    <n v="0"/>
    <n v="0"/>
    <n v="0"/>
    <n v="0"/>
    <n v="0"/>
    <n v="188.1"/>
    <n v="9000"/>
  </r>
  <r>
    <n v="75"/>
    <d v="2021-09-15T00:00:00"/>
    <d v="1899-12-30T06:55:57"/>
    <x v="14"/>
    <d v="1899-12-30T08:15:54"/>
    <n v="0"/>
    <n v="5"/>
    <d v="1899-12-30T01:19:57"/>
    <n v="19"/>
    <n v="1"/>
    <n v="57"/>
    <n v="0.95"/>
    <n v="79.95"/>
    <n v="5"/>
    <n v="1"/>
    <n v="8877.619999999999"/>
    <n v="147.96033333333332"/>
    <n v="0"/>
    <n v="0"/>
    <n v="0"/>
    <n v="79.95"/>
    <n v="0"/>
    <n v="0"/>
    <n v="0"/>
    <n v="0"/>
    <n v="0"/>
    <n v="79.95"/>
    <n v="7500"/>
  </r>
  <r>
    <n v="76"/>
    <d v="2021-09-15T00:00:00"/>
    <d v="1899-12-30T10:10:55"/>
    <x v="14"/>
    <d v="1899-12-30T12:45:47"/>
    <n v="10"/>
    <n v="1"/>
    <d v="1899-12-30T02:34:52"/>
    <n v="34"/>
    <n v="2"/>
    <n v="52"/>
    <n v="0.8666666666666667"/>
    <n v="154.87"/>
    <n v="10"/>
    <n v="1"/>
    <n v="9032.49"/>
    <n v="150.54149999999998"/>
    <n v="15000"/>
    <n v="55000"/>
    <n v="0"/>
    <n v="154.87"/>
    <n v="0"/>
    <n v="0"/>
    <n v="0"/>
    <n v="0"/>
    <n v="0"/>
    <n v="154.86666666666667"/>
    <n v="1500"/>
  </r>
  <r>
    <n v="77"/>
    <d v="2021-09-15T00:00:00"/>
    <d v="1899-12-30T14:22:45"/>
    <x v="14"/>
    <d v="1899-12-30T15:12:24"/>
    <n v="14"/>
    <n v="21"/>
    <d v="1899-12-30T00:49:39"/>
    <n v="49"/>
    <n v="0"/>
    <n v="39"/>
    <n v="0.65"/>
    <n v="49.65"/>
    <n v="23"/>
    <n v="1"/>
    <n v="9082.14"/>
    <n v="151.369"/>
    <n v="21000"/>
    <n v="77000"/>
    <n v="0"/>
    <n v="49.65"/>
    <n v="0"/>
    <n v="0"/>
    <n v="0"/>
    <n v="0"/>
    <n v="0"/>
    <n v="49.65"/>
    <n v="31500"/>
  </r>
  <r>
    <n v="78"/>
    <d v="2021-09-15T00:00:00"/>
    <d v="1899-12-30T17:20:54"/>
    <x v="14"/>
    <d v="1899-12-30T18:36:45"/>
    <n v="4"/>
    <n v="1"/>
    <d v="1899-12-30T01:15:51"/>
    <n v="15"/>
    <n v="1"/>
    <n v="51"/>
    <n v="0.85"/>
    <n v="75.849999999999994"/>
    <n v="6"/>
    <n v="1"/>
    <n v="9157.99"/>
    <n v="152.63316666666665"/>
    <n v="6000"/>
    <n v="24000"/>
    <n v="0"/>
    <n v="75.849999999999994"/>
    <n v="0"/>
    <n v="0"/>
    <n v="0"/>
    <n v="0"/>
    <n v="0"/>
    <n v="75.849999999999994"/>
    <n v="1500"/>
  </r>
  <r>
    <n v="79"/>
    <d v="2021-09-15T00:00:00"/>
    <d v="1899-12-30T20:47:41"/>
    <x v="14"/>
    <d v="1899-12-30T21:45:48"/>
    <n v="7"/>
    <n v="2"/>
    <d v="1899-12-30T00:58:07"/>
    <n v="58"/>
    <n v="0"/>
    <n v="7"/>
    <n v="0.11666666666666667"/>
    <n v="58.12"/>
    <n v="12"/>
    <n v="1"/>
    <n v="9216.11"/>
    <n v="153.60183333333333"/>
    <n v="10500"/>
    <n v="42000"/>
    <n v="0"/>
    <n v="58.12"/>
    <n v="0"/>
    <n v="0"/>
    <n v="0"/>
    <n v="0"/>
    <n v="0"/>
    <n v="58.116666666666667"/>
    <n v="3000"/>
  </r>
  <r>
    <n v="80"/>
    <d v="2021-09-16T00:00:00"/>
    <d v="1899-12-30T03:15:26"/>
    <x v="15"/>
    <d v="1899-12-30T06:04:09"/>
    <n v="13"/>
    <n v="5"/>
    <d v="1899-12-30T02:48:43"/>
    <n v="48"/>
    <n v="2"/>
    <n v="43"/>
    <n v="0.71666666666666667"/>
    <n v="168.72"/>
    <n v="23"/>
    <n v="1"/>
    <n v="9384.83"/>
    <n v="156.41383333333334"/>
    <n v="19500"/>
    <n v="71500"/>
    <n v="0"/>
    <n v="168.72"/>
    <n v="0"/>
    <n v="0"/>
    <n v="0"/>
    <n v="0"/>
    <n v="0"/>
    <n v="168.71666666666667"/>
    <n v="7500"/>
  </r>
  <r>
    <n v="81"/>
    <d v="2021-09-16T00:00:00"/>
    <d v="1899-12-30T07:11:26"/>
    <x v="15"/>
    <d v="1899-12-30T09:03:04"/>
    <n v="13"/>
    <n v="11"/>
    <d v="1899-12-30T01:51:38"/>
    <n v="51"/>
    <n v="1"/>
    <n v="38"/>
    <n v="0.6333333333333333"/>
    <n v="111.63"/>
    <n v="31"/>
    <n v="1"/>
    <n v="9496.4599999999991"/>
    <n v="158.27433333333332"/>
    <n v="19500"/>
    <n v="71500"/>
    <n v="0"/>
    <n v="111.63"/>
    <n v="0"/>
    <n v="0"/>
    <n v="0"/>
    <n v="0"/>
    <n v="0"/>
    <n v="111.63333333333334"/>
    <n v="16500"/>
  </r>
  <r>
    <n v="82"/>
    <d v="2021-09-16T00:00:00"/>
    <d v="1899-12-30T11:04:06"/>
    <x v="15"/>
    <d v="1899-12-30T12:00:45"/>
    <n v="14"/>
    <n v="9"/>
    <d v="1899-12-30T00:56:39"/>
    <n v="56"/>
    <n v="0"/>
    <n v="39"/>
    <n v="0.65"/>
    <n v="56.65"/>
    <n v="34"/>
    <n v="1"/>
    <n v="9553.1099999999988"/>
    <n v="159.21849999999998"/>
    <n v="21000"/>
    <n v="77000"/>
    <n v="0"/>
    <n v="56.65"/>
    <n v="0"/>
    <n v="0"/>
    <n v="0"/>
    <n v="0"/>
    <n v="0"/>
    <n v="56.65"/>
    <n v="13500"/>
  </r>
  <r>
    <n v="83"/>
    <d v="2021-09-16T00:00:00"/>
    <d v="1899-12-30T13:55:00"/>
    <x v="15"/>
    <d v="1899-12-30T14:45:10"/>
    <n v="14"/>
    <n v="9"/>
    <d v="1899-12-30T00:50:10"/>
    <n v="50"/>
    <n v="0"/>
    <n v="10"/>
    <n v="0.16666666666666666"/>
    <n v="50.17"/>
    <n v="39"/>
    <n v="1"/>
    <n v="9603.2799999999988"/>
    <n v="160.05466666666663"/>
    <n v="21000"/>
    <n v="77000"/>
    <n v="0"/>
    <n v="50.17"/>
    <n v="0"/>
    <n v="0"/>
    <n v="0"/>
    <n v="0"/>
    <n v="0"/>
    <n v="50.166666666666664"/>
    <n v="13500"/>
  </r>
  <r>
    <n v="84"/>
    <d v="2021-09-16T00:00:00"/>
    <d v="1899-12-30T16:11:12"/>
    <x v="15"/>
    <d v="1899-12-30T17:22:01"/>
    <n v="12"/>
    <n v="7"/>
    <d v="1899-12-30T01:10:49"/>
    <n v="10"/>
    <n v="1"/>
    <n v="49"/>
    <n v="0.81666666666666665"/>
    <n v="70.819999999999993"/>
    <n v="42"/>
    <n v="2"/>
    <n v="9674.0999999999985"/>
    <n v="161.23499999999999"/>
    <n v="18000"/>
    <n v="66000"/>
    <n v="0"/>
    <n v="70.819999999999993"/>
    <n v="0"/>
    <n v="0"/>
    <n v="0"/>
    <n v="0"/>
    <n v="0"/>
    <n v="70.816666666666663"/>
    <n v="10500"/>
  </r>
  <r>
    <n v="85"/>
    <d v="2021-09-16T00:00:00"/>
    <d v="1899-12-30T19:01:22"/>
    <x v="15"/>
    <d v="1899-12-30T20:45:56"/>
    <n v="2"/>
    <n v="19"/>
    <d v="1899-12-30T01:44:34"/>
    <n v="44"/>
    <n v="1"/>
    <n v="34"/>
    <n v="0.56666666666666665"/>
    <n v="104.57"/>
    <n v="37"/>
    <n v="2"/>
    <n v="9778.6699999999983"/>
    <n v="162.97783333333331"/>
    <n v="3000"/>
    <n v="12000"/>
    <n v="0"/>
    <n v="104.57"/>
    <n v="0"/>
    <n v="0"/>
    <n v="0"/>
    <n v="0"/>
    <n v="0"/>
    <n v="104.56666666666666"/>
    <n v="28500"/>
  </r>
  <r>
    <n v="86"/>
    <d v="2021-09-17T00:00:00"/>
    <d v="1899-12-30T06:56:22"/>
    <x v="16"/>
    <d v="1899-12-30T08:01:04"/>
    <n v="4"/>
    <n v="11"/>
    <d v="1899-12-30T01:04:42"/>
    <n v="4"/>
    <n v="1"/>
    <n v="42"/>
    <n v="0.7"/>
    <n v="64.7"/>
    <n v="22"/>
    <n v="2"/>
    <n v="9843.369999999999"/>
    <n v="164.05616666666666"/>
    <n v="6000"/>
    <n v="24000"/>
    <n v="0"/>
    <n v="64.7"/>
    <n v="0"/>
    <n v="0"/>
    <n v="0"/>
    <n v="0"/>
    <n v="0"/>
    <n v="64.7"/>
    <n v="16500"/>
  </r>
  <r>
    <n v="87"/>
    <d v="2021-09-17T00:00:00"/>
    <d v="1899-12-30T11:00:06"/>
    <x v="16"/>
    <d v="1899-12-30T11:30:09"/>
    <n v="21"/>
    <n v="15"/>
    <d v="1899-12-30T00:30:03"/>
    <n v="30"/>
    <n v="0"/>
    <n v="3"/>
    <n v="0.05"/>
    <n v="30.05"/>
    <n v="32"/>
    <n v="2"/>
    <n v="9873.4199999999983"/>
    <n v="164.55699999999996"/>
    <n v="31500"/>
    <n v="105000"/>
    <n v="0"/>
    <n v="30.05"/>
    <n v="0"/>
    <n v="0"/>
    <n v="0"/>
    <n v="0"/>
    <n v="0"/>
    <n v="30.05"/>
    <n v="22500"/>
  </r>
  <r>
    <n v="88"/>
    <d v="2021-09-17T00:00:00"/>
    <d v="1899-12-30T13:15:09"/>
    <x v="16"/>
    <d v="1899-12-30T14:55:03"/>
    <n v="7"/>
    <n v="13"/>
    <d v="1899-12-30T01:39:54"/>
    <n v="39"/>
    <n v="1"/>
    <n v="54"/>
    <n v="0.9"/>
    <n v="99.9"/>
    <n v="24"/>
    <n v="2"/>
    <n v="9973.3199999999979"/>
    <n v="166.22199999999995"/>
    <n v="10500"/>
    <n v="42000"/>
    <n v="0"/>
    <n v="99.9"/>
    <n v="0"/>
    <n v="0"/>
    <n v="0"/>
    <n v="0"/>
    <n v="0"/>
    <n v="99.9"/>
    <n v="19500"/>
  </r>
  <r>
    <n v="89"/>
    <d v="2021-09-17T00:00:00"/>
    <d v="1899-12-30T15:35:55"/>
    <x v="16"/>
    <d v="1899-12-30T17:13:53"/>
    <n v="14"/>
    <n v="16"/>
    <d v="1899-12-30T01:37:58"/>
    <n v="37"/>
    <n v="1"/>
    <n v="58"/>
    <n v="0.96666666666666667"/>
    <n v="97.97"/>
    <n v="25"/>
    <n v="2"/>
    <n v="10071.289999999997"/>
    <n v="167.85483333333329"/>
    <n v="21000"/>
    <n v="77000"/>
    <n v="0"/>
    <n v="97.97"/>
    <n v="0"/>
    <n v="0"/>
    <n v="0"/>
    <n v="0"/>
    <n v="0"/>
    <n v="97.966666666666669"/>
    <n v="24000"/>
  </r>
  <r>
    <n v="90"/>
    <d v="2021-09-17T00:00:00"/>
    <d v="1899-12-30T19:12:43"/>
    <x v="16"/>
    <d v="1899-12-30T20:45:44"/>
    <n v="7"/>
    <n v="0"/>
    <d v="1899-12-30T01:33:01"/>
    <n v="33"/>
    <n v="1"/>
    <n v="1"/>
    <n v="1.6666666666666666E-2"/>
    <n v="93.02"/>
    <n v="16"/>
    <n v="2"/>
    <n v="10164.309999999998"/>
    <n v="169.40516666666662"/>
    <n v="10500"/>
    <n v="42000"/>
    <n v="0"/>
    <n v="93.02"/>
    <n v="0"/>
    <n v="0"/>
    <n v="0"/>
    <n v="0"/>
    <n v="0"/>
    <n v="93.016666666666666"/>
    <n v="0"/>
  </r>
  <r>
    <n v="91"/>
    <d v="2021-09-18T00:00:00"/>
    <d v="1899-12-30T05:05:06"/>
    <x v="17"/>
    <d v="1899-12-30T06:24:06"/>
    <n v="17"/>
    <n v="15"/>
    <d v="1899-12-30T01:19:00"/>
    <n v="19"/>
    <n v="1"/>
    <n v="0"/>
    <n v="0"/>
    <n v="79"/>
    <n v="33"/>
    <n v="2"/>
    <n v="10243.309999999998"/>
    <n v="170.72183333333331"/>
    <n v="25500"/>
    <n v="93500"/>
    <n v="0"/>
    <n v="79"/>
    <n v="0"/>
    <n v="0"/>
    <n v="0"/>
    <n v="0"/>
    <n v="0"/>
    <n v="79"/>
    <n v="22500"/>
  </r>
  <r>
    <n v="92"/>
    <d v="2021-09-18T00:00:00"/>
    <d v="1899-12-30T09:14:16"/>
    <x v="17"/>
    <d v="1899-12-30T10:00:11"/>
    <n v="5"/>
    <n v="8"/>
    <d v="1899-12-30T00:45:55"/>
    <n v="45"/>
    <n v="0"/>
    <n v="55"/>
    <n v="0.91666666666666663"/>
    <n v="45.92"/>
    <n v="23"/>
    <n v="2"/>
    <n v="10289.229999999998"/>
    <n v="171.48716666666664"/>
    <n v="7500"/>
    <n v="30000"/>
    <n v="0"/>
    <n v="45.92"/>
    <n v="0"/>
    <n v="0"/>
    <n v="0"/>
    <n v="0"/>
    <n v="0"/>
    <n v="45.916666666666664"/>
    <n v="12000"/>
  </r>
  <r>
    <n v="93"/>
    <d v="2021-09-18T00:00:00"/>
    <d v="1899-12-30T11:23:24"/>
    <x v="17"/>
    <d v="1899-12-30T13:26:23"/>
    <n v="14"/>
    <n v="9"/>
    <d v="1899-12-30T02:02:59"/>
    <n v="2"/>
    <n v="2"/>
    <n v="59"/>
    <n v="0.98333333333333328"/>
    <n v="122.98"/>
    <n v="29"/>
    <n v="2"/>
    <n v="10412.209999999997"/>
    <n v="173.53683333333328"/>
    <n v="21000"/>
    <n v="77000"/>
    <n v="0"/>
    <n v="122.98"/>
    <n v="0"/>
    <n v="0"/>
    <n v="0"/>
    <n v="0"/>
    <n v="0"/>
    <n v="122.98333333333333"/>
    <n v="13500"/>
  </r>
  <r>
    <n v="94"/>
    <d v="2021-09-18T00:00:00"/>
    <d v="1899-12-30T14:55:20"/>
    <x v="17"/>
    <d v="1899-12-30T15:25:19"/>
    <n v="11"/>
    <n v="17"/>
    <d v="1899-12-30T00:29:59"/>
    <n v="29"/>
    <n v="0"/>
    <n v="59"/>
    <n v="0.98333333333333328"/>
    <n v="29.98"/>
    <n v="31"/>
    <n v="2"/>
    <n v="10442.189999999997"/>
    <n v="174.03649999999996"/>
    <n v="16500"/>
    <n v="60500"/>
    <n v="0"/>
    <n v="29.98"/>
    <n v="0"/>
    <n v="0"/>
    <n v="0"/>
    <n v="0"/>
    <n v="0"/>
    <n v="29.983333333333334"/>
    <n v="25500"/>
  </r>
  <r>
    <n v="95"/>
    <d v="2021-09-18T00:00:00"/>
    <d v="1899-12-30T17:24:15"/>
    <x v="17"/>
    <d v="1899-12-30T18:45:12"/>
    <n v="7"/>
    <n v="16"/>
    <d v="1899-12-30T01:20:57"/>
    <n v="20"/>
    <n v="1"/>
    <n v="57"/>
    <n v="0.95"/>
    <n v="80.95"/>
    <n v="21"/>
    <n v="2"/>
    <n v="10523.139999999998"/>
    <n v="175.38566666666662"/>
    <n v="10500"/>
    <n v="42000"/>
    <n v="0"/>
    <n v="80.95"/>
    <n v="0"/>
    <n v="0"/>
    <n v="0"/>
    <n v="0"/>
    <n v="0"/>
    <n v="80.95"/>
    <n v="24000"/>
  </r>
  <r>
    <n v="96"/>
    <d v="2021-09-19T00:00:00"/>
    <d v="1899-12-30T09:06:04"/>
    <x v="18"/>
    <d v="1899-12-30T10:46:11"/>
    <n v="5"/>
    <n v="1"/>
    <d v="1899-12-30T01:40:07"/>
    <n v="40"/>
    <n v="1"/>
    <n v="7"/>
    <n v="0.11666666666666667"/>
    <n v="100.12"/>
    <n v="10"/>
    <n v="2"/>
    <n v="10623.259999999998"/>
    <n v="177.05433333333332"/>
    <n v="7500"/>
    <n v="30000"/>
    <n v="0"/>
    <n v="100.12"/>
    <n v="0"/>
    <n v="0"/>
    <n v="0"/>
    <n v="0"/>
    <n v="0"/>
    <n v="100.11666666666666"/>
    <n v="1500"/>
  </r>
  <r>
    <n v="97"/>
    <d v="2021-09-19T00:00:00"/>
    <d v="1899-12-30T13:55:17"/>
    <x v="18"/>
    <d v="1899-12-30T15:01:03"/>
    <n v="14"/>
    <n v="7"/>
    <d v="1899-12-30T01:05:46"/>
    <n v="5"/>
    <n v="1"/>
    <n v="46"/>
    <n v="0.76666666666666672"/>
    <n v="65.77"/>
    <n v="23"/>
    <n v="2"/>
    <n v="10689.029999999999"/>
    <n v="178.15049999999999"/>
    <n v="21000"/>
    <n v="77000"/>
    <n v="0"/>
    <n v="65.77"/>
    <n v="0"/>
    <n v="0"/>
    <n v="0"/>
    <n v="0"/>
    <n v="0"/>
    <n v="65.766666666666666"/>
    <n v="10500"/>
  </r>
  <r>
    <n v="98"/>
    <d v="2021-09-19T00:00:00"/>
    <d v="1899-12-30T16:15:07"/>
    <x v="18"/>
    <d v="1899-12-30T17:33:46"/>
    <n v="12"/>
    <n v="9"/>
    <d v="1899-12-30T01:18:39"/>
    <n v="18"/>
    <n v="1"/>
    <n v="39"/>
    <n v="0.65"/>
    <n v="78.650000000000006"/>
    <n v="28"/>
    <n v="2"/>
    <n v="10767.679999999998"/>
    <n v="179.4613333333333"/>
    <n v="18000"/>
    <n v="66000"/>
    <n v="0"/>
    <n v="78.650000000000006"/>
    <n v="0"/>
    <n v="0"/>
    <n v="0"/>
    <n v="0"/>
    <n v="0"/>
    <n v="78.650000000000006"/>
    <n v="13500"/>
  </r>
  <r>
    <n v="99"/>
    <d v="2021-09-19T00:00:00"/>
    <d v="1899-12-30T19:31:36"/>
    <x v="18"/>
    <d v="1899-12-30T20:22:01"/>
    <n v="11"/>
    <n v="9"/>
    <d v="1899-12-30T00:50:25"/>
    <n v="50"/>
    <n v="0"/>
    <n v="25"/>
    <n v="0.41666666666666669"/>
    <n v="50.42"/>
    <n v="30"/>
    <n v="2"/>
    <n v="10818.099999999999"/>
    <n v="180.30166666666665"/>
    <n v="16500"/>
    <n v="60500"/>
    <n v="0"/>
    <n v="50.42"/>
    <n v="0"/>
    <n v="0"/>
    <n v="0"/>
    <n v="0"/>
    <n v="0"/>
    <n v="50.416666666666664"/>
    <n v="13500"/>
  </r>
  <r>
    <n v="100"/>
    <d v="2021-09-19T00:00:00"/>
    <d v="1899-12-30T22:55:59"/>
    <x v="19"/>
    <d v="1899-12-30T01:12:45"/>
    <n v="11"/>
    <n v="8"/>
    <d v="1900-01-22T02:16:46"/>
    <n v="16"/>
    <n v="2"/>
    <n v="46"/>
    <n v="0.76666666666666672"/>
    <n v="136.77000000000001"/>
    <n v="32"/>
    <n v="2"/>
    <n v="10954.869999999999"/>
    <n v="182.58116666666666"/>
    <n v="16500"/>
    <n v="60500"/>
    <n v="0"/>
    <n v="0"/>
    <n v="1"/>
    <n v="12"/>
    <n v="45"/>
    <n v="0.75"/>
    <n v="72.75"/>
    <n v="64.01666666666668"/>
    <n v="12000"/>
  </r>
  <r>
    <n v="101"/>
    <d v="2021-09-20T00:00:00"/>
    <d v="1899-12-30T09:11:34"/>
    <x v="19"/>
    <d v="1899-12-30T10:44:21"/>
    <n v="12"/>
    <n v="3"/>
    <d v="1899-12-30T01:32:47"/>
    <n v="32"/>
    <n v="1"/>
    <n v="47"/>
    <n v="0.78333333333333333"/>
    <n v="92.78"/>
    <n v="36"/>
    <n v="2"/>
    <n v="11047.65"/>
    <n v="184.1275"/>
    <n v="18000"/>
    <n v="66000"/>
    <n v="0"/>
    <n v="92.78"/>
    <n v="0"/>
    <n v="0"/>
    <n v="0"/>
    <n v="0"/>
    <n v="0"/>
    <n v="92.783333333333331"/>
    <n v="4500"/>
  </r>
  <r>
    <n v="102"/>
    <d v="2021-09-20T00:00:00"/>
    <d v="1899-12-30T11:24:12"/>
    <x v="19"/>
    <d v="1899-12-30T12:43:11"/>
    <n v="7"/>
    <n v="12"/>
    <d v="1899-12-30T01:18:59"/>
    <n v="18"/>
    <n v="1"/>
    <n v="59"/>
    <n v="0.98333333333333328"/>
    <n v="78.98"/>
    <n v="40"/>
    <n v="2"/>
    <n v="11126.63"/>
    <n v="185.44383333333332"/>
    <n v="10500"/>
    <n v="42000"/>
    <n v="0"/>
    <n v="78.98"/>
    <n v="0"/>
    <n v="0"/>
    <n v="0"/>
    <n v="0"/>
    <n v="0"/>
    <n v="78.983333333333334"/>
    <n v="18000"/>
  </r>
  <r>
    <n v="103"/>
    <d v="2021-09-20T00:00:00"/>
    <d v="1899-12-30T13:10:22"/>
    <x v="19"/>
    <d v="1899-12-30T14:14:21"/>
    <n v="9"/>
    <n v="14"/>
    <d v="1899-12-30T01:03:59"/>
    <n v="3"/>
    <n v="1"/>
    <n v="59"/>
    <n v="0.98333333333333328"/>
    <n v="63.98"/>
    <n v="37"/>
    <n v="2"/>
    <n v="11190.609999999999"/>
    <n v="186.51016666666663"/>
    <n v="13500"/>
    <n v="54000"/>
    <n v="0"/>
    <n v="63.98"/>
    <n v="0"/>
    <n v="0"/>
    <n v="0"/>
    <n v="0"/>
    <n v="0"/>
    <n v="63.983333333333334"/>
    <n v="21000"/>
  </r>
  <r>
    <n v="104"/>
    <d v="2021-09-20T00:00:00"/>
    <d v="1899-12-30T15:11:02"/>
    <x v="19"/>
    <d v="1899-12-30T16:12:04"/>
    <n v="8"/>
    <n v="19"/>
    <d v="1899-12-30T01:01:02"/>
    <n v="1"/>
    <n v="1"/>
    <n v="2"/>
    <n v="3.3333333333333333E-2"/>
    <n v="61.03"/>
    <n v="31"/>
    <n v="2"/>
    <n v="11251.64"/>
    <n v="187.52733333333333"/>
    <n v="12000"/>
    <n v="48000"/>
    <n v="0"/>
    <n v="61.03"/>
    <n v="0"/>
    <n v="0"/>
    <n v="0"/>
    <n v="0"/>
    <n v="0"/>
    <n v="61.033333333333331"/>
    <n v="28500"/>
  </r>
  <r>
    <n v="105"/>
    <d v="2021-09-20T00:00:00"/>
    <d v="1899-12-30T17:01:22"/>
    <x v="19"/>
    <d v="1899-12-30T17:30:01"/>
    <n v="23"/>
    <n v="14"/>
    <d v="1899-12-30T00:28:39"/>
    <n v="28"/>
    <n v="0"/>
    <n v="39"/>
    <n v="0.65"/>
    <n v="28.65"/>
    <n v="35"/>
    <n v="2"/>
    <n v="11280.289999999999"/>
    <n v="188.00483333333332"/>
    <n v="34500"/>
    <n v="115000"/>
    <n v="0"/>
    <n v="28.65"/>
    <n v="0"/>
    <n v="0"/>
    <n v="0"/>
    <n v="0"/>
    <n v="0"/>
    <n v="28.65"/>
    <n v="21000"/>
  </r>
  <r>
    <n v="106"/>
    <d v="2021-09-20T00:00:00"/>
    <d v="1899-12-30T17:55:09"/>
    <x v="19"/>
    <d v="1899-12-30T18:45:33"/>
    <n v="19"/>
    <n v="9"/>
    <d v="1899-12-30T00:50:24"/>
    <n v="50"/>
    <n v="0"/>
    <n v="24"/>
    <n v="0.4"/>
    <n v="50.4"/>
    <n v="40"/>
    <n v="2"/>
    <n v="11330.689999999999"/>
    <n v="188.8448333333333"/>
    <n v="28500"/>
    <n v="104500"/>
    <n v="0"/>
    <n v="50.4"/>
    <n v="0"/>
    <n v="0"/>
    <n v="0"/>
    <n v="0"/>
    <n v="0"/>
    <n v="50.4"/>
    <n v="13500"/>
  </r>
  <r>
    <n v="107"/>
    <d v="2021-09-20T00:00:00"/>
    <d v="1899-12-30T19:46:47"/>
    <x v="19"/>
    <d v="1899-12-30T22:02:04"/>
    <n v="0"/>
    <n v="6"/>
    <d v="1899-12-30T02:15:17"/>
    <n v="15"/>
    <n v="2"/>
    <n v="17"/>
    <n v="0.28333333333333333"/>
    <n v="135.28"/>
    <n v="31"/>
    <n v="2"/>
    <n v="11465.97"/>
    <n v="191.09949999999998"/>
    <n v="0"/>
    <n v="0"/>
    <n v="0"/>
    <n v="135.28"/>
    <n v="0"/>
    <n v="0"/>
    <n v="0"/>
    <n v="0"/>
    <n v="0"/>
    <n v="135.28333333333333"/>
    <n v="9000"/>
  </r>
  <r>
    <n v="108"/>
    <d v="2021-09-20T00:00:00"/>
    <d v="1899-12-30T23:26:01"/>
    <x v="20"/>
    <d v="1899-12-30T01:23:16"/>
    <n v="4"/>
    <n v="15"/>
    <d v="1900-01-22T01:57:15"/>
    <n v="57"/>
    <n v="1"/>
    <n v="15"/>
    <n v="0.25"/>
    <n v="117.25"/>
    <n v="29"/>
    <n v="2"/>
    <n v="11583.22"/>
    <n v="193.05366666666666"/>
    <n v="6000"/>
    <n v="24000"/>
    <n v="0"/>
    <n v="0"/>
    <n v="1"/>
    <n v="23"/>
    <n v="16"/>
    <n v="0.26666666666666666"/>
    <n v="83.266666666666666"/>
    <n v="33.983333333333334"/>
    <n v="22500"/>
  </r>
  <r>
    <n v="109"/>
    <d v="2021-09-21T00:00:00"/>
    <d v="1899-12-30T07:00:05"/>
    <x v="20"/>
    <d v="1899-12-30T08:04:26"/>
    <n v="11"/>
    <n v="0"/>
    <d v="1899-12-30T01:04:21"/>
    <n v="4"/>
    <n v="1"/>
    <n v="21"/>
    <n v="0.35"/>
    <n v="64.349999999999994"/>
    <n v="25"/>
    <n v="2"/>
    <n v="11647.57"/>
    <n v="194.12616666666665"/>
    <n v="16500"/>
    <n v="60500"/>
    <n v="0"/>
    <n v="64.349999999999994"/>
    <n v="0"/>
    <n v="0"/>
    <n v="0"/>
    <n v="0"/>
    <n v="0"/>
    <n v="64.349999999999994"/>
    <n v="0"/>
  </r>
  <r>
    <n v="110"/>
    <d v="2021-09-21T00:00:00"/>
    <d v="1899-12-30T10:16:33"/>
    <x v="20"/>
    <d v="1899-12-30T13:58:27"/>
    <n v="9"/>
    <n v="4"/>
    <d v="1899-12-30T03:41:54"/>
    <n v="41"/>
    <n v="3"/>
    <n v="54"/>
    <n v="0.9"/>
    <n v="221.9"/>
    <n v="34"/>
    <n v="2"/>
    <n v="11869.47"/>
    <n v="197.8245"/>
    <n v="13500"/>
    <n v="54000"/>
    <n v="0"/>
    <n v="221.9"/>
    <n v="0"/>
    <n v="0"/>
    <n v="0"/>
    <n v="0"/>
    <n v="0"/>
    <n v="221.9"/>
    <n v="6000"/>
  </r>
  <r>
    <n v="111"/>
    <d v="2021-09-21T00:00:00"/>
    <d v="1899-12-30T14:55:19"/>
    <x v="20"/>
    <d v="1899-12-30T16:03:25"/>
    <n v="9"/>
    <n v="28"/>
    <d v="1899-12-30T01:08:06"/>
    <n v="8"/>
    <n v="1"/>
    <n v="6"/>
    <n v="0.1"/>
    <n v="68.099999999999994"/>
    <n v="39"/>
    <n v="2"/>
    <n v="11937.57"/>
    <n v="198.95949999999999"/>
    <n v="13500"/>
    <n v="54000"/>
    <n v="0"/>
    <n v="68.099999999999994"/>
    <n v="0"/>
    <n v="0"/>
    <n v="0"/>
    <n v="0"/>
    <n v="0"/>
    <n v="68.099999999999994"/>
    <n v="42000"/>
  </r>
  <r>
    <n v="112"/>
    <d v="2021-09-21T00:00:00"/>
    <d v="1899-12-30T17:04:22"/>
    <x v="20"/>
    <d v="1899-12-30T18:16:54"/>
    <n v="0"/>
    <n v="10"/>
    <d v="1899-12-30T01:12:32"/>
    <n v="12"/>
    <n v="1"/>
    <n v="32"/>
    <n v="0.53333333333333333"/>
    <n v="72.53"/>
    <n v="11"/>
    <n v="2"/>
    <n v="12010.1"/>
    <n v="200.16833333333335"/>
    <n v="0"/>
    <n v="0"/>
    <n v="0"/>
    <n v="72.53"/>
    <n v="0"/>
    <n v="0"/>
    <n v="0"/>
    <n v="0"/>
    <n v="0"/>
    <n v="72.533333333333331"/>
    <n v="15000"/>
  </r>
  <r>
    <n v="113"/>
    <d v="2021-09-21T00:00:00"/>
    <d v="1899-12-30T19:59:06"/>
    <x v="20"/>
    <d v="1899-12-30T22:30:00"/>
    <n v="12"/>
    <n v="6"/>
    <d v="1899-12-30T02:30:54"/>
    <n v="30"/>
    <n v="2"/>
    <n v="54"/>
    <n v="0.9"/>
    <n v="150.9"/>
    <n v="13"/>
    <n v="2"/>
    <n v="12161"/>
    <n v="202.68333333333334"/>
    <n v="18000"/>
    <n v="66000"/>
    <n v="0"/>
    <n v="150.9"/>
    <n v="0"/>
    <n v="0"/>
    <n v="0"/>
    <n v="0"/>
    <n v="0"/>
    <n v="150.9"/>
    <n v="9000"/>
  </r>
  <r>
    <n v="114"/>
    <d v="2021-09-22T00:00:00"/>
    <d v="1899-12-30T07:09:33"/>
    <x v="21"/>
    <d v="1899-12-30T08:16:45"/>
    <n v="11"/>
    <n v="5"/>
    <d v="1899-12-30T01:07:12"/>
    <n v="7"/>
    <n v="1"/>
    <n v="12"/>
    <n v="0.2"/>
    <n v="67.2"/>
    <n v="18"/>
    <n v="2"/>
    <n v="12228.2"/>
    <n v="203.80333333333334"/>
    <n v="16500"/>
    <n v="60500"/>
    <n v="0"/>
    <n v="67.2"/>
    <n v="0"/>
    <n v="0"/>
    <n v="0"/>
    <n v="0"/>
    <n v="0"/>
    <n v="67.2"/>
    <n v="7500"/>
  </r>
  <r>
    <n v="115"/>
    <d v="2021-09-22T00:00:00"/>
    <d v="1899-12-30T09:17:33"/>
    <x v="21"/>
    <d v="1899-12-30T11:04:33"/>
    <n v="13"/>
    <n v="9"/>
    <d v="1899-12-30T01:47:00"/>
    <n v="47"/>
    <n v="1"/>
    <n v="0"/>
    <n v="0"/>
    <n v="107"/>
    <n v="26"/>
    <n v="2"/>
    <n v="12335.2"/>
    <n v="205.58666666666667"/>
    <n v="19500"/>
    <n v="71500"/>
    <n v="0"/>
    <n v="107"/>
    <n v="0"/>
    <n v="0"/>
    <n v="0"/>
    <n v="0"/>
    <n v="0"/>
    <n v="107"/>
    <n v="13500"/>
  </r>
  <r>
    <n v="116"/>
    <d v="2021-09-22T00:00:00"/>
    <d v="1899-12-30T14:33:24"/>
    <x v="21"/>
    <d v="1899-12-30T15:11:19"/>
    <n v="14"/>
    <n v="11"/>
    <d v="1899-12-30T00:37:55"/>
    <n v="37"/>
    <n v="0"/>
    <n v="55"/>
    <n v="0.91666666666666663"/>
    <n v="37.92"/>
    <n v="31"/>
    <n v="2"/>
    <n v="12373.12"/>
    <n v="206.21866666666668"/>
    <n v="21000"/>
    <n v="77000"/>
    <n v="0"/>
    <n v="37.92"/>
    <n v="0"/>
    <n v="0"/>
    <n v="0"/>
    <n v="0"/>
    <n v="0"/>
    <n v="37.916666666666664"/>
    <n v="16500"/>
  </r>
  <r>
    <n v="117"/>
    <d v="2021-09-22T00:00:00"/>
    <d v="1899-12-30T15:30:05"/>
    <x v="21"/>
    <d v="1899-12-30T16:48:06"/>
    <n v="2"/>
    <n v="0"/>
    <d v="1899-12-30T01:18:01"/>
    <n v="18"/>
    <n v="1"/>
    <n v="1"/>
    <n v="1.6666666666666666E-2"/>
    <n v="78.02"/>
    <n v="22"/>
    <n v="2"/>
    <n v="12451.140000000001"/>
    <n v="207.51900000000003"/>
    <n v="3000"/>
    <n v="12000"/>
    <n v="0"/>
    <n v="78.02"/>
    <n v="0"/>
    <n v="0"/>
    <n v="0"/>
    <n v="0"/>
    <n v="0"/>
    <n v="78.016666666666666"/>
    <n v="0"/>
  </r>
  <r>
    <n v="118"/>
    <d v="2021-09-22T00:00:00"/>
    <d v="1899-12-30T18:20:15"/>
    <x v="21"/>
    <d v="1899-12-30T20:21:07"/>
    <n v="6"/>
    <n v="0"/>
    <d v="1899-12-30T02:00:52"/>
    <n v="0"/>
    <n v="2"/>
    <n v="52"/>
    <n v="0.8666666666666667"/>
    <n v="120.87"/>
    <n v="28"/>
    <n v="2"/>
    <n v="12572.010000000002"/>
    <n v="209.53350000000003"/>
    <n v="9000"/>
    <n v="36000"/>
    <n v="0"/>
    <n v="120.87"/>
    <n v="0"/>
    <n v="0"/>
    <n v="0"/>
    <n v="0"/>
    <n v="0"/>
    <n v="120.86666666666666"/>
    <n v="0"/>
  </r>
  <r>
    <n v="119"/>
    <d v="2021-09-22T00:00:00"/>
    <d v="1899-12-30T23:36:08"/>
    <x v="22"/>
    <d v="1899-12-30T01:01:24"/>
    <n v="4"/>
    <n v="11"/>
    <d v="1900-01-22T01:25:16"/>
    <n v="25"/>
    <n v="1"/>
    <n v="16"/>
    <n v="0.26666666666666666"/>
    <n v="85.27"/>
    <n v="32"/>
    <n v="2"/>
    <n v="12657.280000000002"/>
    <n v="210.9546666666667"/>
    <n v="6000"/>
    <n v="24000"/>
    <n v="0"/>
    <n v="0"/>
    <n v="1"/>
    <n v="1"/>
    <n v="24"/>
    <n v="0.4"/>
    <n v="61.4"/>
    <n v="23.866666666666667"/>
    <n v="16500"/>
  </r>
  <r>
    <n v="120"/>
    <d v="2021-09-23T00:00:00"/>
    <d v="1899-12-30T07:08:04"/>
    <x v="22"/>
    <d v="1899-12-30T09:22:35"/>
    <n v="19"/>
    <n v="3"/>
    <d v="1899-12-30T02:14:31"/>
    <n v="14"/>
    <n v="2"/>
    <n v="31"/>
    <n v="0.51666666666666672"/>
    <n v="134.52000000000001"/>
    <n v="40"/>
    <n v="2"/>
    <n v="12791.800000000003"/>
    <n v="213.19666666666672"/>
    <n v="28500"/>
    <n v="104500"/>
    <n v="0"/>
    <n v="134.52000000000001"/>
    <n v="0"/>
    <n v="0"/>
    <n v="0"/>
    <n v="0"/>
    <n v="0"/>
    <n v="134.51666666666668"/>
    <n v="4500"/>
  </r>
  <r>
    <n v="121"/>
    <d v="2021-09-23T00:00:00"/>
    <d v="1899-12-30T10:25:36"/>
    <x v="22"/>
    <d v="1899-12-30T12:15:21"/>
    <n v="3"/>
    <n v="21"/>
    <d v="1899-12-30T01:49:45"/>
    <n v="49"/>
    <n v="1"/>
    <n v="45"/>
    <n v="0.75"/>
    <n v="109.75"/>
    <n v="40"/>
    <n v="2"/>
    <n v="12901.550000000003"/>
    <n v="215.0258333333334"/>
    <n v="4500"/>
    <n v="18000"/>
    <n v="0"/>
    <n v="109.75"/>
    <n v="0"/>
    <n v="0"/>
    <n v="0"/>
    <n v="0"/>
    <n v="0"/>
    <n v="109.75"/>
    <n v="31500"/>
  </r>
  <r>
    <n v="122"/>
    <d v="2021-09-23T00:00:00"/>
    <d v="1899-12-30T13:05:04"/>
    <x v="22"/>
    <d v="1899-12-30T14:06:22"/>
    <n v="19"/>
    <n v="22"/>
    <d v="1899-12-30T01:01:18"/>
    <n v="1"/>
    <n v="1"/>
    <n v="18"/>
    <n v="0.3"/>
    <n v="61.3"/>
    <n v="38"/>
    <n v="2"/>
    <n v="12962.850000000002"/>
    <n v="216.04750000000004"/>
    <n v="28500"/>
    <n v="104500"/>
    <n v="0"/>
    <n v="61.3"/>
    <n v="0"/>
    <n v="0"/>
    <n v="0"/>
    <n v="0"/>
    <n v="0"/>
    <n v="61.3"/>
    <n v="33000"/>
  </r>
  <r>
    <n v="123"/>
    <d v="2021-09-23T00:00:00"/>
    <d v="1899-12-30T15:11:06"/>
    <x v="22"/>
    <d v="1899-12-30T17:56:55"/>
    <n v="13"/>
    <n v="14"/>
    <d v="1899-12-30T02:45:49"/>
    <n v="45"/>
    <n v="2"/>
    <n v="49"/>
    <n v="0.81666666666666665"/>
    <n v="165.82"/>
    <n v="29"/>
    <n v="2"/>
    <n v="13128.670000000002"/>
    <n v="218.81116666666671"/>
    <n v="19500"/>
    <n v="71500"/>
    <n v="0"/>
    <n v="165.82"/>
    <n v="0"/>
    <n v="0"/>
    <n v="0"/>
    <n v="0"/>
    <n v="0"/>
    <n v="165.81666666666666"/>
    <n v="21000"/>
  </r>
  <r>
    <n v="124"/>
    <d v="2021-09-23T00:00:00"/>
    <d v="1899-12-30T18:56:45"/>
    <x v="22"/>
    <d v="1899-12-30T21:21:04"/>
    <n v="19"/>
    <n v="25"/>
    <d v="1899-12-30T02:24:19"/>
    <n v="24"/>
    <n v="2"/>
    <n v="19"/>
    <n v="0.31666666666666665"/>
    <n v="144.32"/>
    <n v="34"/>
    <n v="2"/>
    <n v="13272.990000000002"/>
    <n v="221.21650000000002"/>
    <n v="28500"/>
    <n v="104500"/>
    <n v="0"/>
    <n v="144.32"/>
    <n v="0"/>
    <n v="0"/>
    <n v="0"/>
    <n v="0"/>
    <n v="0"/>
    <n v="144.31666666666666"/>
    <n v="37500"/>
  </r>
  <r>
    <n v="125"/>
    <d v="2021-09-24T00:00:00"/>
    <d v="1899-12-30T04:11:06"/>
    <x v="23"/>
    <d v="1899-12-30T07:12:21"/>
    <n v="19"/>
    <n v="11"/>
    <d v="1899-12-30T03:01:15"/>
    <n v="1"/>
    <n v="3"/>
    <n v="15"/>
    <n v="0.25"/>
    <n v="181.25"/>
    <n v="28"/>
    <n v="2"/>
    <n v="13454.240000000002"/>
    <n v="224.23733333333337"/>
    <n v="28500"/>
    <n v="104500"/>
    <n v="0"/>
    <n v="181.25"/>
    <n v="0"/>
    <n v="0"/>
    <n v="0"/>
    <n v="0"/>
    <n v="0"/>
    <n v="181.25"/>
    <n v="16500"/>
  </r>
  <r>
    <n v="126"/>
    <d v="2021-09-24T00:00:00"/>
    <d v="1899-12-30T10:56:55"/>
    <x v="23"/>
    <d v="1899-12-30T14:11:06"/>
    <n v="13"/>
    <n v="4"/>
    <d v="1899-12-30T03:14:11"/>
    <n v="14"/>
    <n v="3"/>
    <n v="11"/>
    <n v="0.18333333333333332"/>
    <n v="194.18"/>
    <n v="30"/>
    <n v="2"/>
    <n v="13648.420000000002"/>
    <n v="227.4736666666667"/>
    <n v="19500"/>
    <n v="71500"/>
    <n v="0"/>
    <n v="194.18"/>
    <n v="0"/>
    <n v="0"/>
    <n v="0"/>
    <n v="0"/>
    <n v="0"/>
    <n v="194.18333333333334"/>
    <n v="6000"/>
  </r>
  <r>
    <n v="127"/>
    <d v="2021-09-24T00:00:00"/>
    <d v="1899-12-30T17:26:03"/>
    <x v="23"/>
    <d v="1899-12-30T18:48:43"/>
    <n v="13"/>
    <n v="9"/>
    <d v="1899-12-30T01:22:40"/>
    <n v="22"/>
    <n v="1"/>
    <n v="40"/>
    <n v="0.66666666666666663"/>
    <n v="82.67"/>
    <n v="39"/>
    <n v="2"/>
    <n v="13731.090000000002"/>
    <n v="228.85150000000004"/>
    <n v="19500"/>
    <n v="71500"/>
    <n v="0"/>
    <n v="82.67"/>
    <n v="0"/>
    <n v="0"/>
    <n v="0"/>
    <n v="0"/>
    <n v="0"/>
    <n v="82.666666666666671"/>
    <n v="13500"/>
  </r>
  <r>
    <n v="128"/>
    <d v="2021-09-24T00:00:00"/>
    <d v="1899-12-30T19:40:23"/>
    <x v="23"/>
    <d v="1899-12-30T21:13:04"/>
    <n v="10"/>
    <n v="12"/>
    <d v="1899-12-30T01:32:41"/>
    <n v="32"/>
    <n v="1"/>
    <n v="41"/>
    <n v="0.68333333333333335"/>
    <n v="92.68"/>
    <n v="40"/>
    <n v="2"/>
    <n v="13823.770000000002"/>
    <n v="230.39616666666672"/>
    <n v="15000"/>
    <n v="55000"/>
    <n v="0"/>
    <n v="92.68"/>
    <n v="0"/>
    <n v="0"/>
    <n v="0"/>
    <n v="0"/>
    <n v="0"/>
    <n v="92.683333333333337"/>
    <n v="18000"/>
  </r>
  <r>
    <n v="129"/>
    <d v="2021-09-25T00:00:00"/>
    <d v="1899-12-30T07:04:25"/>
    <x v="24"/>
    <d v="1899-12-30T08:26:41"/>
    <n v="9"/>
    <n v="11"/>
    <d v="1899-12-30T01:22:16"/>
    <n v="22"/>
    <n v="1"/>
    <n v="16"/>
    <n v="0.26666666666666666"/>
    <n v="82.27"/>
    <n v="37"/>
    <n v="2"/>
    <n v="13906.040000000003"/>
    <n v="231.76733333333337"/>
    <n v="13500"/>
    <n v="54000"/>
    <n v="0"/>
    <n v="82.27"/>
    <n v="0"/>
    <n v="0"/>
    <n v="0"/>
    <n v="0"/>
    <n v="0"/>
    <n v="82.266666666666666"/>
    <n v="16500"/>
  </r>
  <r>
    <n v="130"/>
    <d v="2021-09-25T00:00:00"/>
    <d v="1899-12-30T10:11:21"/>
    <x v="24"/>
    <d v="1899-12-30T12:01:04"/>
    <n v="14"/>
    <n v="20"/>
    <d v="1899-12-30T01:49:43"/>
    <n v="49"/>
    <n v="1"/>
    <n v="43"/>
    <n v="0.71666666666666667"/>
    <n v="109.72"/>
    <n v="40"/>
    <n v="2"/>
    <n v="14015.760000000002"/>
    <n v="233.59600000000003"/>
    <n v="21000"/>
    <n v="77000"/>
    <n v="0"/>
    <n v="109.72"/>
    <n v="0"/>
    <n v="0"/>
    <n v="0"/>
    <n v="0"/>
    <n v="0"/>
    <n v="109.71666666666667"/>
    <n v="30000"/>
  </r>
  <r>
    <n v="131"/>
    <d v="2021-09-25T00:00:00"/>
    <d v="1899-12-30T13:04:26"/>
    <x v="24"/>
    <d v="1899-12-30T13:49:04"/>
    <n v="1"/>
    <n v="3"/>
    <d v="1899-12-30T00:44:38"/>
    <n v="44"/>
    <n v="0"/>
    <n v="38"/>
    <n v="0.6333333333333333"/>
    <n v="44.63"/>
    <n v="21"/>
    <n v="2"/>
    <n v="14060.390000000001"/>
    <n v="234.33983333333336"/>
    <n v="1500"/>
    <n v="6000"/>
    <n v="0"/>
    <n v="44.63"/>
    <n v="0"/>
    <n v="0"/>
    <n v="0"/>
    <n v="0"/>
    <n v="0"/>
    <n v="44.633333333333333"/>
    <n v="4500"/>
  </r>
  <r>
    <n v="132"/>
    <d v="2021-09-25T00:00:00"/>
    <d v="1899-12-30T15:08:09"/>
    <x v="24"/>
    <d v="1899-12-30T16:04:09"/>
    <n v="5"/>
    <n v="6"/>
    <d v="1899-12-30T00:56:00"/>
    <n v="56"/>
    <n v="0"/>
    <n v="0"/>
    <n v="0"/>
    <n v="56"/>
    <n v="23"/>
    <n v="2"/>
    <n v="14116.390000000001"/>
    <n v="235.2731666666667"/>
    <n v="7500"/>
    <n v="30000"/>
    <n v="0"/>
    <n v="56"/>
    <n v="0"/>
    <n v="0"/>
    <n v="0"/>
    <n v="0"/>
    <n v="0"/>
    <n v="56"/>
    <n v="9000"/>
  </r>
  <r>
    <n v="133"/>
    <d v="2021-09-25T00:00:00"/>
    <d v="1899-12-30T17:04:26"/>
    <x v="24"/>
    <d v="1899-12-30T18:09:04"/>
    <n v="12"/>
    <n v="6"/>
    <d v="1899-12-30T01:04:38"/>
    <n v="4"/>
    <n v="1"/>
    <n v="38"/>
    <n v="0.6333333333333333"/>
    <n v="64.63"/>
    <n v="29"/>
    <n v="2"/>
    <n v="14181.02"/>
    <n v="236.35033333333334"/>
    <n v="18000"/>
    <n v="66000"/>
    <n v="0"/>
    <n v="64.63"/>
    <n v="0"/>
    <n v="0"/>
    <n v="0"/>
    <n v="0"/>
    <n v="0"/>
    <n v="64.63333333333334"/>
    <n v="9000"/>
  </r>
  <r>
    <n v="134"/>
    <d v="2021-09-26T00:00:00"/>
    <d v="1899-12-30T06:26:25"/>
    <x v="25"/>
    <d v="1899-12-30T07:55:36"/>
    <n v="13"/>
    <n v="24"/>
    <d v="1899-12-30T01:29:11"/>
    <n v="29"/>
    <n v="1"/>
    <n v="11"/>
    <n v="0.18333333333333332"/>
    <n v="89.18"/>
    <n v="36"/>
    <n v="2"/>
    <n v="14270.2"/>
    <n v="237.83666666666667"/>
    <n v="19500"/>
    <n v="71500"/>
    <n v="0"/>
    <n v="89.18"/>
    <n v="0"/>
    <n v="0"/>
    <n v="0"/>
    <n v="0"/>
    <n v="0"/>
    <n v="89.183333333333337"/>
    <n v="36000"/>
  </r>
  <r>
    <n v="135"/>
    <d v="2021-09-26T00:00:00"/>
    <d v="1899-12-30T09:11:05"/>
    <x v="25"/>
    <d v="1899-12-30T10:09:21"/>
    <n v="9"/>
    <n v="2"/>
    <d v="1899-12-30T00:58:16"/>
    <n v="58"/>
    <n v="0"/>
    <n v="16"/>
    <n v="0.26666666666666666"/>
    <n v="58.27"/>
    <n v="21"/>
    <n v="2"/>
    <n v="14328.470000000001"/>
    <n v="238.80783333333335"/>
    <n v="13500"/>
    <n v="54000"/>
    <n v="0"/>
    <n v="58.27"/>
    <n v="0"/>
    <n v="0"/>
    <n v="0"/>
    <n v="0"/>
    <n v="0"/>
    <n v="58.266666666666666"/>
    <n v="3000"/>
  </r>
  <r>
    <n v="136"/>
    <d v="2021-09-26T00:00:00"/>
    <d v="1899-12-30T10:55:04"/>
    <x v="25"/>
    <d v="1899-12-30T11:54:10"/>
    <n v="11"/>
    <n v="6"/>
    <d v="1899-12-30T00:59:06"/>
    <n v="59"/>
    <n v="0"/>
    <n v="6"/>
    <n v="0.1"/>
    <n v="59.1"/>
    <n v="30"/>
    <n v="2"/>
    <n v="14387.570000000002"/>
    <n v="239.79283333333336"/>
    <n v="16500"/>
    <n v="60500"/>
    <n v="0"/>
    <n v="59.1"/>
    <n v="0"/>
    <n v="0"/>
    <n v="0"/>
    <n v="0"/>
    <n v="0"/>
    <n v="59.1"/>
    <n v="9000"/>
  </r>
  <r>
    <n v="137"/>
    <d v="2021-09-26T00:00:00"/>
    <d v="1899-12-30T13:04:05"/>
    <x v="25"/>
    <d v="1899-12-30T14:06:01"/>
    <n v="11"/>
    <n v="9"/>
    <d v="1899-12-30T01:01:56"/>
    <n v="1"/>
    <n v="1"/>
    <n v="56"/>
    <n v="0.93333333333333335"/>
    <n v="61.93"/>
    <n v="35"/>
    <n v="2"/>
    <n v="14449.500000000002"/>
    <n v="240.82500000000002"/>
    <n v="16500"/>
    <n v="60500"/>
    <n v="0"/>
    <n v="61.93"/>
    <n v="0"/>
    <n v="0"/>
    <n v="0"/>
    <n v="0"/>
    <n v="0"/>
    <n v="61.93333333333333"/>
    <n v="13500"/>
  </r>
  <r>
    <n v="138"/>
    <d v="2021-09-26T00:00:00"/>
    <d v="1899-12-30T16:08:45"/>
    <x v="25"/>
    <d v="1899-12-30T17:55:04"/>
    <n v="13"/>
    <n v="24"/>
    <d v="1899-12-30T01:46:19"/>
    <n v="46"/>
    <n v="1"/>
    <n v="19"/>
    <n v="0.31666666666666665"/>
    <n v="106.32"/>
    <n v="39"/>
    <n v="2"/>
    <n v="14555.820000000002"/>
    <n v="242.59700000000004"/>
    <n v="19500"/>
    <n v="71500"/>
    <n v="0"/>
    <n v="106.32"/>
    <n v="0"/>
    <n v="0"/>
    <n v="0"/>
    <n v="0"/>
    <n v="0"/>
    <n v="106.31666666666666"/>
    <n v="36000"/>
  </r>
  <r>
    <n v="139"/>
    <d v="2021-09-26T00:00:00"/>
    <d v="1899-12-30T19:04:04"/>
    <x v="25"/>
    <d v="1899-12-30T20:30:04"/>
    <n v="15"/>
    <n v="6"/>
    <d v="1899-12-30T01:26:00"/>
    <n v="26"/>
    <n v="1"/>
    <n v="0"/>
    <n v="0"/>
    <n v="86"/>
    <n v="30"/>
    <n v="2"/>
    <n v="14641.820000000002"/>
    <n v="244.03033333333335"/>
    <n v="22500"/>
    <n v="82500"/>
    <n v="0"/>
    <n v="86"/>
    <n v="0"/>
    <n v="0"/>
    <n v="0"/>
    <n v="0"/>
    <n v="0"/>
    <n v="86"/>
    <n v="9000"/>
  </r>
  <r>
    <n v="140"/>
    <d v="2021-09-27T00:00:00"/>
    <d v="1899-12-30T06:04:05"/>
    <x v="26"/>
    <d v="1899-12-30T07:56:55"/>
    <n v="15"/>
    <n v="9"/>
    <d v="1899-12-30T01:52:50"/>
    <n v="52"/>
    <n v="1"/>
    <n v="50"/>
    <n v="0.83333333333333337"/>
    <n v="112.83"/>
    <n v="39"/>
    <n v="2"/>
    <n v="14754.650000000001"/>
    <n v="245.91083333333336"/>
    <n v="22500"/>
    <n v="82500"/>
    <n v="0"/>
    <n v="112.83"/>
    <n v="0"/>
    <n v="0"/>
    <n v="0"/>
    <n v="0"/>
    <n v="0"/>
    <n v="112.83333333333333"/>
    <n v="13500"/>
  </r>
  <r>
    <n v="141"/>
    <d v="2021-09-27T00:00:00"/>
    <d v="1899-12-30T09:10:01"/>
    <x v="26"/>
    <d v="1899-12-30T10:11:08"/>
    <n v="10"/>
    <n v="19"/>
    <d v="1899-12-30T01:01:07"/>
    <n v="1"/>
    <n v="1"/>
    <n v="7"/>
    <n v="0.11666666666666667"/>
    <n v="61.12"/>
    <n v="40"/>
    <n v="2"/>
    <n v="14815.770000000002"/>
    <n v="246.92950000000005"/>
    <n v="15000"/>
    <n v="55000"/>
    <n v="0"/>
    <n v="61.12"/>
    <n v="0"/>
    <n v="0"/>
    <n v="0"/>
    <n v="0"/>
    <n v="0"/>
    <n v="61.116666666666667"/>
    <n v="28500"/>
  </r>
  <r>
    <n v="142"/>
    <d v="2021-09-27T00:00:00"/>
    <d v="1899-12-30T13:05:06"/>
    <x v="26"/>
    <d v="1899-12-30T15:05:06"/>
    <n v="1"/>
    <n v="0"/>
    <d v="1899-12-30T02:00:00"/>
    <n v="0"/>
    <n v="2"/>
    <n v="0"/>
    <n v="0"/>
    <n v="120"/>
    <n v="22"/>
    <n v="2"/>
    <n v="14935.770000000002"/>
    <n v="248.92950000000005"/>
    <n v="1500"/>
    <n v="6000"/>
    <n v="0"/>
    <n v="120"/>
    <n v="0"/>
    <n v="0"/>
    <n v="0"/>
    <n v="0"/>
    <n v="0"/>
    <n v="120"/>
    <n v="0"/>
  </r>
  <r>
    <n v="143"/>
    <d v="2021-09-27T00:00:00"/>
    <d v="1899-12-30T17:04:06"/>
    <x v="26"/>
    <d v="1899-12-30T19:02:04"/>
    <n v="3"/>
    <n v="0"/>
    <d v="1899-12-30T01:57:58"/>
    <n v="57"/>
    <n v="1"/>
    <n v="58"/>
    <n v="0.96666666666666667"/>
    <n v="117.97"/>
    <n v="25"/>
    <n v="2"/>
    <n v="15053.740000000002"/>
    <n v="250.8956666666667"/>
    <n v="4500"/>
    <n v="18000"/>
    <n v="0"/>
    <n v="117.97"/>
    <n v="0"/>
    <n v="0"/>
    <n v="0"/>
    <n v="0"/>
    <n v="0"/>
    <n v="117.96666666666667"/>
    <n v="0"/>
  </r>
  <r>
    <n v="144"/>
    <d v="2021-09-28T00:00:00"/>
    <d v="1899-12-30T10:04:06"/>
    <x v="27"/>
    <d v="1899-12-30T11:54:06"/>
    <n v="9"/>
    <n v="14"/>
    <d v="1899-12-30T01:50:00"/>
    <n v="50"/>
    <n v="1"/>
    <n v="0"/>
    <n v="0"/>
    <n v="110"/>
    <n v="34"/>
    <n v="2"/>
    <n v="15163.740000000002"/>
    <n v="252.72900000000001"/>
    <n v="13500"/>
    <n v="54000"/>
    <n v="0"/>
    <n v="110"/>
    <n v="0"/>
    <n v="0"/>
    <n v="0"/>
    <n v="0"/>
    <n v="0"/>
    <n v="110"/>
    <n v="21000"/>
  </r>
  <r>
    <n v="145"/>
    <d v="2021-09-28T00:00:00"/>
    <d v="1899-12-30T12:59:04"/>
    <x v="27"/>
    <d v="1899-12-30T15:04:56"/>
    <n v="11"/>
    <n v="13"/>
    <d v="1899-12-30T02:05:52"/>
    <n v="5"/>
    <n v="2"/>
    <n v="52"/>
    <n v="0.8666666666666667"/>
    <n v="125.87"/>
    <n v="31"/>
    <n v="2"/>
    <n v="15289.610000000002"/>
    <n v="254.82683333333338"/>
    <n v="16500"/>
    <n v="60500"/>
    <n v="0"/>
    <n v="125.87"/>
    <n v="0"/>
    <n v="0"/>
    <n v="0"/>
    <n v="0"/>
    <n v="0"/>
    <n v="125.86666666666666"/>
    <n v="19500"/>
  </r>
  <r>
    <n v="146"/>
    <d v="2021-09-28T00:00:00"/>
    <d v="1899-12-30T17:06:04"/>
    <x v="27"/>
    <d v="1899-12-30T18:06:49"/>
    <n v="12"/>
    <n v="9"/>
    <d v="1899-12-30T01:00:45"/>
    <n v="0"/>
    <n v="1"/>
    <n v="45"/>
    <n v="0.75"/>
    <n v="60.75"/>
    <n v="30"/>
    <n v="2"/>
    <n v="15350.360000000002"/>
    <n v="255.83933333333337"/>
    <n v="18000"/>
    <n v="66000"/>
    <n v="0"/>
    <n v="60.75"/>
    <n v="0"/>
    <n v="0"/>
    <n v="0"/>
    <n v="0"/>
    <n v="0"/>
    <n v="60.75"/>
    <n v="13500"/>
  </r>
  <r>
    <n v="147"/>
    <d v="2021-09-28T00:00:00"/>
    <d v="1899-12-30T19:00:00"/>
    <x v="27"/>
    <d v="1899-12-30T21:01:01"/>
    <n v="14"/>
    <n v="9"/>
    <d v="1899-12-30T02:01:01"/>
    <n v="1"/>
    <n v="2"/>
    <n v="1"/>
    <n v="1.6666666666666666E-2"/>
    <n v="121.02"/>
    <n v="35"/>
    <n v="2"/>
    <n v="15471.380000000003"/>
    <n v="257.8563333333334"/>
    <n v="21000"/>
    <n v="77000"/>
    <n v="0"/>
    <n v="121.02"/>
    <n v="0"/>
    <n v="0"/>
    <n v="0"/>
    <n v="0"/>
    <n v="0"/>
    <n v="121.01666666666667"/>
    <n v="13500"/>
  </r>
  <r>
    <n v="148"/>
    <d v="2021-09-29T00:00:00"/>
    <d v="1899-12-30T07:11:03"/>
    <x v="28"/>
    <d v="1899-12-30T08:58:32"/>
    <n v="12"/>
    <n v="16"/>
    <d v="1899-12-30T01:47:29"/>
    <n v="47"/>
    <n v="1"/>
    <n v="29"/>
    <n v="0.48333333333333334"/>
    <n v="107.48"/>
    <n v="38"/>
    <n v="2"/>
    <n v="15578.860000000002"/>
    <n v="259.64766666666668"/>
    <n v="18000"/>
    <n v="66000"/>
    <n v="0"/>
    <n v="107.48"/>
    <n v="0"/>
    <n v="0"/>
    <n v="0"/>
    <n v="0"/>
    <n v="0"/>
    <n v="107.48333333333333"/>
    <n v="24000"/>
  </r>
  <r>
    <n v="149"/>
    <d v="2021-09-29T00:00:00"/>
    <d v="1899-12-30T10:01:04"/>
    <x v="28"/>
    <d v="1899-12-30T12:01:02"/>
    <n v="9"/>
    <n v="21"/>
    <d v="1899-12-30T01:59:58"/>
    <n v="59"/>
    <n v="1"/>
    <n v="58"/>
    <n v="0.96666666666666667"/>
    <n v="119.97"/>
    <n v="31"/>
    <n v="2"/>
    <n v="15698.830000000002"/>
    <n v="261.64716666666669"/>
    <n v="13500"/>
    <n v="54000"/>
    <n v="0"/>
    <n v="119.97"/>
    <n v="0"/>
    <n v="0"/>
    <n v="0"/>
    <n v="0"/>
    <n v="0"/>
    <n v="119.96666666666667"/>
    <n v="31500"/>
  </r>
  <r>
    <n v="150"/>
    <d v="2021-09-29T00:00:00"/>
    <d v="1899-12-30T13:21:10"/>
    <x v="28"/>
    <d v="1899-12-30T14:43:11"/>
    <n v="15"/>
    <n v="9"/>
    <d v="1899-12-30T01:22:01"/>
    <n v="22"/>
    <n v="1"/>
    <n v="1"/>
    <n v="1.6666666666666666E-2"/>
    <n v="82.02"/>
    <n v="25"/>
    <n v="2"/>
    <n v="15780.850000000002"/>
    <n v="263.01416666666671"/>
    <n v="22500"/>
    <n v="82500"/>
    <n v="0"/>
    <n v="82.02"/>
    <n v="0"/>
    <n v="0"/>
    <n v="0"/>
    <n v="0"/>
    <n v="0"/>
    <n v="82.016666666666666"/>
    <n v="13500"/>
  </r>
  <r>
    <n v="151"/>
    <d v="2021-09-29T00:00:00"/>
    <d v="1899-12-30T16:09:12"/>
    <x v="28"/>
    <d v="1899-12-30T17:34:12"/>
    <n v="14"/>
    <n v="8"/>
    <d v="1899-12-30T01:25:00"/>
    <n v="25"/>
    <n v="1"/>
    <n v="0"/>
    <n v="0"/>
    <n v="85"/>
    <n v="30"/>
    <n v="2"/>
    <n v="15865.850000000002"/>
    <n v="264.4308333333334"/>
    <n v="21000"/>
    <n v="77000"/>
    <n v="0"/>
    <n v="85"/>
    <n v="0"/>
    <n v="0"/>
    <n v="0"/>
    <n v="0"/>
    <n v="0"/>
    <n v="85"/>
    <n v="12000"/>
  </r>
  <r>
    <n v="152"/>
    <d v="2021-09-29T00:00:00"/>
    <d v="1899-12-30T19:11:01"/>
    <x v="28"/>
    <d v="1899-12-30T20:21:22"/>
    <n v="16"/>
    <n v="21"/>
    <d v="1899-12-30T01:10:21"/>
    <n v="10"/>
    <n v="1"/>
    <n v="21"/>
    <n v="0.35"/>
    <n v="70.349999999999994"/>
    <n v="38"/>
    <n v="2"/>
    <n v="15936.200000000003"/>
    <n v="265.60333333333335"/>
    <n v="24000"/>
    <n v="88000"/>
    <n v="0"/>
    <n v="70.349999999999994"/>
    <n v="0"/>
    <n v="0"/>
    <n v="0"/>
    <n v="0"/>
    <n v="0"/>
    <n v="70.349999999999994"/>
    <n v="31500"/>
  </r>
  <r>
    <n v="153"/>
    <d v="2021-09-29T00:00:00"/>
    <d v="1899-12-30T23:04:04"/>
    <x v="29"/>
    <d v="1899-12-30T00:57:04"/>
    <n v="14"/>
    <n v="9"/>
    <d v="1900-01-22T01:53:00"/>
    <n v="53"/>
    <n v="1"/>
    <n v="0"/>
    <n v="0"/>
    <n v="113"/>
    <n v="31"/>
    <n v="2"/>
    <n v="16049.200000000003"/>
    <n v="267.48666666666674"/>
    <n v="21000"/>
    <n v="77000"/>
    <n v="0"/>
    <n v="0"/>
    <n v="0"/>
    <n v="57"/>
    <n v="4"/>
    <n v="6.6666666666666666E-2"/>
    <n v="57.06666666666667"/>
    <n v="55.93333333333333"/>
    <n v="13500"/>
  </r>
  <r>
    <n v="154"/>
    <d v="2021-09-30T00:00:00"/>
    <d v="1899-12-30T07:30:00"/>
    <x v="29"/>
    <d v="1899-12-30T08:00:45"/>
    <n v="17"/>
    <n v="3"/>
    <d v="1899-12-30T00:30:45"/>
    <n v="30"/>
    <n v="0"/>
    <n v="45"/>
    <n v="0.75"/>
    <n v="30.75"/>
    <n v="39"/>
    <n v="2"/>
    <n v="16079.950000000003"/>
    <n v="267.99916666666672"/>
    <n v="25500"/>
    <n v="93500"/>
    <n v="0"/>
    <n v="30.75"/>
    <n v="0"/>
    <n v="0"/>
    <n v="0"/>
    <n v="0"/>
    <n v="0"/>
    <n v="30.75"/>
    <n v="4500"/>
  </r>
  <r>
    <n v="155"/>
    <d v="2021-09-30T00:00:00"/>
    <d v="1899-12-30T10:36:54"/>
    <x v="29"/>
    <d v="1899-12-30T12:01:04"/>
    <n v="0"/>
    <n v="9"/>
    <d v="1899-12-30T01:24:10"/>
    <n v="24"/>
    <n v="1"/>
    <n v="10"/>
    <n v="0.16666666666666666"/>
    <n v="84.17"/>
    <n v="36"/>
    <n v="2"/>
    <n v="16164.120000000003"/>
    <n v="269.40200000000004"/>
    <n v="0"/>
    <n v="0"/>
    <n v="0"/>
    <n v="84.17"/>
    <n v="0"/>
    <n v="0"/>
    <n v="0"/>
    <n v="0"/>
    <n v="0"/>
    <n v="84.166666666666671"/>
    <n v="13500"/>
  </r>
  <r>
    <n v="156"/>
    <d v="2021-09-30T00:00:00"/>
    <d v="1899-12-30T14:10:15"/>
    <x v="29"/>
    <d v="1899-12-30T15:08:09"/>
    <n v="14"/>
    <n v="8"/>
    <d v="1899-12-30T00:57:54"/>
    <n v="57"/>
    <n v="0"/>
    <n v="54"/>
    <n v="0.9"/>
    <n v="57.9"/>
    <n v="41"/>
    <n v="3"/>
    <n v="16222.020000000002"/>
    <n v="270.36700000000002"/>
    <n v="21000"/>
    <n v="77000"/>
    <n v="0"/>
    <n v="57.9"/>
    <n v="0"/>
    <n v="0"/>
    <n v="0"/>
    <n v="0"/>
    <n v="0"/>
    <n v="57.9"/>
    <n v="12000"/>
  </r>
  <r>
    <n v="157"/>
    <d v="2021-09-30T00:00:00"/>
    <d v="1899-12-30T17:08:33"/>
    <x v="29"/>
    <d v="1899-12-30T18:56:55"/>
    <n v="6"/>
    <n v="39"/>
    <d v="1899-12-30T01:48:22"/>
    <n v="48"/>
    <n v="1"/>
    <n v="22"/>
    <n v="0.36666666666666664"/>
    <n v="108.37"/>
    <n v="39"/>
    <n v="3"/>
    <n v="16330.390000000003"/>
    <n v="272.1731666666667"/>
    <n v="9000"/>
    <n v="36000"/>
    <n v="0"/>
    <n v="108.37"/>
    <n v="0"/>
    <n v="0"/>
    <n v="0"/>
    <n v="0"/>
    <n v="0"/>
    <n v="108.36666666666666"/>
    <n v="5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4F3D8-E39E-46D5-9208-CEE8D2615784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4" firstHeaderRow="1" firstDataRow="1" firstDataCol="1"/>
  <pivotFields count="19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opłata przewozowa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7DF70-C932-473E-9688-E8A04F1D3FB0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ata">
  <location ref="A3:B34" firstHeaderRow="1" firstDataRow="1" firstDataCol="1"/>
  <pivotFields count="19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opłata za załadune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A994A-22E4-460B-91DF-8CFE58A0A2D9}" name="Tabela przestawna4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zień">
  <location ref="A3:B34" firstHeaderRow="1" firstDataRow="1" firstDataCol="1"/>
  <pivotFields count="27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numFmtId="14" showAll="0"/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minuty lotu stary dzień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0B6EC-58D0-45FD-A933-3DCC6233F34E}" name="Tabela przestawna5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dzień">
  <location ref="A3:B34" firstHeaderRow="1" firstDataRow="1" firstDataCol="1"/>
  <pivotFields count="27">
    <pivotField showAll="0"/>
    <pivotField numFmtId="14" showAll="0"/>
    <pivotField numFmtId="164"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minuty ułamek nowy dzień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428FC-994C-4D9F-B2A6-8DFD77956820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4" firstHeaderRow="1" firstDataRow="1" firstDataCol="1"/>
  <pivotFields count="28">
    <pivotField showAll="0"/>
    <pivotField numFmtId="14" showAll="0"/>
    <pivotField numFmtId="164"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opłata za rozładunek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ty" connectionId="1" xr16:uid="{26727E8A-2960-4F27-9178-945BC66B7F7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48AB-0FCE-42BE-A78A-CDC3A8955976}">
  <dimension ref="A3:B34"/>
  <sheetViews>
    <sheetView workbookViewId="0">
      <selection activeCell="B3" sqref="B3:B33"/>
    </sheetView>
  </sheetViews>
  <sheetFormatPr defaultRowHeight="15" x14ac:dyDescent="0.25"/>
  <cols>
    <col min="1" max="1" width="17.7109375" bestFit="1" customWidth="1"/>
    <col min="2" max="2" width="25.140625" bestFit="1" customWidth="1"/>
  </cols>
  <sheetData>
    <row r="3" spans="1:2" x14ac:dyDescent="0.25">
      <c r="A3" s="9" t="s">
        <v>18</v>
      </c>
      <c r="B3" t="s">
        <v>27</v>
      </c>
    </row>
    <row r="4" spans="1:2" x14ac:dyDescent="0.25">
      <c r="A4" s="10">
        <v>44440</v>
      </c>
      <c r="B4">
        <v>257500</v>
      </c>
    </row>
    <row r="5" spans="1:2" x14ac:dyDescent="0.25">
      <c r="A5" s="10">
        <v>44441</v>
      </c>
      <c r="B5">
        <v>390000</v>
      </c>
    </row>
    <row r="6" spans="1:2" x14ac:dyDescent="0.25">
      <c r="A6" s="10">
        <v>44442</v>
      </c>
      <c r="B6">
        <v>461000</v>
      </c>
    </row>
    <row r="7" spans="1:2" x14ac:dyDescent="0.25">
      <c r="A7" s="10">
        <v>44443</v>
      </c>
      <c r="B7">
        <v>386000</v>
      </c>
    </row>
    <row r="8" spans="1:2" x14ac:dyDescent="0.25">
      <c r="A8" s="10">
        <v>44444</v>
      </c>
      <c r="B8">
        <v>506000</v>
      </c>
    </row>
    <row r="9" spans="1:2" x14ac:dyDescent="0.25">
      <c r="A9" s="10">
        <v>44445</v>
      </c>
      <c r="B9">
        <v>395000</v>
      </c>
    </row>
    <row r="10" spans="1:2" x14ac:dyDescent="0.25">
      <c r="A10" s="10">
        <v>44446</v>
      </c>
      <c r="B10">
        <v>407000</v>
      </c>
    </row>
    <row r="11" spans="1:2" x14ac:dyDescent="0.25">
      <c r="A11" s="10">
        <v>44447</v>
      </c>
      <c r="B11">
        <v>417000</v>
      </c>
    </row>
    <row r="12" spans="1:2" x14ac:dyDescent="0.25">
      <c r="A12" s="10">
        <v>44448</v>
      </c>
      <c r="B12">
        <v>333500</v>
      </c>
    </row>
    <row r="13" spans="1:2" x14ac:dyDescent="0.25">
      <c r="A13" s="10">
        <v>44449</v>
      </c>
      <c r="B13">
        <v>324000</v>
      </c>
    </row>
    <row r="14" spans="1:2" x14ac:dyDescent="0.25">
      <c r="A14" s="10">
        <v>44450</v>
      </c>
      <c r="B14">
        <v>315000</v>
      </c>
    </row>
    <row r="15" spans="1:2" x14ac:dyDescent="0.25">
      <c r="A15" s="10">
        <v>44451</v>
      </c>
      <c r="B15">
        <v>132000</v>
      </c>
    </row>
    <row r="16" spans="1:2" x14ac:dyDescent="0.25">
      <c r="A16" s="10">
        <v>44452</v>
      </c>
      <c r="B16">
        <v>337000</v>
      </c>
    </row>
    <row r="17" spans="1:2" x14ac:dyDescent="0.25">
      <c r="A17" s="10">
        <v>44453</v>
      </c>
      <c r="B17">
        <v>346000</v>
      </c>
    </row>
    <row r="18" spans="1:2" x14ac:dyDescent="0.25">
      <c r="A18" s="10">
        <v>44454</v>
      </c>
      <c r="B18">
        <v>198000</v>
      </c>
    </row>
    <row r="19" spans="1:2" x14ac:dyDescent="0.25">
      <c r="A19" s="10">
        <v>44455</v>
      </c>
      <c r="B19">
        <v>375000</v>
      </c>
    </row>
    <row r="20" spans="1:2" x14ac:dyDescent="0.25">
      <c r="A20" s="10">
        <v>44456</v>
      </c>
      <c r="B20">
        <v>290000</v>
      </c>
    </row>
    <row r="21" spans="1:2" x14ac:dyDescent="0.25">
      <c r="A21" s="10">
        <v>44457</v>
      </c>
      <c r="B21">
        <v>303000</v>
      </c>
    </row>
    <row r="22" spans="1:2" x14ac:dyDescent="0.25">
      <c r="A22" s="10">
        <v>44458</v>
      </c>
      <c r="B22">
        <v>294000</v>
      </c>
    </row>
    <row r="23" spans="1:2" x14ac:dyDescent="0.25">
      <c r="A23" s="10">
        <v>44459</v>
      </c>
      <c r="B23">
        <v>453500</v>
      </c>
    </row>
    <row r="24" spans="1:2" x14ac:dyDescent="0.25">
      <c r="A24" s="10">
        <v>44460</v>
      </c>
      <c r="B24">
        <v>234500</v>
      </c>
    </row>
    <row r="25" spans="1:2" x14ac:dyDescent="0.25">
      <c r="A25" s="10">
        <v>44461</v>
      </c>
      <c r="B25">
        <v>281000</v>
      </c>
    </row>
    <row r="26" spans="1:2" x14ac:dyDescent="0.25">
      <c r="A26" s="10">
        <v>44462</v>
      </c>
      <c r="B26">
        <v>403000</v>
      </c>
    </row>
    <row r="27" spans="1:2" x14ac:dyDescent="0.25">
      <c r="A27" s="10">
        <v>44463</v>
      </c>
      <c r="B27">
        <v>302500</v>
      </c>
    </row>
    <row r="28" spans="1:2" x14ac:dyDescent="0.25">
      <c r="A28" s="10">
        <v>44464</v>
      </c>
      <c r="B28">
        <v>233000</v>
      </c>
    </row>
    <row r="29" spans="1:2" x14ac:dyDescent="0.25">
      <c r="A29" s="10">
        <v>44465</v>
      </c>
      <c r="B29">
        <v>400500</v>
      </c>
    </row>
    <row r="30" spans="1:2" x14ac:dyDescent="0.25">
      <c r="A30" s="10">
        <v>44466</v>
      </c>
      <c r="B30">
        <v>161500</v>
      </c>
    </row>
    <row r="31" spans="1:2" x14ac:dyDescent="0.25">
      <c r="A31" s="10">
        <v>44467</v>
      </c>
      <c r="B31">
        <v>257500</v>
      </c>
    </row>
    <row r="32" spans="1:2" x14ac:dyDescent="0.25">
      <c r="A32" s="10">
        <v>44468</v>
      </c>
      <c r="B32">
        <v>444500</v>
      </c>
    </row>
    <row r="33" spans="1:2" x14ac:dyDescent="0.25">
      <c r="A33" s="10">
        <v>44469</v>
      </c>
      <c r="B33">
        <v>206500</v>
      </c>
    </row>
    <row r="34" spans="1:2" x14ac:dyDescent="0.25">
      <c r="A34" s="10" t="s">
        <v>19</v>
      </c>
      <c r="B34">
        <v>9845000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0685-9BDB-417D-B5BC-C54C8BD13575}">
  <dimension ref="A3:B34"/>
  <sheetViews>
    <sheetView workbookViewId="0">
      <selection activeCell="B3" sqref="B3:B33"/>
    </sheetView>
  </sheetViews>
  <sheetFormatPr defaultRowHeight="15" x14ac:dyDescent="0.25"/>
  <cols>
    <col min="1" max="1" width="14.28515625" bestFit="1" customWidth="1"/>
    <col min="2" max="2" width="25.28515625" bestFit="1" customWidth="1"/>
  </cols>
  <sheetData>
    <row r="3" spans="1:2" x14ac:dyDescent="0.25">
      <c r="A3" s="9" t="s">
        <v>28</v>
      </c>
      <c r="B3" t="s">
        <v>50</v>
      </c>
    </row>
    <row r="4" spans="1:2" x14ac:dyDescent="0.25">
      <c r="A4" s="10">
        <v>44440</v>
      </c>
      <c r="B4" s="14">
        <v>69000</v>
      </c>
    </row>
    <row r="5" spans="1:2" x14ac:dyDescent="0.25">
      <c r="A5" s="10">
        <v>44441</v>
      </c>
      <c r="B5" s="14">
        <v>108000</v>
      </c>
    </row>
    <row r="6" spans="1:2" x14ac:dyDescent="0.25">
      <c r="A6" s="10">
        <v>44442</v>
      </c>
      <c r="B6" s="14">
        <v>129000</v>
      </c>
    </row>
    <row r="7" spans="1:2" x14ac:dyDescent="0.25">
      <c r="A7" s="10">
        <v>44443</v>
      </c>
      <c r="B7" s="14">
        <v>105000</v>
      </c>
    </row>
    <row r="8" spans="1:2" x14ac:dyDescent="0.25">
      <c r="A8" s="10">
        <v>44444</v>
      </c>
      <c r="B8" s="14">
        <v>138000</v>
      </c>
    </row>
    <row r="9" spans="1:2" x14ac:dyDescent="0.25">
      <c r="A9" s="10">
        <v>44445</v>
      </c>
      <c r="B9" s="14">
        <v>106500</v>
      </c>
    </row>
    <row r="10" spans="1:2" x14ac:dyDescent="0.25">
      <c r="A10" s="10">
        <v>44446</v>
      </c>
      <c r="B10" s="14">
        <v>111000</v>
      </c>
    </row>
    <row r="11" spans="1:2" x14ac:dyDescent="0.25">
      <c r="A11" s="10">
        <v>44447</v>
      </c>
      <c r="B11" s="14">
        <v>112500</v>
      </c>
    </row>
    <row r="12" spans="1:2" x14ac:dyDescent="0.25">
      <c r="A12" s="10">
        <v>44448</v>
      </c>
      <c r="B12" s="14">
        <v>88500</v>
      </c>
    </row>
    <row r="13" spans="1:2" x14ac:dyDescent="0.25">
      <c r="A13" s="10">
        <v>44449</v>
      </c>
      <c r="B13" s="14">
        <v>85500</v>
      </c>
    </row>
    <row r="14" spans="1:2" x14ac:dyDescent="0.25">
      <c r="A14" s="10">
        <v>44450</v>
      </c>
      <c r="B14" s="14">
        <v>85500</v>
      </c>
    </row>
    <row r="15" spans="1:2" x14ac:dyDescent="0.25">
      <c r="A15" s="10">
        <v>44451</v>
      </c>
      <c r="B15" s="14">
        <v>33000</v>
      </c>
    </row>
    <row r="16" spans="1:2" x14ac:dyDescent="0.25">
      <c r="A16" s="10">
        <v>44452</v>
      </c>
      <c r="B16" s="14">
        <v>91500</v>
      </c>
    </row>
    <row r="17" spans="1:2" x14ac:dyDescent="0.25">
      <c r="A17" s="10">
        <v>44453</v>
      </c>
      <c r="B17" s="14">
        <v>91500</v>
      </c>
    </row>
    <row r="18" spans="1:2" x14ac:dyDescent="0.25">
      <c r="A18" s="10">
        <v>44454</v>
      </c>
      <c r="B18" s="14">
        <v>52500</v>
      </c>
    </row>
    <row r="19" spans="1:2" x14ac:dyDescent="0.25">
      <c r="A19" s="10">
        <v>44455</v>
      </c>
      <c r="B19" s="14">
        <v>102000</v>
      </c>
    </row>
    <row r="20" spans="1:2" x14ac:dyDescent="0.25">
      <c r="A20" s="10">
        <v>44456</v>
      </c>
      <c r="B20" s="14">
        <v>79500</v>
      </c>
    </row>
    <row r="21" spans="1:2" x14ac:dyDescent="0.25">
      <c r="A21" s="10">
        <v>44457</v>
      </c>
      <c r="B21" s="14">
        <v>81000</v>
      </c>
    </row>
    <row r="22" spans="1:2" x14ac:dyDescent="0.25">
      <c r="A22" s="10">
        <v>44458</v>
      </c>
      <c r="B22" s="14">
        <v>79500</v>
      </c>
    </row>
    <row r="23" spans="1:2" x14ac:dyDescent="0.25">
      <c r="A23" s="10">
        <v>44459</v>
      </c>
      <c r="B23" s="14">
        <v>123000</v>
      </c>
    </row>
    <row r="24" spans="1:2" x14ac:dyDescent="0.25">
      <c r="A24" s="10">
        <v>44460</v>
      </c>
      <c r="B24" s="14">
        <v>61500</v>
      </c>
    </row>
    <row r="25" spans="1:2" x14ac:dyDescent="0.25">
      <c r="A25" s="10">
        <v>44461</v>
      </c>
      <c r="B25" s="14">
        <v>75000</v>
      </c>
    </row>
    <row r="26" spans="1:2" x14ac:dyDescent="0.25">
      <c r="A26" s="10">
        <v>44462</v>
      </c>
      <c r="B26" s="14">
        <v>109500</v>
      </c>
    </row>
    <row r="27" spans="1:2" x14ac:dyDescent="0.25">
      <c r="A27" s="10">
        <v>44463</v>
      </c>
      <c r="B27" s="14">
        <v>82500</v>
      </c>
    </row>
    <row r="28" spans="1:2" x14ac:dyDescent="0.25">
      <c r="A28" s="10">
        <v>44464</v>
      </c>
      <c r="B28" s="14">
        <v>61500</v>
      </c>
    </row>
    <row r="29" spans="1:2" x14ac:dyDescent="0.25">
      <c r="A29" s="10">
        <v>44465</v>
      </c>
      <c r="B29" s="14">
        <v>108000</v>
      </c>
    </row>
    <row r="30" spans="1:2" x14ac:dyDescent="0.25">
      <c r="A30" s="10">
        <v>44466</v>
      </c>
      <c r="B30" s="14">
        <v>43500</v>
      </c>
    </row>
    <row r="31" spans="1:2" x14ac:dyDescent="0.25">
      <c r="A31" s="10">
        <v>44467</v>
      </c>
      <c r="B31" s="14">
        <v>69000</v>
      </c>
    </row>
    <row r="32" spans="1:2" x14ac:dyDescent="0.25">
      <c r="A32" s="10">
        <v>44468</v>
      </c>
      <c r="B32" s="14">
        <v>120000</v>
      </c>
    </row>
    <row r="33" spans="1:2" x14ac:dyDescent="0.25">
      <c r="A33" s="10">
        <v>44469</v>
      </c>
      <c r="B33" s="14">
        <v>55500</v>
      </c>
    </row>
    <row r="34" spans="1:2" x14ac:dyDescent="0.25">
      <c r="A34" s="10" t="s">
        <v>19</v>
      </c>
      <c r="B34" s="14">
        <v>2658000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2F5F-9304-490E-A2AC-8AF3A6FB2B53}">
  <dimension ref="A3:B34"/>
  <sheetViews>
    <sheetView workbookViewId="0">
      <selection activeCell="B4" sqref="B4:B33"/>
    </sheetView>
  </sheetViews>
  <sheetFormatPr defaultRowHeight="15" x14ac:dyDescent="0.25"/>
  <cols>
    <col min="1" max="1" width="14.28515625" bestFit="1" customWidth="1"/>
    <col min="2" max="2" width="28.42578125" bestFit="1" customWidth="1"/>
  </cols>
  <sheetData>
    <row r="3" spans="1:2" x14ac:dyDescent="0.25">
      <c r="A3" s="9" t="s">
        <v>20</v>
      </c>
      <c r="B3" t="s">
        <v>41</v>
      </c>
    </row>
    <row r="4" spans="1:2" x14ac:dyDescent="0.25">
      <c r="A4" s="10">
        <v>44440</v>
      </c>
      <c r="B4">
        <v>586.76666666666665</v>
      </c>
    </row>
    <row r="5" spans="1:2" x14ac:dyDescent="0.25">
      <c r="A5" s="10">
        <v>44441</v>
      </c>
      <c r="B5">
        <v>650.96666666666658</v>
      </c>
    </row>
    <row r="6" spans="1:2" x14ac:dyDescent="0.25">
      <c r="A6" s="10">
        <v>44442</v>
      </c>
      <c r="B6">
        <v>836.68333333333339</v>
      </c>
    </row>
    <row r="7" spans="1:2" x14ac:dyDescent="0.25">
      <c r="A7" s="10">
        <v>44443</v>
      </c>
      <c r="B7">
        <v>685.84999999999991</v>
      </c>
    </row>
    <row r="8" spans="1:2" x14ac:dyDescent="0.25">
      <c r="A8" s="10">
        <v>44444</v>
      </c>
      <c r="B8">
        <v>664.16666666666663</v>
      </c>
    </row>
    <row r="9" spans="1:2" x14ac:dyDescent="0.25">
      <c r="A9" s="10">
        <v>44445</v>
      </c>
      <c r="B9">
        <v>584.5</v>
      </c>
    </row>
    <row r="10" spans="1:2" x14ac:dyDescent="0.25">
      <c r="A10" s="10">
        <v>44446</v>
      </c>
      <c r="B10">
        <v>566.9666666666667</v>
      </c>
    </row>
    <row r="11" spans="1:2" x14ac:dyDescent="0.25">
      <c r="A11" s="10">
        <v>44447</v>
      </c>
      <c r="B11">
        <v>720.45</v>
      </c>
    </row>
    <row r="12" spans="1:2" x14ac:dyDescent="0.25">
      <c r="A12" s="10">
        <v>44448</v>
      </c>
      <c r="B12">
        <v>452.26666666666665</v>
      </c>
    </row>
    <row r="13" spans="1:2" x14ac:dyDescent="0.25">
      <c r="A13" s="10">
        <v>44449</v>
      </c>
      <c r="B13">
        <v>663.95</v>
      </c>
    </row>
    <row r="14" spans="1:2" x14ac:dyDescent="0.25">
      <c r="A14" s="10">
        <v>44450</v>
      </c>
      <c r="B14">
        <v>499.08333333333337</v>
      </c>
    </row>
    <row r="15" spans="1:2" x14ac:dyDescent="0.25">
      <c r="A15" s="10">
        <v>44451</v>
      </c>
      <c r="B15">
        <v>407.41666666666663</v>
      </c>
    </row>
    <row r="16" spans="1:2" x14ac:dyDescent="0.25">
      <c r="A16" s="10">
        <v>44452</v>
      </c>
      <c r="B16">
        <v>671.71666666666658</v>
      </c>
    </row>
    <row r="17" spans="1:2" x14ac:dyDescent="0.25">
      <c r="A17" s="10">
        <v>44453</v>
      </c>
      <c r="B17">
        <v>545.04999999999995</v>
      </c>
    </row>
    <row r="18" spans="1:2" x14ac:dyDescent="0.25">
      <c r="A18" s="10">
        <v>44454</v>
      </c>
      <c r="B18">
        <v>606.5333333333333</v>
      </c>
    </row>
    <row r="19" spans="1:2" x14ac:dyDescent="0.25">
      <c r="A19" s="10">
        <v>44455</v>
      </c>
      <c r="B19">
        <v>562.54999999999995</v>
      </c>
    </row>
    <row r="20" spans="1:2" x14ac:dyDescent="0.25">
      <c r="A20" s="10">
        <v>44456</v>
      </c>
      <c r="B20">
        <v>385.63333333333333</v>
      </c>
    </row>
    <row r="21" spans="1:2" x14ac:dyDescent="0.25">
      <c r="A21" s="10">
        <v>44457</v>
      </c>
      <c r="B21">
        <v>358.83333333333331</v>
      </c>
    </row>
    <row r="22" spans="1:2" x14ac:dyDescent="0.25">
      <c r="A22" s="10">
        <v>44458</v>
      </c>
      <c r="B22">
        <v>358.9666666666667</v>
      </c>
    </row>
    <row r="23" spans="1:2" x14ac:dyDescent="0.25">
      <c r="A23" s="10">
        <v>44459</v>
      </c>
      <c r="B23">
        <v>545.09999999999991</v>
      </c>
    </row>
    <row r="24" spans="1:2" x14ac:dyDescent="0.25">
      <c r="A24" s="10">
        <v>44460</v>
      </c>
      <c r="B24">
        <v>577.7833333333333</v>
      </c>
    </row>
    <row r="25" spans="1:2" x14ac:dyDescent="0.25">
      <c r="A25" s="10">
        <v>44461</v>
      </c>
      <c r="B25">
        <v>434.86666666666667</v>
      </c>
    </row>
    <row r="26" spans="1:2" x14ac:dyDescent="0.25">
      <c r="A26" s="10">
        <v>44462</v>
      </c>
      <c r="B26">
        <v>615.70000000000005</v>
      </c>
    </row>
    <row r="27" spans="1:2" x14ac:dyDescent="0.25">
      <c r="A27" s="10">
        <v>44463</v>
      </c>
      <c r="B27">
        <v>550.7833333333333</v>
      </c>
    </row>
    <row r="28" spans="1:2" x14ac:dyDescent="0.25">
      <c r="A28" s="10">
        <v>44464</v>
      </c>
      <c r="B28">
        <v>357.25</v>
      </c>
    </row>
    <row r="29" spans="1:2" x14ac:dyDescent="0.25">
      <c r="A29" s="10">
        <v>44465</v>
      </c>
      <c r="B29">
        <v>460.79999999999995</v>
      </c>
    </row>
    <row r="30" spans="1:2" x14ac:dyDescent="0.25">
      <c r="A30" s="10">
        <v>44466</v>
      </c>
      <c r="B30">
        <v>411.91666666666663</v>
      </c>
    </row>
    <row r="31" spans="1:2" x14ac:dyDescent="0.25">
      <c r="A31" s="10">
        <v>44467</v>
      </c>
      <c r="B31">
        <v>417.63333333333333</v>
      </c>
    </row>
    <row r="32" spans="1:2" x14ac:dyDescent="0.25">
      <c r="A32" s="10">
        <v>44468</v>
      </c>
      <c r="B32">
        <v>520.74999999999989</v>
      </c>
    </row>
    <row r="33" spans="1:2" x14ac:dyDescent="0.25">
      <c r="A33" s="10">
        <v>44469</v>
      </c>
      <c r="B33">
        <v>281.18333333333334</v>
      </c>
    </row>
    <row r="34" spans="1:2" x14ac:dyDescent="0.25">
      <c r="A34" s="10" t="s">
        <v>19</v>
      </c>
      <c r="B34">
        <v>15982.116666666663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62DBA-56E2-43FF-BC8B-69A5960720C8}">
  <dimension ref="A3:B34"/>
  <sheetViews>
    <sheetView workbookViewId="0">
      <selection activeCell="B4" sqref="B4:B33"/>
    </sheetView>
  </sheetViews>
  <sheetFormatPr defaultRowHeight="15" x14ac:dyDescent="0.25"/>
  <cols>
    <col min="1" max="1" width="14.28515625" bestFit="1" customWidth="1"/>
    <col min="2" max="2" width="32.140625" bestFit="1" customWidth="1"/>
  </cols>
  <sheetData>
    <row r="3" spans="1:2" x14ac:dyDescent="0.25">
      <c r="A3" s="9" t="s">
        <v>20</v>
      </c>
      <c r="B3" t="s">
        <v>42</v>
      </c>
    </row>
    <row r="4" spans="1:2" x14ac:dyDescent="0.25">
      <c r="A4" s="10">
        <v>44440</v>
      </c>
      <c r="B4">
        <v>0</v>
      </c>
    </row>
    <row r="5" spans="1:2" x14ac:dyDescent="0.25">
      <c r="A5" s="10">
        <v>44441</v>
      </c>
      <c r="B5">
        <v>0</v>
      </c>
    </row>
    <row r="6" spans="1:2" x14ac:dyDescent="0.25">
      <c r="A6" s="10">
        <v>44442</v>
      </c>
      <c r="B6">
        <v>0</v>
      </c>
    </row>
    <row r="7" spans="1:2" x14ac:dyDescent="0.25">
      <c r="A7" s="10">
        <v>44443</v>
      </c>
      <c r="B7">
        <v>0</v>
      </c>
    </row>
    <row r="8" spans="1:2" x14ac:dyDescent="0.25">
      <c r="A8" s="10">
        <v>44444</v>
      </c>
      <c r="B8">
        <v>0</v>
      </c>
    </row>
    <row r="9" spans="1:2" x14ac:dyDescent="0.25">
      <c r="A9" s="10">
        <v>44445</v>
      </c>
      <c r="B9">
        <v>19.433333333333334</v>
      </c>
    </row>
    <row r="10" spans="1:2" x14ac:dyDescent="0.25">
      <c r="A10" s="10">
        <v>44446</v>
      </c>
      <c r="B10">
        <v>0</v>
      </c>
    </row>
    <row r="11" spans="1:2" x14ac:dyDescent="0.25">
      <c r="A11" s="10">
        <v>44447</v>
      </c>
      <c r="B11">
        <v>0</v>
      </c>
    </row>
    <row r="12" spans="1:2" x14ac:dyDescent="0.25">
      <c r="A12" s="10">
        <v>44448</v>
      </c>
      <c r="B12">
        <v>0</v>
      </c>
    </row>
    <row r="13" spans="1:2" x14ac:dyDescent="0.25">
      <c r="A13" s="10">
        <v>44449</v>
      </c>
      <c r="B13">
        <v>0</v>
      </c>
    </row>
    <row r="14" spans="1:2" x14ac:dyDescent="0.25">
      <c r="A14" s="10">
        <v>44450</v>
      </c>
      <c r="B14">
        <v>54.3</v>
      </c>
    </row>
    <row r="15" spans="1:2" x14ac:dyDescent="0.25">
      <c r="A15" s="10">
        <v>44451</v>
      </c>
      <c r="B15">
        <v>0</v>
      </c>
    </row>
    <row r="16" spans="1:2" x14ac:dyDescent="0.25">
      <c r="A16" s="10">
        <v>44452</v>
      </c>
      <c r="B16">
        <v>0</v>
      </c>
    </row>
    <row r="17" spans="1:2" x14ac:dyDescent="0.25">
      <c r="A17" s="10">
        <v>44453</v>
      </c>
      <c r="B17">
        <v>0</v>
      </c>
    </row>
    <row r="18" spans="1:2" x14ac:dyDescent="0.25">
      <c r="A18" s="10">
        <v>44454</v>
      </c>
      <c r="B18">
        <v>0</v>
      </c>
    </row>
    <row r="19" spans="1:2" x14ac:dyDescent="0.25">
      <c r="A19" s="10">
        <v>44455</v>
      </c>
      <c r="B19">
        <v>0</v>
      </c>
    </row>
    <row r="20" spans="1:2" x14ac:dyDescent="0.25">
      <c r="A20" s="10">
        <v>44456</v>
      </c>
      <c r="B20">
        <v>0</v>
      </c>
    </row>
    <row r="21" spans="1:2" x14ac:dyDescent="0.25">
      <c r="A21" s="10">
        <v>44457</v>
      </c>
      <c r="B21">
        <v>0</v>
      </c>
    </row>
    <row r="22" spans="1:2" x14ac:dyDescent="0.25">
      <c r="A22" s="10">
        <v>44458</v>
      </c>
      <c r="B22">
        <v>0</v>
      </c>
    </row>
    <row r="23" spans="1:2" x14ac:dyDescent="0.25">
      <c r="A23" s="10">
        <v>44459</v>
      </c>
      <c r="B23">
        <v>72.75</v>
      </c>
    </row>
    <row r="24" spans="1:2" x14ac:dyDescent="0.25">
      <c r="A24" s="10">
        <v>44460</v>
      </c>
      <c r="B24">
        <v>83.266666666666666</v>
      </c>
    </row>
    <row r="25" spans="1:2" x14ac:dyDescent="0.25">
      <c r="A25" s="10">
        <v>44461</v>
      </c>
      <c r="B25">
        <v>0</v>
      </c>
    </row>
    <row r="26" spans="1:2" x14ac:dyDescent="0.25">
      <c r="A26" s="10">
        <v>44462</v>
      </c>
      <c r="B26">
        <v>61.4</v>
      </c>
    </row>
    <row r="27" spans="1:2" x14ac:dyDescent="0.25">
      <c r="A27" s="10">
        <v>44463</v>
      </c>
      <c r="B27">
        <v>0</v>
      </c>
    </row>
    <row r="28" spans="1:2" x14ac:dyDescent="0.25">
      <c r="A28" s="10">
        <v>44464</v>
      </c>
      <c r="B28">
        <v>0</v>
      </c>
    </row>
    <row r="29" spans="1:2" x14ac:dyDescent="0.25">
      <c r="A29" s="10">
        <v>44465</v>
      </c>
      <c r="B29">
        <v>0</v>
      </c>
    </row>
    <row r="30" spans="1:2" x14ac:dyDescent="0.25">
      <c r="A30" s="10">
        <v>44466</v>
      </c>
      <c r="B30">
        <v>0</v>
      </c>
    </row>
    <row r="31" spans="1:2" x14ac:dyDescent="0.25">
      <c r="A31" s="10">
        <v>44467</v>
      </c>
      <c r="B31">
        <v>0</v>
      </c>
    </row>
    <row r="32" spans="1:2" x14ac:dyDescent="0.25">
      <c r="A32" s="10">
        <v>44468</v>
      </c>
      <c r="B32">
        <v>0</v>
      </c>
    </row>
    <row r="33" spans="1:2" x14ac:dyDescent="0.25">
      <c r="A33" s="10">
        <v>44469</v>
      </c>
      <c r="B33">
        <v>57.06666666666667</v>
      </c>
    </row>
    <row r="34" spans="1:2" x14ac:dyDescent="0.25">
      <c r="A34" s="10" t="s">
        <v>19</v>
      </c>
      <c r="B34">
        <v>348.21666666666664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69E6-C032-4F59-B13A-78052AC3459C}">
  <dimension ref="A3:B34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26.28515625" bestFit="1" customWidth="1"/>
  </cols>
  <sheetData>
    <row r="3" spans="1:2" x14ac:dyDescent="0.25">
      <c r="A3" s="9" t="s">
        <v>18</v>
      </c>
      <c r="B3" t="s">
        <v>51</v>
      </c>
    </row>
    <row r="4" spans="1:2" x14ac:dyDescent="0.25">
      <c r="A4" s="10">
        <v>44440</v>
      </c>
      <c r="B4">
        <v>40500</v>
      </c>
    </row>
    <row r="5" spans="1:2" x14ac:dyDescent="0.25">
      <c r="A5" s="10">
        <v>44441</v>
      </c>
      <c r="B5">
        <v>112500</v>
      </c>
    </row>
    <row r="6" spans="1:2" x14ac:dyDescent="0.25">
      <c r="A6" s="10">
        <v>44442</v>
      </c>
      <c r="B6">
        <v>106500</v>
      </c>
    </row>
    <row r="7" spans="1:2" x14ac:dyDescent="0.25">
      <c r="A7" s="10">
        <v>44443</v>
      </c>
      <c r="B7">
        <v>130500</v>
      </c>
    </row>
    <row r="8" spans="1:2" x14ac:dyDescent="0.25">
      <c r="A8" s="10">
        <v>44444</v>
      </c>
      <c r="B8">
        <v>112500</v>
      </c>
    </row>
    <row r="9" spans="1:2" x14ac:dyDescent="0.25">
      <c r="A9" s="10">
        <v>44445</v>
      </c>
      <c r="B9">
        <v>124500</v>
      </c>
    </row>
    <row r="10" spans="1:2" x14ac:dyDescent="0.25">
      <c r="A10" s="10">
        <v>44446</v>
      </c>
      <c r="B10">
        <v>109500</v>
      </c>
    </row>
    <row r="11" spans="1:2" x14ac:dyDescent="0.25">
      <c r="A11" s="10">
        <v>44447</v>
      </c>
      <c r="B11">
        <v>123000</v>
      </c>
    </row>
    <row r="12" spans="1:2" x14ac:dyDescent="0.25">
      <c r="A12" s="10">
        <v>44448</v>
      </c>
      <c r="B12">
        <v>90000</v>
      </c>
    </row>
    <row r="13" spans="1:2" x14ac:dyDescent="0.25">
      <c r="A13" s="10">
        <v>44449</v>
      </c>
      <c r="B13">
        <v>60000</v>
      </c>
    </row>
    <row r="14" spans="1:2" x14ac:dyDescent="0.25">
      <c r="A14" s="10">
        <v>44450</v>
      </c>
      <c r="B14">
        <v>79500</v>
      </c>
    </row>
    <row r="15" spans="1:2" x14ac:dyDescent="0.25">
      <c r="A15" s="10">
        <v>44451</v>
      </c>
      <c r="B15">
        <v>63000</v>
      </c>
    </row>
    <row r="16" spans="1:2" x14ac:dyDescent="0.25">
      <c r="A16" s="10">
        <v>44452</v>
      </c>
      <c r="B16">
        <v>76500</v>
      </c>
    </row>
    <row r="17" spans="1:2" x14ac:dyDescent="0.25">
      <c r="A17" s="10">
        <v>44453</v>
      </c>
      <c r="B17">
        <v>109500</v>
      </c>
    </row>
    <row r="18" spans="1:2" x14ac:dyDescent="0.25">
      <c r="A18" s="10">
        <v>44454</v>
      </c>
      <c r="B18">
        <v>54000</v>
      </c>
    </row>
    <row r="19" spans="1:2" x14ac:dyDescent="0.25">
      <c r="A19" s="10">
        <v>44455</v>
      </c>
      <c r="B19">
        <v>90000</v>
      </c>
    </row>
    <row r="20" spans="1:2" x14ac:dyDescent="0.25">
      <c r="A20" s="10">
        <v>44456</v>
      </c>
      <c r="B20">
        <v>82500</v>
      </c>
    </row>
    <row r="21" spans="1:2" x14ac:dyDescent="0.25">
      <c r="A21" s="10">
        <v>44457</v>
      </c>
      <c r="B21">
        <v>97500</v>
      </c>
    </row>
    <row r="22" spans="1:2" x14ac:dyDescent="0.25">
      <c r="A22" s="10">
        <v>44458</v>
      </c>
      <c r="B22">
        <v>39000</v>
      </c>
    </row>
    <row r="23" spans="1:2" x14ac:dyDescent="0.25">
      <c r="A23" s="10">
        <v>44459</v>
      </c>
      <c r="B23">
        <v>127500</v>
      </c>
    </row>
    <row r="24" spans="1:2" x14ac:dyDescent="0.25">
      <c r="A24" s="10">
        <v>44460</v>
      </c>
      <c r="B24">
        <v>94500</v>
      </c>
    </row>
    <row r="25" spans="1:2" x14ac:dyDescent="0.25">
      <c r="A25" s="10">
        <v>44461</v>
      </c>
      <c r="B25">
        <v>37500</v>
      </c>
    </row>
    <row r="26" spans="1:2" x14ac:dyDescent="0.25">
      <c r="A26" s="10">
        <v>44462</v>
      </c>
      <c r="B26">
        <v>144000</v>
      </c>
    </row>
    <row r="27" spans="1:2" x14ac:dyDescent="0.25">
      <c r="A27" s="10">
        <v>44463</v>
      </c>
      <c r="B27">
        <v>54000</v>
      </c>
    </row>
    <row r="28" spans="1:2" x14ac:dyDescent="0.25">
      <c r="A28" s="10">
        <v>44464</v>
      </c>
      <c r="B28">
        <v>69000</v>
      </c>
    </row>
    <row r="29" spans="1:2" x14ac:dyDescent="0.25">
      <c r="A29" s="10">
        <v>44465</v>
      </c>
      <c r="B29">
        <v>106500</v>
      </c>
    </row>
    <row r="30" spans="1:2" x14ac:dyDescent="0.25">
      <c r="A30" s="10">
        <v>44466</v>
      </c>
      <c r="B30">
        <v>42000</v>
      </c>
    </row>
    <row r="31" spans="1:2" x14ac:dyDescent="0.25">
      <c r="A31" s="10">
        <v>44467</v>
      </c>
      <c r="B31">
        <v>67500</v>
      </c>
    </row>
    <row r="32" spans="1:2" x14ac:dyDescent="0.25">
      <c r="A32" s="10">
        <v>44468</v>
      </c>
      <c r="B32">
        <v>112500</v>
      </c>
    </row>
    <row r="33" spans="1:2" x14ac:dyDescent="0.25">
      <c r="A33" s="10">
        <v>44469</v>
      </c>
      <c r="B33">
        <v>102000</v>
      </c>
    </row>
    <row r="34" spans="1:2" x14ac:dyDescent="0.25">
      <c r="A34" s="10" t="s">
        <v>19</v>
      </c>
      <c r="B34">
        <v>2658000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8"/>
  <sheetViews>
    <sheetView tabSelected="1" topLeftCell="Q1" workbookViewId="0">
      <selection activeCell="T3" sqref="T3"/>
    </sheetView>
  </sheetViews>
  <sheetFormatPr defaultRowHeight="15" x14ac:dyDescent="0.25"/>
  <cols>
    <col min="1" max="1" width="4" style="1" bestFit="1" customWidth="1"/>
    <col min="2" max="2" width="11.42578125" style="1" bestFit="1" customWidth="1"/>
    <col min="3" max="3" width="14.5703125" style="1" bestFit="1" customWidth="1"/>
    <col min="4" max="4" width="12.5703125" style="1" bestFit="1" customWidth="1"/>
    <col min="5" max="5" width="15.7109375" style="1" bestFit="1" customWidth="1"/>
    <col min="6" max="6" width="16.140625" style="1" bestFit="1" customWidth="1"/>
    <col min="7" max="7" width="16.85546875" style="1" bestFit="1" customWidth="1"/>
    <col min="8" max="8" width="23.85546875" style="1" customWidth="1"/>
    <col min="9" max="9" width="22.7109375" style="1" customWidth="1"/>
    <col min="10" max="10" width="18.7109375" style="1" customWidth="1"/>
    <col min="11" max="11" width="24.7109375" style="1" customWidth="1"/>
    <col min="12" max="12" width="18.85546875" style="1" customWidth="1"/>
    <col min="13" max="13" width="23.5703125" style="1" customWidth="1"/>
    <col min="14" max="14" width="23.28515625" style="1" customWidth="1"/>
    <col min="15" max="15" width="35" style="1" customWidth="1"/>
    <col min="16" max="16" width="29.7109375" style="1" customWidth="1"/>
    <col min="17" max="17" width="25.42578125" style="1" customWidth="1"/>
    <col min="18" max="18" width="31" style="1" customWidth="1"/>
    <col min="19" max="19" width="21.42578125" style="1" customWidth="1"/>
    <col min="20" max="20" width="21.5703125" style="1" customWidth="1"/>
    <col min="21" max="21" width="41.28515625" style="1" customWidth="1"/>
    <col min="22" max="22" width="22.42578125" style="1" customWidth="1"/>
    <col min="23" max="23" width="22.5703125" style="1" customWidth="1"/>
    <col min="24" max="24" width="25.7109375" style="1" customWidth="1"/>
    <col min="25" max="25" width="32.7109375" style="1" customWidth="1"/>
    <col min="26" max="26" width="35.7109375" style="1" customWidth="1"/>
    <col min="27" max="27" width="22.28515625" style="1" customWidth="1"/>
    <col min="28" max="28" width="27.28515625" style="1" customWidth="1"/>
    <col min="29" max="29" width="38.7109375" style="1" customWidth="1"/>
    <col min="30" max="30" width="28" style="1" customWidth="1"/>
    <col min="31" max="31" width="27" style="1" customWidth="1"/>
    <col min="32" max="33" width="9.140625" style="1"/>
    <col min="34" max="34" width="38.85546875" style="1" customWidth="1"/>
    <col min="35" max="35" width="21.42578125" style="1" customWidth="1"/>
    <col min="36" max="36" width="37.140625" style="1" customWidth="1"/>
    <col min="37" max="37" width="32.7109375" style="1" customWidth="1"/>
    <col min="38" max="38" width="31.7109375" style="1" customWidth="1"/>
    <col min="39" max="39" width="16" style="1" customWidth="1"/>
    <col min="40" max="16384" width="9.140625" style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11</v>
      </c>
      <c r="M1" s="1" t="s">
        <v>8</v>
      </c>
      <c r="N1" s="1" t="s">
        <v>15</v>
      </c>
      <c r="O1" s="1" t="s">
        <v>16</v>
      </c>
      <c r="P1" s="1" t="s">
        <v>24</v>
      </c>
      <c r="Q1" s="1" t="s">
        <v>23</v>
      </c>
      <c r="R1" s="1" t="s">
        <v>48</v>
      </c>
      <c r="S1" s="1" t="s">
        <v>26</v>
      </c>
      <c r="T1" s="1" t="s">
        <v>32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49</v>
      </c>
      <c r="AC1" s="1" t="s">
        <v>53</v>
      </c>
    </row>
    <row r="2" spans="1:38" x14ac:dyDescent="0.25">
      <c r="A2" s="1">
        <v>1</v>
      </c>
      <c r="B2" s="2">
        <v>44440</v>
      </c>
      <c r="C2" s="3">
        <v>0.33333333333333331</v>
      </c>
      <c r="D2" s="2">
        <v>44440</v>
      </c>
      <c r="E2" s="3">
        <v>0.38513888888888892</v>
      </c>
      <c r="F2" s="1">
        <v>12</v>
      </c>
      <c r="G2" s="1">
        <v>0</v>
      </c>
      <c r="H2" s="3">
        <f>IF(E2-C2&gt;0,E2-C2,E2+24-C2)</f>
        <v>5.1805555555555605E-2</v>
      </c>
      <c r="I2" s="1">
        <f>MINUTE(H2)</f>
        <v>14</v>
      </c>
      <c r="J2" s="1">
        <f>HOUR(H2)</f>
        <v>1</v>
      </c>
      <c r="K2" s="1">
        <f>SECOND(H2)</f>
        <v>36</v>
      </c>
      <c r="L2" s="1">
        <f>K2/60</f>
        <v>0.6</v>
      </c>
      <c r="M2" s="1">
        <f>ROUND(I2+J2*60+L2,2)</f>
        <v>74.599999999999994</v>
      </c>
      <c r="N2" s="1">
        <f>F2</f>
        <v>12</v>
      </c>
      <c r="O2" s="1">
        <f>IF(N2&gt;40,1,0)</f>
        <v>0</v>
      </c>
      <c r="P2" s="1">
        <f>M2</f>
        <v>74.599999999999994</v>
      </c>
      <c r="Q2" s="1">
        <f>P2/60</f>
        <v>1.2433333333333332</v>
      </c>
      <c r="R2" s="1">
        <f>F2*1500</f>
        <v>18000</v>
      </c>
      <c r="S2" s="1">
        <f>IF(F2&lt;10,6000*F2,IF(F2&lt;20,5500*F2,IF(F2&lt;30,5000*F2,4000*F2)))</f>
        <v>66000</v>
      </c>
      <c r="T2" s="1">
        <f>IF(S2&lt;AC2,1,0)</f>
        <v>0</v>
      </c>
      <c r="U2" s="1">
        <f>IF(E2&gt;C2,M2,0)</f>
        <v>74.599999999999994</v>
      </c>
      <c r="V2" s="1">
        <f>IF(U2=0,HOUR(E2),0)</f>
        <v>0</v>
      </c>
      <c r="W2" s="1">
        <f>IF(U2=0,MINUTE(E2),0)</f>
        <v>0</v>
      </c>
      <c r="X2" s="1">
        <f>IF(U2=0,SECOND(E2),0)</f>
        <v>0</v>
      </c>
      <c r="Y2" s="1">
        <f>X2/60</f>
        <v>0</v>
      </c>
      <c r="Z2" s="1">
        <f>V2*60+W2+Y2</f>
        <v>0</v>
      </c>
      <c r="AA2" s="1">
        <f>I2+J2*60+L2-Z2</f>
        <v>74.599999999999994</v>
      </c>
      <c r="AB2" s="1">
        <f>G2*1500</f>
        <v>0</v>
      </c>
      <c r="AC2" s="1">
        <f>1500*F2+G2*1500</f>
        <v>18000</v>
      </c>
    </row>
    <row r="3" spans="1:38" x14ac:dyDescent="0.25">
      <c r="A3" s="1">
        <v>2</v>
      </c>
      <c r="B3" s="2">
        <v>44440</v>
      </c>
      <c r="C3" s="3">
        <v>0.42430555555555555</v>
      </c>
      <c r="D3" s="2">
        <v>44440</v>
      </c>
      <c r="E3" s="3">
        <v>0.55934027777777773</v>
      </c>
      <c r="F3" s="1">
        <v>11</v>
      </c>
      <c r="G3" s="1">
        <v>16</v>
      </c>
      <c r="H3" s="3">
        <f t="shared" ref="H3:H66" si="0">IF(E3-C3&gt;0,E3-C3,E3+24-C3)</f>
        <v>0.13503472222222218</v>
      </c>
      <c r="I3" s="1">
        <f t="shared" ref="I3:I66" si="1">MINUTE(H3)</f>
        <v>14</v>
      </c>
      <c r="J3" s="1">
        <f t="shared" ref="J3:J66" si="2">HOUR(H3)</f>
        <v>3</v>
      </c>
      <c r="K3" s="1">
        <f t="shared" ref="K3:K66" si="3">SECOND(H3)</f>
        <v>27</v>
      </c>
      <c r="L3" s="1">
        <f t="shared" ref="L3:L66" si="4">K3/60</f>
        <v>0.45</v>
      </c>
      <c r="M3" s="1">
        <f t="shared" ref="M3:M66" si="5">ROUND(I3+J3*60+L3,2)</f>
        <v>194.45</v>
      </c>
      <c r="N3" s="1">
        <f>N2-G2+F3</f>
        <v>23</v>
      </c>
      <c r="O3" s="1">
        <f>IF(N3&gt;40,O2+1,O2)</f>
        <v>0</v>
      </c>
      <c r="P3" s="1">
        <f>P2+M3</f>
        <v>269.04999999999995</v>
      </c>
      <c r="Q3" s="1">
        <f>P3/60</f>
        <v>4.484166666666666</v>
      </c>
      <c r="R3" s="1">
        <f t="shared" ref="R3:R66" si="6">F3*1500</f>
        <v>16500</v>
      </c>
      <c r="S3" s="1">
        <f t="shared" ref="S3:S66" si="7">IF(F3&lt;10,6000*F3,IF(F3&lt;20,5500*F3,IF(F3&lt;30,5000*F3,4000*F3)))</f>
        <v>60500</v>
      </c>
      <c r="T3" s="1">
        <f t="shared" ref="T3:T66" si="8">IF(S3&lt;AC3,1,0)</f>
        <v>0</v>
      </c>
      <c r="U3" s="1">
        <f t="shared" ref="U3:U66" si="9">IF(E3&gt;C3,M3,0)</f>
        <v>194.45</v>
      </c>
      <c r="V3" s="1">
        <f t="shared" ref="V3:V66" si="10">IF(U3=0,HOUR(E3),0)</f>
        <v>0</v>
      </c>
      <c r="W3" s="1">
        <f t="shared" ref="W3:W66" si="11">IF(U3=0,MINUTE(E3),0)</f>
        <v>0</v>
      </c>
      <c r="X3" s="1">
        <f t="shared" ref="X3:X66" si="12">IF(U3=0,SECOND(E3),0)</f>
        <v>0</v>
      </c>
      <c r="Y3" s="1">
        <f t="shared" ref="Y3:Y66" si="13">X3/60</f>
        <v>0</v>
      </c>
      <c r="Z3" s="1">
        <f t="shared" ref="Z3:Z66" si="14">V3*60+W3+Y3</f>
        <v>0</v>
      </c>
      <c r="AA3" s="1">
        <f t="shared" ref="AA3:AA66" si="15">I3+J3*60+L3-Z3</f>
        <v>194.45</v>
      </c>
      <c r="AB3" s="1">
        <f>G3*1500</f>
        <v>24000</v>
      </c>
      <c r="AC3" s="1">
        <f t="shared" ref="AC3:AC66" si="16">1500*F3+G3*1500</f>
        <v>40500</v>
      </c>
    </row>
    <row r="4" spans="1:38" x14ac:dyDescent="0.25">
      <c r="A4" s="1">
        <v>3</v>
      </c>
      <c r="B4" s="2">
        <v>44440</v>
      </c>
      <c r="C4" s="3">
        <v>0.64613425925925927</v>
      </c>
      <c r="D4" s="2">
        <v>44440</v>
      </c>
      <c r="E4" s="3">
        <v>0.71621527777777771</v>
      </c>
      <c r="F4" s="1">
        <v>9</v>
      </c>
      <c r="G4" s="1">
        <v>0</v>
      </c>
      <c r="H4" s="3">
        <f t="shared" si="0"/>
        <v>7.0081018518518445E-2</v>
      </c>
      <c r="I4" s="1">
        <f t="shared" si="1"/>
        <v>40</v>
      </c>
      <c r="J4" s="1">
        <f t="shared" si="2"/>
        <v>1</v>
      </c>
      <c r="K4" s="1">
        <f t="shared" si="3"/>
        <v>55</v>
      </c>
      <c r="L4" s="1">
        <f t="shared" si="4"/>
        <v>0.91666666666666663</v>
      </c>
      <c r="M4" s="1">
        <f t="shared" si="5"/>
        <v>100.92</v>
      </c>
      <c r="N4" s="1">
        <f>N3-G3+F4</f>
        <v>16</v>
      </c>
      <c r="O4" s="1">
        <f t="shared" ref="O4:O67" si="17">IF(N4&gt;40,O3+1,O3)</f>
        <v>0</v>
      </c>
      <c r="P4" s="1">
        <f t="shared" ref="P4:P67" si="18">P3+M4</f>
        <v>369.96999999999997</v>
      </c>
      <c r="Q4" s="1">
        <f t="shared" ref="Q4:Q67" si="19">P4/60</f>
        <v>6.1661666666666664</v>
      </c>
      <c r="R4" s="1">
        <f t="shared" si="6"/>
        <v>13500</v>
      </c>
      <c r="S4" s="1">
        <f t="shared" si="7"/>
        <v>54000</v>
      </c>
      <c r="T4" s="1">
        <f t="shared" si="8"/>
        <v>0</v>
      </c>
      <c r="U4" s="1">
        <f t="shared" si="9"/>
        <v>100.92</v>
      </c>
      <c r="V4" s="1">
        <f t="shared" si="10"/>
        <v>0</v>
      </c>
      <c r="W4" s="1">
        <f t="shared" si="11"/>
        <v>0</v>
      </c>
      <c r="X4" s="1">
        <f t="shared" si="12"/>
        <v>0</v>
      </c>
      <c r="Y4" s="1">
        <f t="shared" si="13"/>
        <v>0</v>
      </c>
      <c r="Z4" s="1">
        <f t="shared" si="14"/>
        <v>0</v>
      </c>
      <c r="AA4" s="1">
        <f t="shared" si="15"/>
        <v>100.91666666666667</v>
      </c>
      <c r="AB4" s="1">
        <f t="shared" ref="AB4:AB67" si="20">G4*1500</f>
        <v>0</v>
      </c>
      <c r="AC4" s="1">
        <f t="shared" si="16"/>
        <v>13500</v>
      </c>
      <c r="AG4" s="4" t="s">
        <v>12</v>
      </c>
      <c r="AH4" s="1" t="s">
        <v>13</v>
      </c>
      <c r="AI4" s="1">
        <f>MAX(M2:M158)</f>
        <v>259.64999999999998</v>
      </c>
    </row>
    <row r="5" spans="1:38" x14ac:dyDescent="0.25">
      <c r="A5" s="1">
        <v>4</v>
      </c>
      <c r="B5" s="2">
        <v>44440</v>
      </c>
      <c r="C5" s="3">
        <v>0.76347222222222222</v>
      </c>
      <c r="D5" s="2">
        <v>44440</v>
      </c>
      <c r="E5" s="3">
        <v>0.91402777777777777</v>
      </c>
      <c r="F5" s="1">
        <v>14</v>
      </c>
      <c r="G5" s="1">
        <v>11</v>
      </c>
      <c r="H5" s="3">
        <f t="shared" si="0"/>
        <v>0.15055555555555555</v>
      </c>
      <c r="I5" s="1">
        <f t="shared" si="1"/>
        <v>36</v>
      </c>
      <c r="J5" s="1">
        <f t="shared" si="2"/>
        <v>3</v>
      </c>
      <c r="K5" s="1">
        <f t="shared" si="3"/>
        <v>48</v>
      </c>
      <c r="L5" s="1">
        <f t="shared" si="4"/>
        <v>0.8</v>
      </c>
      <c r="M5" s="1">
        <f t="shared" si="5"/>
        <v>216.8</v>
      </c>
      <c r="N5" s="1">
        <f t="shared" ref="N5:N68" si="21">N4-G4+F5</f>
        <v>30</v>
      </c>
      <c r="O5" s="1">
        <f t="shared" si="17"/>
        <v>0</v>
      </c>
      <c r="P5" s="1">
        <f t="shared" si="18"/>
        <v>586.77</v>
      </c>
      <c r="Q5" s="1">
        <f t="shared" si="19"/>
        <v>9.7795000000000005</v>
      </c>
      <c r="R5" s="1">
        <f t="shared" si="6"/>
        <v>21000</v>
      </c>
      <c r="S5" s="1">
        <f t="shared" si="7"/>
        <v>77000</v>
      </c>
      <c r="T5" s="1">
        <f t="shared" si="8"/>
        <v>0</v>
      </c>
      <c r="U5" s="1">
        <f t="shared" si="9"/>
        <v>216.8</v>
      </c>
      <c r="V5" s="1">
        <f t="shared" si="10"/>
        <v>0</v>
      </c>
      <c r="W5" s="1">
        <f t="shared" si="11"/>
        <v>0</v>
      </c>
      <c r="X5" s="1">
        <f t="shared" si="12"/>
        <v>0</v>
      </c>
      <c r="Y5" s="1">
        <f t="shared" si="13"/>
        <v>0</v>
      </c>
      <c r="Z5" s="1">
        <f t="shared" si="14"/>
        <v>0</v>
      </c>
      <c r="AA5" s="1">
        <f t="shared" si="15"/>
        <v>216.8</v>
      </c>
      <c r="AB5" s="1">
        <f t="shared" si="20"/>
        <v>16500</v>
      </c>
      <c r="AC5" s="1">
        <f t="shared" si="16"/>
        <v>37500</v>
      </c>
      <c r="AG5" s="4"/>
      <c r="AH5" s="1" t="s">
        <v>14</v>
      </c>
      <c r="AI5" s="1">
        <f>A11</f>
        <v>10</v>
      </c>
    </row>
    <row r="6" spans="1:38" x14ac:dyDescent="0.25">
      <c r="A6" s="1">
        <v>5</v>
      </c>
      <c r="B6" s="2">
        <v>44441</v>
      </c>
      <c r="C6" s="3">
        <v>0.17721064814814813</v>
      </c>
      <c r="D6" s="2">
        <v>44441</v>
      </c>
      <c r="E6" s="3">
        <v>0.27315972222222223</v>
      </c>
      <c r="F6" s="1">
        <v>21</v>
      </c>
      <c r="G6" s="1">
        <v>15</v>
      </c>
      <c r="H6" s="3">
        <f t="shared" si="0"/>
        <v>9.5949074074074103E-2</v>
      </c>
      <c r="I6" s="1">
        <f t="shared" si="1"/>
        <v>18</v>
      </c>
      <c r="J6" s="1">
        <f t="shared" si="2"/>
        <v>2</v>
      </c>
      <c r="K6" s="1">
        <f t="shared" si="3"/>
        <v>10</v>
      </c>
      <c r="L6" s="1">
        <f t="shared" si="4"/>
        <v>0.16666666666666666</v>
      </c>
      <c r="M6" s="1">
        <f t="shared" si="5"/>
        <v>138.16999999999999</v>
      </c>
      <c r="N6" s="1">
        <f t="shared" si="21"/>
        <v>40</v>
      </c>
      <c r="O6" s="1">
        <f t="shared" si="17"/>
        <v>0</v>
      </c>
      <c r="P6" s="1">
        <f t="shared" si="18"/>
        <v>724.93999999999994</v>
      </c>
      <c r="Q6" s="1">
        <f t="shared" si="19"/>
        <v>12.082333333333333</v>
      </c>
      <c r="R6" s="1">
        <f t="shared" si="6"/>
        <v>31500</v>
      </c>
      <c r="S6" s="1">
        <f t="shared" si="7"/>
        <v>105000</v>
      </c>
      <c r="T6" s="1">
        <f t="shared" si="8"/>
        <v>0</v>
      </c>
      <c r="U6" s="1">
        <f t="shared" si="9"/>
        <v>138.16999999999999</v>
      </c>
      <c r="V6" s="1">
        <f t="shared" si="10"/>
        <v>0</v>
      </c>
      <c r="W6" s="1">
        <f t="shared" si="11"/>
        <v>0</v>
      </c>
      <c r="X6" s="1">
        <f t="shared" si="12"/>
        <v>0</v>
      </c>
      <c r="Y6" s="1">
        <f t="shared" si="13"/>
        <v>0</v>
      </c>
      <c r="Z6" s="1">
        <f t="shared" si="14"/>
        <v>0</v>
      </c>
      <c r="AA6" s="1">
        <f t="shared" si="15"/>
        <v>138.16666666666666</v>
      </c>
      <c r="AB6" s="1">
        <f t="shared" si="20"/>
        <v>22500</v>
      </c>
      <c r="AC6" s="1">
        <f t="shared" si="16"/>
        <v>54000</v>
      </c>
      <c r="AG6" s="4" t="s">
        <v>17</v>
      </c>
      <c r="AH6" s="1">
        <f>O158</f>
        <v>3</v>
      </c>
    </row>
    <row r="7" spans="1:38" x14ac:dyDescent="0.25">
      <c r="A7" s="1">
        <v>6</v>
      </c>
      <c r="B7" s="2">
        <v>44441</v>
      </c>
      <c r="C7" s="3">
        <v>0.34736111111111106</v>
      </c>
      <c r="D7" s="2">
        <v>44441</v>
      </c>
      <c r="E7" s="3">
        <v>0.42460648148148145</v>
      </c>
      <c r="F7" s="1">
        <v>11</v>
      </c>
      <c r="G7" s="1">
        <v>24</v>
      </c>
      <c r="H7" s="3">
        <f t="shared" si="0"/>
        <v>7.7245370370370381E-2</v>
      </c>
      <c r="I7" s="1">
        <f t="shared" si="1"/>
        <v>51</v>
      </c>
      <c r="J7" s="1">
        <f t="shared" si="2"/>
        <v>1</v>
      </c>
      <c r="K7" s="1">
        <f t="shared" si="3"/>
        <v>14</v>
      </c>
      <c r="L7" s="1">
        <f t="shared" si="4"/>
        <v>0.23333333333333334</v>
      </c>
      <c r="M7" s="1">
        <f t="shared" si="5"/>
        <v>111.23</v>
      </c>
      <c r="N7" s="1">
        <f t="shared" si="21"/>
        <v>36</v>
      </c>
      <c r="O7" s="1">
        <f t="shared" si="17"/>
        <v>0</v>
      </c>
      <c r="P7" s="1">
        <f t="shared" si="18"/>
        <v>836.17</v>
      </c>
      <c r="Q7" s="1">
        <f t="shared" si="19"/>
        <v>13.936166666666667</v>
      </c>
      <c r="R7" s="1">
        <f t="shared" si="6"/>
        <v>16500</v>
      </c>
      <c r="S7" s="1">
        <f t="shared" si="7"/>
        <v>60500</v>
      </c>
      <c r="T7" s="1">
        <f t="shared" si="8"/>
        <v>0</v>
      </c>
      <c r="U7" s="1">
        <f t="shared" si="9"/>
        <v>111.23</v>
      </c>
      <c r="V7" s="1">
        <f t="shared" si="10"/>
        <v>0</v>
      </c>
      <c r="W7" s="1">
        <f t="shared" si="11"/>
        <v>0</v>
      </c>
      <c r="X7" s="1">
        <f t="shared" si="12"/>
        <v>0</v>
      </c>
      <c r="Y7" s="1">
        <f t="shared" si="13"/>
        <v>0</v>
      </c>
      <c r="Z7" s="1">
        <f t="shared" si="14"/>
        <v>0</v>
      </c>
      <c r="AA7" s="1">
        <f t="shared" si="15"/>
        <v>111.23333333333333</v>
      </c>
      <c r="AB7" s="1">
        <f t="shared" si="20"/>
        <v>36000</v>
      </c>
      <c r="AC7" s="1">
        <f t="shared" si="16"/>
        <v>52500</v>
      </c>
      <c r="AG7" s="4" t="s">
        <v>21</v>
      </c>
      <c r="AH7" s="1" t="s">
        <v>22</v>
      </c>
      <c r="AI7" s="8" t="s">
        <v>20</v>
      </c>
      <c r="AJ7" s="8" t="s">
        <v>41</v>
      </c>
      <c r="AK7" s="8" t="s">
        <v>42</v>
      </c>
      <c r="AL7" s="8" t="s">
        <v>43</v>
      </c>
    </row>
    <row r="8" spans="1:38" x14ac:dyDescent="0.25">
      <c r="A8" s="1">
        <v>7</v>
      </c>
      <c r="B8" s="2">
        <v>44441</v>
      </c>
      <c r="C8" s="3">
        <v>0.48079861111111111</v>
      </c>
      <c r="D8" s="2">
        <v>44441</v>
      </c>
      <c r="E8" s="3">
        <v>0.57214120370370369</v>
      </c>
      <c r="F8" s="1">
        <v>19</v>
      </c>
      <c r="G8" s="1">
        <v>10</v>
      </c>
      <c r="H8" s="3">
        <f t="shared" si="0"/>
        <v>9.1342592592592586E-2</v>
      </c>
      <c r="I8" s="1">
        <f t="shared" si="1"/>
        <v>11</v>
      </c>
      <c r="J8" s="1">
        <f t="shared" si="2"/>
        <v>2</v>
      </c>
      <c r="K8" s="1">
        <f t="shared" si="3"/>
        <v>32</v>
      </c>
      <c r="L8" s="1">
        <f t="shared" si="4"/>
        <v>0.53333333333333333</v>
      </c>
      <c r="M8" s="1">
        <f t="shared" si="5"/>
        <v>131.53</v>
      </c>
      <c r="N8" s="1">
        <f t="shared" si="21"/>
        <v>31</v>
      </c>
      <c r="O8" s="1">
        <f t="shared" si="17"/>
        <v>0</v>
      </c>
      <c r="P8" s="1">
        <f t="shared" si="18"/>
        <v>967.69999999999993</v>
      </c>
      <c r="Q8" s="1">
        <f t="shared" si="19"/>
        <v>16.128333333333334</v>
      </c>
      <c r="R8" s="1">
        <f t="shared" si="6"/>
        <v>28500</v>
      </c>
      <c r="S8" s="1">
        <f t="shared" si="7"/>
        <v>104500</v>
      </c>
      <c r="T8" s="1">
        <f t="shared" si="8"/>
        <v>0</v>
      </c>
      <c r="U8" s="1">
        <f t="shared" si="9"/>
        <v>131.53</v>
      </c>
      <c r="V8" s="1">
        <f t="shared" si="10"/>
        <v>0</v>
      </c>
      <c r="W8" s="1">
        <f t="shared" si="11"/>
        <v>0</v>
      </c>
      <c r="X8" s="1">
        <f t="shared" si="12"/>
        <v>0</v>
      </c>
      <c r="Y8" s="1">
        <f t="shared" si="13"/>
        <v>0</v>
      </c>
      <c r="Z8" s="1">
        <f t="shared" si="14"/>
        <v>0</v>
      </c>
      <c r="AA8" s="1">
        <f t="shared" si="15"/>
        <v>131.53333333333333</v>
      </c>
      <c r="AB8" s="1">
        <f t="shared" si="20"/>
        <v>15000</v>
      </c>
      <c r="AC8" s="1">
        <f t="shared" si="16"/>
        <v>43500</v>
      </c>
      <c r="AG8" s="4"/>
      <c r="AI8" s="10">
        <v>44440</v>
      </c>
      <c r="AJ8">
        <v>586.76666666666665</v>
      </c>
      <c r="AK8">
        <v>0</v>
      </c>
      <c r="AL8" s="1">
        <f>ROUND(AJ8+AK8,2)</f>
        <v>586.77</v>
      </c>
    </row>
    <row r="9" spans="1:38" x14ac:dyDescent="0.25">
      <c r="A9" s="1">
        <v>8</v>
      </c>
      <c r="B9" s="2">
        <v>44441</v>
      </c>
      <c r="C9" s="3">
        <v>0.63290509259259264</v>
      </c>
      <c r="D9" s="2">
        <v>44441</v>
      </c>
      <c r="E9" s="3">
        <v>0.72944444444444445</v>
      </c>
      <c r="F9" s="1">
        <v>9</v>
      </c>
      <c r="G9" s="1">
        <v>11</v>
      </c>
      <c r="H9" s="3">
        <f t="shared" si="0"/>
        <v>9.6539351851851807E-2</v>
      </c>
      <c r="I9" s="1">
        <f t="shared" si="1"/>
        <v>19</v>
      </c>
      <c r="J9" s="1">
        <f t="shared" si="2"/>
        <v>2</v>
      </c>
      <c r="K9" s="1">
        <f t="shared" si="3"/>
        <v>1</v>
      </c>
      <c r="L9" s="1">
        <f t="shared" si="4"/>
        <v>1.6666666666666666E-2</v>
      </c>
      <c r="M9" s="1">
        <f t="shared" si="5"/>
        <v>139.02000000000001</v>
      </c>
      <c r="N9" s="1">
        <f t="shared" si="21"/>
        <v>30</v>
      </c>
      <c r="O9" s="1">
        <f t="shared" si="17"/>
        <v>0</v>
      </c>
      <c r="P9" s="1">
        <f t="shared" si="18"/>
        <v>1106.72</v>
      </c>
      <c r="Q9" s="1">
        <f t="shared" si="19"/>
        <v>18.445333333333334</v>
      </c>
      <c r="R9" s="1">
        <f t="shared" si="6"/>
        <v>13500</v>
      </c>
      <c r="S9" s="1">
        <f t="shared" si="7"/>
        <v>54000</v>
      </c>
      <c r="T9" s="1">
        <f t="shared" si="8"/>
        <v>0</v>
      </c>
      <c r="U9" s="1">
        <f t="shared" si="9"/>
        <v>139.02000000000001</v>
      </c>
      <c r="V9" s="1">
        <f t="shared" si="10"/>
        <v>0</v>
      </c>
      <c r="W9" s="1">
        <f t="shared" si="11"/>
        <v>0</v>
      </c>
      <c r="X9" s="1">
        <f t="shared" si="12"/>
        <v>0</v>
      </c>
      <c r="Y9" s="1">
        <f t="shared" si="13"/>
        <v>0</v>
      </c>
      <c r="Z9" s="1">
        <f t="shared" si="14"/>
        <v>0</v>
      </c>
      <c r="AA9" s="1">
        <f t="shared" si="15"/>
        <v>139.01666666666668</v>
      </c>
      <c r="AB9" s="1">
        <f t="shared" si="20"/>
        <v>16500</v>
      </c>
      <c r="AC9" s="1">
        <f t="shared" si="16"/>
        <v>30000</v>
      </c>
      <c r="AG9" s="4"/>
      <c r="AI9" s="10">
        <v>44441</v>
      </c>
      <c r="AJ9">
        <v>650.96666666666658</v>
      </c>
      <c r="AK9">
        <v>0</v>
      </c>
      <c r="AL9" s="1">
        <f t="shared" ref="AL9:AL37" si="22">ROUND(AJ9+AK9,2)</f>
        <v>650.97</v>
      </c>
    </row>
    <row r="10" spans="1:38" x14ac:dyDescent="0.25">
      <c r="A10" s="1">
        <v>9</v>
      </c>
      <c r="B10" s="2">
        <v>44441</v>
      </c>
      <c r="C10" s="3">
        <v>0.80592592592592593</v>
      </c>
      <c r="D10" s="2">
        <v>44441</v>
      </c>
      <c r="E10" s="3">
        <v>0.89690972222222232</v>
      </c>
      <c r="F10" s="1">
        <v>12</v>
      </c>
      <c r="G10" s="1">
        <v>15</v>
      </c>
      <c r="H10" s="3">
        <f t="shared" si="0"/>
        <v>9.0983796296296382E-2</v>
      </c>
      <c r="I10" s="1">
        <f t="shared" si="1"/>
        <v>11</v>
      </c>
      <c r="J10" s="1">
        <f t="shared" si="2"/>
        <v>2</v>
      </c>
      <c r="K10" s="1">
        <f t="shared" si="3"/>
        <v>1</v>
      </c>
      <c r="L10" s="1">
        <f t="shared" si="4"/>
        <v>1.6666666666666666E-2</v>
      </c>
      <c r="M10" s="1">
        <f t="shared" si="5"/>
        <v>131.02000000000001</v>
      </c>
      <c r="N10" s="1">
        <f t="shared" si="21"/>
        <v>31</v>
      </c>
      <c r="O10" s="1">
        <f t="shared" si="17"/>
        <v>0</v>
      </c>
      <c r="P10" s="1">
        <f t="shared" si="18"/>
        <v>1237.74</v>
      </c>
      <c r="Q10" s="1">
        <f t="shared" si="19"/>
        <v>20.629000000000001</v>
      </c>
      <c r="R10" s="1">
        <f t="shared" si="6"/>
        <v>18000</v>
      </c>
      <c r="S10" s="1">
        <f t="shared" si="7"/>
        <v>66000</v>
      </c>
      <c r="T10" s="1">
        <f t="shared" si="8"/>
        <v>0</v>
      </c>
      <c r="U10" s="1">
        <f t="shared" si="9"/>
        <v>131.02000000000001</v>
      </c>
      <c r="V10" s="1">
        <f t="shared" si="10"/>
        <v>0</v>
      </c>
      <c r="W10" s="1">
        <f t="shared" si="11"/>
        <v>0</v>
      </c>
      <c r="X10" s="1">
        <f t="shared" si="12"/>
        <v>0</v>
      </c>
      <c r="Y10" s="1">
        <f t="shared" si="13"/>
        <v>0</v>
      </c>
      <c r="Z10" s="1">
        <f t="shared" si="14"/>
        <v>0</v>
      </c>
      <c r="AA10" s="1">
        <f t="shared" si="15"/>
        <v>131.01666666666668</v>
      </c>
      <c r="AB10" s="1">
        <f t="shared" si="20"/>
        <v>22500</v>
      </c>
      <c r="AC10" s="1">
        <f t="shared" si="16"/>
        <v>40500</v>
      </c>
      <c r="AG10" s="4"/>
      <c r="AI10" s="12">
        <v>44442</v>
      </c>
      <c r="AJ10" s="13">
        <v>836.68333333333339</v>
      </c>
      <c r="AK10" s="13">
        <v>0</v>
      </c>
      <c r="AL10" s="5">
        <f t="shared" si="22"/>
        <v>836.68</v>
      </c>
    </row>
    <row r="11" spans="1:38" x14ac:dyDescent="0.25">
      <c r="A11" s="5">
        <v>10</v>
      </c>
      <c r="B11" s="6">
        <v>44442</v>
      </c>
      <c r="C11" s="7">
        <v>0.13548611111111111</v>
      </c>
      <c r="D11" s="6">
        <v>44442</v>
      </c>
      <c r="E11" s="7">
        <v>0.31579861111111113</v>
      </c>
      <c r="F11" s="5">
        <v>17</v>
      </c>
      <c r="G11" s="5">
        <v>22</v>
      </c>
      <c r="H11" s="7">
        <f t="shared" si="0"/>
        <v>0.18031250000000001</v>
      </c>
      <c r="I11" s="5">
        <f t="shared" si="1"/>
        <v>19</v>
      </c>
      <c r="J11" s="5">
        <f t="shared" si="2"/>
        <v>4</v>
      </c>
      <c r="K11" s="5">
        <f t="shared" si="3"/>
        <v>39</v>
      </c>
      <c r="L11" s="5">
        <f t="shared" si="4"/>
        <v>0.65</v>
      </c>
      <c r="M11" s="1">
        <f t="shared" si="5"/>
        <v>259.64999999999998</v>
      </c>
      <c r="N11" s="1">
        <f t="shared" si="21"/>
        <v>33</v>
      </c>
      <c r="O11" s="1">
        <f t="shared" si="17"/>
        <v>0</v>
      </c>
      <c r="P11" s="1">
        <f t="shared" si="18"/>
        <v>1497.3899999999999</v>
      </c>
      <c r="Q11" s="1">
        <f t="shared" si="19"/>
        <v>24.956499999999998</v>
      </c>
      <c r="R11" s="1">
        <f t="shared" si="6"/>
        <v>25500</v>
      </c>
      <c r="S11" s="1">
        <f t="shared" si="7"/>
        <v>93500</v>
      </c>
      <c r="T11" s="1">
        <f t="shared" si="8"/>
        <v>0</v>
      </c>
      <c r="U11" s="1">
        <f t="shared" si="9"/>
        <v>259.64999999999998</v>
      </c>
      <c r="V11" s="1">
        <f t="shared" si="10"/>
        <v>0</v>
      </c>
      <c r="W11" s="1">
        <f t="shared" si="11"/>
        <v>0</v>
      </c>
      <c r="X11" s="1">
        <f t="shared" si="12"/>
        <v>0</v>
      </c>
      <c r="Y11" s="1">
        <f t="shared" si="13"/>
        <v>0</v>
      </c>
      <c r="Z11" s="1">
        <f t="shared" si="14"/>
        <v>0</v>
      </c>
      <c r="AA11" s="1">
        <f t="shared" si="15"/>
        <v>259.64999999999998</v>
      </c>
      <c r="AB11" s="1">
        <f t="shared" si="20"/>
        <v>33000</v>
      </c>
      <c r="AC11" s="1">
        <f t="shared" si="16"/>
        <v>58500</v>
      </c>
      <c r="AG11" s="4"/>
      <c r="AI11" s="10">
        <v>44443</v>
      </c>
      <c r="AJ11">
        <v>685.84999999999991</v>
      </c>
      <c r="AK11">
        <v>0</v>
      </c>
      <c r="AL11" s="1">
        <f t="shared" si="22"/>
        <v>685.85</v>
      </c>
    </row>
    <row r="12" spans="1:38" x14ac:dyDescent="0.25">
      <c r="A12" s="1">
        <v>11</v>
      </c>
      <c r="B12" s="2">
        <v>44442</v>
      </c>
      <c r="C12" s="3">
        <v>0.37784722222222222</v>
      </c>
      <c r="D12" s="2">
        <v>44442</v>
      </c>
      <c r="E12" s="3">
        <v>0.46140046296296294</v>
      </c>
      <c r="F12" s="1">
        <v>14</v>
      </c>
      <c r="G12" s="1">
        <v>10</v>
      </c>
      <c r="H12" s="3">
        <f t="shared" si="0"/>
        <v>8.355324074074072E-2</v>
      </c>
      <c r="I12" s="1">
        <f t="shared" si="1"/>
        <v>0</v>
      </c>
      <c r="J12" s="1">
        <f t="shared" si="2"/>
        <v>2</v>
      </c>
      <c r="K12" s="1">
        <f t="shared" si="3"/>
        <v>19</v>
      </c>
      <c r="L12" s="1">
        <f t="shared" si="4"/>
        <v>0.31666666666666665</v>
      </c>
      <c r="M12" s="1">
        <f t="shared" si="5"/>
        <v>120.32</v>
      </c>
      <c r="N12" s="1">
        <f t="shared" si="21"/>
        <v>25</v>
      </c>
      <c r="O12" s="1">
        <f t="shared" si="17"/>
        <v>0</v>
      </c>
      <c r="P12" s="1">
        <f t="shared" si="18"/>
        <v>1617.7099999999998</v>
      </c>
      <c r="Q12" s="1">
        <f t="shared" si="19"/>
        <v>26.961833333333331</v>
      </c>
      <c r="R12" s="1">
        <f t="shared" si="6"/>
        <v>21000</v>
      </c>
      <c r="S12" s="1">
        <f t="shared" si="7"/>
        <v>77000</v>
      </c>
      <c r="T12" s="1">
        <f t="shared" si="8"/>
        <v>0</v>
      </c>
      <c r="U12" s="1">
        <f t="shared" si="9"/>
        <v>120.32</v>
      </c>
      <c r="V12" s="1">
        <f t="shared" si="10"/>
        <v>0</v>
      </c>
      <c r="W12" s="1">
        <f t="shared" si="11"/>
        <v>0</v>
      </c>
      <c r="X12" s="1">
        <f t="shared" si="12"/>
        <v>0</v>
      </c>
      <c r="Y12" s="1">
        <f t="shared" si="13"/>
        <v>0</v>
      </c>
      <c r="Z12" s="1">
        <f t="shared" si="14"/>
        <v>0</v>
      </c>
      <c r="AA12" s="1">
        <f t="shared" si="15"/>
        <v>120.31666666666666</v>
      </c>
      <c r="AB12" s="1">
        <f t="shared" si="20"/>
        <v>15000</v>
      </c>
      <c r="AC12" s="1">
        <f t="shared" si="16"/>
        <v>36000</v>
      </c>
      <c r="AG12" s="4"/>
      <c r="AI12" s="10">
        <v>44444</v>
      </c>
      <c r="AJ12">
        <v>664.16666666666663</v>
      </c>
      <c r="AK12">
        <v>0</v>
      </c>
      <c r="AL12" s="1">
        <f t="shared" si="22"/>
        <v>664.17</v>
      </c>
    </row>
    <row r="13" spans="1:38" x14ac:dyDescent="0.25">
      <c r="A13" s="1">
        <v>12</v>
      </c>
      <c r="B13" s="2">
        <v>44442</v>
      </c>
      <c r="C13" s="3">
        <v>0.50086805555555558</v>
      </c>
      <c r="D13" s="2">
        <v>44442</v>
      </c>
      <c r="E13" s="3">
        <v>0.63633101851851859</v>
      </c>
      <c r="F13" s="1">
        <v>24</v>
      </c>
      <c r="G13" s="1">
        <v>19</v>
      </c>
      <c r="H13" s="3">
        <f t="shared" si="0"/>
        <v>0.13546296296296301</v>
      </c>
      <c r="I13" s="1">
        <f t="shared" si="1"/>
        <v>15</v>
      </c>
      <c r="J13" s="1">
        <f t="shared" si="2"/>
        <v>3</v>
      </c>
      <c r="K13" s="1">
        <f t="shared" si="3"/>
        <v>4</v>
      </c>
      <c r="L13" s="1">
        <f t="shared" si="4"/>
        <v>6.6666666666666666E-2</v>
      </c>
      <c r="M13" s="1">
        <f t="shared" si="5"/>
        <v>195.07</v>
      </c>
      <c r="N13" s="1">
        <f t="shared" si="21"/>
        <v>39</v>
      </c>
      <c r="O13" s="1">
        <f t="shared" si="17"/>
        <v>0</v>
      </c>
      <c r="P13" s="1">
        <f t="shared" si="18"/>
        <v>1812.7799999999997</v>
      </c>
      <c r="Q13" s="1">
        <f t="shared" si="19"/>
        <v>30.212999999999997</v>
      </c>
      <c r="R13" s="1">
        <f t="shared" si="6"/>
        <v>36000</v>
      </c>
      <c r="S13" s="1">
        <f t="shared" si="7"/>
        <v>120000</v>
      </c>
      <c r="T13" s="1">
        <f t="shared" si="8"/>
        <v>0</v>
      </c>
      <c r="U13" s="1">
        <f t="shared" si="9"/>
        <v>195.07</v>
      </c>
      <c r="V13" s="1">
        <f t="shared" si="10"/>
        <v>0</v>
      </c>
      <c r="W13" s="1">
        <f t="shared" si="11"/>
        <v>0</v>
      </c>
      <c r="X13" s="1">
        <f t="shared" si="12"/>
        <v>0</v>
      </c>
      <c r="Y13" s="1">
        <f t="shared" si="13"/>
        <v>0</v>
      </c>
      <c r="Z13" s="1">
        <f t="shared" si="14"/>
        <v>0</v>
      </c>
      <c r="AA13" s="1">
        <f t="shared" si="15"/>
        <v>195.06666666666666</v>
      </c>
      <c r="AB13" s="1">
        <f t="shared" si="20"/>
        <v>28500</v>
      </c>
      <c r="AC13" s="1">
        <f t="shared" si="16"/>
        <v>64500</v>
      </c>
      <c r="AG13" s="4"/>
      <c r="AI13" s="10">
        <v>44445</v>
      </c>
      <c r="AJ13">
        <v>584.5</v>
      </c>
      <c r="AK13">
        <v>19.433333333333334</v>
      </c>
      <c r="AL13" s="1">
        <f t="shared" si="22"/>
        <v>603.92999999999995</v>
      </c>
    </row>
    <row r="14" spans="1:38" x14ac:dyDescent="0.25">
      <c r="A14" s="1">
        <v>13</v>
      </c>
      <c r="B14" s="2">
        <v>44442</v>
      </c>
      <c r="C14" s="3">
        <v>0.7049305555555555</v>
      </c>
      <c r="D14" s="2">
        <v>44442</v>
      </c>
      <c r="E14" s="3">
        <v>0.76827546296296301</v>
      </c>
      <c r="F14" s="1">
        <v>16</v>
      </c>
      <c r="G14" s="1">
        <v>11</v>
      </c>
      <c r="H14" s="3">
        <f t="shared" si="0"/>
        <v>6.3344907407407502E-2</v>
      </c>
      <c r="I14" s="1">
        <f t="shared" si="1"/>
        <v>31</v>
      </c>
      <c r="J14" s="1">
        <f t="shared" si="2"/>
        <v>1</v>
      </c>
      <c r="K14" s="1">
        <f t="shared" si="3"/>
        <v>13</v>
      </c>
      <c r="L14" s="1">
        <f t="shared" si="4"/>
        <v>0.21666666666666667</v>
      </c>
      <c r="M14" s="1">
        <f t="shared" si="5"/>
        <v>91.22</v>
      </c>
      <c r="N14" s="1">
        <f t="shared" si="21"/>
        <v>36</v>
      </c>
      <c r="O14" s="1">
        <f t="shared" si="17"/>
        <v>0</v>
      </c>
      <c r="P14" s="1">
        <f t="shared" si="18"/>
        <v>1903.9999999999998</v>
      </c>
      <c r="Q14" s="1">
        <f t="shared" si="19"/>
        <v>31.733333333333331</v>
      </c>
      <c r="R14" s="1">
        <f t="shared" si="6"/>
        <v>24000</v>
      </c>
      <c r="S14" s="1">
        <f t="shared" si="7"/>
        <v>88000</v>
      </c>
      <c r="T14" s="1">
        <f t="shared" si="8"/>
        <v>0</v>
      </c>
      <c r="U14" s="1">
        <f t="shared" si="9"/>
        <v>91.22</v>
      </c>
      <c r="V14" s="1">
        <f t="shared" si="10"/>
        <v>0</v>
      </c>
      <c r="W14" s="1">
        <f t="shared" si="11"/>
        <v>0</v>
      </c>
      <c r="X14" s="1">
        <f t="shared" si="12"/>
        <v>0</v>
      </c>
      <c r="Y14" s="1">
        <f t="shared" si="13"/>
        <v>0</v>
      </c>
      <c r="Z14" s="1">
        <f t="shared" si="14"/>
        <v>0</v>
      </c>
      <c r="AA14" s="1">
        <f t="shared" si="15"/>
        <v>91.216666666666669</v>
      </c>
      <c r="AB14" s="1">
        <f t="shared" si="20"/>
        <v>16500</v>
      </c>
      <c r="AC14" s="1">
        <f t="shared" si="16"/>
        <v>40500</v>
      </c>
      <c r="AG14" s="4"/>
      <c r="AI14" s="10">
        <v>44446</v>
      </c>
      <c r="AJ14">
        <v>566.9666666666667</v>
      </c>
      <c r="AK14">
        <v>0</v>
      </c>
      <c r="AL14" s="1">
        <f t="shared" si="22"/>
        <v>566.97</v>
      </c>
    </row>
    <row r="15" spans="1:38" x14ac:dyDescent="0.25">
      <c r="A15" s="1">
        <v>14</v>
      </c>
      <c r="B15" s="2">
        <v>44442</v>
      </c>
      <c r="C15" s="3">
        <v>0.80994212962962964</v>
      </c>
      <c r="D15" s="2">
        <v>44442</v>
      </c>
      <c r="E15" s="3">
        <v>0.92829861111111101</v>
      </c>
      <c r="F15" s="1">
        <v>15</v>
      </c>
      <c r="G15" s="1">
        <v>9</v>
      </c>
      <c r="H15" s="3">
        <f t="shared" si="0"/>
        <v>0.11835648148148137</v>
      </c>
      <c r="I15" s="1">
        <f t="shared" si="1"/>
        <v>50</v>
      </c>
      <c r="J15" s="1">
        <f t="shared" si="2"/>
        <v>2</v>
      </c>
      <c r="K15" s="1">
        <f t="shared" si="3"/>
        <v>26</v>
      </c>
      <c r="L15" s="1">
        <f t="shared" si="4"/>
        <v>0.43333333333333335</v>
      </c>
      <c r="M15" s="1">
        <f t="shared" si="5"/>
        <v>170.43</v>
      </c>
      <c r="N15" s="1">
        <f t="shared" si="21"/>
        <v>40</v>
      </c>
      <c r="O15" s="1">
        <f t="shared" si="17"/>
        <v>0</v>
      </c>
      <c r="P15" s="1">
        <f t="shared" si="18"/>
        <v>2074.4299999999998</v>
      </c>
      <c r="Q15" s="1">
        <f t="shared" si="19"/>
        <v>34.573833333333333</v>
      </c>
      <c r="R15" s="1">
        <f t="shared" si="6"/>
        <v>22500</v>
      </c>
      <c r="S15" s="1">
        <f t="shared" si="7"/>
        <v>82500</v>
      </c>
      <c r="T15" s="1">
        <f t="shared" si="8"/>
        <v>0</v>
      </c>
      <c r="U15" s="1">
        <f t="shared" si="9"/>
        <v>170.43</v>
      </c>
      <c r="V15" s="1">
        <f t="shared" si="10"/>
        <v>0</v>
      </c>
      <c r="W15" s="1">
        <f t="shared" si="11"/>
        <v>0</v>
      </c>
      <c r="X15" s="1">
        <f t="shared" si="12"/>
        <v>0</v>
      </c>
      <c r="Y15" s="1">
        <f t="shared" si="13"/>
        <v>0</v>
      </c>
      <c r="Z15" s="1">
        <f t="shared" si="14"/>
        <v>0</v>
      </c>
      <c r="AA15" s="1">
        <f t="shared" si="15"/>
        <v>170.43333333333334</v>
      </c>
      <c r="AB15" s="1">
        <f t="shared" si="20"/>
        <v>13500</v>
      </c>
      <c r="AC15" s="1">
        <f t="shared" si="16"/>
        <v>36000</v>
      </c>
      <c r="AG15" s="4"/>
      <c r="AI15" s="10">
        <v>44447</v>
      </c>
      <c r="AJ15">
        <v>720.45</v>
      </c>
      <c r="AK15">
        <v>0</v>
      </c>
      <c r="AL15" s="1">
        <f t="shared" si="22"/>
        <v>720.45</v>
      </c>
    </row>
    <row r="16" spans="1:38" x14ac:dyDescent="0.25">
      <c r="A16" s="1">
        <v>15</v>
      </c>
      <c r="B16" s="2">
        <v>44443</v>
      </c>
      <c r="C16" s="3">
        <v>0.17093749999999999</v>
      </c>
      <c r="D16" s="2">
        <v>44443</v>
      </c>
      <c r="E16" s="3">
        <v>0.25318287037037041</v>
      </c>
      <c r="F16" s="1">
        <v>7</v>
      </c>
      <c r="G16" s="1">
        <v>16</v>
      </c>
      <c r="H16" s="3">
        <f t="shared" si="0"/>
        <v>8.2245370370370413E-2</v>
      </c>
      <c r="I16" s="1">
        <f t="shared" si="1"/>
        <v>58</v>
      </c>
      <c r="J16" s="1">
        <f t="shared" si="2"/>
        <v>1</v>
      </c>
      <c r="K16" s="1">
        <f t="shared" si="3"/>
        <v>26</v>
      </c>
      <c r="L16" s="1">
        <f t="shared" si="4"/>
        <v>0.43333333333333335</v>
      </c>
      <c r="M16" s="1">
        <f t="shared" si="5"/>
        <v>118.43</v>
      </c>
      <c r="N16" s="1">
        <f t="shared" si="21"/>
        <v>38</v>
      </c>
      <c r="O16" s="1">
        <f t="shared" si="17"/>
        <v>0</v>
      </c>
      <c r="P16" s="1">
        <f t="shared" si="18"/>
        <v>2192.8599999999997</v>
      </c>
      <c r="Q16" s="1">
        <f t="shared" si="19"/>
        <v>36.547666666666665</v>
      </c>
      <c r="R16" s="1">
        <f t="shared" si="6"/>
        <v>10500</v>
      </c>
      <c r="S16" s="1">
        <f t="shared" si="7"/>
        <v>42000</v>
      </c>
      <c r="T16" s="1">
        <f t="shared" si="8"/>
        <v>0</v>
      </c>
      <c r="U16" s="1">
        <f t="shared" si="9"/>
        <v>118.43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Y16" s="1">
        <f t="shared" si="13"/>
        <v>0</v>
      </c>
      <c r="Z16" s="1">
        <f t="shared" si="14"/>
        <v>0</v>
      </c>
      <c r="AA16" s="1">
        <f t="shared" si="15"/>
        <v>118.43333333333334</v>
      </c>
      <c r="AB16" s="1">
        <f t="shared" si="20"/>
        <v>24000</v>
      </c>
      <c r="AC16" s="1">
        <f t="shared" si="16"/>
        <v>34500</v>
      </c>
      <c r="AG16" s="4"/>
      <c r="AI16" s="10">
        <v>44448</v>
      </c>
      <c r="AJ16">
        <v>452.26666666666665</v>
      </c>
      <c r="AK16">
        <v>0</v>
      </c>
      <c r="AL16" s="1">
        <f t="shared" si="22"/>
        <v>452.27</v>
      </c>
    </row>
    <row r="17" spans="1:38" x14ac:dyDescent="0.25">
      <c r="A17" s="1">
        <v>16</v>
      </c>
      <c r="B17" s="2">
        <v>44443</v>
      </c>
      <c r="C17" s="3">
        <v>0.29620370370370369</v>
      </c>
      <c r="D17" s="2">
        <v>44443</v>
      </c>
      <c r="E17" s="3">
        <v>0.34704861111111113</v>
      </c>
      <c r="F17" s="1">
        <v>9</v>
      </c>
      <c r="G17" s="1">
        <v>11</v>
      </c>
      <c r="H17" s="3">
        <f t="shared" si="0"/>
        <v>5.0844907407407436E-2</v>
      </c>
      <c r="I17" s="1">
        <f t="shared" si="1"/>
        <v>13</v>
      </c>
      <c r="J17" s="1">
        <f t="shared" si="2"/>
        <v>1</v>
      </c>
      <c r="K17" s="1">
        <f t="shared" si="3"/>
        <v>13</v>
      </c>
      <c r="L17" s="1">
        <f t="shared" si="4"/>
        <v>0.21666666666666667</v>
      </c>
      <c r="M17" s="1">
        <f t="shared" si="5"/>
        <v>73.22</v>
      </c>
      <c r="N17" s="1">
        <f t="shared" si="21"/>
        <v>31</v>
      </c>
      <c r="O17" s="1">
        <f t="shared" si="17"/>
        <v>0</v>
      </c>
      <c r="P17" s="1">
        <f t="shared" si="18"/>
        <v>2266.0799999999995</v>
      </c>
      <c r="Q17" s="1">
        <f t="shared" si="19"/>
        <v>37.767999999999994</v>
      </c>
      <c r="R17" s="1">
        <f t="shared" si="6"/>
        <v>13500</v>
      </c>
      <c r="S17" s="1">
        <f t="shared" si="7"/>
        <v>54000</v>
      </c>
      <c r="T17" s="1">
        <f t="shared" si="8"/>
        <v>0</v>
      </c>
      <c r="U17" s="1">
        <f t="shared" si="9"/>
        <v>73.22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Z17" s="1">
        <f t="shared" si="14"/>
        <v>0</v>
      </c>
      <c r="AA17" s="1">
        <f t="shared" si="15"/>
        <v>73.216666666666669</v>
      </c>
      <c r="AB17" s="1">
        <f t="shared" si="20"/>
        <v>16500</v>
      </c>
      <c r="AC17" s="1">
        <f t="shared" si="16"/>
        <v>30000</v>
      </c>
      <c r="AG17" s="4"/>
      <c r="AI17" s="10">
        <v>44449</v>
      </c>
      <c r="AJ17">
        <v>663.95</v>
      </c>
      <c r="AK17">
        <v>0</v>
      </c>
      <c r="AL17" s="1">
        <f t="shared" si="22"/>
        <v>663.95</v>
      </c>
    </row>
    <row r="18" spans="1:38" x14ac:dyDescent="0.25">
      <c r="A18" s="1">
        <v>17</v>
      </c>
      <c r="B18" s="2">
        <v>44443</v>
      </c>
      <c r="C18" s="3">
        <v>0.3578587962962963</v>
      </c>
      <c r="D18" s="2">
        <v>44443</v>
      </c>
      <c r="E18" s="3">
        <v>0.42055555555555557</v>
      </c>
      <c r="F18" s="1">
        <v>13</v>
      </c>
      <c r="G18" s="1">
        <v>18</v>
      </c>
      <c r="H18" s="3">
        <f t="shared" si="0"/>
        <v>6.2696759259259272E-2</v>
      </c>
      <c r="I18" s="1">
        <f t="shared" si="1"/>
        <v>30</v>
      </c>
      <c r="J18" s="1">
        <f t="shared" si="2"/>
        <v>1</v>
      </c>
      <c r="K18" s="1">
        <f t="shared" si="3"/>
        <v>17</v>
      </c>
      <c r="L18" s="1">
        <f t="shared" si="4"/>
        <v>0.28333333333333333</v>
      </c>
      <c r="M18" s="1">
        <f t="shared" si="5"/>
        <v>90.28</v>
      </c>
      <c r="N18" s="1">
        <f t="shared" si="21"/>
        <v>33</v>
      </c>
      <c r="O18" s="1">
        <f t="shared" si="17"/>
        <v>0</v>
      </c>
      <c r="P18" s="1">
        <f t="shared" si="18"/>
        <v>2356.3599999999997</v>
      </c>
      <c r="Q18" s="1">
        <f t="shared" si="19"/>
        <v>39.272666666666659</v>
      </c>
      <c r="R18" s="1">
        <f t="shared" si="6"/>
        <v>19500</v>
      </c>
      <c r="S18" s="1">
        <f t="shared" si="7"/>
        <v>71500</v>
      </c>
      <c r="T18" s="1">
        <f t="shared" si="8"/>
        <v>0</v>
      </c>
      <c r="U18" s="1">
        <f t="shared" si="9"/>
        <v>90.28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Y18" s="1">
        <f t="shared" si="13"/>
        <v>0</v>
      </c>
      <c r="Z18" s="1">
        <f t="shared" si="14"/>
        <v>0</v>
      </c>
      <c r="AA18" s="1">
        <f t="shared" si="15"/>
        <v>90.283333333333331</v>
      </c>
      <c r="AB18" s="1">
        <f t="shared" si="20"/>
        <v>27000</v>
      </c>
      <c r="AC18" s="1">
        <f t="shared" si="16"/>
        <v>46500</v>
      </c>
      <c r="AG18" s="4"/>
      <c r="AI18" s="10">
        <v>44450</v>
      </c>
      <c r="AJ18">
        <v>499.08333333333337</v>
      </c>
      <c r="AK18">
        <v>54.3</v>
      </c>
      <c r="AL18" s="1">
        <f t="shared" si="22"/>
        <v>553.38</v>
      </c>
    </row>
    <row r="19" spans="1:38" x14ac:dyDescent="0.25">
      <c r="A19" s="1">
        <v>18</v>
      </c>
      <c r="B19" s="2">
        <v>44443</v>
      </c>
      <c r="C19" s="3">
        <v>0.48564814814814811</v>
      </c>
      <c r="D19" s="2">
        <v>44443</v>
      </c>
      <c r="E19" s="3">
        <v>0.53831018518518514</v>
      </c>
      <c r="F19" s="1">
        <v>22</v>
      </c>
      <c r="G19" s="1">
        <v>5</v>
      </c>
      <c r="H19" s="3">
        <f t="shared" si="0"/>
        <v>5.2662037037037035E-2</v>
      </c>
      <c r="I19" s="1">
        <f t="shared" si="1"/>
        <v>15</v>
      </c>
      <c r="J19" s="1">
        <f t="shared" si="2"/>
        <v>1</v>
      </c>
      <c r="K19" s="1">
        <f t="shared" si="3"/>
        <v>50</v>
      </c>
      <c r="L19" s="1">
        <f t="shared" si="4"/>
        <v>0.83333333333333337</v>
      </c>
      <c r="M19" s="1">
        <f t="shared" si="5"/>
        <v>75.83</v>
      </c>
      <c r="N19" s="1">
        <f t="shared" si="21"/>
        <v>37</v>
      </c>
      <c r="O19" s="1">
        <f t="shared" si="17"/>
        <v>0</v>
      </c>
      <c r="P19" s="1">
        <f t="shared" si="18"/>
        <v>2432.1899999999996</v>
      </c>
      <c r="Q19" s="1">
        <f t="shared" si="19"/>
        <v>40.536499999999997</v>
      </c>
      <c r="R19" s="1">
        <f t="shared" si="6"/>
        <v>33000</v>
      </c>
      <c r="S19" s="1">
        <f t="shared" si="7"/>
        <v>110000</v>
      </c>
      <c r="T19" s="1">
        <f t="shared" si="8"/>
        <v>0</v>
      </c>
      <c r="U19" s="1">
        <f t="shared" si="9"/>
        <v>75.83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Y19" s="1">
        <f t="shared" si="13"/>
        <v>0</v>
      </c>
      <c r="Z19" s="1">
        <f t="shared" si="14"/>
        <v>0</v>
      </c>
      <c r="AA19" s="1">
        <f t="shared" si="15"/>
        <v>75.833333333333329</v>
      </c>
      <c r="AB19" s="1">
        <f t="shared" si="20"/>
        <v>7500</v>
      </c>
      <c r="AC19" s="1">
        <f t="shared" si="16"/>
        <v>40500</v>
      </c>
      <c r="AG19" s="4"/>
      <c r="AI19" s="10">
        <v>44451</v>
      </c>
      <c r="AJ19">
        <v>407.41666666666663</v>
      </c>
      <c r="AK19">
        <v>0</v>
      </c>
      <c r="AL19" s="1">
        <f t="shared" si="22"/>
        <v>407.42</v>
      </c>
    </row>
    <row r="20" spans="1:38" x14ac:dyDescent="0.25">
      <c r="A20" s="1">
        <v>19</v>
      </c>
      <c r="B20" s="2">
        <v>44443</v>
      </c>
      <c r="C20" s="3">
        <v>0.70219907407407411</v>
      </c>
      <c r="D20" s="2">
        <v>44443</v>
      </c>
      <c r="E20" s="3">
        <v>0.7736574074074074</v>
      </c>
      <c r="F20" s="1">
        <v>8</v>
      </c>
      <c r="G20" s="1">
        <v>23</v>
      </c>
      <c r="H20" s="3">
        <f t="shared" si="0"/>
        <v>7.145833333333329E-2</v>
      </c>
      <c r="I20" s="1">
        <f t="shared" si="1"/>
        <v>42</v>
      </c>
      <c r="J20" s="1">
        <f t="shared" si="2"/>
        <v>1</v>
      </c>
      <c r="K20" s="1">
        <f t="shared" si="3"/>
        <v>54</v>
      </c>
      <c r="L20" s="1">
        <f t="shared" si="4"/>
        <v>0.9</v>
      </c>
      <c r="M20" s="1">
        <f t="shared" si="5"/>
        <v>102.9</v>
      </c>
      <c r="N20" s="1">
        <f t="shared" si="21"/>
        <v>40</v>
      </c>
      <c r="O20" s="1">
        <f t="shared" si="17"/>
        <v>0</v>
      </c>
      <c r="P20" s="1">
        <f t="shared" si="18"/>
        <v>2535.0899999999997</v>
      </c>
      <c r="Q20" s="1">
        <f t="shared" si="19"/>
        <v>42.251499999999993</v>
      </c>
      <c r="R20" s="1">
        <f t="shared" si="6"/>
        <v>12000</v>
      </c>
      <c r="S20" s="1">
        <f t="shared" si="7"/>
        <v>48000</v>
      </c>
      <c r="T20" s="1">
        <f t="shared" si="8"/>
        <v>0</v>
      </c>
      <c r="U20" s="1">
        <f t="shared" si="9"/>
        <v>102.9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Y20" s="1">
        <f t="shared" si="13"/>
        <v>0</v>
      </c>
      <c r="Z20" s="1">
        <f t="shared" si="14"/>
        <v>0</v>
      </c>
      <c r="AA20" s="1">
        <f t="shared" si="15"/>
        <v>102.9</v>
      </c>
      <c r="AB20" s="1">
        <f t="shared" si="20"/>
        <v>34500</v>
      </c>
      <c r="AC20" s="1">
        <f t="shared" si="16"/>
        <v>46500</v>
      </c>
      <c r="AG20" s="4"/>
      <c r="AI20" s="10">
        <v>44452</v>
      </c>
      <c r="AJ20">
        <v>671.71666666666658</v>
      </c>
      <c r="AK20">
        <v>0</v>
      </c>
      <c r="AL20" s="1">
        <f t="shared" si="22"/>
        <v>671.72</v>
      </c>
    </row>
    <row r="21" spans="1:38" x14ac:dyDescent="0.25">
      <c r="A21" s="1">
        <v>20</v>
      </c>
      <c r="B21" s="2">
        <v>44443</v>
      </c>
      <c r="C21" s="3">
        <v>0.80978009259259265</v>
      </c>
      <c r="D21" s="2">
        <v>44443</v>
      </c>
      <c r="E21" s="3">
        <v>0.96615740740740741</v>
      </c>
      <c r="F21" s="1">
        <v>11</v>
      </c>
      <c r="G21" s="1">
        <v>14</v>
      </c>
      <c r="H21" s="3">
        <f t="shared" si="0"/>
        <v>0.15637731481481476</v>
      </c>
      <c r="I21" s="1">
        <f t="shared" si="1"/>
        <v>45</v>
      </c>
      <c r="J21" s="1">
        <f t="shared" si="2"/>
        <v>3</v>
      </c>
      <c r="K21" s="1">
        <f t="shared" si="3"/>
        <v>11</v>
      </c>
      <c r="L21" s="1">
        <f t="shared" si="4"/>
        <v>0.18333333333333332</v>
      </c>
      <c r="M21" s="1">
        <f t="shared" si="5"/>
        <v>225.18</v>
      </c>
      <c r="N21" s="1">
        <f t="shared" si="21"/>
        <v>28</v>
      </c>
      <c r="O21" s="1">
        <f t="shared" si="17"/>
        <v>0</v>
      </c>
      <c r="P21" s="1">
        <f t="shared" si="18"/>
        <v>2760.2699999999995</v>
      </c>
      <c r="Q21" s="1">
        <f t="shared" si="19"/>
        <v>46.004499999999993</v>
      </c>
      <c r="R21" s="1">
        <f t="shared" si="6"/>
        <v>16500</v>
      </c>
      <c r="S21" s="1">
        <f t="shared" si="7"/>
        <v>60500</v>
      </c>
      <c r="T21" s="1">
        <f t="shared" si="8"/>
        <v>0</v>
      </c>
      <c r="U21" s="1">
        <f t="shared" si="9"/>
        <v>225.18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Y21" s="1">
        <f t="shared" si="13"/>
        <v>0</v>
      </c>
      <c r="Z21" s="1">
        <f t="shared" si="14"/>
        <v>0</v>
      </c>
      <c r="AA21" s="1">
        <f t="shared" si="15"/>
        <v>225.18333333333334</v>
      </c>
      <c r="AB21" s="1">
        <f t="shared" si="20"/>
        <v>21000</v>
      </c>
      <c r="AC21" s="1">
        <f t="shared" si="16"/>
        <v>37500</v>
      </c>
      <c r="AG21" s="4"/>
      <c r="AI21" s="10">
        <v>44453</v>
      </c>
      <c r="AJ21">
        <v>545.04999999999995</v>
      </c>
      <c r="AK21">
        <v>0</v>
      </c>
      <c r="AL21" s="1">
        <f t="shared" si="22"/>
        <v>545.04999999999995</v>
      </c>
    </row>
    <row r="22" spans="1:38" x14ac:dyDescent="0.25">
      <c r="A22" s="1">
        <v>21</v>
      </c>
      <c r="B22" s="2">
        <v>44444</v>
      </c>
      <c r="C22" s="3">
        <v>0.3027083333333333</v>
      </c>
      <c r="D22" s="2">
        <v>44444</v>
      </c>
      <c r="E22" s="3">
        <v>0.3762152777777778</v>
      </c>
      <c r="F22" s="1">
        <v>17</v>
      </c>
      <c r="G22" s="1">
        <v>23</v>
      </c>
      <c r="H22" s="3">
        <f t="shared" si="0"/>
        <v>7.35069444444445E-2</v>
      </c>
      <c r="I22" s="1">
        <f t="shared" si="1"/>
        <v>45</v>
      </c>
      <c r="J22" s="1">
        <f t="shared" si="2"/>
        <v>1</v>
      </c>
      <c r="K22" s="1">
        <f t="shared" si="3"/>
        <v>51</v>
      </c>
      <c r="L22" s="1">
        <f t="shared" si="4"/>
        <v>0.85</v>
      </c>
      <c r="M22" s="1">
        <f t="shared" si="5"/>
        <v>105.85</v>
      </c>
      <c r="N22" s="1">
        <f t="shared" si="21"/>
        <v>31</v>
      </c>
      <c r="O22" s="1">
        <f t="shared" si="17"/>
        <v>0</v>
      </c>
      <c r="P22" s="1">
        <f t="shared" si="18"/>
        <v>2866.1199999999994</v>
      </c>
      <c r="Q22" s="1">
        <f t="shared" si="19"/>
        <v>47.768666666666654</v>
      </c>
      <c r="R22" s="1">
        <f t="shared" si="6"/>
        <v>25500</v>
      </c>
      <c r="S22" s="1">
        <f t="shared" si="7"/>
        <v>93500</v>
      </c>
      <c r="T22" s="1">
        <f t="shared" si="8"/>
        <v>0</v>
      </c>
      <c r="U22" s="1">
        <f t="shared" si="9"/>
        <v>105.85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Y22" s="1">
        <f t="shared" si="13"/>
        <v>0</v>
      </c>
      <c r="Z22" s="1">
        <f t="shared" si="14"/>
        <v>0</v>
      </c>
      <c r="AA22" s="1">
        <f t="shared" si="15"/>
        <v>105.85</v>
      </c>
      <c r="AB22" s="1">
        <f t="shared" si="20"/>
        <v>34500</v>
      </c>
      <c r="AC22" s="1">
        <f t="shared" si="16"/>
        <v>60000</v>
      </c>
      <c r="AG22" s="4"/>
      <c r="AI22" s="10">
        <v>44454</v>
      </c>
      <c r="AJ22">
        <v>606.5333333333333</v>
      </c>
      <c r="AK22">
        <v>0</v>
      </c>
      <c r="AL22" s="1">
        <f t="shared" si="22"/>
        <v>606.53</v>
      </c>
    </row>
    <row r="23" spans="1:38" x14ac:dyDescent="0.25">
      <c r="A23" s="1">
        <v>22</v>
      </c>
      <c r="B23" s="2">
        <v>44444</v>
      </c>
      <c r="C23" s="3">
        <v>0.43002314814814818</v>
      </c>
      <c r="D23" s="2">
        <v>44444</v>
      </c>
      <c r="E23" s="3">
        <v>0.51140046296296293</v>
      </c>
      <c r="F23" s="1">
        <v>15</v>
      </c>
      <c r="G23" s="1">
        <v>11</v>
      </c>
      <c r="H23" s="3">
        <f t="shared" si="0"/>
        <v>8.137731481481475E-2</v>
      </c>
      <c r="I23" s="1">
        <f t="shared" si="1"/>
        <v>57</v>
      </c>
      <c r="J23" s="1">
        <f t="shared" si="2"/>
        <v>1</v>
      </c>
      <c r="K23" s="1">
        <f t="shared" si="3"/>
        <v>11</v>
      </c>
      <c r="L23" s="1">
        <f t="shared" si="4"/>
        <v>0.18333333333333332</v>
      </c>
      <c r="M23" s="1">
        <f t="shared" si="5"/>
        <v>117.18</v>
      </c>
      <c r="N23" s="1">
        <f t="shared" si="21"/>
        <v>23</v>
      </c>
      <c r="O23" s="1">
        <f t="shared" si="17"/>
        <v>0</v>
      </c>
      <c r="P23" s="1">
        <f t="shared" si="18"/>
        <v>2983.2999999999993</v>
      </c>
      <c r="Q23" s="1">
        <f t="shared" si="19"/>
        <v>49.721666666666657</v>
      </c>
      <c r="R23" s="1">
        <f t="shared" si="6"/>
        <v>22500</v>
      </c>
      <c r="S23" s="1">
        <f t="shared" si="7"/>
        <v>82500</v>
      </c>
      <c r="T23" s="1">
        <f t="shared" si="8"/>
        <v>0</v>
      </c>
      <c r="U23" s="1">
        <f t="shared" si="9"/>
        <v>117.18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Y23" s="1">
        <f t="shared" si="13"/>
        <v>0</v>
      </c>
      <c r="Z23" s="1">
        <f t="shared" si="14"/>
        <v>0</v>
      </c>
      <c r="AA23" s="1">
        <f t="shared" si="15"/>
        <v>117.18333333333334</v>
      </c>
      <c r="AB23" s="1">
        <f t="shared" si="20"/>
        <v>16500</v>
      </c>
      <c r="AC23" s="1">
        <f t="shared" si="16"/>
        <v>39000</v>
      </c>
      <c r="AG23" s="4"/>
      <c r="AI23" s="10">
        <v>44455</v>
      </c>
      <c r="AJ23">
        <v>562.54999999999995</v>
      </c>
      <c r="AK23">
        <v>0</v>
      </c>
      <c r="AL23" s="1">
        <f t="shared" si="22"/>
        <v>562.54999999999995</v>
      </c>
    </row>
    <row r="24" spans="1:38" x14ac:dyDescent="0.25">
      <c r="A24" s="1">
        <v>23</v>
      </c>
      <c r="B24" s="2">
        <v>44444</v>
      </c>
      <c r="C24" s="3">
        <v>0.55909722222222225</v>
      </c>
      <c r="D24" s="2">
        <v>44444</v>
      </c>
      <c r="E24" s="3">
        <v>0.64327546296296301</v>
      </c>
      <c r="F24" s="1">
        <v>19</v>
      </c>
      <c r="G24" s="1">
        <v>21</v>
      </c>
      <c r="H24" s="3">
        <f t="shared" si="0"/>
        <v>8.4178240740740762E-2</v>
      </c>
      <c r="I24" s="1">
        <f t="shared" si="1"/>
        <v>1</v>
      </c>
      <c r="J24" s="1">
        <f t="shared" si="2"/>
        <v>2</v>
      </c>
      <c r="K24" s="1">
        <f t="shared" si="3"/>
        <v>13</v>
      </c>
      <c r="L24" s="1">
        <f t="shared" si="4"/>
        <v>0.21666666666666667</v>
      </c>
      <c r="M24" s="1">
        <f t="shared" si="5"/>
        <v>121.22</v>
      </c>
      <c r="N24" s="1">
        <f t="shared" si="21"/>
        <v>31</v>
      </c>
      <c r="O24" s="1">
        <f t="shared" si="17"/>
        <v>0</v>
      </c>
      <c r="P24" s="1">
        <f t="shared" si="18"/>
        <v>3104.5199999999991</v>
      </c>
      <c r="Q24" s="1">
        <f t="shared" si="19"/>
        <v>51.741999999999983</v>
      </c>
      <c r="R24" s="1">
        <f t="shared" si="6"/>
        <v>28500</v>
      </c>
      <c r="S24" s="1">
        <f t="shared" si="7"/>
        <v>104500</v>
      </c>
      <c r="T24" s="1">
        <f t="shared" si="8"/>
        <v>0</v>
      </c>
      <c r="U24" s="1">
        <f t="shared" si="9"/>
        <v>121.22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Y24" s="1">
        <f t="shared" si="13"/>
        <v>0</v>
      </c>
      <c r="Z24" s="1">
        <f t="shared" si="14"/>
        <v>0</v>
      </c>
      <c r="AA24" s="1">
        <f t="shared" si="15"/>
        <v>121.21666666666667</v>
      </c>
      <c r="AB24" s="1">
        <f t="shared" si="20"/>
        <v>31500</v>
      </c>
      <c r="AC24" s="1">
        <f t="shared" si="16"/>
        <v>60000</v>
      </c>
      <c r="AG24" s="4"/>
      <c r="AI24" s="10">
        <v>44456</v>
      </c>
      <c r="AJ24">
        <v>385.63333333333333</v>
      </c>
      <c r="AK24">
        <v>0</v>
      </c>
      <c r="AL24" s="1">
        <f t="shared" si="22"/>
        <v>385.63</v>
      </c>
    </row>
    <row r="25" spans="1:38" x14ac:dyDescent="0.25">
      <c r="A25" s="1">
        <v>24</v>
      </c>
      <c r="B25" s="2">
        <v>44444</v>
      </c>
      <c r="C25" s="3">
        <v>0.69188657407407417</v>
      </c>
      <c r="D25" s="2">
        <v>44444</v>
      </c>
      <c r="E25" s="3">
        <v>0.73365740740740737</v>
      </c>
      <c r="F25" s="1">
        <v>11</v>
      </c>
      <c r="G25" s="1">
        <v>9</v>
      </c>
      <c r="H25" s="3">
        <f t="shared" si="0"/>
        <v>4.1770833333333202E-2</v>
      </c>
      <c r="I25" s="1">
        <f t="shared" si="1"/>
        <v>0</v>
      </c>
      <c r="J25" s="1">
        <f t="shared" si="2"/>
        <v>1</v>
      </c>
      <c r="K25" s="1">
        <f t="shared" si="3"/>
        <v>9</v>
      </c>
      <c r="L25" s="1">
        <f t="shared" si="4"/>
        <v>0.15</v>
      </c>
      <c r="M25" s="1">
        <f t="shared" si="5"/>
        <v>60.15</v>
      </c>
      <c r="N25" s="1">
        <f t="shared" si="21"/>
        <v>21</v>
      </c>
      <c r="O25" s="1">
        <f t="shared" si="17"/>
        <v>0</v>
      </c>
      <c r="P25" s="1">
        <f t="shared" si="18"/>
        <v>3164.6699999999992</v>
      </c>
      <c r="Q25" s="1">
        <f t="shared" si="19"/>
        <v>52.744499999999988</v>
      </c>
      <c r="R25" s="1">
        <f t="shared" si="6"/>
        <v>16500</v>
      </c>
      <c r="S25" s="1">
        <f t="shared" si="7"/>
        <v>60500</v>
      </c>
      <c r="T25" s="1">
        <f t="shared" si="8"/>
        <v>0</v>
      </c>
      <c r="U25" s="1">
        <f t="shared" si="9"/>
        <v>60.15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Y25" s="1">
        <f t="shared" si="13"/>
        <v>0</v>
      </c>
      <c r="Z25" s="1">
        <f t="shared" si="14"/>
        <v>0</v>
      </c>
      <c r="AA25" s="1">
        <f t="shared" si="15"/>
        <v>60.15</v>
      </c>
      <c r="AB25" s="1">
        <f t="shared" si="20"/>
        <v>13500</v>
      </c>
      <c r="AC25" s="1">
        <f t="shared" si="16"/>
        <v>30000</v>
      </c>
      <c r="AG25" s="4"/>
      <c r="AI25" s="10">
        <v>44457</v>
      </c>
      <c r="AJ25">
        <v>358.83333333333331</v>
      </c>
      <c r="AK25">
        <v>0</v>
      </c>
      <c r="AL25" s="1">
        <f t="shared" si="22"/>
        <v>358.83</v>
      </c>
    </row>
    <row r="26" spans="1:38" x14ac:dyDescent="0.25">
      <c r="A26" s="1">
        <v>25</v>
      </c>
      <c r="B26" s="2">
        <v>44444</v>
      </c>
      <c r="C26" s="3">
        <v>0.77118055555555554</v>
      </c>
      <c r="D26" s="2">
        <v>44444</v>
      </c>
      <c r="E26" s="3">
        <v>0.82657407407407402</v>
      </c>
      <c r="F26" s="1">
        <v>15</v>
      </c>
      <c r="G26" s="1">
        <v>11</v>
      </c>
      <c r="H26" s="3">
        <f t="shared" si="0"/>
        <v>5.5393518518518481E-2</v>
      </c>
      <c r="I26" s="1">
        <f t="shared" si="1"/>
        <v>19</v>
      </c>
      <c r="J26" s="1">
        <f t="shared" si="2"/>
        <v>1</v>
      </c>
      <c r="K26" s="1">
        <f t="shared" si="3"/>
        <v>46</v>
      </c>
      <c r="L26" s="1">
        <f t="shared" si="4"/>
        <v>0.76666666666666672</v>
      </c>
      <c r="M26" s="1">
        <f t="shared" si="5"/>
        <v>79.77</v>
      </c>
      <c r="N26" s="1">
        <f t="shared" si="21"/>
        <v>27</v>
      </c>
      <c r="O26" s="1">
        <f t="shared" si="17"/>
        <v>0</v>
      </c>
      <c r="P26" s="1">
        <f t="shared" si="18"/>
        <v>3244.4399999999991</v>
      </c>
      <c r="Q26" s="1">
        <f t="shared" si="19"/>
        <v>54.073999999999984</v>
      </c>
      <c r="R26" s="1">
        <f t="shared" si="6"/>
        <v>22500</v>
      </c>
      <c r="S26" s="1">
        <f t="shared" si="7"/>
        <v>82500</v>
      </c>
      <c r="T26" s="1">
        <f t="shared" si="8"/>
        <v>0</v>
      </c>
      <c r="U26" s="1">
        <f t="shared" si="9"/>
        <v>79.77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Y26" s="1">
        <f t="shared" si="13"/>
        <v>0</v>
      </c>
      <c r="Z26" s="1">
        <f t="shared" si="14"/>
        <v>0</v>
      </c>
      <c r="AA26" s="1">
        <f t="shared" si="15"/>
        <v>79.766666666666666</v>
      </c>
      <c r="AB26" s="1">
        <f t="shared" si="20"/>
        <v>16500</v>
      </c>
      <c r="AC26" s="1">
        <f t="shared" si="16"/>
        <v>39000</v>
      </c>
      <c r="AG26" s="4"/>
      <c r="AI26" s="10">
        <v>44458</v>
      </c>
      <c r="AJ26">
        <v>358.9666666666667</v>
      </c>
      <c r="AK26">
        <v>0</v>
      </c>
      <c r="AL26" s="1">
        <f t="shared" si="22"/>
        <v>358.97</v>
      </c>
    </row>
    <row r="27" spans="1:38" x14ac:dyDescent="0.25">
      <c r="A27" s="1">
        <v>26</v>
      </c>
      <c r="B27" s="2">
        <v>44444</v>
      </c>
      <c r="C27" s="3">
        <v>0.875</v>
      </c>
      <c r="D27" s="2">
        <v>44445</v>
      </c>
      <c r="E27" s="3">
        <v>1.3495370370370371E-2</v>
      </c>
      <c r="F27" s="1">
        <v>15</v>
      </c>
      <c r="G27" s="1">
        <v>17</v>
      </c>
      <c r="H27" s="3">
        <f t="shared" si="0"/>
        <v>23.138495370370372</v>
      </c>
      <c r="I27" s="1">
        <f t="shared" si="1"/>
        <v>19</v>
      </c>
      <c r="J27" s="1">
        <f t="shared" si="2"/>
        <v>3</v>
      </c>
      <c r="K27" s="1">
        <f t="shared" si="3"/>
        <v>26</v>
      </c>
      <c r="L27" s="1">
        <f t="shared" si="4"/>
        <v>0.43333333333333335</v>
      </c>
      <c r="M27" s="1">
        <f t="shared" si="5"/>
        <v>199.43</v>
      </c>
      <c r="N27" s="1">
        <f t="shared" si="21"/>
        <v>31</v>
      </c>
      <c r="O27" s="1">
        <f t="shared" si="17"/>
        <v>0</v>
      </c>
      <c r="P27" s="1">
        <f t="shared" si="18"/>
        <v>3443.869999999999</v>
      </c>
      <c r="Q27" s="1">
        <f t="shared" si="19"/>
        <v>57.397833333333317</v>
      </c>
      <c r="R27" s="1">
        <f t="shared" si="6"/>
        <v>22500</v>
      </c>
      <c r="S27" s="1">
        <f t="shared" si="7"/>
        <v>82500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19</v>
      </c>
      <c r="X27" s="1">
        <f t="shared" si="12"/>
        <v>26</v>
      </c>
      <c r="Y27" s="1">
        <f t="shared" si="13"/>
        <v>0.43333333333333335</v>
      </c>
      <c r="Z27" s="1">
        <f t="shared" si="14"/>
        <v>19.433333333333334</v>
      </c>
      <c r="AA27" s="1">
        <f t="shared" si="15"/>
        <v>180</v>
      </c>
      <c r="AB27" s="1">
        <f t="shared" si="20"/>
        <v>25500</v>
      </c>
      <c r="AC27" s="1">
        <f t="shared" si="16"/>
        <v>48000</v>
      </c>
      <c r="AI27" s="10">
        <v>44459</v>
      </c>
      <c r="AJ27">
        <v>545.09999999999991</v>
      </c>
      <c r="AK27">
        <v>72.75</v>
      </c>
      <c r="AL27" s="1">
        <f t="shared" si="22"/>
        <v>617.85</v>
      </c>
    </row>
    <row r="28" spans="1:38" x14ac:dyDescent="0.25">
      <c r="A28" s="1">
        <v>27</v>
      </c>
      <c r="B28" s="2">
        <v>44445</v>
      </c>
      <c r="C28" s="3">
        <v>0.2171990740740741</v>
      </c>
      <c r="D28" s="2">
        <v>44445</v>
      </c>
      <c r="E28" s="3">
        <v>0.2976388888888889</v>
      </c>
      <c r="F28" s="1">
        <v>9</v>
      </c>
      <c r="G28" s="1">
        <v>6</v>
      </c>
      <c r="H28" s="3">
        <f t="shared" si="0"/>
        <v>8.0439814814814797E-2</v>
      </c>
      <c r="I28" s="1">
        <f t="shared" si="1"/>
        <v>55</v>
      </c>
      <c r="J28" s="1">
        <f t="shared" si="2"/>
        <v>1</v>
      </c>
      <c r="K28" s="1">
        <f t="shared" si="3"/>
        <v>50</v>
      </c>
      <c r="L28" s="1">
        <f t="shared" si="4"/>
        <v>0.83333333333333337</v>
      </c>
      <c r="M28" s="1">
        <f t="shared" si="5"/>
        <v>115.83</v>
      </c>
      <c r="N28" s="1">
        <f t="shared" si="21"/>
        <v>23</v>
      </c>
      <c r="O28" s="1">
        <f t="shared" si="17"/>
        <v>0</v>
      </c>
      <c r="P28" s="1">
        <f t="shared" si="18"/>
        <v>3559.6999999999989</v>
      </c>
      <c r="Q28" s="1">
        <f t="shared" si="19"/>
        <v>59.328333333333312</v>
      </c>
      <c r="R28" s="1">
        <f t="shared" si="6"/>
        <v>13500</v>
      </c>
      <c r="S28" s="1">
        <f t="shared" si="7"/>
        <v>54000</v>
      </c>
      <c r="T28" s="1">
        <f t="shared" si="8"/>
        <v>0</v>
      </c>
      <c r="U28" s="1">
        <f t="shared" si="9"/>
        <v>115.83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Y28" s="1">
        <f t="shared" si="13"/>
        <v>0</v>
      </c>
      <c r="Z28" s="1">
        <f t="shared" si="14"/>
        <v>0</v>
      </c>
      <c r="AA28" s="1">
        <f t="shared" si="15"/>
        <v>115.83333333333333</v>
      </c>
      <c r="AB28" s="1">
        <f t="shared" si="20"/>
        <v>9000</v>
      </c>
      <c r="AC28" s="1">
        <f t="shared" si="16"/>
        <v>22500</v>
      </c>
      <c r="AI28" s="10">
        <v>44460</v>
      </c>
      <c r="AJ28">
        <v>577.7833333333333</v>
      </c>
      <c r="AK28">
        <v>83.266666666666666</v>
      </c>
      <c r="AL28" s="1">
        <f t="shared" si="22"/>
        <v>661.05</v>
      </c>
    </row>
    <row r="29" spans="1:38" x14ac:dyDescent="0.25">
      <c r="A29" s="1">
        <v>28</v>
      </c>
      <c r="B29" s="2">
        <v>44445</v>
      </c>
      <c r="C29" s="3">
        <v>0.38305555555555554</v>
      </c>
      <c r="D29" s="2">
        <v>44445</v>
      </c>
      <c r="E29" s="3">
        <v>0.52521990740740743</v>
      </c>
      <c r="F29" s="1">
        <v>14</v>
      </c>
      <c r="G29" s="1">
        <v>22</v>
      </c>
      <c r="H29" s="3">
        <f t="shared" si="0"/>
        <v>0.14216435185185189</v>
      </c>
      <c r="I29" s="1">
        <f t="shared" si="1"/>
        <v>24</v>
      </c>
      <c r="J29" s="1">
        <f t="shared" si="2"/>
        <v>3</v>
      </c>
      <c r="K29" s="1">
        <f t="shared" si="3"/>
        <v>43</v>
      </c>
      <c r="L29" s="1">
        <f t="shared" si="4"/>
        <v>0.71666666666666667</v>
      </c>
      <c r="M29" s="1">
        <f t="shared" si="5"/>
        <v>204.72</v>
      </c>
      <c r="N29" s="1">
        <f t="shared" si="21"/>
        <v>31</v>
      </c>
      <c r="O29" s="1">
        <f t="shared" si="17"/>
        <v>0</v>
      </c>
      <c r="P29" s="1">
        <f t="shared" si="18"/>
        <v>3764.4199999999987</v>
      </c>
      <c r="Q29" s="1">
        <f t="shared" si="19"/>
        <v>62.740333333333311</v>
      </c>
      <c r="R29" s="1">
        <f t="shared" si="6"/>
        <v>21000</v>
      </c>
      <c r="S29" s="1">
        <f t="shared" si="7"/>
        <v>77000</v>
      </c>
      <c r="T29" s="1">
        <f t="shared" si="8"/>
        <v>0</v>
      </c>
      <c r="U29" s="1">
        <f t="shared" si="9"/>
        <v>204.72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Y29" s="1">
        <f t="shared" si="13"/>
        <v>0</v>
      </c>
      <c r="Z29" s="1">
        <f t="shared" si="14"/>
        <v>0</v>
      </c>
      <c r="AA29" s="1">
        <f t="shared" si="15"/>
        <v>204.71666666666667</v>
      </c>
      <c r="AB29" s="1">
        <f t="shared" si="20"/>
        <v>33000</v>
      </c>
      <c r="AC29" s="1">
        <f t="shared" si="16"/>
        <v>54000</v>
      </c>
      <c r="AI29" s="10">
        <v>44461</v>
      </c>
      <c r="AJ29">
        <v>434.86666666666667</v>
      </c>
      <c r="AK29">
        <v>0</v>
      </c>
      <c r="AL29" s="1">
        <f t="shared" si="22"/>
        <v>434.87</v>
      </c>
    </row>
    <row r="30" spans="1:38" x14ac:dyDescent="0.25">
      <c r="A30" s="1">
        <v>29</v>
      </c>
      <c r="B30" s="2">
        <v>44445</v>
      </c>
      <c r="C30" s="3">
        <v>0.55920138888888882</v>
      </c>
      <c r="D30" s="2">
        <v>44445</v>
      </c>
      <c r="E30" s="3">
        <v>0.62586805555555558</v>
      </c>
      <c r="F30" s="1">
        <v>14</v>
      </c>
      <c r="G30" s="1">
        <v>3</v>
      </c>
      <c r="H30" s="3">
        <f t="shared" si="0"/>
        <v>6.6666666666666763E-2</v>
      </c>
      <c r="I30" s="1">
        <f t="shared" si="1"/>
        <v>36</v>
      </c>
      <c r="J30" s="1">
        <f t="shared" si="2"/>
        <v>1</v>
      </c>
      <c r="K30" s="1">
        <f t="shared" si="3"/>
        <v>0</v>
      </c>
      <c r="L30" s="1">
        <f t="shared" si="4"/>
        <v>0</v>
      </c>
      <c r="M30" s="1">
        <f t="shared" si="5"/>
        <v>96</v>
      </c>
      <c r="N30" s="1">
        <f t="shared" si="21"/>
        <v>23</v>
      </c>
      <c r="O30" s="1">
        <f t="shared" si="17"/>
        <v>0</v>
      </c>
      <c r="P30" s="1">
        <f t="shared" si="18"/>
        <v>3860.4199999999987</v>
      </c>
      <c r="Q30" s="1">
        <f t="shared" si="19"/>
        <v>64.340333333333305</v>
      </c>
      <c r="R30" s="1">
        <f t="shared" si="6"/>
        <v>21000</v>
      </c>
      <c r="S30" s="1">
        <f t="shared" si="7"/>
        <v>77000</v>
      </c>
      <c r="T30" s="1">
        <f t="shared" si="8"/>
        <v>0</v>
      </c>
      <c r="U30" s="1">
        <f t="shared" si="9"/>
        <v>96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Y30" s="1">
        <f t="shared" si="13"/>
        <v>0</v>
      </c>
      <c r="Z30" s="1">
        <f t="shared" si="14"/>
        <v>0</v>
      </c>
      <c r="AA30" s="1">
        <f t="shared" si="15"/>
        <v>96</v>
      </c>
      <c r="AB30" s="1">
        <f t="shared" si="20"/>
        <v>4500</v>
      </c>
      <c r="AC30" s="1">
        <f t="shared" si="16"/>
        <v>25500</v>
      </c>
      <c r="AI30" s="10">
        <v>44462</v>
      </c>
      <c r="AJ30">
        <v>615.70000000000005</v>
      </c>
      <c r="AK30">
        <v>61.4</v>
      </c>
      <c r="AL30" s="1">
        <f t="shared" si="22"/>
        <v>677.1</v>
      </c>
    </row>
    <row r="31" spans="1:38" x14ac:dyDescent="0.25">
      <c r="A31" s="1">
        <v>30</v>
      </c>
      <c r="B31" s="2">
        <v>44445</v>
      </c>
      <c r="C31" s="3">
        <v>0.7160185185185185</v>
      </c>
      <c r="D31" s="2">
        <v>44445</v>
      </c>
      <c r="E31" s="3">
        <v>0.7631944444444444</v>
      </c>
      <c r="F31" s="1">
        <v>18</v>
      </c>
      <c r="G31" s="1">
        <v>14</v>
      </c>
      <c r="H31" s="3">
        <f t="shared" si="0"/>
        <v>4.7175925925925899E-2</v>
      </c>
      <c r="I31" s="1">
        <f t="shared" si="1"/>
        <v>7</v>
      </c>
      <c r="J31" s="1">
        <f t="shared" si="2"/>
        <v>1</v>
      </c>
      <c r="K31" s="1">
        <f t="shared" si="3"/>
        <v>56</v>
      </c>
      <c r="L31" s="1">
        <f t="shared" si="4"/>
        <v>0.93333333333333335</v>
      </c>
      <c r="M31" s="1">
        <f t="shared" si="5"/>
        <v>67.930000000000007</v>
      </c>
      <c r="N31" s="1">
        <f t="shared" si="21"/>
        <v>38</v>
      </c>
      <c r="O31" s="1">
        <f t="shared" si="17"/>
        <v>0</v>
      </c>
      <c r="P31" s="1">
        <f t="shared" si="18"/>
        <v>3928.3499999999985</v>
      </c>
      <c r="Q31" s="1">
        <f t="shared" si="19"/>
        <v>65.472499999999982</v>
      </c>
      <c r="R31" s="1">
        <f t="shared" si="6"/>
        <v>27000</v>
      </c>
      <c r="S31" s="1">
        <f t="shared" si="7"/>
        <v>99000</v>
      </c>
      <c r="T31" s="1">
        <f t="shared" si="8"/>
        <v>0</v>
      </c>
      <c r="U31" s="1">
        <f t="shared" si="9"/>
        <v>67.930000000000007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Y31" s="1">
        <f t="shared" si="13"/>
        <v>0</v>
      </c>
      <c r="Z31" s="1">
        <f t="shared" si="14"/>
        <v>0</v>
      </c>
      <c r="AA31" s="1">
        <f t="shared" si="15"/>
        <v>67.933333333333337</v>
      </c>
      <c r="AB31" s="1">
        <f t="shared" si="20"/>
        <v>21000</v>
      </c>
      <c r="AC31" s="1">
        <f t="shared" si="16"/>
        <v>48000</v>
      </c>
      <c r="AI31" s="10">
        <v>44463</v>
      </c>
      <c r="AJ31">
        <v>550.7833333333333</v>
      </c>
      <c r="AK31">
        <v>0</v>
      </c>
      <c r="AL31" s="1">
        <f t="shared" si="22"/>
        <v>550.78</v>
      </c>
    </row>
    <row r="32" spans="1:38" x14ac:dyDescent="0.25">
      <c r="A32" s="1">
        <v>31</v>
      </c>
      <c r="B32" s="2">
        <v>44445</v>
      </c>
      <c r="C32" s="3">
        <v>0.82097222222222221</v>
      </c>
      <c r="D32" s="2">
        <v>44445</v>
      </c>
      <c r="E32" s="3">
        <v>0.89042824074074067</v>
      </c>
      <c r="F32" s="1">
        <v>16</v>
      </c>
      <c r="G32" s="1">
        <v>21</v>
      </c>
      <c r="H32" s="3">
        <f t="shared" si="0"/>
        <v>6.9456018518518459E-2</v>
      </c>
      <c r="I32" s="1">
        <f t="shared" si="1"/>
        <v>40</v>
      </c>
      <c r="J32" s="1">
        <f t="shared" si="2"/>
        <v>1</v>
      </c>
      <c r="K32" s="1">
        <f t="shared" si="3"/>
        <v>1</v>
      </c>
      <c r="L32" s="1">
        <f t="shared" si="4"/>
        <v>1.6666666666666666E-2</v>
      </c>
      <c r="M32" s="1">
        <f t="shared" si="5"/>
        <v>100.02</v>
      </c>
      <c r="N32" s="1">
        <f t="shared" si="21"/>
        <v>40</v>
      </c>
      <c r="O32" s="1">
        <f t="shared" si="17"/>
        <v>0</v>
      </c>
      <c r="P32" s="1">
        <f t="shared" si="18"/>
        <v>4028.3699999999985</v>
      </c>
      <c r="Q32" s="1">
        <f t="shared" si="19"/>
        <v>67.13949999999997</v>
      </c>
      <c r="R32" s="1">
        <f t="shared" si="6"/>
        <v>24000</v>
      </c>
      <c r="S32" s="1">
        <f t="shared" si="7"/>
        <v>88000</v>
      </c>
      <c r="T32" s="1">
        <f t="shared" si="8"/>
        <v>0</v>
      </c>
      <c r="U32" s="1">
        <f t="shared" si="9"/>
        <v>100.02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Y32" s="1">
        <f t="shared" si="13"/>
        <v>0</v>
      </c>
      <c r="Z32" s="1">
        <f t="shared" si="14"/>
        <v>0</v>
      </c>
      <c r="AA32" s="1">
        <f t="shared" si="15"/>
        <v>100.01666666666667</v>
      </c>
      <c r="AB32" s="1">
        <f t="shared" si="20"/>
        <v>31500</v>
      </c>
      <c r="AC32" s="1">
        <f t="shared" si="16"/>
        <v>55500</v>
      </c>
      <c r="AI32" s="10">
        <v>44464</v>
      </c>
      <c r="AJ32">
        <v>357.25</v>
      </c>
      <c r="AK32">
        <v>0</v>
      </c>
      <c r="AL32" s="1">
        <f t="shared" si="22"/>
        <v>357.25</v>
      </c>
    </row>
    <row r="33" spans="1:39" x14ac:dyDescent="0.25">
      <c r="A33" s="1">
        <v>32</v>
      </c>
      <c r="B33" s="2">
        <v>44446</v>
      </c>
      <c r="C33" s="3">
        <v>0.32383101851851853</v>
      </c>
      <c r="D33" s="2">
        <v>44446</v>
      </c>
      <c r="E33" s="3">
        <v>0.40016203703703707</v>
      </c>
      <c r="F33" s="1">
        <v>15</v>
      </c>
      <c r="G33" s="1">
        <v>14</v>
      </c>
      <c r="H33" s="3">
        <f t="shared" si="0"/>
        <v>7.6331018518518534E-2</v>
      </c>
      <c r="I33" s="1">
        <f t="shared" si="1"/>
        <v>49</v>
      </c>
      <c r="J33" s="1">
        <f t="shared" si="2"/>
        <v>1</v>
      </c>
      <c r="K33" s="1">
        <f t="shared" si="3"/>
        <v>55</v>
      </c>
      <c r="L33" s="1">
        <f t="shared" si="4"/>
        <v>0.91666666666666663</v>
      </c>
      <c r="M33" s="1">
        <f t="shared" si="5"/>
        <v>109.92</v>
      </c>
      <c r="N33" s="1">
        <f t="shared" si="21"/>
        <v>34</v>
      </c>
      <c r="O33" s="1">
        <f t="shared" si="17"/>
        <v>0</v>
      </c>
      <c r="P33" s="1">
        <f t="shared" si="18"/>
        <v>4138.2899999999981</v>
      </c>
      <c r="Q33" s="1">
        <f t="shared" si="19"/>
        <v>68.971499999999963</v>
      </c>
      <c r="R33" s="1">
        <f t="shared" si="6"/>
        <v>22500</v>
      </c>
      <c r="S33" s="1">
        <f t="shared" si="7"/>
        <v>82500</v>
      </c>
      <c r="T33" s="1">
        <f t="shared" si="8"/>
        <v>0</v>
      </c>
      <c r="U33" s="1">
        <f t="shared" si="9"/>
        <v>109.92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Y33" s="1">
        <f t="shared" si="13"/>
        <v>0</v>
      </c>
      <c r="Z33" s="1">
        <f t="shared" si="14"/>
        <v>0</v>
      </c>
      <c r="AA33" s="1">
        <f t="shared" si="15"/>
        <v>109.91666666666667</v>
      </c>
      <c r="AB33" s="1">
        <f t="shared" si="20"/>
        <v>21000</v>
      </c>
      <c r="AC33" s="1">
        <f t="shared" si="16"/>
        <v>43500</v>
      </c>
      <c r="AI33" s="10">
        <v>44465</v>
      </c>
      <c r="AJ33">
        <v>460.79999999999995</v>
      </c>
      <c r="AK33">
        <v>0</v>
      </c>
      <c r="AL33" s="1">
        <f t="shared" si="22"/>
        <v>460.8</v>
      </c>
    </row>
    <row r="34" spans="1:39" x14ac:dyDescent="0.25">
      <c r="A34" s="1">
        <v>33</v>
      </c>
      <c r="B34" s="2">
        <v>44446</v>
      </c>
      <c r="C34" s="3">
        <v>0.46467592592592594</v>
      </c>
      <c r="D34" s="2">
        <v>44446</v>
      </c>
      <c r="E34" s="3">
        <v>0.52171296296296299</v>
      </c>
      <c r="F34" s="1">
        <v>12</v>
      </c>
      <c r="G34" s="1">
        <v>23</v>
      </c>
      <c r="H34" s="3">
        <f t="shared" si="0"/>
        <v>5.7037037037037053E-2</v>
      </c>
      <c r="I34" s="1">
        <f t="shared" si="1"/>
        <v>22</v>
      </c>
      <c r="J34" s="1">
        <f t="shared" si="2"/>
        <v>1</v>
      </c>
      <c r="K34" s="1">
        <f t="shared" si="3"/>
        <v>8</v>
      </c>
      <c r="L34" s="1">
        <f t="shared" si="4"/>
        <v>0.13333333333333333</v>
      </c>
      <c r="M34" s="1">
        <f t="shared" si="5"/>
        <v>82.13</v>
      </c>
      <c r="N34" s="1">
        <f t="shared" si="21"/>
        <v>32</v>
      </c>
      <c r="O34" s="1">
        <f t="shared" si="17"/>
        <v>0</v>
      </c>
      <c r="P34" s="1">
        <f t="shared" si="18"/>
        <v>4220.4199999999983</v>
      </c>
      <c r="Q34" s="1">
        <f t="shared" si="19"/>
        <v>70.340333333333305</v>
      </c>
      <c r="R34" s="1">
        <f t="shared" si="6"/>
        <v>18000</v>
      </c>
      <c r="S34" s="1">
        <f t="shared" si="7"/>
        <v>66000</v>
      </c>
      <c r="T34" s="1">
        <f t="shared" si="8"/>
        <v>0</v>
      </c>
      <c r="U34" s="1">
        <f t="shared" si="9"/>
        <v>82.13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Y34" s="1">
        <f t="shared" si="13"/>
        <v>0</v>
      </c>
      <c r="Z34" s="1">
        <f t="shared" si="14"/>
        <v>0</v>
      </c>
      <c r="AA34" s="1">
        <f t="shared" si="15"/>
        <v>82.13333333333334</v>
      </c>
      <c r="AB34" s="1">
        <f t="shared" si="20"/>
        <v>34500</v>
      </c>
      <c r="AC34" s="1">
        <f t="shared" si="16"/>
        <v>52500</v>
      </c>
      <c r="AI34" s="10">
        <v>44466</v>
      </c>
      <c r="AJ34">
        <v>411.91666666666663</v>
      </c>
      <c r="AK34">
        <v>0</v>
      </c>
      <c r="AL34" s="1">
        <f t="shared" si="22"/>
        <v>411.92</v>
      </c>
    </row>
    <row r="35" spans="1:39" x14ac:dyDescent="0.25">
      <c r="A35" s="1">
        <v>34</v>
      </c>
      <c r="B35" s="2">
        <v>44446</v>
      </c>
      <c r="C35" s="3">
        <v>0.57347222222222227</v>
      </c>
      <c r="D35" s="2">
        <v>44446</v>
      </c>
      <c r="E35" s="3">
        <v>0.64879629629629632</v>
      </c>
      <c r="F35" s="1">
        <v>17</v>
      </c>
      <c r="G35" s="1">
        <v>6</v>
      </c>
      <c r="H35" s="3">
        <f t="shared" si="0"/>
        <v>7.5324074074074043E-2</v>
      </c>
      <c r="I35" s="1">
        <f t="shared" si="1"/>
        <v>48</v>
      </c>
      <c r="J35" s="1">
        <f t="shared" si="2"/>
        <v>1</v>
      </c>
      <c r="K35" s="1">
        <f t="shared" si="3"/>
        <v>28</v>
      </c>
      <c r="L35" s="1">
        <f t="shared" si="4"/>
        <v>0.46666666666666667</v>
      </c>
      <c r="M35" s="1">
        <f t="shared" si="5"/>
        <v>108.47</v>
      </c>
      <c r="N35" s="1">
        <f t="shared" si="21"/>
        <v>26</v>
      </c>
      <c r="O35" s="1">
        <f t="shared" si="17"/>
        <v>0</v>
      </c>
      <c r="P35" s="1">
        <f t="shared" si="18"/>
        <v>4328.8899999999985</v>
      </c>
      <c r="Q35" s="1">
        <f t="shared" si="19"/>
        <v>72.14816666666664</v>
      </c>
      <c r="R35" s="1">
        <f t="shared" si="6"/>
        <v>25500</v>
      </c>
      <c r="S35" s="1">
        <f t="shared" si="7"/>
        <v>93500</v>
      </c>
      <c r="T35" s="1">
        <f t="shared" si="8"/>
        <v>0</v>
      </c>
      <c r="U35" s="1">
        <f t="shared" si="9"/>
        <v>108.47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Y35" s="1">
        <f t="shared" si="13"/>
        <v>0</v>
      </c>
      <c r="Z35" s="1">
        <f t="shared" si="14"/>
        <v>0</v>
      </c>
      <c r="AA35" s="1">
        <f t="shared" si="15"/>
        <v>108.46666666666667</v>
      </c>
      <c r="AB35" s="1">
        <f t="shared" si="20"/>
        <v>9000</v>
      </c>
      <c r="AC35" s="1">
        <f t="shared" si="16"/>
        <v>34500</v>
      </c>
      <c r="AI35" s="10">
        <v>44467</v>
      </c>
      <c r="AJ35">
        <v>417.63333333333333</v>
      </c>
      <c r="AK35">
        <v>0</v>
      </c>
      <c r="AL35" s="1">
        <f t="shared" si="22"/>
        <v>417.63</v>
      </c>
    </row>
    <row r="36" spans="1:39" x14ac:dyDescent="0.25">
      <c r="A36" s="1">
        <v>35</v>
      </c>
      <c r="B36" s="2">
        <v>44446</v>
      </c>
      <c r="C36" s="3">
        <v>0.70577546296296301</v>
      </c>
      <c r="D36" s="2">
        <v>44446</v>
      </c>
      <c r="E36" s="3">
        <v>0.7917939814814815</v>
      </c>
      <c r="F36" s="1">
        <v>19</v>
      </c>
      <c r="G36" s="1">
        <v>16</v>
      </c>
      <c r="H36" s="3">
        <f t="shared" si="0"/>
        <v>8.6018518518518494E-2</v>
      </c>
      <c r="I36" s="1">
        <f t="shared" si="1"/>
        <v>3</v>
      </c>
      <c r="J36" s="1">
        <f t="shared" si="2"/>
        <v>2</v>
      </c>
      <c r="K36" s="1">
        <f t="shared" si="3"/>
        <v>52</v>
      </c>
      <c r="L36" s="1">
        <f t="shared" si="4"/>
        <v>0.8666666666666667</v>
      </c>
      <c r="M36" s="1">
        <f t="shared" si="5"/>
        <v>123.87</v>
      </c>
      <c r="N36" s="1">
        <f t="shared" si="21"/>
        <v>39</v>
      </c>
      <c r="O36" s="1">
        <f t="shared" si="17"/>
        <v>0</v>
      </c>
      <c r="P36" s="1">
        <f t="shared" si="18"/>
        <v>4452.7599999999984</v>
      </c>
      <c r="Q36" s="1">
        <f t="shared" si="19"/>
        <v>74.212666666666635</v>
      </c>
      <c r="R36" s="1">
        <f t="shared" si="6"/>
        <v>28500</v>
      </c>
      <c r="S36" s="1">
        <f t="shared" si="7"/>
        <v>104500</v>
      </c>
      <c r="T36" s="1">
        <f t="shared" si="8"/>
        <v>0</v>
      </c>
      <c r="U36" s="1">
        <f t="shared" si="9"/>
        <v>123.87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Y36" s="1">
        <f t="shared" si="13"/>
        <v>0</v>
      </c>
      <c r="Z36" s="1">
        <f t="shared" si="14"/>
        <v>0</v>
      </c>
      <c r="AA36" s="1">
        <f t="shared" si="15"/>
        <v>123.86666666666666</v>
      </c>
      <c r="AB36" s="1">
        <f t="shared" si="20"/>
        <v>24000</v>
      </c>
      <c r="AC36" s="1">
        <f t="shared" si="16"/>
        <v>52500</v>
      </c>
      <c r="AI36" s="10">
        <v>44468</v>
      </c>
      <c r="AJ36">
        <v>520.74999999999989</v>
      </c>
      <c r="AK36">
        <v>0</v>
      </c>
      <c r="AL36" s="1">
        <f t="shared" si="22"/>
        <v>520.75</v>
      </c>
    </row>
    <row r="37" spans="1:39" x14ac:dyDescent="0.25">
      <c r="A37" s="1">
        <v>36</v>
      </c>
      <c r="B37" s="2">
        <v>44446</v>
      </c>
      <c r="C37" s="3">
        <v>0.84167824074074071</v>
      </c>
      <c r="D37" s="2">
        <v>44446</v>
      </c>
      <c r="E37" s="3">
        <v>0.9406944444444445</v>
      </c>
      <c r="F37" s="1">
        <v>11</v>
      </c>
      <c r="G37" s="1">
        <v>14</v>
      </c>
      <c r="H37" s="3">
        <f t="shared" si="0"/>
        <v>9.9016203703703787E-2</v>
      </c>
      <c r="I37" s="1">
        <f t="shared" si="1"/>
        <v>22</v>
      </c>
      <c r="J37" s="1">
        <f t="shared" si="2"/>
        <v>2</v>
      </c>
      <c r="K37" s="1">
        <f t="shared" si="3"/>
        <v>35</v>
      </c>
      <c r="L37" s="1">
        <f t="shared" si="4"/>
        <v>0.58333333333333337</v>
      </c>
      <c r="M37" s="1">
        <f t="shared" si="5"/>
        <v>142.58000000000001</v>
      </c>
      <c r="N37" s="1">
        <f t="shared" si="21"/>
        <v>34</v>
      </c>
      <c r="O37" s="1">
        <f t="shared" si="17"/>
        <v>0</v>
      </c>
      <c r="P37" s="1">
        <f t="shared" si="18"/>
        <v>4595.3399999999983</v>
      </c>
      <c r="Q37" s="1">
        <f t="shared" si="19"/>
        <v>76.58899999999997</v>
      </c>
      <c r="R37" s="1">
        <f t="shared" si="6"/>
        <v>16500</v>
      </c>
      <c r="S37" s="1">
        <f t="shared" si="7"/>
        <v>60500</v>
      </c>
      <c r="T37" s="1">
        <f t="shared" si="8"/>
        <v>0</v>
      </c>
      <c r="U37" s="1">
        <f t="shared" si="9"/>
        <v>142.58000000000001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Y37" s="1">
        <f t="shared" si="13"/>
        <v>0</v>
      </c>
      <c r="Z37" s="1">
        <f t="shared" si="14"/>
        <v>0</v>
      </c>
      <c r="AA37" s="1">
        <f t="shared" si="15"/>
        <v>142.58333333333334</v>
      </c>
      <c r="AB37" s="1">
        <f t="shared" si="20"/>
        <v>21000</v>
      </c>
      <c r="AC37" s="1">
        <f t="shared" si="16"/>
        <v>37500</v>
      </c>
      <c r="AI37" s="12">
        <v>44469</v>
      </c>
      <c r="AJ37" s="13">
        <v>281.18333333333334</v>
      </c>
      <c r="AK37" s="13">
        <v>57.06666666666667</v>
      </c>
      <c r="AL37" s="5">
        <f t="shared" si="22"/>
        <v>338.25</v>
      </c>
    </row>
    <row r="38" spans="1:39" x14ac:dyDescent="0.25">
      <c r="A38" s="1">
        <v>37</v>
      </c>
      <c r="B38" s="2">
        <v>44447</v>
      </c>
      <c r="C38" s="3">
        <v>0.13560185185185183</v>
      </c>
      <c r="D38" s="2">
        <v>44447</v>
      </c>
      <c r="E38" s="3">
        <v>0.26116898148148149</v>
      </c>
      <c r="F38" s="1">
        <v>13</v>
      </c>
      <c r="G38" s="1">
        <v>22</v>
      </c>
      <c r="H38" s="3">
        <f t="shared" si="0"/>
        <v>0.12556712962962965</v>
      </c>
      <c r="I38" s="1">
        <f t="shared" si="1"/>
        <v>0</v>
      </c>
      <c r="J38" s="1">
        <f t="shared" si="2"/>
        <v>3</v>
      </c>
      <c r="K38" s="1">
        <f t="shared" si="3"/>
        <v>49</v>
      </c>
      <c r="L38" s="1">
        <f t="shared" si="4"/>
        <v>0.81666666666666665</v>
      </c>
      <c r="M38" s="1">
        <f t="shared" si="5"/>
        <v>180.82</v>
      </c>
      <c r="N38" s="1">
        <f t="shared" si="21"/>
        <v>33</v>
      </c>
      <c r="O38" s="1">
        <f t="shared" si="17"/>
        <v>0</v>
      </c>
      <c r="P38" s="1">
        <f t="shared" si="18"/>
        <v>4776.159999999998</v>
      </c>
      <c r="Q38" s="1">
        <f t="shared" si="19"/>
        <v>79.602666666666636</v>
      </c>
      <c r="R38" s="1">
        <f t="shared" si="6"/>
        <v>19500</v>
      </c>
      <c r="S38" s="1">
        <f t="shared" si="7"/>
        <v>71500</v>
      </c>
      <c r="T38" s="1">
        <f t="shared" si="8"/>
        <v>0</v>
      </c>
      <c r="U38" s="1">
        <f t="shared" si="9"/>
        <v>180.82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Y38" s="1">
        <f t="shared" si="13"/>
        <v>0</v>
      </c>
      <c r="Z38" s="1">
        <f t="shared" si="14"/>
        <v>0</v>
      </c>
      <c r="AA38" s="1">
        <f t="shared" si="15"/>
        <v>180.81666666666666</v>
      </c>
      <c r="AB38" s="1">
        <f t="shared" si="20"/>
        <v>33000</v>
      </c>
      <c r="AC38" s="1">
        <f t="shared" si="16"/>
        <v>52500</v>
      </c>
      <c r="AH38" s="1" t="s">
        <v>44</v>
      </c>
      <c r="AI38" s="1">
        <f>MAX(AL8:AL37)</f>
        <v>836.68</v>
      </c>
      <c r="AJ38" s="1" t="s">
        <v>45</v>
      </c>
      <c r="AK38" s="2">
        <f>AI10</f>
        <v>44442</v>
      </c>
    </row>
    <row r="39" spans="1:39" x14ac:dyDescent="0.25">
      <c r="A39" s="1">
        <v>38</v>
      </c>
      <c r="B39" s="2">
        <v>44447</v>
      </c>
      <c r="C39" s="3">
        <v>0.32587962962962963</v>
      </c>
      <c r="D39" s="2">
        <v>44447</v>
      </c>
      <c r="E39" s="3">
        <v>0.39796296296296302</v>
      </c>
      <c r="F39" s="1">
        <v>11</v>
      </c>
      <c r="G39" s="1">
        <v>4</v>
      </c>
      <c r="H39" s="3">
        <f t="shared" si="0"/>
        <v>7.2083333333333388E-2</v>
      </c>
      <c r="I39" s="1">
        <f t="shared" si="1"/>
        <v>43</v>
      </c>
      <c r="J39" s="1">
        <f t="shared" si="2"/>
        <v>1</v>
      </c>
      <c r="K39" s="1">
        <f t="shared" si="3"/>
        <v>48</v>
      </c>
      <c r="L39" s="1">
        <f t="shared" si="4"/>
        <v>0.8</v>
      </c>
      <c r="M39" s="1">
        <f t="shared" si="5"/>
        <v>103.8</v>
      </c>
      <c r="N39" s="1">
        <f t="shared" si="21"/>
        <v>22</v>
      </c>
      <c r="O39" s="1">
        <f t="shared" si="17"/>
        <v>0</v>
      </c>
      <c r="P39" s="1">
        <f t="shared" si="18"/>
        <v>4879.9599999999982</v>
      </c>
      <c r="Q39" s="1">
        <f t="shared" si="19"/>
        <v>81.33266666666664</v>
      </c>
      <c r="R39" s="1">
        <f t="shared" si="6"/>
        <v>16500</v>
      </c>
      <c r="S39" s="1">
        <f t="shared" si="7"/>
        <v>60500</v>
      </c>
      <c r="T39" s="1">
        <f t="shared" si="8"/>
        <v>0</v>
      </c>
      <c r="U39" s="1">
        <f t="shared" si="9"/>
        <v>103.8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Y39" s="1">
        <f t="shared" si="13"/>
        <v>0</v>
      </c>
      <c r="Z39" s="1">
        <f t="shared" si="14"/>
        <v>0</v>
      </c>
      <c r="AA39" s="1">
        <f t="shared" si="15"/>
        <v>103.8</v>
      </c>
      <c r="AB39" s="1">
        <f t="shared" si="20"/>
        <v>6000</v>
      </c>
      <c r="AC39" s="1">
        <f t="shared" si="16"/>
        <v>22500</v>
      </c>
      <c r="AH39" s="1" t="s">
        <v>46</v>
      </c>
      <c r="AI39" s="1">
        <f>MIN(AL8:AL37)</f>
        <v>338.25</v>
      </c>
      <c r="AJ39" s="1" t="s">
        <v>45</v>
      </c>
      <c r="AK39" s="2">
        <f>AI37</f>
        <v>44469</v>
      </c>
    </row>
    <row r="40" spans="1:39" x14ac:dyDescent="0.25">
      <c r="A40" s="1">
        <v>39</v>
      </c>
      <c r="B40" s="2">
        <v>44447</v>
      </c>
      <c r="C40" s="3">
        <v>0.41761574074074076</v>
      </c>
      <c r="D40" s="2">
        <v>44447</v>
      </c>
      <c r="E40" s="3">
        <v>0.52447916666666672</v>
      </c>
      <c r="F40" s="1">
        <v>14</v>
      </c>
      <c r="G40" s="1">
        <v>21</v>
      </c>
      <c r="H40" s="3">
        <f t="shared" si="0"/>
        <v>0.10686342592592596</v>
      </c>
      <c r="I40" s="1">
        <f t="shared" si="1"/>
        <v>33</v>
      </c>
      <c r="J40" s="1">
        <f t="shared" si="2"/>
        <v>2</v>
      </c>
      <c r="K40" s="1">
        <f t="shared" si="3"/>
        <v>53</v>
      </c>
      <c r="L40" s="1">
        <f t="shared" si="4"/>
        <v>0.8833333333333333</v>
      </c>
      <c r="M40" s="1">
        <f t="shared" si="5"/>
        <v>153.88</v>
      </c>
      <c r="N40" s="1">
        <f t="shared" si="21"/>
        <v>32</v>
      </c>
      <c r="O40" s="1">
        <f t="shared" si="17"/>
        <v>0</v>
      </c>
      <c r="P40" s="1">
        <f t="shared" si="18"/>
        <v>5033.8399999999983</v>
      </c>
      <c r="Q40" s="1">
        <f t="shared" si="19"/>
        <v>83.897333333333307</v>
      </c>
      <c r="R40" s="1">
        <f t="shared" si="6"/>
        <v>21000</v>
      </c>
      <c r="S40" s="1">
        <f t="shared" si="7"/>
        <v>77000</v>
      </c>
      <c r="T40" s="1">
        <f t="shared" si="8"/>
        <v>0</v>
      </c>
      <c r="U40" s="1">
        <f t="shared" si="9"/>
        <v>153.88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Y40" s="1">
        <f t="shared" si="13"/>
        <v>0</v>
      </c>
      <c r="Z40" s="1">
        <f t="shared" si="14"/>
        <v>0</v>
      </c>
      <c r="AA40" s="1">
        <f t="shared" si="15"/>
        <v>153.88333333333333</v>
      </c>
      <c r="AB40" s="1">
        <f t="shared" si="20"/>
        <v>31500</v>
      </c>
      <c r="AC40" s="1">
        <f t="shared" si="16"/>
        <v>52500</v>
      </c>
      <c r="AG40" s="4" t="s">
        <v>25</v>
      </c>
      <c r="AH40" s="2">
        <f>B113</f>
        <v>44460</v>
      </c>
    </row>
    <row r="41" spans="1:39" x14ac:dyDescent="0.25">
      <c r="A41" s="1">
        <v>40</v>
      </c>
      <c r="B41" s="2">
        <v>44447</v>
      </c>
      <c r="C41" s="3">
        <v>0.59138888888888885</v>
      </c>
      <c r="D41" s="2">
        <v>44447</v>
      </c>
      <c r="E41" s="3">
        <v>0.68494212962962964</v>
      </c>
      <c r="F41" s="1">
        <v>16</v>
      </c>
      <c r="G41" s="1">
        <v>9</v>
      </c>
      <c r="H41" s="3">
        <f t="shared" si="0"/>
        <v>9.3553240740740784E-2</v>
      </c>
      <c r="I41" s="1">
        <f t="shared" si="1"/>
        <v>14</v>
      </c>
      <c r="J41" s="1">
        <f t="shared" si="2"/>
        <v>2</v>
      </c>
      <c r="K41" s="1">
        <f t="shared" si="3"/>
        <v>43</v>
      </c>
      <c r="L41" s="1">
        <f t="shared" si="4"/>
        <v>0.71666666666666667</v>
      </c>
      <c r="M41" s="1">
        <f t="shared" si="5"/>
        <v>134.72</v>
      </c>
      <c r="N41" s="1">
        <f t="shared" si="21"/>
        <v>27</v>
      </c>
      <c r="O41" s="1">
        <f t="shared" si="17"/>
        <v>0</v>
      </c>
      <c r="P41" s="1">
        <f t="shared" si="18"/>
        <v>5168.5599999999986</v>
      </c>
      <c r="Q41" s="1">
        <f t="shared" si="19"/>
        <v>86.142666666666642</v>
      </c>
      <c r="R41" s="1">
        <f t="shared" si="6"/>
        <v>24000</v>
      </c>
      <c r="S41" s="1">
        <f t="shared" si="7"/>
        <v>88000</v>
      </c>
      <c r="T41" s="1">
        <f t="shared" si="8"/>
        <v>0</v>
      </c>
      <c r="U41" s="1">
        <f t="shared" si="9"/>
        <v>134.72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Y41" s="1">
        <f t="shared" si="13"/>
        <v>0</v>
      </c>
      <c r="Z41" s="1">
        <f t="shared" si="14"/>
        <v>0</v>
      </c>
      <c r="AA41" s="1">
        <f t="shared" si="15"/>
        <v>134.71666666666667</v>
      </c>
      <c r="AB41" s="1">
        <f t="shared" si="20"/>
        <v>13500</v>
      </c>
      <c r="AC41" s="1">
        <f t="shared" si="16"/>
        <v>37500</v>
      </c>
      <c r="AG41" s="4" t="s">
        <v>29</v>
      </c>
      <c r="AH41" s="1" t="s">
        <v>22</v>
      </c>
      <c r="AI41" s="11" t="s">
        <v>28</v>
      </c>
      <c r="AJ41" s="8" t="s">
        <v>50</v>
      </c>
      <c r="AK41" s="11" t="s">
        <v>27</v>
      </c>
      <c r="AL41" s="8" t="s">
        <v>51</v>
      </c>
      <c r="AM41" s="8" t="s">
        <v>52</v>
      </c>
    </row>
    <row r="42" spans="1:39" x14ac:dyDescent="0.25">
      <c r="A42" s="1">
        <v>41</v>
      </c>
      <c r="B42" s="2">
        <v>44447</v>
      </c>
      <c r="C42" s="3">
        <v>0.7338541666666667</v>
      </c>
      <c r="D42" s="2">
        <v>44447</v>
      </c>
      <c r="E42" s="3">
        <v>0.77248842592592604</v>
      </c>
      <c r="F42" s="1">
        <v>12</v>
      </c>
      <c r="G42" s="1">
        <v>24</v>
      </c>
      <c r="H42" s="3">
        <f t="shared" si="0"/>
        <v>3.863425925925934E-2</v>
      </c>
      <c r="I42" s="1">
        <f t="shared" si="1"/>
        <v>55</v>
      </c>
      <c r="J42" s="1">
        <f t="shared" si="2"/>
        <v>0</v>
      </c>
      <c r="K42" s="1">
        <f t="shared" si="3"/>
        <v>38</v>
      </c>
      <c r="L42" s="1">
        <f t="shared" si="4"/>
        <v>0.6333333333333333</v>
      </c>
      <c r="M42" s="1">
        <f t="shared" si="5"/>
        <v>55.63</v>
      </c>
      <c r="N42" s="1">
        <f t="shared" si="21"/>
        <v>30</v>
      </c>
      <c r="O42" s="1">
        <f t="shared" si="17"/>
        <v>0</v>
      </c>
      <c r="P42" s="1">
        <f t="shared" si="18"/>
        <v>5224.1899999999987</v>
      </c>
      <c r="Q42" s="1">
        <f t="shared" si="19"/>
        <v>87.069833333333307</v>
      </c>
      <c r="R42" s="1">
        <f t="shared" si="6"/>
        <v>18000</v>
      </c>
      <c r="S42" s="1">
        <f t="shared" si="7"/>
        <v>66000</v>
      </c>
      <c r="T42" s="1">
        <f t="shared" si="8"/>
        <v>0</v>
      </c>
      <c r="U42" s="1">
        <f t="shared" si="9"/>
        <v>55.63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Y42" s="1">
        <f t="shared" si="13"/>
        <v>0</v>
      </c>
      <c r="Z42" s="1">
        <f t="shared" si="14"/>
        <v>0</v>
      </c>
      <c r="AA42" s="1">
        <f t="shared" si="15"/>
        <v>55.633333333333333</v>
      </c>
      <c r="AB42" s="1">
        <f t="shared" si="20"/>
        <v>36000</v>
      </c>
      <c r="AC42" s="1">
        <f t="shared" si="16"/>
        <v>54000</v>
      </c>
      <c r="AG42" s="4"/>
      <c r="AI42" s="2">
        <v>44440</v>
      </c>
      <c r="AJ42" s="14">
        <v>69000</v>
      </c>
      <c r="AK42" s="1">
        <v>257500</v>
      </c>
      <c r="AL42">
        <v>40500</v>
      </c>
      <c r="AM42" s="1">
        <f>AK42-AL42-AJ42</f>
        <v>148000</v>
      </c>
    </row>
    <row r="43" spans="1:39" x14ac:dyDescent="0.25">
      <c r="A43" s="1">
        <v>42</v>
      </c>
      <c r="B43" s="2">
        <v>44447</v>
      </c>
      <c r="C43" s="3">
        <v>0.83333333333333337</v>
      </c>
      <c r="D43" s="2">
        <v>44447</v>
      </c>
      <c r="E43" s="3">
        <v>0.89694444444444443</v>
      </c>
      <c r="F43" s="1">
        <v>9</v>
      </c>
      <c r="G43" s="1">
        <v>2</v>
      </c>
      <c r="H43" s="3">
        <f t="shared" si="0"/>
        <v>6.3611111111111063E-2</v>
      </c>
      <c r="I43" s="1">
        <f t="shared" si="1"/>
        <v>31</v>
      </c>
      <c r="J43" s="1">
        <f t="shared" si="2"/>
        <v>1</v>
      </c>
      <c r="K43" s="1">
        <f t="shared" si="3"/>
        <v>36</v>
      </c>
      <c r="L43" s="1">
        <f t="shared" si="4"/>
        <v>0.6</v>
      </c>
      <c r="M43" s="1">
        <f t="shared" si="5"/>
        <v>91.6</v>
      </c>
      <c r="N43" s="1">
        <f t="shared" si="21"/>
        <v>15</v>
      </c>
      <c r="O43" s="1">
        <f t="shared" si="17"/>
        <v>0</v>
      </c>
      <c r="P43" s="1">
        <f t="shared" si="18"/>
        <v>5315.7899999999991</v>
      </c>
      <c r="Q43" s="1">
        <f t="shared" si="19"/>
        <v>88.596499999999978</v>
      </c>
      <c r="R43" s="1">
        <f t="shared" si="6"/>
        <v>13500</v>
      </c>
      <c r="S43" s="1">
        <f t="shared" si="7"/>
        <v>54000</v>
      </c>
      <c r="T43" s="1">
        <f t="shared" si="8"/>
        <v>0</v>
      </c>
      <c r="U43" s="1">
        <f t="shared" si="9"/>
        <v>91.6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Y43" s="1">
        <f t="shared" si="13"/>
        <v>0</v>
      </c>
      <c r="Z43" s="1">
        <f t="shared" si="14"/>
        <v>0</v>
      </c>
      <c r="AA43" s="1">
        <f t="shared" si="15"/>
        <v>91.6</v>
      </c>
      <c r="AB43" s="1">
        <f t="shared" si="20"/>
        <v>3000</v>
      </c>
      <c r="AC43" s="1">
        <f t="shared" si="16"/>
        <v>16500</v>
      </c>
      <c r="AG43" s="4"/>
      <c r="AI43" s="2">
        <v>44441</v>
      </c>
      <c r="AJ43" s="14">
        <v>108000</v>
      </c>
      <c r="AK43" s="1">
        <v>390000</v>
      </c>
      <c r="AL43">
        <v>112500</v>
      </c>
      <c r="AM43" s="1">
        <f t="shared" ref="AM43:AM71" si="23">AK43-AL43-AJ43</f>
        <v>169500</v>
      </c>
    </row>
    <row r="44" spans="1:39" x14ac:dyDescent="0.25">
      <c r="A44" s="1">
        <v>43</v>
      </c>
      <c r="B44" s="2">
        <v>44448</v>
      </c>
      <c r="C44" s="3">
        <v>0.25793981481481482</v>
      </c>
      <c r="D44" s="2">
        <v>44448</v>
      </c>
      <c r="E44" s="3">
        <v>0.32356481481481481</v>
      </c>
      <c r="F44" s="1">
        <v>9</v>
      </c>
      <c r="G44" s="1">
        <v>4</v>
      </c>
      <c r="H44" s="3">
        <f t="shared" si="0"/>
        <v>6.5624999999999989E-2</v>
      </c>
      <c r="I44" s="1">
        <f t="shared" si="1"/>
        <v>34</v>
      </c>
      <c r="J44" s="1">
        <f t="shared" si="2"/>
        <v>1</v>
      </c>
      <c r="K44" s="1">
        <f t="shared" si="3"/>
        <v>30</v>
      </c>
      <c r="L44" s="1">
        <f t="shared" si="4"/>
        <v>0.5</v>
      </c>
      <c r="M44" s="1">
        <f t="shared" si="5"/>
        <v>94.5</v>
      </c>
      <c r="N44" s="1">
        <f t="shared" si="21"/>
        <v>22</v>
      </c>
      <c r="O44" s="1">
        <f t="shared" si="17"/>
        <v>0</v>
      </c>
      <c r="P44" s="1">
        <f t="shared" si="18"/>
        <v>5410.2899999999991</v>
      </c>
      <c r="Q44" s="1">
        <f t="shared" si="19"/>
        <v>90.17149999999998</v>
      </c>
      <c r="R44" s="1">
        <f t="shared" si="6"/>
        <v>13500</v>
      </c>
      <c r="S44" s="1">
        <f t="shared" si="7"/>
        <v>54000</v>
      </c>
      <c r="T44" s="1">
        <f t="shared" si="8"/>
        <v>0</v>
      </c>
      <c r="U44" s="1">
        <f t="shared" si="9"/>
        <v>94.5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Y44" s="1">
        <f t="shared" si="13"/>
        <v>0</v>
      </c>
      <c r="Z44" s="1">
        <f t="shared" si="14"/>
        <v>0</v>
      </c>
      <c r="AA44" s="1">
        <f t="shared" si="15"/>
        <v>94.5</v>
      </c>
      <c r="AB44" s="1">
        <f t="shared" si="20"/>
        <v>6000</v>
      </c>
      <c r="AC44" s="1">
        <f t="shared" si="16"/>
        <v>19500</v>
      </c>
      <c r="AG44" s="4"/>
      <c r="AI44" s="2">
        <v>44442</v>
      </c>
      <c r="AJ44" s="14">
        <v>129000</v>
      </c>
      <c r="AK44" s="1">
        <v>461000</v>
      </c>
      <c r="AL44">
        <v>106500</v>
      </c>
      <c r="AM44" s="1">
        <f t="shared" si="23"/>
        <v>225500</v>
      </c>
    </row>
    <row r="45" spans="1:39" x14ac:dyDescent="0.25">
      <c r="A45" s="1">
        <v>44</v>
      </c>
      <c r="B45" s="2">
        <v>44448</v>
      </c>
      <c r="C45" s="3">
        <v>0.41349537037037037</v>
      </c>
      <c r="D45" s="2">
        <v>44448</v>
      </c>
      <c r="E45" s="3">
        <v>0.45501157407407411</v>
      </c>
      <c r="F45" s="1">
        <v>9</v>
      </c>
      <c r="G45" s="1">
        <v>14</v>
      </c>
      <c r="H45" s="3">
        <f t="shared" si="0"/>
        <v>4.1516203703703736E-2</v>
      </c>
      <c r="I45" s="1">
        <f t="shared" si="1"/>
        <v>59</v>
      </c>
      <c r="J45" s="1">
        <f t="shared" si="2"/>
        <v>0</v>
      </c>
      <c r="K45" s="1">
        <f t="shared" si="3"/>
        <v>47</v>
      </c>
      <c r="L45" s="1">
        <f t="shared" si="4"/>
        <v>0.78333333333333333</v>
      </c>
      <c r="M45" s="1">
        <f t="shared" si="5"/>
        <v>59.78</v>
      </c>
      <c r="N45" s="1">
        <f t="shared" si="21"/>
        <v>27</v>
      </c>
      <c r="O45" s="1">
        <f t="shared" si="17"/>
        <v>0</v>
      </c>
      <c r="P45" s="1">
        <f t="shared" si="18"/>
        <v>5470.0699999999988</v>
      </c>
      <c r="Q45" s="1">
        <f t="shared" si="19"/>
        <v>91.16783333333332</v>
      </c>
      <c r="R45" s="1">
        <f t="shared" si="6"/>
        <v>13500</v>
      </c>
      <c r="S45" s="1">
        <f t="shared" si="7"/>
        <v>54000</v>
      </c>
      <c r="T45" s="1">
        <f t="shared" si="8"/>
        <v>0</v>
      </c>
      <c r="U45" s="1">
        <f t="shared" si="9"/>
        <v>59.78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Y45" s="1">
        <f t="shared" si="13"/>
        <v>0</v>
      </c>
      <c r="Z45" s="1">
        <f t="shared" si="14"/>
        <v>0</v>
      </c>
      <c r="AA45" s="1">
        <f t="shared" si="15"/>
        <v>59.783333333333331</v>
      </c>
      <c r="AB45" s="1">
        <f t="shared" si="20"/>
        <v>21000</v>
      </c>
      <c r="AC45" s="1">
        <f t="shared" si="16"/>
        <v>34500</v>
      </c>
      <c r="AG45" s="4"/>
      <c r="AI45" s="2">
        <v>44443</v>
      </c>
      <c r="AJ45" s="14">
        <v>105000</v>
      </c>
      <c r="AK45" s="1">
        <v>386000</v>
      </c>
      <c r="AL45">
        <v>130500</v>
      </c>
      <c r="AM45" s="1">
        <f t="shared" si="23"/>
        <v>150500</v>
      </c>
    </row>
    <row r="46" spans="1:39" x14ac:dyDescent="0.25">
      <c r="A46" s="1">
        <v>45</v>
      </c>
      <c r="B46" s="2">
        <v>44448</v>
      </c>
      <c r="C46" s="3">
        <v>0.50607638888888895</v>
      </c>
      <c r="D46" s="2">
        <v>44448</v>
      </c>
      <c r="E46" s="3">
        <v>0.59107638888888892</v>
      </c>
      <c r="F46" s="1">
        <v>12</v>
      </c>
      <c r="G46" s="1">
        <v>10</v>
      </c>
      <c r="H46" s="3">
        <f t="shared" si="0"/>
        <v>8.4999999999999964E-2</v>
      </c>
      <c r="I46" s="1">
        <f t="shared" si="1"/>
        <v>2</v>
      </c>
      <c r="J46" s="1">
        <f t="shared" si="2"/>
        <v>2</v>
      </c>
      <c r="K46" s="1">
        <f t="shared" si="3"/>
        <v>24</v>
      </c>
      <c r="L46" s="1">
        <f t="shared" si="4"/>
        <v>0.4</v>
      </c>
      <c r="M46" s="1">
        <f t="shared" si="5"/>
        <v>122.4</v>
      </c>
      <c r="N46" s="1">
        <f t="shared" si="21"/>
        <v>25</v>
      </c>
      <c r="O46" s="1">
        <f t="shared" si="17"/>
        <v>0</v>
      </c>
      <c r="P46" s="1">
        <f t="shared" si="18"/>
        <v>5592.4699999999984</v>
      </c>
      <c r="Q46" s="1">
        <f t="shared" si="19"/>
        <v>93.207833333333312</v>
      </c>
      <c r="R46" s="1">
        <f t="shared" si="6"/>
        <v>18000</v>
      </c>
      <c r="S46" s="1">
        <f t="shared" si="7"/>
        <v>66000</v>
      </c>
      <c r="T46" s="1">
        <f t="shared" si="8"/>
        <v>0</v>
      </c>
      <c r="U46" s="1">
        <f t="shared" si="9"/>
        <v>122.4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Y46" s="1">
        <f t="shared" si="13"/>
        <v>0</v>
      </c>
      <c r="Z46" s="1">
        <f t="shared" si="14"/>
        <v>0</v>
      </c>
      <c r="AA46" s="1">
        <f t="shared" si="15"/>
        <v>122.4</v>
      </c>
      <c r="AB46" s="1">
        <f t="shared" si="20"/>
        <v>15000</v>
      </c>
      <c r="AC46" s="1">
        <f t="shared" si="16"/>
        <v>33000</v>
      </c>
      <c r="AG46" s="4"/>
      <c r="AI46" s="6">
        <v>44444</v>
      </c>
      <c r="AJ46" s="15">
        <v>138000</v>
      </c>
      <c r="AK46" s="5">
        <v>506000</v>
      </c>
      <c r="AL46" s="13">
        <v>112500</v>
      </c>
      <c r="AM46" s="5">
        <f t="shared" si="23"/>
        <v>255500</v>
      </c>
    </row>
    <row r="47" spans="1:39" x14ac:dyDescent="0.25">
      <c r="A47" s="1">
        <v>46</v>
      </c>
      <c r="B47" s="2">
        <v>44448</v>
      </c>
      <c r="C47" s="3">
        <v>0.68482638888888892</v>
      </c>
      <c r="D47" s="2">
        <v>44448</v>
      </c>
      <c r="E47" s="3">
        <v>0.77111111111111119</v>
      </c>
      <c r="F47" s="1">
        <v>16</v>
      </c>
      <c r="G47" s="1">
        <v>11</v>
      </c>
      <c r="H47" s="3">
        <f t="shared" si="0"/>
        <v>8.6284722222222276E-2</v>
      </c>
      <c r="I47" s="1">
        <f t="shared" si="1"/>
        <v>4</v>
      </c>
      <c r="J47" s="1">
        <f t="shared" si="2"/>
        <v>2</v>
      </c>
      <c r="K47" s="1">
        <f t="shared" si="3"/>
        <v>15</v>
      </c>
      <c r="L47" s="1">
        <f t="shared" si="4"/>
        <v>0.25</v>
      </c>
      <c r="M47" s="1">
        <f t="shared" si="5"/>
        <v>124.25</v>
      </c>
      <c r="N47" s="1">
        <f t="shared" si="21"/>
        <v>31</v>
      </c>
      <c r="O47" s="1">
        <f t="shared" si="17"/>
        <v>0</v>
      </c>
      <c r="P47" s="1">
        <f t="shared" si="18"/>
        <v>5716.7199999999984</v>
      </c>
      <c r="Q47" s="1">
        <f t="shared" si="19"/>
        <v>95.278666666666638</v>
      </c>
      <c r="R47" s="1">
        <f t="shared" si="6"/>
        <v>24000</v>
      </c>
      <c r="S47" s="1">
        <f t="shared" si="7"/>
        <v>88000</v>
      </c>
      <c r="T47" s="1">
        <f t="shared" si="8"/>
        <v>0</v>
      </c>
      <c r="U47" s="1">
        <f t="shared" si="9"/>
        <v>124.25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Y47" s="1">
        <f t="shared" si="13"/>
        <v>0</v>
      </c>
      <c r="Z47" s="1">
        <f t="shared" si="14"/>
        <v>0</v>
      </c>
      <c r="AA47" s="1">
        <f t="shared" si="15"/>
        <v>124.25</v>
      </c>
      <c r="AB47" s="1">
        <f t="shared" si="20"/>
        <v>16500</v>
      </c>
      <c r="AC47" s="1">
        <f t="shared" si="16"/>
        <v>40500</v>
      </c>
      <c r="AG47" s="4"/>
      <c r="AI47" s="2">
        <v>44445</v>
      </c>
      <c r="AJ47" s="14">
        <v>106500</v>
      </c>
      <c r="AK47" s="1">
        <v>395000</v>
      </c>
      <c r="AL47">
        <v>124500</v>
      </c>
      <c r="AM47" s="1">
        <f t="shared" si="23"/>
        <v>164000</v>
      </c>
    </row>
    <row r="48" spans="1:39" x14ac:dyDescent="0.25">
      <c r="A48" s="1">
        <v>47</v>
      </c>
      <c r="B48" s="2">
        <v>44448</v>
      </c>
      <c r="C48" s="3">
        <v>0.85435185185185192</v>
      </c>
      <c r="D48" s="2">
        <v>44448</v>
      </c>
      <c r="E48" s="3">
        <v>0.89</v>
      </c>
      <c r="F48" s="1">
        <v>13</v>
      </c>
      <c r="G48" s="1">
        <v>21</v>
      </c>
      <c r="H48" s="3">
        <f t="shared" si="0"/>
        <v>3.5648148148148096E-2</v>
      </c>
      <c r="I48" s="1">
        <f t="shared" si="1"/>
        <v>51</v>
      </c>
      <c r="J48" s="1">
        <f t="shared" si="2"/>
        <v>0</v>
      </c>
      <c r="K48" s="1">
        <f t="shared" si="3"/>
        <v>20</v>
      </c>
      <c r="L48" s="1">
        <f t="shared" si="4"/>
        <v>0.33333333333333331</v>
      </c>
      <c r="M48" s="1">
        <f t="shared" si="5"/>
        <v>51.33</v>
      </c>
      <c r="N48" s="1">
        <f t="shared" si="21"/>
        <v>33</v>
      </c>
      <c r="O48" s="1">
        <f t="shared" si="17"/>
        <v>0</v>
      </c>
      <c r="P48" s="1">
        <f t="shared" si="18"/>
        <v>5768.0499999999984</v>
      </c>
      <c r="Q48" s="1">
        <f t="shared" si="19"/>
        <v>96.134166666666644</v>
      </c>
      <c r="R48" s="1">
        <f t="shared" si="6"/>
        <v>19500</v>
      </c>
      <c r="S48" s="1">
        <f t="shared" si="7"/>
        <v>71500</v>
      </c>
      <c r="T48" s="1">
        <f t="shared" si="8"/>
        <v>0</v>
      </c>
      <c r="U48" s="1">
        <f t="shared" si="9"/>
        <v>51.33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Y48" s="1">
        <f t="shared" si="13"/>
        <v>0</v>
      </c>
      <c r="Z48" s="1">
        <f t="shared" si="14"/>
        <v>0</v>
      </c>
      <c r="AA48" s="1">
        <f t="shared" si="15"/>
        <v>51.333333333333336</v>
      </c>
      <c r="AB48" s="1">
        <f t="shared" si="20"/>
        <v>31500</v>
      </c>
      <c r="AC48" s="1">
        <f t="shared" si="16"/>
        <v>51000</v>
      </c>
      <c r="AG48" s="4"/>
      <c r="AI48" s="2">
        <v>44446</v>
      </c>
      <c r="AJ48" s="14">
        <v>111000</v>
      </c>
      <c r="AK48" s="1">
        <v>407000</v>
      </c>
      <c r="AL48">
        <v>109500</v>
      </c>
      <c r="AM48" s="1">
        <f t="shared" si="23"/>
        <v>186500</v>
      </c>
    </row>
    <row r="49" spans="1:39" x14ac:dyDescent="0.25">
      <c r="A49" s="1">
        <v>48</v>
      </c>
      <c r="B49" s="2">
        <v>44449</v>
      </c>
      <c r="C49" s="3">
        <v>0.21634259259259259</v>
      </c>
      <c r="D49" s="2">
        <v>44449</v>
      </c>
      <c r="E49" s="3">
        <v>0.30988425925925928</v>
      </c>
      <c r="F49" s="1">
        <v>7</v>
      </c>
      <c r="G49" s="1">
        <v>15</v>
      </c>
      <c r="H49" s="3">
        <f t="shared" si="0"/>
        <v>9.354166666666669E-2</v>
      </c>
      <c r="I49" s="1">
        <f t="shared" si="1"/>
        <v>14</v>
      </c>
      <c r="J49" s="1">
        <f t="shared" si="2"/>
        <v>2</v>
      </c>
      <c r="K49" s="1">
        <f t="shared" si="3"/>
        <v>42</v>
      </c>
      <c r="L49" s="1">
        <f t="shared" si="4"/>
        <v>0.7</v>
      </c>
      <c r="M49" s="1">
        <f t="shared" si="5"/>
        <v>134.69999999999999</v>
      </c>
      <c r="N49" s="1">
        <f t="shared" si="21"/>
        <v>19</v>
      </c>
      <c r="O49" s="1">
        <f t="shared" si="17"/>
        <v>0</v>
      </c>
      <c r="P49" s="1">
        <f t="shared" si="18"/>
        <v>5902.7499999999982</v>
      </c>
      <c r="Q49" s="1">
        <f t="shared" si="19"/>
        <v>98.379166666666634</v>
      </c>
      <c r="R49" s="1">
        <f t="shared" si="6"/>
        <v>10500</v>
      </c>
      <c r="S49" s="1">
        <f t="shared" si="7"/>
        <v>42000</v>
      </c>
      <c r="T49" s="1">
        <f t="shared" si="8"/>
        <v>0</v>
      </c>
      <c r="U49" s="1">
        <f t="shared" si="9"/>
        <v>134.69999999999999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Y49" s="1">
        <f t="shared" si="13"/>
        <v>0</v>
      </c>
      <c r="Z49" s="1">
        <f t="shared" si="14"/>
        <v>0</v>
      </c>
      <c r="AA49" s="1">
        <f t="shared" si="15"/>
        <v>134.69999999999999</v>
      </c>
      <c r="AB49" s="1">
        <f t="shared" si="20"/>
        <v>22500</v>
      </c>
      <c r="AC49" s="1">
        <f t="shared" si="16"/>
        <v>33000</v>
      </c>
      <c r="AG49" s="4"/>
      <c r="AI49" s="2">
        <v>44447</v>
      </c>
      <c r="AJ49" s="14">
        <v>112500</v>
      </c>
      <c r="AK49" s="1">
        <v>417000</v>
      </c>
      <c r="AL49">
        <v>123000</v>
      </c>
      <c r="AM49" s="1">
        <f t="shared" si="23"/>
        <v>181500</v>
      </c>
    </row>
    <row r="50" spans="1:39" x14ac:dyDescent="0.25">
      <c r="A50" s="1">
        <v>49</v>
      </c>
      <c r="B50" s="2">
        <v>44449</v>
      </c>
      <c r="C50" s="3">
        <v>0.38201388888888888</v>
      </c>
      <c r="D50" s="2">
        <v>44449</v>
      </c>
      <c r="E50" s="3">
        <v>0.44449074074074074</v>
      </c>
      <c r="F50" s="1">
        <v>7</v>
      </c>
      <c r="G50" s="1">
        <v>0</v>
      </c>
      <c r="H50" s="3">
        <f t="shared" si="0"/>
        <v>6.2476851851851867E-2</v>
      </c>
      <c r="I50" s="1">
        <f t="shared" si="1"/>
        <v>29</v>
      </c>
      <c r="J50" s="1">
        <f t="shared" si="2"/>
        <v>1</v>
      </c>
      <c r="K50" s="1">
        <f t="shared" si="3"/>
        <v>58</v>
      </c>
      <c r="L50" s="1">
        <f t="shared" si="4"/>
        <v>0.96666666666666667</v>
      </c>
      <c r="M50" s="1">
        <f t="shared" si="5"/>
        <v>89.97</v>
      </c>
      <c r="N50" s="1">
        <f t="shared" si="21"/>
        <v>11</v>
      </c>
      <c r="O50" s="1">
        <f t="shared" si="17"/>
        <v>0</v>
      </c>
      <c r="P50" s="1">
        <f t="shared" si="18"/>
        <v>5992.7199999999984</v>
      </c>
      <c r="Q50" s="1">
        <f t="shared" si="19"/>
        <v>99.878666666666646</v>
      </c>
      <c r="R50" s="1">
        <f t="shared" si="6"/>
        <v>10500</v>
      </c>
      <c r="S50" s="1">
        <f t="shared" si="7"/>
        <v>42000</v>
      </c>
      <c r="T50" s="1">
        <f t="shared" si="8"/>
        <v>0</v>
      </c>
      <c r="U50" s="1">
        <f t="shared" si="9"/>
        <v>89.97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Y50" s="1">
        <f t="shared" si="13"/>
        <v>0</v>
      </c>
      <c r="Z50" s="1">
        <f t="shared" si="14"/>
        <v>0</v>
      </c>
      <c r="AA50" s="1">
        <f t="shared" si="15"/>
        <v>89.966666666666669</v>
      </c>
      <c r="AB50" s="1">
        <f t="shared" si="20"/>
        <v>0</v>
      </c>
      <c r="AC50" s="1">
        <f t="shared" si="16"/>
        <v>10500</v>
      </c>
      <c r="AG50" s="4"/>
      <c r="AI50" s="2">
        <v>44448</v>
      </c>
      <c r="AJ50" s="14">
        <v>88500</v>
      </c>
      <c r="AK50" s="1">
        <v>333500</v>
      </c>
      <c r="AL50">
        <v>90000</v>
      </c>
      <c r="AM50" s="1">
        <f t="shared" si="23"/>
        <v>155000</v>
      </c>
    </row>
    <row r="51" spans="1:39" x14ac:dyDescent="0.25">
      <c r="A51" s="1">
        <v>50</v>
      </c>
      <c r="B51" s="2">
        <v>44449</v>
      </c>
      <c r="C51" s="3">
        <v>0.49995370370370368</v>
      </c>
      <c r="D51" s="2">
        <v>44449</v>
      </c>
      <c r="E51" s="3">
        <v>0.59361111111111109</v>
      </c>
      <c r="F51" s="1">
        <v>7</v>
      </c>
      <c r="G51" s="1">
        <v>1</v>
      </c>
      <c r="H51" s="3">
        <f t="shared" si="0"/>
        <v>9.3657407407407411E-2</v>
      </c>
      <c r="I51" s="1">
        <f t="shared" si="1"/>
        <v>14</v>
      </c>
      <c r="J51" s="1">
        <f t="shared" si="2"/>
        <v>2</v>
      </c>
      <c r="K51" s="1">
        <f t="shared" si="3"/>
        <v>52</v>
      </c>
      <c r="L51" s="1">
        <f t="shared" si="4"/>
        <v>0.8666666666666667</v>
      </c>
      <c r="M51" s="1">
        <f t="shared" si="5"/>
        <v>134.87</v>
      </c>
      <c r="N51" s="1">
        <f t="shared" si="21"/>
        <v>18</v>
      </c>
      <c r="O51" s="1">
        <f t="shared" si="17"/>
        <v>0</v>
      </c>
      <c r="P51" s="1">
        <f t="shared" si="18"/>
        <v>6127.5899999999983</v>
      </c>
      <c r="Q51" s="1">
        <f t="shared" si="19"/>
        <v>102.12649999999998</v>
      </c>
      <c r="R51" s="1">
        <f t="shared" si="6"/>
        <v>10500</v>
      </c>
      <c r="S51" s="1">
        <f t="shared" si="7"/>
        <v>42000</v>
      </c>
      <c r="T51" s="1">
        <f t="shared" si="8"/>
        <v>0</v>
      </c>
      <c r="U51" s="1">
        <f t="shared" si="9"/>
        <v>134.87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Y51" s="1">
        <f t="shared" si="13"/>
        <v>0</v>
      </c>
      <c r="Z51" s="1">
        <f t="shared" si="14"/>
        <v>0</v>
      </c>
      <c r="AA51" s="1">
        <f t="shared" si="15"/>
        <v>134.86666666666667</v>
      </c>
      <c r="AB51" s="1">
        <f t="shared" si="20"/>
        <v>1500</v>
      </c>
      <c r="AC51" s="1">
        <f t="shared" si="16"/>
        <v>12000</v>
      </c>
      <c r="AG51" s="4"/>
      <c r="AI51" s="2">
        <v>44449</v>
      </c>
      <c r="AJ51" s="14">
        <v>85500</v>
      </c>
      <c r="AK51" s="1">
        <v>324000</v>
      </c>
      <c r="AL51">
        <v>60000</v>
      </c>
      <c r="AM51" s="1">
        <f t="shared" si="23"/>
        <v>178500</v>
      </c>
    </row>
    <row r="52" spans="1:39" x14ac:dyDescent="0.25">
      <c r="A52" s="1">
        <v>51</v>
      </c>
      <c r="B52" s="2">
        <v>44449</v>
      </c>
      <c r="C52" s="3">
        <v>0.64993055555555557</v>
      </c>
      <c r="D52" s="2">
        <v>44449</v>
      </c>
      <c r="E52" s="3">
        <v>0.70430555555555552</v>
      </c>
      <c r="F52" s="1">
        <v>13</v>
      </c>
      <c r="G52" s="1">
        <v>20</v>
      </c>
      <c r="H52" s="3">
        <f t="shared" si="0"/>
        <v>5.4374999999999951E-2</v>
      </c>
      <c r="I52" s="1">
        <f t="shared" si="1"/>
        <v>18</v>
      </c>
      <c r="J52" s="1">
        <f t="shared" si="2"/>
        <v>1</v>
      </c>
      <c r="K52" s="1">
        <f t="shared" si="3"/>
        <v>18</v>
      </c>
      <c r="L52" s="1">
        <f t="shared" si="4"/>
        <v>0.3</v>
      </c>
      <c r="M52" s="1">
        <f t="shared" si="5"/>
        <v>78.3</v>
      </c>
      <c r="N52" s="1">
        <f t="shared" si="21"/>
        <v>30</v>
      </c>
      <c r="O52" s="1">
        <f t="shared" si="17"/>
        <v>0</v>
      </c>
      <c r="P52" s="1">
        <f t="shared" si="18"/>
        <v>6205.8899999999985</v>
      </c>
      <c r="Q52" s="1">
        <f t="shared" si="19"/>
        <v>103.43149999999997</v>
      </c>
      <c r="R52" s="1">
        <f t="shared" si="6"/>
        <v>19500</v>
      </c>
      <c r="S52" s="1">
        <f t="shared" si="7"/>
        <v>71500</v>
      </c>
      <c r="T52" s="1">
        <f t="shared" si="8"/>
        <v>0</v>
      </c>
      <c r="U52" s="1">
        <f t="shared" si="9"/>
        <v>78.3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Y52" s="1">
        <f t="shared" si="13"/>
        <v>0</v>
      </c>
      <c r="Z52" s="1">
        <f t="shared" si="14"/>
        <v>0</v>
      </c>
      <c r="AA52" s="1">
        <f t="shared" si="15"/>
        <v>78.3</v>
      </c>
      <c r="AB52" s="1">
        <f t="shared" si="20"/>
        <v>30000</v>
      </c>
      <c r="AC52" s="1">
        <f t="shared" si="16"/>
        <v>49500</v>
      </c>
      <c r="AG52" s="4"/>
      <c r="AI52" s="2">
        <v>44450</v>
      </c>
      <c r="AJ52" s="14">
        <v>85500</v>
      </c>
      <c r="AK52" s="1">
        <v>315000</v>
      </c>
      <c r="AL52">
        <v>79500</v>
      </c>
      <c r="AM52" s="1">
        <f t="shared" si="23"/>
        <v>150000</v>
      </c>
    </row>
    <row r="53" spans="1:39" x14ac:dyDescent="0.25">
      <c r="A53" s="1">
        <v>52</v>
      </c>
      <c r="B53" s="2">
        <v>44449</v>
      </c>
      <c r="C53" s="3">
        <v>0.79276620370370365</v>
      </c>
      <c r="D53" s="2">
        <v>44449</v>
      </c>
      <c r="E53" s="3">
        <v>0.82553240740740741</v>
      </c>
      <c r="F53" s="1">
        <v>12</v>
      </c>
      <c r="G53" s="1">
        <v>4</v>
      </c>
      <c r="H53" s="3">
        <f t="shared" si="0"/>
        <v>3.2766203703703756E-2</v>
      </c>
      <c r="I53" s="1">
        <f t="shared" si="1"/>
        <v>47</v>
      </c>
      <c r="J53" s="1">
        <f t="shared" si="2"/>
        <v>0</v>
      </c>
      <c r="K53" s="1">
        <f t="shared" si="3"/>
        <v>11</v>
      </c>
      <c r="L53" s="1">
        <f t="shared" si="4"/>
        <v>0.18333333333333332</v>
      </c>
      <c r="M53" s="1">
        <f t="shared" si="5"/>
        <v>47.18</v>
      </c>
      <c r="N53" s="1">
        <f t="shared" si="21"/>
        <v>22</v>
      </c>
      <c r="O53" s="1">
        <f t="shared" si="17"/>
        <v>0</v>
      </c>
      <c r="P53" s="1">
        <f t="shared" si="18"/>
        <v>6253.0699999999988</v>
      </c>
      <c r="Q53" s="1">
        <f t="shared" si="19"/>
        <v>104.21783333333332</v>
      </c>
      <c r="R53" s="1">
        <f t="shared" si="6"/>
        <v>18000</v>
      </c>
      <c r="S53" s="1">
        <f t="shared" si="7"/>
        <v>66000</v>
      </c>
      <c r="T53" s="1">
        <f t="shared" si="8"/>
        <v>0</v>
      </c>
      <c r="U53" s="1">
        <f t="shared" si="9"/>
        <v>47.18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Y53" s="1">
        <f t="shared" si="13"/>
        <v>0</v>
      </c>
      <c r="Z53" s="1">
        <f t="shared" si="14"/>
        <v>0</v>
      </c>
      <c r="AA53" s="1">
        <f t="shared" si="15"/>
        <v>47.18333333333333</v>
      </c>
      <c r="AB53" s="1">
        <f t="shared" si="20"/>
        <v>6000</v>
      </c>
      <c r="AC53" s="1">
        <f t="shared" si="16"/>
        <v>24000</v>
      </c>
      <c r="AG53" s="4"/>
      <c r="AI53" s="2">
        <v>44451</v>
      </c>
      <c r="AJ53" s="14">
        <v>33000</v>
      </c>
      <c r="AK53" s="1">
        <v>132000</v>
      </c>
      <c r="AL53">
        <v>63000</v>
      </c>
      <c r="AM53" s="1">
        <f t="shared" si="23"/>
        <v>36000</v>
      </c>
    </row>
    <row r="54" spans="1:39" x14ac:dyDescent="0.25">
      <c r="A54" s="1">
        <v>53</v>
      </c>
      <c r="B54" s="2">
        <v>44449</v>
      </c>
      <c r="C54" s="3">
        <v>0.87574074074074071</v>
      </c>
      <c r="D54" s="2">
        <v>44450</v>
      </c>
      <c r="E54" s="3">
        <v>3.770833333333333E-2</v>
      </c>
      <c r="F54" s="1">
        <v>11</v>
      </c>
      <c r="G54" s="1">
        <v>9</v>
      </c>
      <c r="H54" s="3">
        <f t="shared" si="0"/>
        <v>23.161967592592593</v>
      </c>
      <c r="I54" s="1">
        <f t="shared" si="1"/>
        <v>53</v>
      </c>
      <c r="J54" s="1">
        <f t="shared" si="2"/>
        <v>3</v>
      </c>
      <c r="K54" s="1">
        <f t="shared" si="3"/>
        <v>14</v>
      </c>
      <c r="L54" s="1">
        <f t="shared" si="4"/>
        <v>0.23333333333333334</v>
      </c>
      <c r="M54" s="1">
        <f t="shared" si="5"/>
        <v>233.23</v>
      </c>
      <c r="N54" s="1">
        <f t="shared" si="21"/>
        <v>29</v>
      </c>
      <c r="O54" s="1">
        <f t="shared" si="17"/>
        <v>0</v>
      </c>
      <c r="P54" s="1">
        <f t="shared" si="18"/>
        <v>6486.2999999999984</v>
      </c>
      <c r="Q54" s="1">
        <f t="shared" si="19"/>
        <v>108.10499999999998</v>
      </c>
      <c r="R54" s="1">
        <f t="shared" si="6"/>
        <v>16500</v>
      </c>
      <c r="S54" s="1">
        <f t="shared" si="7"/>
        <v>60500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54</v>
      </c>
      <c r="X54" s="1">
        <f t="shared" si="12"/>
        <v>18</v>
      </c>
      <c r="Y54" s="1">
        <f t="shared" si="13"/>
        <v>0.3</v>
      </c>
      <c r="Z54" s="1">
        <f t="shared" si="14"/>
        <v>54.3</v>
      </c>
      <c r="AA54" s="1">
        <f t="shared" si="15"/>
        <v>178.93333333333334</v>
      </c>
      <c r="AB54" s="1">
        <f t="shared" si="20"/>
        <v>13500</v>
      </c>
      <c r="AC54" s="1">
        <f t="shared" si="16"/>
        <v>30000</v>
      </c>
      <c r="AG54" s="4"/>
      <c r="AI54" s="2">
        <v>44452</v>
      </c>
      <c r="AJ54" s="14">
        <v>91500</v>
      </c>
      <c r="AK54" s="1">
        <v>337000</v>
      </c>
      <c r="AL54">
        <v>76500</v>
      </c>
      <c r="AM54" s="1">
        <f t="shared" si="23"/>
        <v>169000</v>
      </c>
    </row>
    <row r="55" spans="1:39" x14ac:dyDescent="0.25">
      <c r="A55" s="1">
        <v>54</v>
      </c>
      <c r="B55" s="2">
        <v>44450</v>
      </c>
      <c r="C55" s="3">
        <v>0.26106481481481481</v>
      </c>
      <c r="D55" s="2">
        <v>44450</v>
      </c>
      <c r="E55" s="3">
        <v>0.38315972222222222</v>
      </c>
      <c r="F55" s="1">
        <v>12</v>
      </c>
      <c r="G55" s="1">
        <v>21</v>
      </c>
      <c r="H55" s="3">
        <f t="shared" si="0"/>
        <v>0.12209490740740742</v>
      </c>
      <c r="I55" s="1">
        <f t="shared" si="1"/>
        <v>55</v>
      </c>
      <c r="J55" s="1">
        <f t="shared" si="2"/>
        <v>2</v>
      </c>
      <c r="K55" s="1">
        <f t="shared" si="3"/>
        <v>49</v>
      </c>
      <c r="L55" s="1">
        <f t="shared" si="4"/>
        <v>0.81666666666666665</v>
      </c>
      <c r="M55" s="1">
        <f t="shared" si="5"/>
        <v>175.82</v>
      </c>
      <c r="N55" s="1">
        <f t="shared" si="21"/>
        <v>32</v>
      </c>
      <c r="O55" s="1">
        <f t="shared" si="17"/>
        <v>0</v>
      </c>
      <c r="P55" s="1">
        <f t="shared" si="18"/>
        <v>6662.1199999999981</v>
      </c>
      <c r="Q55" s="1">
        <f t="shared" si="19"/>
        <v>111.0353333333333</v>
      </c>
      <c r="R55" s="1">
        <f t="shared" si="6"/>
        <v>18000</v>
      </c>
      <c r="S55" s="1">
        <f t="shared" si="7"/>
        <v>66000</v>
      </c>
      <c r="T55" s="1">
        <f t="shared" si="8"/>
        <v>0</v>
      </c>
      <c r="U55" s="1">
        <f t="shared" si="9"/>
        <v>175.82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Y55" s="1">
        <f t="shared" si="13"/>
        <v>0</v>
      </c>
      <c r="Z55" s="1">
        <f t="shared" si="14"/>
        <v>0</v>
      </c>
      <c r="AA55" s="1">
        <f t="shared" si="15"/>
        <v>175.81666666666666</v>
      </c>
      <c r="AB55" s="1">
        <f t="shared" si="20"/>
        <v>31500</v>
      </c>
      <c r="AC55" s="1">
        <f t="shared" si="16"/>
        <v>49500</v>
      </c>
      <c r="AG55" s="4"/>
      <c r="AI55" s="2">
        <v>44453</v>
      </c>
      <c r="AJ55" s="14">
        <v>91500</v>
      </c>
      <c r="AK55" s="1">
        <v>346000</v>
      </c>
      <c r="AL55">
        <v>109500</v>
      </c>
      <c r="AM55" s="1">
        <f t="shared" si="23"/>
        <v>145000</v>
      </c>
    </row>
    <row r="56" spans="1:39" x14ac:dyDescent="0.25">
      <c r="A56" s="1">
        <v>55</v>
      </c>
      <c r="B56" s="2">
        <v>44450</v>
      </c>
      <c r="C56" s="3">
        <v>0.46128472222222222</v>
      </c>
      <c r="D56" s="2">
        <v>44450</v>
      </c>
      <c r="E56" s="3">
        <v>0.50633101851851847</v>
      </c>
      <c r="F56" s="1">
        <v>14</v>
      </c>
      <c r="G56" s="1">
        <v>2</v>
      </c>
      <c r="H56" s="3">
        <f t="shared" si="0"/>
        <v>4.5046296296296251E-2</v>
      </c>
      <c r="I56" s="1">
        <f t="shared" si="1"/>
        <v>4</v>
      </c>
      <c r="J56" s="1">
        <f t="shared" si="2"/>
        <v>1</v>
      </c>
      <c r="K56" s="1">
        <f t="shared" si="3"/>
        <v>52</v>
      </c>
      <c r="L56" s="1">
        <f t="shared" si="4"/>
        <v>0.8666666666666667</v>
      </c>
      <c r="M56" s="1">
        <f t="shared" si="5"/>
        <v>64.87</v>
      </c>
      <c r="N56" s="1">
        <f t="shared" si="21"/>
        <v>25</v>
      </c>
      <c r="O56" s="1">
        <f t="shared" si="17"/>
        <v>0</v>
      </c>
      <c r="P56" s="1">
        <f t="shared" si="18"/>
        <v>6726.989999999998</v>
      </c>
      <c r="Q56" s="1">
        <f t="shared" si="19"/>
        <v>112.11649999999996</v>
      </c>
      <c r="R56" s="1">
        <f t="shared" si="6"/>
        <v>21000</v>
      </c>
      <c r="S56" s="1">
        <f t="shared" si="7"/>
        <v>77000</v>
      </c>
      <c r="T56" s="1">
        <f t="shared" si="8"/>
        <v>0</v>
      </c>
      <c r="U56" s="1">
        <f t="shared" si="9"/>
        <v>64.87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Y56" s="1">
        <f t="shared" si="13"/>
        <v>0</v>
      </c>
      <c r="Z56" s="1">
        <f t="shared" si="14"/>
        <v>0</v>
      </c>
      <c r="AA56" s="1">
        <f t="shared" si="15"/>
        <v>64.86666666666666</v>
      </c>
      <c r="AB56" s="1">
        <f t="shared" si="20"/>
        <v>3000</v>
      </c>
      <c r="AC56" s="1">
        <f t="shared" si="16"/>
        <v>24000</v>
      </c>
      <c r="AG56" s="4"/>
      <c r="AI56" s="2">
        <v>44454</v>
      </c>
      <c r="AJ56" s="14">
        <v>52500</v>
      </c>
      <c r="AK56" s="1">
        <v>198000</v>
      </c>
      <c r="AL56">
        <v>54000</v>
      </c>
      <c r="AM56" s="1">
        <f t="shared" si="23"/>
        <v>91500</v>
      </c>
    </row>
    <row r="57" spans="1:39" x14ac:dyDescent="0.25">
      <c r="A57" s="1">
        <v>56</v>
      </c>
      <c r="B57" s="2">
        <v>44450</v>
      </c>
      <c r="C57" s="3">
        <v>0.56730324074074068</v>
      </c>
      <c r="D57" s="2">
        <v>44450</v>
      </c>
      <c r="E57" s="3">
        <v>0.60193287037037035</v>
      </c>
      <c r="F57" s="1">
        <v>17</v>
      </c>
      <c r="G57" s="1">
        <v>9</v>
      </c>
      <c r="H57" s="3">
        <f t="shared" si="0"/>
        <v>3.4629629629629677E-2</v>
      </c>
      <c r="I57" s="1">
        <f t="shared" si="1"/>
        <v>49</v>
      </c>
      <c r="J57" s="1">
        <f t="shared" si="2"/>
        <v>0</v>
      </c>
      <c r="K57" s="1">
        <f t="shared" si="3"/>
        <v>52</v>
      </c>
      <c r="L57" s="1">
        <f t="shared" si="4"/>
        <v>0.8666666666666667</v>
      </c>
      <c r="M57" s="1">
        <f t="shared" si="5"/>
        <v>49.87</v>
      </c>
      <c r="N57" s="1">
        <f t="shared" si="21"/>
        <v>40</v>
      </c>
      <c r="O57" s="1">
        <f t="shared" si="17"/>
        <v>0</v>
      </c>
      <c r="P57" s="1">
        <f t="shared" si="18"/>
        <v>6776.8599999999979</v>
      </c>
      <c r="Q57" s="1">
        <f t="shared" si="19"/>
        <v>112.94766666666663</v>
      </c>
      <c r="R57" s="1">
        <f t="shared" si="6"/>
        <v>25500</v>
      </c>
      <c r="S57" s="1">
        <f t="shared" si="7"/>
        <v>93500</v>
      </c>
      <c r="T57" s="1">
        <f t="shared" si="8"/>
        <v>0</v>
      </c>
      <c r="U57" s="1">
        <f t="shared" si="9"/>
        <v>49.87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Y57" s="1">
        <f t="shared" si="13"/>
        <v>0</v>
      </c>
      <c r="Z57" s="1">
        <f t="shared" si="14"/>
        <v>0</v>
      </c>
      <c r="AA57" s="1">
        <f t="shared" si="15"/>
        <v>49.866666666666667</v>
      </c>
      <c r="AB57" s="1">
        <f t="shared" si="20"/>
        <v>13500</v>
      </c>
      <c r="AC57" s="1">
        <f t="shared" si="16"/>
        <v>39000</v>
      </c>
      <c r="AG57" s="4"/>
      <c r="AI57" s="2">
        <v>44455</v>
      </c>
      <c r="AJ57" s="14">
        <v>102000</v>
      </c>
      <c r="AK57" s="1">
        <v>375000</v>
      </c>
      <c r="AL57">
        <v>90000</v>
      </c>
      <c r="AM57" s="1">
        <f t="shared" si="23"/>
        <v>183000</v>
      </c>
    </row>
    <row r="58" spans="1:39" x14ac:dyDescent="0.25">
      <c r="A58" s="1">
        <v>57</v>
      </c>
      <c r="B58" s="2">
        <v>44450</v>
      </c>
      <c r="C58" s="3">
        <v>0.66475694444444444</v>
      </c>
      <c r="D58" s="2">
        <v>44450</v>
      </c>
      <c r="E58" s="3">
        <v>0.71930555555555553</v>
      </c>
      <c r="F58" s="1">
        <v>3</v>
      </c>
      <c r="G58" s="1">
        <v>9</v>
      </c>
      <c r="H58" s="3">
        <f t="shared" si="0"/>
        <v>5.4548611111111089E-2</v>
      </c>
      <c r="I58" s="1">
        <f t="shared" si="1"/>
        <v>18</v>
      </c>
      <c r="J58" s="1">
        <f t="shared" si="2"/>
        <v>1</v>
      </c>
      <c r="K58" s="1">
        <f t="shared" si="3"/>
        <v>33</v>
      </c>
      <c r="L58" s="1">
        <f t="shared" si="4"/>
        <v>0.55000000000000004</v>
      </c>
      <c r="M58" s="1">
        <f t="shared" si="5"/>
        <v>78.55</v>
      </c>
      <c r="N58" s="1">
        <f t="shared" si="21"/>
        <v>34</v>
      </c>
      <c r="O58" s="1">
        <f t="shared" si="17"/>
        <v>0</v>
      </c>
      <c r="P58" s="1">
        <f t="shared" si="18"/>
        <v>6855.409999999998</v>
      </c>
      <c r="Q58" s="1">
        <f t="shared" si="19"/>
        <v>114.2568333333333</v>
      </c>
      <c r="R58" s="1">
        <f t="shared" si="6"/>
        <v>4500</v>
      </c>
      <c r="S58" s="1">
        <f t="shared" si="7"/>
        <v>18000</v>
      </c>
      <c r="T58" s="1">
        <f t="shared" si="8"/>
        <v>0</v>
      </c>
      <c r="U58" s="1">
        <f t="shared" si="9"/>
        <v>78.55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Y58" s="1">
        <f t="shared" si="13"/>
        <v>0</v>
      </c>
      <c r="Z58" s="1">
        <f t="shared" si="14"/>
        <v>0</v>
      </c>
      <c r="AA58" s="1">
        <f t="shared" si="15"/>
        <v>78.55</v>
      </c>
      <c r="AB58" s="1">
        <f t="shared" si="20"/>
        <v>13500</v>
      </c>
      <c r="AC58" s="1">
        <f t="shared" si="16"/>
        <v>18000</v>
      </c>
      <c r="AG58" s="4"/>
      <c r="AI58" s="2">
        <v>44456</v>
      </c>
      <c r="AJ58" s="14">
        <v>79500</v>
      </c>
      <c r="AK58" s="1">
        <v>290000</v>
      </c>
      <c r="AL58">
        <v>82500</v>
      </c>
      <c r="AM58" s="1">
        <f t="shared" si="23"/>
        <v>128000</v>
      </c>
    </row>
    <row r="59" spans="1:39" x14ac:dyDescent="0.25">
      <c r="A59" s="1">
        <v>58</v>
      </c>
      <c r="B59" s="2">
        <v>44450</v>
      </c>
      <c r="C59" s="3">
        <v>0.79238425925925926</v>
      </c>
      <c r="D59" s="2">
        <v>44450</v>
      </c>
      <c r="E59" s="3">
        <v>0.88265046296296301</v>
      </c>
      <c r="F59" s="1">
        <v>11</v>
      </c>
      <c r="G59" s="1">
        <v>3</v>
      </c>
      <c r="H59" s="3">
        <f t="shared" si="0"/>
        <v>9.0266203703703751E-2</v>
      </c>
      <c r="I59" s="1">
        <f t="shared" si="1"/>
        <v>9</v>
      </c>
      <c r="J59" s="1">
        <f t="shared" si="2"/>
        <v>2</v>
      </c>
      <c r="K59" s="1">
        <f t="shared" si="3"/>
        <v>59</v>
      </c>
      <c r="L59" s="1">
        <f t="shared" si="4"/>
        <v>0.98333333333333328</v>
      </c>
      <c r="M59" s="1">
        <f t="shared" si="5"/>
        <v>129.97999999999999</v>
      </c>
      <c r="N59" s="1">
        <f t="shared" si="21"/>
        <v>36</v>
      </c>
      <c r="O59" s="1">
        <f t="shared" si="17"/>
        <v>0</v>
      </c>
      <c r="P59" s="1">
        <f t="shared" si="18"/>
        <v>6985.3899999999976</v>
      </c>
      <c r="Q59" s="1">
        <f t="shared" si="19"/>
        <v>116.42316666666663</v>
      </c>
      <c r="R59" s="1">
        <f t="shared" si="6"/>
        <v>16500</v>
      </c>
      <c r="S59" s="1">
        <f t="shared" si="7"/>
        <v>60500</v>
      </c>
      <c r="T59" s="1">
        <f t="shared" si="8"/>
        <v>0</v>
      </c>
      <c r="U59" s="1">
        <f t="shared" si="9"/>
        <v>129.97999999999999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Y59" s="1">
        <f t="shared" si="13"/>
        <v>0</v>
      </c>
      <c r="Z59" s="1">
        <f t="shared" si="14"/>
        <v>0</v>
      </c>
      <c r="AA59" s="1">
        <f t="shared" si="15"/>
        <v>129.98333333333332</v>
      </c>
      <c r="AB59" s="1">
        <f t="shared" si="20"/>
        <v>4500</v>
      </c>
      <c r="AC59" s="1">
        <f t="shared" si="16"/>
        <v>21000</v>
      </c>
      <c r="AG59" s="4"/>
      <c r="AI59" s="2">
        <v>44457</v>
      </c>
      <c r="AJ59" s="14">
        <v>81000</v>
      </c>
      <c r="AK59" s="1">
        <v>303000</v>
      </c>
      <c r="AL59">
        <v>97500</v>
      </c>
      <c r="AM59" s="1">
        <f t="shared" si="23"/>
        <v>124500</v>
      </c>
    </row>
    <row r="60" spans="1:39" x14ac:dyDescent="0.25">
      <c r="A60" s="1">
        <v>59</v>
      </c>
      <c r="B60" s="2">
        <v>44451</v>
      </c>
      <c r="C60" s="3">
        <v>0.16666666666666666</v>
      </c>
      <c r="D60" s="2">
        <v>44451</v>
      </c>
      <c r="E60" s="3">
        <v>0.23270833333333332</v>
      </c>
      <c r="F60" s="1">
        <v>8</v>
      </c>
      <c r="G60" s="1">
        <v>4</v>
      </c>
      <c r="H60" s="3">
        <f t="shared" si="0"/>
        <v>6.6041666666666665E-2</v>
      </c>
      <c r="I60" s="1">
        <f t="shared" si="1"/>
        <v>35</v>
      </c>
      <c r="J60" s="1">
        <f t="shared" si="2"/>
        <v>1</v>
      </c>
      <c r="K60" s="1">
        <f t="shared" si="3"/>
        <v>6</v>
      </c>
      <c r="L60" s="1">
        <f t="shared" si="4"/>
        <v>0.1</v>
      </c>
      <c r="M60" s="1">
        <f t="shared" si="5"/>
        <v>95.1</v>
      </c>
      <c r="N60" s="1">
        <f t="shared" si="21"/>
        <v>41</v>
      </c>
      <c r="O60" s="1">
        <f t="shared" si="17"/>
        <v>1</v>
      </c>
      <c r="P60" s="1">
        <f t="shared" si="18"/>
        <v>7080.489999999998</v>
      </c>
      <c r="Q60" s="1">
        <f t="shared" si="19"/>
        <v>118.00816666666664</v>
      </c>
      <c r="R60" s="1">
        <f t="shared" si="6"/>
        <v>12000</v>
      </c>
      <c r="S60" s="1">
        <f t="shared" si="7"/>
        <v>48000</v>
      </c>
      <c r="T60" s="1">
        <f t="shared" si="8"/>
        <v>0</v>
      </c>
      <c r="U60" s="1">
        <f t="shared" si="9"/>
        <v>95.1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Y60" s="1">
        <f t="shared" si="13"/>
        <v>0</v>
      </c>
      <c r="Z60" s="1">
        <f t="shared" si="14"/>
        <v>0</v>
      </c>
      <c r="AA60" s="1">
        <f t="shared" si="15"/>
        <v>95.1</v>
      </c>
      <c r="AB60" s="1">
        <f t="shared" si="20"/>
        <v>6000</v>
      </c>
      <c r="AC60" s="1">
        <f t="shared" si="16"/>
        <v>18000</v>
      </c>
      <c r="AG60" s="4"/>
      <c r="AI60" s="2">
        <v>44458</v>
      </c>
      <c r="AJ60" s="14">
        <v>79500</v>
      </c>
      <c r="AK60" s="1">
        <v>294000</v>
      </c>
      <c r="AL60">
        <v>39000</v>
      </c>
      <c r="AM60" s="1">
        <f t="shared" si="23"/>
        <v>175500</v>
      </c>
    </row>
    <row r="61" spans="1:39" x14ac:dyDescent="0.25">
      <c r="A61" s="1">
        <v>60</v>
      </c>
      <c r="B61" s="2">
        <v>44451</v>
      </c>
      <c r="C61" s="3">
        <v>0.34324074074074074</v>
      </c>
      <c r="D61" s="2">
        <v>44451</v>
      </c>
      <c r="E61" s="3">
        <v>0.42799768518518522</v>
      </c>
      <c r="F61" s="1">
        <v>1</v>
      </c>
      <c r="G61" s="1">
        <v>6</v>
      </c>
      <c r="H61" s="3">
        <f t="shared" si="0"/>
        <v>8.4756944444444482E-2</v>
      </c>
      <c r="I61" s="1">
        <f t="shared" si="1"/>
        <v>2</v>
      </c>
      <c r="J61" s="1">
        <f t="shared" si="2"/>
        <v>2</v>
      </c>
      <c r="K61" s="1">
        <f t="shared" si="3"/>
        <v>3</v>
      </c>
      <c r="L61" s="1">
        <f t="shared" si="4"/>
        <v>0.05</v>
      </c>
      <c r="M61" s="1">
        <f t="shared" si="5"/>
        <v>122.05</v>
      </c>
      <c r="N61" s="1">
        <f t="shared" si="21"/>
        <v>38</v>
      </c>
      <c r="O61" s="1">
        <f t="shared" si="17"/>
        <v>1</v>
      </c>
      <c r="P61" s="1">
        <f t="shared" si="18"/>
        <v>7202.5399999999981</v>
      </c>
      <c r="Q61" s="1">
        <f t="shared" si="19"/>
        <v>120.0423333333333</v>
      </c>
      <c r="R61" s="1">
        <f t="shared" si="6"/>
        <v>1500</v>
      </c>
      <c r="S61" s="1">
        <f t="shared" si="7"/>
        <v>6000</v>
      </c>
      <c r="T61" s="1">
        <f t="shared" si="8"/>
        <v>1</v>
      </c>
      <c r="U61" s="1">
        <f t="shared" si="9"/>
        <v>122.05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Y61" s="1">
        <f t="shared" si="13"/>
        <v>0</v>
      </c>
      <c r="Z61" s="1">
        <f t="shared" si="14"/>
        <v>0</v>
      </c>
      <c r="AA61" s="1">
        <f t="shared" si="15"/>
        <v>122.05</v>
      </c>
      <c r="AB61" s="1">
        <f t="shared" si="20"/>
        <v>9000</v>
      </c>
      <c r="AC61" s="1">
        <f t="shared" si="16"/>
        <v>10500</v>
      </c>
      <c r="AG61" s="4"/>
      <c r="AI61" s="2">
        <v>44459</v>
      </c>
      <c r="AJ61" s="14">
        <v>123000</v>
      </c>
      <c r="AK61" s="1">
        <v>453500</v>
      </c>
      <c r="AL61">
        <v>127500</v>
      </c>
      <c r="AM61" s="1">
        <f t="shared" si="23"/>
        <v>203000</v>
      </c>
    </row>
    <row r="62" spans="1:39" x14ac:dyDescent="0.25">
      <c r="A62" s="1">
        <v>61</v>
      </c>
      <c r="B62" s="2">
        <v>44451</v>
      </c>
      <c r="C62" s="3">
        <v>0.52084490740740741</v>
      </c>
      <c r="D62" s="2">
        <v>44451</v>
      </c>
      <c r="E62" s="3">
        <v>0.59403935185185186</v>
      </c>
      <c r="F62" s="1">
        <v>4</v>
      </c>
      <c r="G62" s="1">
        <v>21</v>
      </c>
      <c r="H62" s="3">
        <f t="shared" si="0"/>
        <v>7.3194444444444451E-2</v>
      </c>
      <c r="I62" s="1">
        <f t="shared" si="1"/>
        <v>45</v>
      </c>
      <c r="J62" s="1">
        <f t="shared" si="2"/>
        <v>1</v>
      </c>
      <c r="K62" s="1">
        <f t="shared" si="3"/>
        <v>24</v>
      </c>
      <c r="L62" s="1">
        <f t="shared" si="4"/>
        <v>0.4</v>
      </c>
      <c r="M62" s="1">
        <f t="shared" si="5"/>
        <v>105.4</v>
      </c>
      <c r="N62" s="1">
        <f t="shared" si="21"/>
        <v>36</v>
      </c>
      <c r="O62" s="1">
        <f t="shared" si="17"/>
        <v>1</v>
      </c>
      <c r="P62" s="1">
        <f t="shared" si="18"/>
        <v>7307.9399999999978</v>
      </c>
      <c r="Q62" s="1">
        <f t="shared" si="19"/>
        <v>121.79899999999996</v>
      </c>
      <c r="R62" s="1">
        <f t="shared" si="6"/>
        <v>6000</v>
      </c>
      <c r="S62" s="1">
        <f t="shared" si="7"/>
        <v>24000</v>
      </c>
      <c r="T62" s="1">
        <f t="shared" si="8"/>
        <v>1</v>
      </c>
      <c r="U62" s="1">
        <f t="shared" si="9"/>
        <v>105.4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Y62" s="1">
        <f t="shared" si="13"/>
        <v>0</v>
      </c>
      <c r="Z62" s="1">
        <f t="shared" si="14"/>
        <v>0</v>
      </c>
      <c r="AA62" s="1">
        <f t="shared" si="15"/>
        <v>105.4</v>
      </c>
      <c r="AB62" s="1">
        <f t="shared" si="20"/>
        <v>31500</v>
      </c>
      <c r="AC62" s="1">
        <f t="shared" si="16"/>
        <v>37500</v>
      </c>
      <c r="AG62" s="4"/>
      <c r="AI62" s="2">
        <v>44460</v>
      </c>
      <c r="AJ62" s="14">
        <v>61500</v>
      </c>
      <c r="AK62" s="1">
        <v>234500</v>
      </c>
      <c r="AL62">
        <v>94500</v>
      </c>
      <c r="AM62" s="1">
        <f t="shared" si="23"/>
        <v>78500</v>
      </c>
    </row>
    <row r="63" spans="1:39" x14ac:dyDescent="0.25">
      <c r="A63" s="1">
        <v>62</v>
      </c>
      <c r="B63" s="2">
        <v>44451</v>
      </c>
      <c r="C63" s="3">
        <v>0.73968750000000005</v>
      </c>
      <c r="D63" s="2">
        <v>44451</v>
      </c>
      <c r="E63" s="3">
        <v>0.79862268518518509</v>
      </c>
      <c r="F63" s="1">
        <v>9</v>
      </c>
      <c r="G63" s="1">
        <v>11</v>
      </c>
      <c r="H63" s="3">
        <f t="shared" si="0"/>
        <v>5.8935185185185035E-2</v>
      </c>
      <c r="I63" s="1">
        <f t="shared" si="1"/>
        <v>24</v>
      </c>
      <c r="J63" s="1">
        <f t="shared" si="2"/>
        <v>1</v>
      </c>
      <c r="K63" s="1">
        <f t="shared" si="3"/>
        <v>52</v>
      </c>
      <c r="L63" s="1">
        <f t="shared" si="4"/>
        <v>0.8666666666666667</v>
      </c>
      <c r="M63" s="1">
        <f t="shared" si="5"/>
        <v>84.87</v>
      </c>
      <c r="N63" s="1">
        <f t="shared" si="21"/>
        <v>24</v>
      </c>
      <c r="O63" s="1">
        <f t="shared" si="17"/>
        <v>1</v>
      </c>
      <c r="P63" s="1">
        <f t="shared" si="18"/>
        <v>7392.8099999999977</v>
      </c>
      <c r="Q63" s="1">
        <f t="shared" si="19"/>
        <v>123.21349999999997</v>
      </c>
      <c r="R63" s="1">
        <f t="shared" si="6"/>
        <v>13500</v>
      </c>
      <c r="S63" s="1">
        <f t="shared" si="7"/>
        <v>54000</v>
      </c>
      <c r="T63" s="1">
        <f t="shared" si="8"/>
        <v>0</v>
      </c>
      <c r="U63" s="1">
        <f t="shared" si="9"/>
        <v>84.87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Y63" s="1">
        <f t="shared" si="13"/>
        <v>0</v>
      </c>
      <c r="Z63" s="1">
        <f t="shared" si="14"/>
        <v>0</v>
      </c>
      <c r="AA63" s="1">
        <f t="shared" si="15"/>
        <v>84.86666666666666</v>
      </c>
      <c r="AB63" s="1">
        <f t="shared" si="20"/>
        <v>16500</v>
      </c>
      <c r="AC63" s="1">
        <f t="shared" si="16"/>
        <v>30000</v>
      </c>
      <c r="AG63" s="4"/>
      <c r="AI63" s="2">
        <v>44461</v>
      </c>
      <c r="AJ63" s="14">
        <v>75000</v>
      </c>
      <c r="AK63" s="1">
        <v>281000</v>
      </c>
      <c r="AL63">
        <v>37500</v>
      </c>
      <c r="AM63" s="1">
        <f t="shared" si="23"/>
        <v>168500</v>
      </c>
    </row>
    <row r="64" spans="1:39" x14ac:dyDescent="0.25">
      <c r="A64" s="1">
        <v>63</v>
      </c>
      <c r="B64" s="2">
        <v>44452</v>
      </c>
      <c r="C64" s="3">
        <v>0.21440972222222221</v>
      </c>
      <c r="D64" s="2">
        <v>44452</v>
      </c>
      <c r="E64" s="3">
        <v>0.38071759259259258</v>
      </c>
      <c r="F64" s="1">
        <v>12</v>
      </c>
      <c r="G64" s="1">
        <v>7</v>
      </c>
      <c r="H64" s="3">
        <f t="shared" si="0"/>
        <v>0.16630787037037037</v>
      </c>
      <c r="I64" s="1">
        <f t="shared" si="1"/>
        <v>59</v>
      </c>
      <c r="J64" s="1">
        <f t="shared" si="2"/>
        <v>3</v>
      </c>
      <c r="K64" s="1">
        <f t="shared" si="3"/>
        <v>29</v>
      </c>
      <c r="L64" s="1">
        <f t="shared" si="4"/>
        <v>0.48333333333333334</v>
      </c>
      <c r="M64" s="1">
        <f t="shared" si="5"/>
        <v>239.48</v>
      </c>
      <c r="N64" s="1">
        <f t="shared" si="21"/>
        <v>25</v>
      </c>
      <c r="O64" s="1">
        <f t="shared" si="17"/>
        <v>1</v>
      </c>
      <c r="P64" s="1">
        <f t="shared" si="18"/>
        <v>7632.2899999999972</v>
      </c>
      <c r="Q64" s="1">
        <f t="shared" si="19"/>
        <v>127.20483333333328</v>
      </c>
      <c r="R64" s="1">
        <f t="shared" si="6"/>
        <v>18000</v>
      </c>
      <c r="S64" s="1">
        <f t="shared" si="7"/>
        <v>66000</v>
      </c>
      <c r="T64" s="1">
        <f t="shared" si="8"/>
        <v>0</v>
      </c>
      <c r="U64" s="1">
        <f t="shared" si="9"/>
        <v>239.48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Y64" s="1">
        <f t="shared" si="13"/>
        <v>0</v>
      </c>
      <c r="Z64" s="1">
        <f t="shared" si="14"/>
        <v>0</v>
      </c>
      <c r="AA64" s="1">
        <f t="shared" si="15"/>
        <v>239.48333333333332</v>
      </c>
      <c r="AB64" s="1">
        <f t="shared" si="20"/>
        <v>10500</v>
      </c>
      <c r="AC64" s="1">
        <f t="shared" si="16"/>
        <v>28500</v>
      </c>
      <c r="AG64" s="4"/>
      <c r="AI64" s="2">
        <v>44462</v>
      </c>
      <c r="AJ64" s="14">
        <v>109500</v>
      </c>
      <c r="AK64" s="1">
        <v>403000</v>
      </c>
      <c r="AL64">
        <v>144000</v>
      </c>
      <c r="AM64" s="1">
        <f t="shared" si="23"/>
        <v>149500</v>
      </c>
    </row>
    <row r="65" spans="1:39" x14ac:dyDescent="0.25">
      <c r="A65" s="1">
        <v>64</v>
      </c>
      <c r="B65" s="2">
        <v>44452</v>
      </c>
      <c r="C65" s="3">
        <v>0.46302083333333338</v>
      </c>
      <c r="D65" s="2">
        <v>44452</v>
      </c>
      <c r="E65" s="3">
        <v>0.53340277777777778</v>
      </c>
      <c r="F65" s="1">
        <v>11</v>
      </c>
      <c r="G65" s="1">
        <v>13</v>
      </c>
      <c r="H65" s="3">
        <f t="shared" si="0"/>
        <v>7.03819444444444E-2</v>
      </c>
      <c r="I65" s="1">
        <f t="shared" si="1"/>
        <v>41</v>
      </c>
      <c r="J65" s="1">
        <f t="shared" si="2"/>
        <v>1</v>
      </c>
      <c r="K65" s="1">
        <f t="shared" si="3"/>
        <v>21</v>
      </c>
      <c r="L65" s="1">
        <f t="shared" si="4"/>
        <v>0.35</v>
      </c>
      <c r="M65" s="1">
        <f t="shared" si="5"/>
        <v>101.35</v>
      </c>
      <c r="N65" s="1">
        <f t="shared" si="21"/>
        <v>29</v>
      </c>
      <c r="O65" s="1">
        <f t="shared" si="17"/>
        <v>1</v>
      </c>
      <c r="P65" s="1">
        <f t="shared" si="18"/>
        <v>7733.6399999999976</v>
      </c>
      <c r="Q65" s="1">
        <f t="shared" si="19"/>
        <v>128.89399999999995</v>
      </c>
      <c r="R65" s="1">
        <f t="shared" si="6"/>
        <v>16500</v>
      </c>
      <c r="S65" s="1">
        <f t="shared" si="7"/>
        <v>60500</v>
      </c>
      <c r="T65" s="1">
        <f t="shared" si="8"/>
        <v>0</v>
      </c>
      <c r="U65" s="1">
        <f t="shared" si="9"/>
        <v>101.35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Y65" s="1">
        <f t="shared" si="13"/>
        <v>0</v>
      </c>
      <c r="Z65" s="1">
        <f t="shared" si="14"/>
        <v>0</v>
      </c>
      <c r="AA65" s="1">
        <f t="shared" si="15"/>
        <v>101.35</v>
      </c>
      <c r="AB65" s="1">
        <f t="shared" si="20"/>
        <v>19500</v>
      </c>
      <c r="AC65" s="1">
        <f t="shared" si="16"/>
        <v>36000</v>
      </c>
      <c r="AG65" s="4"/>
      <c r="AI65" s="2">
        <v>44463</v>
      </c>
      <c r="AJ65" s="14">
        <v>82500</v>
      </c>
      <c r="AK65" s="1">
        <v>302500</v>
      </c>
      <c r="AL65">
        <v>54000</v>
      </c>
      <c r="AM65" s="1">
        <f t="shared" si="23"/>
        <v>166000</v>
      </c>
    </row>
    <row r="66" spans="1:39" x14ac:dyDescent="0.25">
      <c r="A66" s="1">
        <v>65</v>
      </c>
      <c r="B66" s="2">
        <v>44452</v>
      </c>
      <c r="C66" s="3">
        <v>0.55218749999999994</v>
      </c>
      <c r="D66" s="2">
        <v>44452</v>
      </c>
      <c r="E66" s="3">
        <v>0.62197916666666664</v>
      </c>
      <c r="F66" s="1">
        <v>16</v>
      </c>
      <c r="G66" s="1">
        <v>21</v>
      </c>
      <c r="H66" s="3">
        <f t="shared" si="0"/>
        <v>6.9791666666666696E-2</v>
      </c>
      <c r="I66" s="1">
        <f t="shared" si="1"/>
        <v>40</v>
      </c>
      <c r="J66" s="1">
        <f t="shared" si="2"/>
        <v>1</v>
      </c>
      <c r="K66" s="1">
        <f t="shared" si="3"/>
        <v>30</v>
      </c>
      <c r="L66" s="1">
        <f t="shared" si="4"/>
        <v>0.5</v>
      </c>
      <c r="M66" s="1">
        <f t="shared" si="5"/>
        <v>100.5</v>
      </c>
      <c r="N66" s="1">
        <f t="shared" si="21"/>
        <v>32</v>
      </c>
      <c r="O66" s="1">
        <f t="shared" si="17"/>
        <v>1</v>
      </c>
      <c r="P66" s="1">
        <f t="shared" si="18"/>
        <v>7834.1399999999976</v>
      </c>
      <c r="Q66" s="1">
        <f t="shared" si="19"/>
        <v>130.56899999999996</v>
      </c>
      <c r="R66" s="1">
        <f t="shared" si="6"/>
        <v>24000</v>
      </c>
      <c r="S66" s="1">
        <f t="shared" si="7"/>
        <v>88000</v>
      </c>
      <c r="T66" s="1">
        <f t="shared" si="8"/>
        <v>0</v>
      </c>
      <c r="U66" s="1">
        <f t="shared" si="9"/>
        <v>100.5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Y66" s="1">
        <f t="shared" si="13"/>
        <v>0</v>
      </c>
      <c r="Z66" s="1">
        <f t="shared" si="14"/>
        <v>0</v>
      </c>
      <c r="AA66" s="1">
        <f t="shared" si="15"/>
        <v>100.5</v>
      </c>
      <c r="AB66" s="1">
        <f t="shared" si="20"/>
        <v>31500</v>
      </c>
      <c r="AC66" s="1">
        <f t="shared" si="16"/>
        <v>55500</v>
      </c>
      <c r="AG66" s="4"/>
      <c r="AI66" s="2">
        <v>44464</v>
      </c>
      <c r="AJ66" s="14">
        <v>61500</v>
      </c>
      <c r="AK66" s="1">
        <v>233000</v>
      </c>
      <c r="AL66">
        <v>69000</v>
      </c>
      <c r="AM66" s="1">
        <f t="shared" si="23"/>
        <v>102500</v>
      </c>
    </row>
    <row r="67" spans="1:39" x14ac:dyDescent="0.25">
      <c r="A67" s="1">
        <v>66</v>
      </c>
      <c r="B67" s="2">
        <v>44452</v>
      </c>
      <c r="C67" s="3">
        <v>0.6699652777777777</v>
      </c>
      <c r="D67" s="2">
        <v>44452</v>
      </c>
      <c r="E67" s="3">
        <v>0.75</v>
      </c>
      <c r="F67" s="1">
        <v>19</v>
      </c>
      <c r="G67" s="1">
        <v>10</v>
      </c>
      <c r="H67" s="3">
        <f t="shared" ref="H67:H130" si="24">IF(E67-C67&gt;0,E67-C67,E67+24-C67)</f>
        <v>8.0034722222222299E-2</v>
      </c>
      <c r="I67" s="1">
        <f t="shared" ref="I67:I130" si="25">MINUTE(H67)</f>
        <v>55</v>
      </c>
      <c r="J67" s="1">
        <f t="shared" ref="J67:J130" si="26">HOUR(H67)</f>
        <v>1</v>
      </c>
      <c r="K67" s="1">
        <f t="shared" ref="K67:K130" si="27">SECOND(H67)</f>
        <v>15</v>
      </c>
      <c r="L67" s="1">
        <f t="shared" ref="L67:L130" si="28">K67/60</f>
        <v>0.25</v>
      </c>
      <c r="M67" s="1">
        <f t="shared" ref="M67:M130" si="29">ROUND(I67+J67*60+L67,2)</f>
        <v>115.25</v>
      </c>
      <c r="N67" s="1">
        <f t="shared" si="21"/>
        <v>30</v>
      </c>
      <c r="O67" s="1">
        <f t="shared" si="17"/>
        <v>1</v>
      </c>
      <c r="P67" s="1">
        <f t="shared" si="18"/>
        <v>7949.3899999999976</v>
      </c>
      <c r="Q67" s="1">
        <f t="shared" si="19"/>
        <v>132.48983333333328</v>
      </c>
      <c r="R67" s="1">
        <f t="shared" ref="R67:R130" si="30">F67*1500</f>
        <v>28500</v>
      </c>
      <c r="S67" s="1">
        <f t="shared" ref="S67:S130" si="31">IF(F67&lt;10,6000*F67,IF(F67&lt;20,5500*F67,IF(F67&lt;30,5000*F67,4000*F67)))</f>
        <v>104500</v>
      </c>
      <c r="T67" s="1">
        <f t="shared" ref="T67:T130" si="32">IF(S67&lt;AC67,1,0)</f>
        <v>0</v>
      </c>
      <c r="U67" s="1">
        <f t="shared" ref="U67:U130" si="33">IF(E67&gt;C67,M67,0)</f>
        <v>115.25</v>
      </c>
      <c r="V67" s="1">
        <f t="shared" ref="V67:V130" si="34">IF(U67=0,HOUR(E67),0)</f>
        <v>0</v>
      </c>
      <c r="W67" s="1">
        <f t="shared" ref="W67:W130" si="35">IF(U67=0,MINUTE(E67),0)</f>
        <v>0</v>
      </c>
      <c r="X67" s="1">
        <f t="shared" ref="X67:X130" si="36">IF(U67=0,SECOND(E67),0)</f>
        <v>0</v>
      </c>
      <c r="Y67" s="1">
        <f t="shared" ref="Y67:Y130" si="37">X67/60</f>
        <v>0</v>
      </c>
      <c r="Z67" s="1">
        <f t="shared" ref="Z67:Z130" si="38">V67*60+W67+Y67</f>
        <v>0</v>
      </c>
      <c r="AA67" s="1">
        <f t="shared" ref="AA67:AA130" si="39">I67+J67*60+L67-Z67</f>
        <v>115.25</v>
      </c>
      <c r="AB67" s="1">
        <f t="shared" si="20"/>
        <v>15000</v>
      </c>
      <c r="AC67" s="1">
        <f t="shared" ref="AC67:AC130" si="40">1500*F67+G67*1500</f>
        <v>43500</v>
      </c>
      <c r="AG67" s="4"/>
      <c r="AI67" s="2">
        <v>44465</v>
      </c>
      <c r="AJ67" s="14">
        <v>108000</v>
      </c>
      <c r="AK67" s="1">
        <v>400500</v>
      </c>
      <c r="AL67">
        <v>106500</v>
      </c>
      <c r="AM67" s="1">
        <f t="shared" si="23"/>
        <v>186000</v>
      </c>
    </row>
    <row r="68" spans="1:39" x14ac:dyDescent="0.25">
      <c r="A68" s="1">
        <v>67</v>
      </c>
      <c r="B68" s="2">
        <v>44452</v>
      </c>
      <c r="C68" s="3">
        <v>0.83971064814814822</v>
      </c>
      <c r="D68" s="2">
        <v>44452</v>
      </c>
      <c r="E68" s="3">
        <v>0.9196643518518518</v>
      </c>
      <c r="F68" s="1">
        <v>3</v>
      </c>
      <c r="G68" s="1">
        <v>0</v>
      </c>
      <c r="H68" s="3">
        <f t="shared" si="24"/>
        <v>7.9953703703703582E-2</v>
      </c>
      <c r="I68" s="1">
        <f t="shared" si="25"/>
        <v>55</v>
      </c>
      <c r="J68" s="1">
        <f t="shared" si="26"/>
        <v>1</v>
      </c>
      <c r="K68" s="1">
        <f t="shared" si="27"/>
        <v>8</v>
      </c>
      <c r="L68" s="1">
        <f t="shared" si="28"/>
        <v>0.13333333333333333</v>
      </c>
      <c r="M68" s="1">
        <f t="shared" si="29"/>
        <v>115.13</v>
      </c>
      <c r="N68" s="1">
        <f t="shared" si="21"/>
        <v>23</v>
      </c>
      <c r="O68" s="1">
        <f t="shared" ref="O68:O131" si="41">IF(N68&gt;40,O67+1,O67)</f>
        <v>1</v>
      </c>
      <c r="P68" s="1">
        <f t="shared" ref="P68:P131" si="42">P67+M68</f>
        <v>8064.5199999999977</v>
      </c>
      <c r="Q68" s="1">
        <f t="shared" ref="Q68:Q131" si="43">P68/60</f>
        <v>134.40866666666662</v>
      </c>
      <c r="R68" s="1">
        <f t="shared" si="30"/>
        <v>4500</v>
      </c>
      <c r="S68" s="1">
        <f t="shared" si="31"/>
        <v>18000</v>
      </c>
      <c r="T68" s="1">
        <f t="shared" si="32"/>
        <v>0</v>
      </c>
      <c r="U68" s="1">
        <f t="shared" si="33"/>
        <v>115.13</v>
      </c>
      <c r="V68" s="1">
        <f t="shared" si="34"/>
        <v>0</v>
      </c>
      <c r="W68" s="1">
        <f t="shared" si="35"/>
        <v>0</v>
      </c>
      <c r="X68" s="1">
        <f t="shared" si="36"/>
        <v>0</v>
      </c>
      <c r="Y68" s="1">
        <f t="shared" si="37"/>
        <v>0</v>
      </c>
      <c r="Z68" s="1">
        <f t="shared" si="38"/>
        <v>0</v>
      </c>
      <c r="AA68" s="1">
        <f t="shared" si="39"/>
        <v>115.13333333333334</v>
      </c>
      <c r="AB68" s="1">
        <f t="shared" ref="AB68:AB131" si="44">G68*1500</f>
        <v>0</v>
      </c>
      <c r="AC68" s="1">
        <f t="shared" si="40"/>
        <v>4500</v>
      </c>
      <c r="AG68" s="4"/>
      <c r="AI68" s="2">
        <v>44466</v>
      </c>
      <c r="AJ68" s="14">
        <v>43500</v>
      </c>
      <c r="AK68" s="1">
        <v>161500</v>
      </c>
      <c r="AL68">
        <v>42000</v>
      </c>
      <c r="AM68" s="1">
        <f t="shared" si="23"/>
        <v>76000</v>
      </c>
    </row>
    <row r="69" spans="1:39" x14ac:dyDescent="0.25">
      <c r="A69" s="1">
        <v>68</v>
      </c>
      <c r="B69" s="2">
        <v>44453</v>
      </c>
      <c r="C69" s="3">
        <v>0.17733796296296298</v>
      </c>
      <c r="D69" s="2">
        <v>44453</v>
      </c>
      <c r="E69" s="3">
        <v>0.26</v>
      </c>
      <c r="F69" s="1">
        <v>12</v>
      </c>
      <c r="G69" s="1">
        <v>21</v>
      </c>
      <c r="H69" s="3">
        <f t="shared" si="24"/>
        <v>8.2662037037037034E-2</v>
      </c>
      <c r="I69" s="1">
        <f t="shared" si="25"/>
        <v>59</v>
      </c>
      <c r="J69" s="1">
        <f t="shared" si="26"/>
        <v>1</v>
      </c>
      <c r="K69" s="1">
        <f t="shared" si="27"/>
        <v>2</v>
      </c>
      <c r="L69" s="1">
        <f t="shared" si="28"/>
        <v>3.3333333333333333E-2</v>
      </c>
      <c r="M69" s="1">
        <f t="shared" si="29"/>
        <v>119.03</v>
      </c>
      <c r="N69" s="1">
        <f t="shared" ref="N69:N132" si="45">N68-G68+F69</f>
        <v>35</v>
      </c>
      <c r="O69" s="1">
        <f t="shared" si="41"/>
        <v>1</v>
      </c>
      <c r="P69" s="1">
        <f t="shared" si="42"/>
        <v>8183.5499999999975</v>
      </c>
      <c r="Q69" s="1">
        <f t="shared" si="43"/>
        <v>136.39249999999996</v>
      </c>
      <c r="R69" s="1">
        <f t="shared" si="30"/>
        <v>18000</v>
      </c>
      <c r="S69" s="1">
        <f t="shared" si="31"/>
        <v>66000</v>
      </c>
      <c r="T69" s="1">
        <f t="shared" si="32"/>
        <v>0</v>
      </c>
      <c r="U69" s="1">
        <f t="shared" si="33"/>
        <v>119.03</v>
      </c>
      <c r="V69" s="1">
        <f t="shared" si="34"/>
        <v>0</v>
      </c>
      <c r="W69" s="1">
        <f t="shared" si="35"/>
        <v>0</v>
      </c>
      <c r="X69" s="1">
        <f t="shared" si="36"/>
        <v>0</v>
      </c>
      <c r="Y69" s="1">
        <f t="shared" si="37"/>
        <v>0</v>
      </c>
      <c r="Z69" s="1">
        <f t="shared" si="38"/>
        <v>0</v>
      </c>
      <c r="AA69" s="1">
        <f t="shared" si="39"/>
        <v>119.03333333333333</v>
      </c>
      <c r="AB69" s="1">
        <f t="shared" si="44"/>
        <v>31500</v>
      </c>
      <c r="AC69" s="1">
        <f t="shared" si="40"/>
        <v>49500</v>
      </c>
      <c r="AG69" s="4"/>
      <c r="AI69" s="2">
        <v>44467</v>
      </c>
      <c r="AJ69" s="14">
        <v>69000</v>
      </c>
      <c r="AK69" s="1">
        <v>257500</v>
      </c>
      <c r="AL69">
        <v>67500</v>
      </c>
      <c r="AM69" s="1">
        <f t="shared" si="23"/>
        <v>121000</v>
      </c>
    </row>
    <row r="70" spans="1:39" x14ac:dyDescent="0.25">
      <c r="A70" s="1">
        <v>69</v>
      </c>
      <c r="B70" s="2">
        <v>44453</v>
      </c>
      <c r="C70" s="3">
        <v>0.34437500000000004</v>
      </c>
      <c r="D70" s="2">
        <v>44453</v>
      </c>
      <c r="E70" s="3">
        <v>0.42008101851851848</v>
      </c>
      <c r="F70" s="1">
        <v>17</v>
      </c>
      <c r="G70" s="1">
        <v>20</v>
      </c>
      <c r="H70" s="3">
        <f t="shared" si="24"/>
        <v>7.5706018518518436E-2</v>
      </c>
      <c r="I70" s="1">
        <f t="shared" si="25"/>
        <v>49</v>
      </c>
      <c r="J70" s="1">
        <f t="shared" si="26"/>
        <v>1</v>
      </c>
      <c r="K70" s="1">
        <f t="shared" si="27"/>
        <v>1</v>
      </c>
      <c r="L70" s="1">
        <f t="shared" si="28"/>
        <v>1.6666666666666666E-2</v>
      </c>
      <c r="M70" s="1">
        <f t="shared" si="29"/>
        <v>109.02</v>
      </c>
      <c r="N70" s="1">
        <f t="shared" si="45"/>
        <v>31</v>
      </c>
      <c r="O70" s="1">
        <f t="shared" si="41"/>
        <v>1</v>
      </c>
      <c r="P70" s="1">
        <f t="shared" si="42"/>
        <v>8292.5699999999979</v>
      </c>
      <c r="Q70" s="1">
        <f t="shared" si="43"/>
        <v>138.20949999999996</v>
      </c>
      <c r="R70" s="1">
        <f t="shared" si="30"/>
        <v>25500</v>
      </c>
      <c r="S70" s="1">
        <f t="shared" si="31"/>
        <v>93500</v>
      </c>
      <c r="T70" s="1">
        <f t="shared" si="32"/>
        <v>0</v>
      </c>
      <c r="U70" s="1">
        <f t="shared" si="33"/>
        <v>109.02</v>
      </c>
      <c r="V70" s="1">
        <f t="shared" si="34"/>
        <v>0</v>
      </c>
      <c r="W70" s="1">
        <f t="shared" si="35"/>
        <v>0</v>
      </c>
      <c r="X70" s="1">
        <f t="shared" si="36"/>
        <v>0</v>
      </c>
      <c r="Y70" s="1">
        <f t="shared" si="37"/>
        <v>0</v>
      </c>
      <c r="Z70" s="1">
        <f t="shared" si="38"/>
        <v>0</v>
      </c>
      <c r="AA70" s="1">
        <f t="shared" si="39"/>
        <v>109.01666666666667</v>
      </c>
      <c r="AB70" s="1">
        <f t="shared" si="44"/>
        <v>30000</v>
      </c>
      <c r="AC70" s="1">
        <f t="shared" si="40"/>
        <v>55500</v>
      </c>
      <c r="AG70" s="4"/>
      <c r="AI70" s="2">
        <v>44468</v>
      </c>
      <c r="AJ70" s="14">
        <v>120000</v>
      </c>
      <c r="AK70" s="1">
        <v>444500</v>
      </c>
      <c r="AL70">
        <v>112500</v>
      </c>
      <c r="AM70" s="1">
        <f t="shared" si="23"/>
        <v>212000</v>
      </c>
    </row>
    <row r="71" spans="1:39" x14ac:dyDescent="0.25">
      <c r="A71" s="1">
        <v>70</v>
      </c>
      <c r="B71" s="2">
        <v>44453</v>
      </c>
      <c r="C71" s="3">
        <v>0.5</v>
      </c>
      <c r="D71" s="2">
        <v>44453</v>
      </c>
      <c r="E71" s="3">
        <v>0.58119212962962963</v>
      </c>
      <c r="F71" s="1">
        <v>11</v>
      </c>
      <c r="G71" s="1">
        <v>22</v>
      </c>
      <c r="H71" s="3">
        <f t="shared" si="24"/>
        <v>8.1192129629629628E-2</v>
      </c>
      <c r="I71" s="1">
        <f t="shared" si="25"/>
        <v>56</v>
      </c>
      <c r="J71" s="1">
        <f t="shared" si="26"/>
        <v>1</v>
      </c>
      <c r="K71" s="1">
        <f t="shared" si="27"/>
        <v>55</v>
      </c>
      <c r="L71" s="1">
        <f t="shared" si="28"/>
        <v>0.91666666666666663</v>
      </c>
      <c r="M71" s="1">
        <f t="shared" si="29"/>
        <v>116.92</v>
      </c>
      <c r="N71" s="1">
        <f t="shared" si="45"/>
        <v>22</v>
      </c>
      <c r="O71" s="1">
        <f t="shared" si="41"/>
        <v>1</v>
      </c>
      <c r="P71" s="1">
        <f t="shared" si="42"/>
        <v>8409.489999999998</v>
      </c>
      <c r="Q71" s="1">
        <f t="shared" si="43"/>
        <v>140.15816666666663</v>
      </c>
      <c r="R71" s="1">
        <f t="shared" si="30"/>
        <v>16500</v>
      </c>
      <c r="S71" s="1">
        <f t="shared" si="31"/>
        <v>60500</v>
      </c>
      <c r="T71" s="1">
        <f t="shared" si="32"/>
        <v>0</v>
      </c>
      <c r="U71" s="1">
        <f t="shared" si="33"/>
        <v>116.92</v>
      </c>
      <c r="V71" s="1">
        <f t="shared" si="34"/>
        <v>0</v>
      </c>
      <c r="W71" s="1">
        <f t="shared" si="35"/>
        <v>0</v>
      </c>
      <c r="X71" s="1">
        <f t="shared" si="36"/>
        <v>0</v>
      </c>
      <c r="Y71" s="1">
        <f t="shared" si="37"/>
        <v>0</v>
      </c>
      <c r="Z71" s="1">
        <f t="shared" si="38"/>
        <v>0</v>
      </c>
      <c r="AA71" s="1">
        <f t="shared" si="39"/>
        <v>116.91666666666667</v>
      </c>
      <c r="AB71" s="1">
        <f t="shared" si="44"/>
        <v>33000</v>
      </c>
      <c r="AC71" s="1">
        <f t="shared" si="40"/>
        <v>49500</v>
      </c>
      <c r="AG71" s="4"/>
      <c r="AI71" s="2">
        <v>44469</v>
      </c>
      <c r="AJ71" s="14">
        <v>55500</v>
      </c>
      <c r="AK71" s="1">
        <v>206500</v>
      </c>
      <c r="AL71">
        <v>102000</v>
      </c>
      <c r="AM71" s="1">
        <f t="shared" si="23"/>
        <v>49000</v>
      </c>
    </row>
    <row r="72" spans="1:39" x14ac:dyDescent="0.25">
      <c r="A72" s="1">
        <v>71</v>
      </c>
      <c r="B72" s="2">
        <v>44453</v>
      </c>
      <c r="C72" s="3">
        <v>0.64340277777777777</v>
      </c>
      <c r="D72" s="2">
        <v>44453</v>
      </c>
      <c r="E72" s="3">
        <v>0.7085069444444444</v>
      </c>
      <c r="F72" s="1">
        <v>7</v>
      </c>
      <c r="G72" s="1">
        <v>2</v>
      </c>
      <c r="H72" s="3">
        <f t="shared" si="24"/>
        <v>6.510416666666663E-2</v>
      </c>
      <c r="I72" s="1">
        <f t="shared" si="25"/>
        <v>33</v>
      </c>
      <c r="J72" s="1">
        <f t="shared" si="26"/>
        <v>1</v>
      </c>
      <c r="K72" s="1">
        <f t="shared" si="27"/>
        <v>45</v>
      </c>
      <c r="L72" s="1">
        <f t="shared" si="28"/>
        <v>0.75</v>
      </c>
      <c r="M72" s="1">
        <f t="shared" si="29"/>
        <v>93.75</v>
      </c>
      <c r="N72" s="1">
        <f t="shared" si="45"/>
        <v>7</v>
      </c>
      <c r="O72" s="1">
        <f t="shared" si="41"/>
        <v>1</v>
      </c>
      <c r="P72" s="1">
        <f t="shared" si="42"/>
        <v>8503.239999999998</v>
      </c>
      <c r="Q72" s="1">
        <f t="shared" si="43"/>
        <v>141.72066666666663</v>
      </c>
      <c r="R72" s="1">
        <f t="shared" si="30"/>
        <v>10500</v>
      </c>
      <c r="S72" s="1">
        <f t="shared" si="31"/>
        <v>42000</v>
      </c>
      <c r="T72" s="1">
        <f t="shared" si="32"/>
        <v>0</v>
      </c>
      <c r="U72" s="1">
        <f t="shared" si="33"/>
        <v>93.75</v>
      </c>
      <c r="V72" s="1">
        <f t="shared" si="34"/>
        <v>0</v>
      </c>
      <c r="W72" s="1">
        <f t="shared" si="35"/>
        <v>0</v>
      </c>
      <c r="X72" s="1">
        <f t="shared" si="36"/>
        <v>0</v>
      </c>
      <c r="Y72" s="1">
        <f t="shared" si="37"/>
        <v>0</v>
      </c>
      <c r="Z72" s="1">
        <f t="shared" si="38"/>
        <v>0</v>
      </c>
      <c r="AA72" s="1">
        <f t="shared" si="39"/>
        <v>93.75</v>
      </c>
      <c r="AB72" s="1">
        <f t="shared" si="44"/>
        <v>3000</v>
      </c>
      <c r="AC72" s="1">
        <f t="shared" si="40"/>
        <v>13500</v>
      </c>
      <c r="AH72" s="1" t="s">
        <v>30</v>
      </c>
      <c r="AI72" s="1">
        <f>MAX(AM42:AM71)</f>
        <v>255500</v>
      </c>
    </row>
    <row r="73" spans="1:39" x14ac:dyDescent="0.25">
      <c r="A73" s="1">
        <v>72</v>
      </c>
      <c r="B73" s="2">
        <v>44453</v>
      </c>
      <c r="C73" s="3">
        <v>0.77552083333333333</v>
      </c>
      <c r="D73" s="2">
        <v>44453</v>
      </c>
      <c r="E73" s="3">
        <v>0.80270833333333336</v>
      </c>
      <c r="F73" s="1">
        <v>8</v>
      </c>
      <c r="G73" s="1">
        <v>7</v>
      </c>
      <c r="H73" s="3">
        <f t="shared" si="24"/>
        <v>2.7187500000000031E-2</v>
      </c>
      <c r="I73" s="1">
        <f t="shared" si="25"/>
        <v>39</v>
      </c>
      <c r="J73" s="1">
        <f t="shared" si="26"/>
        <v>0</v>
      </c>
      <c r="K73" s="1">
        <f t="shared" si="27"/>
        <v>9</v>
      </c>
      <c r="L73" s="1">
        <f t="shared" si="28"/>
        <v>0.15</v>
      </c>
      <c r="M73" s="1">
        <f t="shared" si="29"/>
        <v>39.15</v>
      </c>
      <c r="N73" s="1">
        <f t="shared" si="45"/>
        <v>13</v>
      </c>
      <c r="O73" s="1">
        <f t="shared" si="41"/>
        <v>1</v>
      </c>
      <c r="P73" s="1">
        <f t="shared" si="42"/>
        <v>8542.3899999999976</v>
      </c>
      <c r="Q73" s="1">
        <f t="shared" si="43"/>
        <v>142.37316666666663</v>
      </c>
      <c r="R73" s="1">
        <f t="shared" si="30"/>
        <v>12000</v>
      </c>
      <c r="S73" s="1">
        <f t="shared" si="31"/>
        <v>48000</v>
      </c>
      <c r="T73" s="1">
        <f t="shared" si="32"/>
        <v>0</v>
      </c>
      <c r="U73" s="1">
        <f t="shared" si="33"/>
        <v>39.15</v>
      </c>
      <c r="V73" s="1">
        <f t="shared" si="34"/>
        <v>0</v>
      </c>
      <c r="W73" s="1">
        <f t="shared" si="35"/>
        <v>0</v>
      </c>
      <c r="X73" s="1">
        <f t="shared" si="36"/>
        <v>0</v>
      </c>
      <c r="Y73" s="1">
        <f t="shared" si="37"/>
        <v>0</v>
      </c>
      <c r="Z73" s="1">
        <f t="shared" si="38"/>
        <v>0</v>
      </c>
      <c r="AA73" s="1">
        <f t="shared" si="39"/>
        <v>39.15</v>
      </c>
      <c r="AB73" s="1">
        <f t="shared" si="44"/>
        <v>10500</v>
      </c>
      <c r="AC73" s="1">
        <f t="shared" si="40"/>
        <v>22500</v>
      </c>
      <c r="AH73" s="1" t="s">
        <v>31</v>
      </c>
      <c r="AI73" s="2">
        <f>AI46</f>
        <v>44444</v>
      </c>
    </row>
    <row r="74" spans="1:39" x14ac:dyDescent="0.25">
      <c r="A74" s="1">
        <v>73</v>
      </c>
      <c r="B74" s="2">
        <v>44453</v>
      </c>
      <c r="C74" s="3">
        <v>0.87285879629629637</v>
      </c>
      <c r="D74" s="2">
        <v>44453</v>
      </c>
      <c r="E74" s="3">
        <v>0.91951388888888885</v>
      </c>
      <c r="F74" s="1">
        <v>6</v>
      </c>
      <c r="G74" s="1">
        <v>1</v>
      </c>
      <c r="H74" s="3">
        <f t="shared" si="24"/>
        <v>4.6655092592592484E-2</v>
      </c>
      <c r="I74" s="1">
        <f t="shared" si="25"/>
        <v>7</v>
      </c>
      <c r="J74" s="1">
        <f t="shared" si="26"/>
        <v>1</v>
      </c>
      <c r="K74" s="1">
        <f t="shared" si="27"/>
        <v>11</v>
      </c>
      <c r="L74" s="1">
        <f t="shared" si="28"/>
        <v>0.18333333333333332</v>
      </c>
      <c r="M74" s="1">
        <f t="shared" si="29"/>
        <v>67.180000000000007</v>
      </c>
      <c r="N74" s="1">
        <f t="shared" si="45"/>
        <v>12</v>
      </c>
      <c r="O74" s="1">
        <f t="shared" si="41"/>
        <v>1</v>
      </c>
      <c r="P74" s="1">
        <f t="shared" si="42"/>
        <v>8609.5699999999979</v>
      </c>
      <c r="Q74" s="1">
        <f t="shared" si="43"/>
        <v>143.49283333333329</v>
      </c>
      <c r="R74" s="1">
        <f t="shared" si="30"/>
        <v>9000</v>
      </c>
      <c r="S74" s="1">
        <f t="shared" si="31"/>
        <v>36000</v>
      </c>
      <c r="T74" s="1">
        <f t="shared" si="32"/>
        <v>0</v>
      </c>
      <c r="U74" s="1">
        <f t="shared" si="33"/>
        <v>67.180000000000007</v>
      </c>
      <c r="V74" s="1">
        <f t="shared" si="34"/>
        <v>0</v>
      </c>
      <c r="W74" s="1">
        <f t="shared" si="35"/>
        <v>0</v>
      </c>
      <c r="X74" s="1">
        <f t="shared" si="36"/>
        <v>0</v>
      </c>
      <c r="Y74" s="1">
        <f t="shared" si="37"/>
        <v>0</v>
      </c>
      <c r="Z74" s="1">
        <f t="shared" si="38"/>
        <v>0</v>
      </c>
      <c r="AA74" s="1">
        <f t="shared" si="39"/>
        <v>67.183333333333337</v>
      </c>
      <c r="AB74" s="1">
        <f t="shared" si="44"/>
        <v>1500</v>
      </c>
      <c r="AC74" s="1">
        <f t="shared" si="40"/>
        <v>10500</v>
      </c>
      <c r="AH74" s="1" t="s">
        <v>47</v>
      </c>
      <c r="AI74" s="1">
        <f>SUM(AM42:AM71)</f>
        <v>4529000</v>
      </c>
    </row>
    <row r="75" spans="1:39" x14ac:dyDescent="0.25">
      <c r="A75" s="1">
        <v>74</v>
      </c>
      <c r="B75" s="2">
        <v>44454</v>
      </c>
      <c r="C75" s="3">
        <v>4.2361111111111106E-2</v>
      </c>
      <c r="D75" s="2">
        <v>44454</v>
      </c>
      <c r="E75" s="3">
        <v>0.17298611111111109</v>
      </c>
      <c r="F75" s="1">
        <v>0</v>
      </c>
      <c r="G75" s="1">
        <v>6</v>
      </c>
      <c r="H75" s="3">
        <f t="shared" si="24"/>
        <v>0.13062499999999999</v>
      </c>
      <c r="I75" s="1">
        <f t="shared" si="25"/>
        <v>8</v>
      </c>
      <c r="J75" s="1">
        <f t="shared" si="26"/>
        <v>3</v>
      </c>
      <c r="K75" s="1">
        <f t="shared" si="27"/>
        <v>6</v>
      </c>
      <c r="L75" s="1">
        <f t="shared" si="28"/>
        <v>0.1</v>
      </c>
      <c r="M75" s="1">
        <f t="shared" si="29"/>
        <v>188.1</v>
      </c>
      <c r="N75" s="1">
        <f t="shared" si="45"/>
        <v>11</v>
      </c>
      <c r="O75" s="1">
        <f t="shared" si="41"/>
        <v>1</v>
      </c>
      <c r="P75" s="1">
        <f t="shared" si="42"/>
        <v>8797.6699999999983</v>
      </c>
      <c r="Q75" s="1">
        <f t="shared" si="43"/>
        <v>146.62783333333331</v>
      </c>
      <c r="R75" s="1">
        <f t="shared" si="30"/>
        <v>0</v>
      </c>
      <c r="S75" s="1">
        <f t="shared" si="31"/>
        <v>0</v>
      </c>
      <c r="T75" s="1">
        <f t="shared" si="32"/>
        <v>1</v>
      </c>
      <c r="U75" s="1">
        <f t="shared" si="33"/>
        <v>188.1</v>
      </c>
      <c r="V75" s="1">
        <f t="shared" si="34"/>
        <v>0</v>
      </c>
      <c r="W75" s="1">
        <f t="shared" si="35"/>
        <v>0</v>
      </c>
      <c r="X75" s="1">
        <f t="shared" si="36"/>
        <v>0</v>
      </c>
      <c r="Y75" s="1">
        <f t="shared" si="37"/>
        <v>0</v>
      </c>
      <c r="Z75" s="1">
        <f t="shared" si="38"/>
        <v>0</v>
      </c>
      <c r="AA75" s="1">
        <f t="shared" si="39"/>
        <v>188.1</v>
      </c>
      <c r="AB75" s="1">
        <f t="shared" si="44"/>
        <v>9000</v>
      </c>
      <c r="AC75" s="1">
        <f t="shared" si="40"/>
        <v>9000</v>
      </c>
      <c r="AG75" s="4" t="s">
        <v>33</v>
      </c>
      <c r="AH75" s="1">
        <f>SUM(T2:T158)</f>
        <v>12</v>
      </c>
    </row>
    <row r="76" spans="1:39" x14ac:dyDescent="0.25">
      <c r="A76" s="1">
        <v>75</v>
      </c>
      <c r="B76" s="2">
        <v>44454</v>
      </c>
      <c r="C76" s="3">
        <v>0.28885416666666669</v>
      </c>
      <c r="D76" s="2">
        <v>44454</v>
      </c>
      <c r="E76" s="3">
        <v>0.34437500000000004</v>
      </c>
      <c r="F76" s="1">
        <v>0</v>
      </c>
      <c r="G76" s="1">
        <v>5</v>
      </c>
      <c r="H76" s="3">
        <f t="shared" si="24"/>
        <v>5.5520833333333353E-2</v>
      </c>
      <c r="I76" s="1">
        <f t="shared" si="25"/>
        <v>19</v>
      </c>
      <c r="J76" s="1">
        <f t="shared" si="26"/>
        <v>1</v>
      </c>
      <c r="K76" s="1">
        <f t="shared" si="27"/>
        <v>57</v>
      </c>
      <c r="L76" s="1">
        <f t="shared" si="28"/>
        <v>0.95</v>
      </c>
      <c r="M76" s="1">
        <f t="shared" si="29"/>
        <v>79.95</v>
      </c>
      <c r="N76" s="1">
        <f t="shared" si="45"/>
        <v>5</v>
      </c>
      <c r="O76" s="1">
        <f t="shared" si="41"/>
        <v>1</v>
      </c>
      <c r="P76" s="1">
        <f t="shared" si="42"/>
        <v>8877.619999999999</v>
      </c>
      <c r="Q76" s="1">
        <f t="shared" si="43"/>
        <v>147.96033333333332</v>
      </c>
      <c r="R76" s="1">
        <f t="shared" si="30"/>
        <v>0</v>
      </c>
      <c r="S76" s="1">
        <f t="shared" si="31"/>
        <v>0</v>
      </c>
      <c r="T76" s="1">
        <f t="shared" si="32"/>
        <v>1</v>
      </c>
      <c r="U76" s="1">
        <f t="shared" si="33"/>
        <v>79.95</v>
      </c>
      <c r="V76" s="1">
        <f t="shared" si="34"/>
        <v>0</v>
      </c>
      <c r="W76" s="1">
        <f t="shared" si="35"/>
        <v>0</v>
      </c>
      <c r="X76" s="1">
        <f t="shared" si="36"/>
        <v>0</v>
      </c>
      <c r="Y76" s="1">
        <f t="shared" si="37"/>
        <v>0</v>
      </c>
      <c r="Z76" s="1">
        <f t="shared" si="38"/>
        <v>0</v>
      </c>
      <c r="AA76" s="1">
        <f t="shared" si="39"/>
        <v>79.95</v>
      </c>
      <c r="AB76" s="1">
        <f t="shared" si="44"/>
        <v>7500</v>
      </c>
      <c r="AC76" s="1">
        <f t="shared" si="40"/>
        <v>7500</v>
      </c>
    </row>
    <row r="77" spans="1:39" x14ac:dyDescent="0.25">
      <c r="A77" s="1">
        <v>76</v>
      </c>
      <c r="B77" s="2">
        <v>44454</v>
      </c>
      <c r="C77" s="3">
        <v>0.42424768518518513</v>
      </c>
      <c r="D77" s="2">
        <v>44454</v>
      </c>
      <c r="E77" s="3">
        <v>0.53179398148148149</v>
      </c>
      <c r="F77" s="1">
        <v>10</v>
      </c>
      <c r="G77" s="1">
        <v>1</v>
      </c>
      <c r="H77" s="3">
        <f t="shared" si="24"/>
        <v>0.10754629629629636</v>
      </c>
      <c r="I77" s="1">
        <f t="shared" si="25"/>
        <v>34</v>
      </c>
      <c r="J77" s="1">
        <f t="shared" si="26"/>
        <v>2</v>
      </c>
      <c r="K77" s="1">
        <f t="shared" si="27"/>
        <v>52</v>
      </c>
      <c r="L77" s="1">
        <f t="shared" si="28"/>
        <v>0.8666666666666667</v>
      </c>
      <c r="M77" s="1">
        <f t="shared" si="29"/>
        <v>154.87</v>
      </c>
      <c r="N77" s="1">
        <f t="shared" si="45"/>
        <v>10</v>
      </c>
      <c r="O77" s="1">
        <f t="shared" si="41"/>
        <v>1</v>
      </c>
      <c r="P77" s="1">
        <f t="shared" si="42"/>
        <v>9032.49</v>
      </c>
      <c r="Q77" s="1">
        <f t="shared" si="43"/>
        <v>150.54149999999998</v>
      </c>
      <c r="R77" s="1">
        <f t="shared" si="30"/>
        <v>15000</v>
      </c>
      <c r="S77" s="1">
        <f t="shared" si="31"/>
        <v>55000</v>
      </c>
      <c r="T77" s="1">
        <f t="shared" si="32"/>
        <v>0</v>
      </c>
      <c r="U77" s="1">
        <f t="shared" si="33"/>
        <v>154.87</v>
      </c>
      <c r="V77" s="1">
        <f t="shared" si="34"/>
        <v>0</v>
      </c>
      <c r="W77" s="1">
        <f t="shared" si="35"/>
        <v>0</v>
      </c>
      <c r="X77" s="1">
        <f t="shared" si="36"/>
        <v>0</v>
      </c>
      <c r="Y77" s="1">
        <f t="shared" si="37"/>
        <v>0</v>
      </c>
      <c r="Z77" s="1">
        <f t="shared" si="38"/>
        <v>0</v>
      </c>
      <c r="AA77" s="1">
        <f t="shared" si="39"/>
        <v>154.86666666666667</v>
      </c>
      <c r="AB77" s="1">
        <f t="shared" si="44"/>
        <v>1500</v>
      </c>
      <c r="AC77" s="1">
        <f t="shared" si="40"/>
        <v>16500</v>
      </c>
    </row>
    <row r="78" spans="1:39" x14ac:dyDescent="0.25">
      <c r="A78" s="1">
        <v>77</v>
      </c>
      <c r="B78" s="2">
        <v>44454</v>
      </c>
      <c r="C78" s="3">
        <v>0.5991319444444444</v>
      </c>
      <c r="D78" s="2">
        <v>44454</v>
      </c>
      <c r="E78" s="3">
        <v>0.63361111111111112</v>
      </c>
      <c r="F78" s="1">
        <v>14</v>
      </c>
      <c r="G78" s="1">
        <v>21</v>
      </c>
      <c r="H78" s="3">
        <f t="shared" si="24"/>
        <v>3.4479166666666727E-2</v>
      </c>
      <c r="I78" s="1">
        <f t="shared" si="25"/>
        <v>49</v>
      </c>
      <c r="J78" s="1">
        <f t="shared" si="26"/>
        <v>0</v>
      </c>
      <c r="K78" s="1">
        <f t="shared" si="27"/>
        <v>39</v>
      </c>
      <c r="L78" s="1">
        <f t="shared" si="28"/>
        <v>0.65</v>
      </c>
      <c r="M78" s="1">
        <f t="shared" si="29"/>
        <v>49.65</v>
      </c>
      <c r="N78" s="1">
        <f t="shared" si="45"/>
        <v>23</v>
      </c>
      <c r="O78" s="1">
        <f t="shared" si="41"/>
        <v>1</v>
      </c>
      <c r="P78" s="1">
        <f t="shared" si="42"/>
        <v>9082.14</v>
      </c>
      <c r="Q78" s="1">
        <f t="shared" si="43"/>
        <v>151.369</v>
      </c>
      <c r="R78" s="1">
        <f t="shared" si="30"/>
        <v>21000</v>
      </c>
      <c r="S78" s="1">
        <f t="shared" si="31"/>
        <v>77000</v>
      </c>
      <c r="T78" s="1">
        <f t="shared" si="32"/>
        <v>0</v>
      </c>
      <c r="U78" s="1">
        <f t="shared" si="33"/>
        <v>49.65</v>
      </c>
      <c r="V78" s="1">
        <f t="shared" si="34"/>
        <v>0</v>
      </c>
      <c r="W78" s="1">
        <f t="shared" si="35"/>
        <v>0</v>
      </c>
      <c r="X78" s="1">
        <f t="shared" si="36"/>
        <v>0</v>
      </c>
      <c r="Y78" s="1">
        <f t="shared" si="37"/>
        <v>0</v>
      </c>
      <c r="Z78" s="1">
        <f t="shared" si="38"/>
        <v>0</v>
      </c>
      <c r="AA78" s="1">
        <f t="shared" si="39"/>
        <v>49.65</v>
      </c>
      <c r="AB78" s="1">
        <f t="shared" si="44"/>
        <v>31500</v>
      </c>
      <c r="AC78" s="1">
        <f t="shared" si="40"/>
        <v>52500</v>
      </c>
    </row>
    <row r="79" spans="1:39" x14ac:dyDescent="0.25">
      <c r="A79" s="1">
        <v>78</v>
      </c>
      <c r="B79" s="2">
        <v>44454</v>
      </c>
      <c r="C79" s="3">
        <v>0.7228472222222222</v>
      </c>
      <c r="D79" s="2">
        <v>44454</v>
      </c>
      <c r="E79" s="3">
        <v>0.77552083333333333</v>
      </c>
      <c r="F79" s="1">
        <v>4</v>
      </c>
      <c r="G79" s="1">
        <v>1</v>
      </c>
      <c r="H79" s="3">
        <f t="shared" si="24"/>
        <v>5.2673611111111129E-2</v>
      </c>
      <c r="I79" s="1">
        <f t="shared" si="25"/>
        <v>15</v>
      </c>
      <c r="J79" s="1">
        <f t="shared" si="26"/>
        <v>1</v>
      </c>
      <c r="K79" s="1">
        <f t="shared" si="27"/>
        <v>51</v>
      </c>
      <c r="L79" s="1">
        <f t="shared" si="28"/>
        <v>0.85</v>
      </c>
      <c r="M79" s="1">
        <f t="shared" si="29"/>
        <v>75.849999999999994</v>
      </c>
      <c r="N79" s="1">
        <f t="shared" si="45"/>
        <v>6</v>
      </c>
      <c r="O79" s="1">
        <f t="shared" si="41"/>
        <v>1</v>
      </c>
      <c r="P79" s="1">
        <f t="shared" si="42"/>
        <v>9157.99</v>
      </c>
      <c r="Q79" s="1">
        <f t="shared" si="43"/>
        <v>152.63316666666665</v>
      </c>
      <c r="R79" s="1">
        <f t="shared" si="30"/>
        <v>6000</v>
      </c>
      <c r="S79" s="1">
        <f t="shared" si="31"/>
        <v>24000</v>
      </c>
      <c r="T79" s="1">
        <f t="shared" si="32"/>
        <v>0</v>
      </c>
      <c r="U79" s="1">
        <f t="shared" si="33"/>
        <v>75.849999999999994</v>
      </c>
      <c r="V79" s="1">
        <f t="shared" si="34"/>
        <v>0</v>
      </c>
      <c r="W79" s="1">
        <f t="shared" si="35"/>
        <v>0</v>
      </c>
      <c r="X79" s="1">
        <f t="shared" si="36"/>
        <v>0</v>
      </c>
      <c r="Y79" s="1">
        <f t="shared" si="37"/>
        <v>0</v>
      </c>
      <c r="Z79" s="1">
        <f t="shared" si="38"/>
        <v>0</v>
      </c>
      <c r="AA79" s="1">
        <f t="shared" si="39"/>
        <v>75.849999999999994</v>
      </c>
      <c r="AB79" s="1">
        <f t="shared" si="44"/>
        <v>1500</v>
      </c>
      <c r="AC79" s="1">
        <f t="shared" si="40"/>
        <v>7500</v>
      </c>
    </row>
    <row r="80" spans="1:39" x14ac:dyDescent="0.25">
      <c r="A80" s="1">
        <v>79</v>
      </c>
      <c r="B80" s="2">
        <v>44454</v>
      </c>
      <c r="C80" s="3">
        <v>0.86644675925925929</v>
      </c>
      <c r="D80" s="2">
        <v>44454</v>
      </c>
      <c r="E80" s="3">
        <v>0.90680555555555553</v>
      </c>
      <c r="F80" s="1">
        <v>7</v>
      </c>
      <c r="G80" s="1">
        <v>2</v>
      </c>
      <c r="H80" s="3">
        <f t="shared" si="24"/>
        <v>4.035879629629624E-2</v>
      </c>
      <c r="I80" s="1">
        <f t="shared" si="25"/>
        <v>58</v>
      </c>
      <c r="J80" s="1">
        <f t="shared" si="26"/>
        <v>0</v>
      </c>
      <c r="K80" s="1">
        <f t="shared" si="27"/>
        <v>7</v>
      </c>
      <c r="L80" s="1">
        <f t="shared" si="28"/>
        <v>0.11666666666666667</v>
      </c>
      <c r="M80" s="1">
        <f t="shared" si="29"/>
        <v>58.12</v>
      </c>
      <c r="N80" s="1">
        <f t="shared" si="45"/>
        <v>12</v>
      </c>
      <c r="O80" s="1">
        <f t="shared" si="41"/>
        <v>1</v>
      </c>
      <c r="P80" s="1">
        <f t="shared" si="42"/>
        <v>9216.11</v>
      </c>
      <c r="Q80" s="1">
        <f t="shared" si="43"/>
        <v>153.60183333333333</v>
      </c>
      <c r="R80" s="1">
        <f t="shared" si="30"/>
        <v>10500</v>
      </c>
      <c r="S80" s="1">
        <f t="shared" si="31"/>
        <v>42000</v>
      </c>
      <c r="T80" s="1">
        <f t="shared" si="32"/>
        <v>0</v>
      </c>
      <c r="U80" s="1">
        <f t="shared" si="33"/>
        <v>58.12</v>
      </c>
      <c r="V80" s="1">
        <f t="shared" si="34"/>
        <v>0</v>
      </c>
      <c r="W80" s="1">
        <f t="shared" si="35"/>
        <v>0</v>
      </c>
      <c r="X80" s="1">
        <f t="shared" si="36"/>
        <v>0</v>
      </c>
      <c r="Y80" s="1">
        <f t="shared" si="37"/>
        <v>0</v>
      </c>
      <c r="Z80" s="1">
        <f t="shared" si="38"/>
        <v>0</v>
      </c>
      <c r="AA80" s="1">
        <f t="shared" si="39"/>
        <v>58.116666666666667</v>
      </c>
      <c r="AB80" s="1">
        <f t="shared" si="44"/>
        <v>3000</v>
      </c>
      <c r="AC80" s="1">
        <f t="shared" si="40"/>
        <v>13500</v>
      </c>
    </row>
    <row r="81" spans="1:29" x14ac:dyDescent="0.25">
      <c r="A81" s="1">
        <v>80</v>
      </c>
      <c r="B81" s="2">
        <v>44455</v>
      </c>
      <c r="C81" s="3">
        <v>0.13571759259259261</v>
      </c>
      <c r="D81" s="2">
        <v>44455</v>
      </c>
      <c r="E81" s="3">
        <v>0.25288194444444445</v>
      </c>
      <c r="F81" s="1">
        <v>13</v>
      </c>
      <c r="G81" s="1">
        <v>5</v>
      </c>
      <c r="H81" s="3">
        <f t="shared" si="24"/>
        <v>0.11716435185185184</v>
      </c>
      <c r="I81" s="1">
        <f t="shared" si="25"/>
        <v>48</v>
      </c>
      <c r="J81" s="1">
        <f t="shared" si="26"/>
        <v>2</v>
      </c>
      <c r="K81" s="1">
        <f t="shared" si="27"/>
        <v>43</v>
      </c>
      <c r="L81" s="1">
        <f t="shared" si="28"/>
        <v>0.71666666666666667</v>
      </c>
      <c r="M81" s="1">
        <f t="shared" si="29"/>
        <v>168.72</v>
      </c>
      <c r="N81" s="1">
        <f t="shared" si="45"/>
        <v>23</v>
      </c>
      <c r="O81" s="1">
        <f t="shared" si="41"/>
        <v>1</v>
      </c>
      <c r="P81" s="1">
        <f t="shared" si="42"/>
        <v>9384.83</v>
      </c>
      <c r="Q81" s="1">
        <f t="shared" si="43"/>
        <v>156.41383333333334</v>
      </c>
      <c r="R81" s="1">
        <f t="shared" si="30"/>
        <v>19500</v>
      </c>
      <c r="S81" s="1">
        <f t="shared" si="31"/>
        <v>71500</v>
      </c>
      <c r="T81" s="1">
        <f t="shared" si="32"/>
        <v>0</v>
      </c>
      <c r="U81" s="1">
        <f t="shared" si="33"/>
        <v>168.72</v>
      </c>
      <c r="V81" s="1">
        <f t="shared" si="34"/>
        <v>0</v>
      </c>
      <c r="W81" s="1">
        <f t="shared" si="35"/>
        <v>0</v>
      </c>
      <c r="X81" s="1">
        <f t="shared" si="36"/>
        <v>0</v>
      </c>
      <c r="Y81" s="1">
        <f t="shared" si="37"/>
        <v>0</v>
      </c>
      <c r="Z81" s="1">
        <f t="shared" si="38"/>
        <v>0</v>
      </c>
      <c r="AA81" s="1">
        <f t="shared" si="39"/>
        <v>168.71666666666667</v>
      </c>
      <c r="AB81" s="1">
        <f t="shared" si="44"/>
        <v>7500</v>
      </c>
      <c r="AC81" s="1">
        <f t="shared" si="40"/>
        <v>27000</v>
      </c>
    </row>
    <row r="82" spans="1:29" x14ac:dyDescent="0.25">
      <c r="A82" s="1">
        <v>81</v>
      </c>
      <c r="B82" s="2">
        <v>44455</v>
      </c>
      <c r="C82" s="3">
        <v>0.29960648148148145</v>
      </c>
      <c r="D82" s="2">
        <v>44455</v>
      </c>
      <c r="E82" s="3">
        <v>0.37712962962962965</v>
      </c>
      <c r="F82" s="1">
        <v>13</v>
      </c>
      <c r="G82" s="1">
        <v>11</v>
      </c>
      <c r="H82" s="3">
        <f t="shared" si="24"/>
        <v>7.7523148148148202E-2</v>
      </c>
      <c r="I82" s="1">
        <f t="shared" si="25"/>
        <v>51</v>
      </c>
      <c r="J82" s="1">
        <f t="shared" si="26"/>
        <v>1</v>
      </c>
      <c r="K82" s="1">
        <f t="shared" si="27"/>
        <v>38</v>
      </c>
      <c r="L82" s="1">
        <f t="shared" si="28"/>
        <v>0.6333333333333333</v>
      </c>
      <c r="M82" s="1">
        <f t="shared" si="29"/>
        <v>111.63</v>
      </c>
      <c r="N82" s="1">
        <f t="shared" si="45"/>
        <v>31</v>
      </c>
      <c r="O82" s="1">
        <f t="shared" si="41"/>
        <v>1</v>
      </c>
      <c r="P82" s="1">
        <f t="shared" si="42"/>
        <v>9496.4599999999991</v>
      </c>
      <c r="Q82" s="1">
        <f t="shared" si="43"/>
        <v>158.27433333333332</v>
      </c>
      <c r="R82" s="1">
        <f t="shared" si="30"/>
        <v>19500</v>
      </c>
      <c r="S82" s="1">
        <f t="shared" si="31"/>
        <v>71500</v>
      </c>
      <c r="T82" s="1">
        <f t="shared" si="32"/>
        <v>0</v>
      </c>
      <c r="U82" s="1">
        <f t="shared" si="33"/>
        <v>111.63</v>
      </c>
      <c r="V82" s="1">
        <f t="shared" si="34"/>
        <v>0</v>
      </c>
      <c r="W82" s="1">
        <f t="shared" si="35"/>
        <v>0</v>
      </c>
      <c r="X82" s="1">
        <f t="shared" si="36"/>
        <v>0</v>
      </c>
      <c r="Y82" s="1">
        <f t="shared" si="37"/>
        <v>0</v>
      </c>
      <c r="Z82" s="1">
        <f t="shared" si="38"/>
        <v>0</v>
      </c>
      <c r="AA82" s="1">
        <f t="shared" si="39"/>
        <v>111.63333333333334</v>
      </c>
      <c r="AB82" s="1">
        <f t="shared" si="44"/>
        <v>16500</v>
      </c>
      <c r="AC82" s="1">
        <f t="shared" si="40"/>
        <v>36000</v>
      </c>
    </row>
    <row r="83" spans="1:29" x14ac:dyDescent="0.25">
      <c r="A83" s="1">
        <v>82</v>
      </c>
      <c r="B83" s="2">
        <v>44455</v>
      </c>
      <c r="C83" s="3">
        <v>0.46118055555555554</v>
      </c>
      <c r="D83" s="2">
        <v>44455</v>
      </c>
      <c r="E83" s="3">
        <v>0.5005208333333333</v>
      </c>
      <c r="F83" s="1">
        <v>14</v>
      </c>
      <c r="G83" s="1">
        <v>9</v>
      </c>
      <c r="H83" s="3">
        <f t="shared" si="24"/>
        <v>3.9340277777777766E-2</v>
      </c>
      <c r="I83" s="1">
        <f t="shared" si="25"/>
        <v>56</v>
      </c>
      <c r="J83" s="1">
        <f t="shared" si="26"/>
        <v>0</v>
      </c>
      <c r="K83" s="1">
        <f t="shared" si="27"/>
        <v>39</v>
      </c>
      <c r="L83" s="1">
        <f t="shared" si="28"/>
        <v>0.65</v>
      </c>
      <c r="M83" s="1">
        <f t="shared" si="29"/>
        <v>56.65</v>
      </c>
      <c r="N83" s="1">
        <f t="shared" si="45"/>
        <v>34</v>
      </c>
      <c r="O83" s="1">
        <f t="shared" si="41"/>
        <v>1</v>
      </c>
      <c r="P83" s="1">
        <f t="shared" si="42"/>
        <v>9553.1099999999988</v>
      </c>
      <c r="Q83" s="1">
        <f t="shared" si="43"/>
        <v>159.21849999999998</v>
      </c>
      <c r="R83" s="1">
        <f t="shared" si="30"/>
        <v>21000</v>
      </c>
      <c r="S83" s="1">
        <f t="shared" si="31"/>
        <v>77000</v>
      </c>
      <c r="T83" s="1">
        <f t="shared" si="32"/>
        <v>0</v>
      </c>
      <c r="U83" s="1">
        <f t="shared" si="33"/>
        <v>56.65</v>
      </c>
      <c r="V83" s="1">
        <f t="shared" si="34"/>
        <v>0</v>
      </c>
      <c r="W83" s="1">
        <f t="shared" si="35"/>
        <v>0</v>
      </c>
      <c r="X83" s="1">
        <f t="shared" si="36"/>
        <v>0</v>
      </c>
      <c r="Y83" s="1">
        <f t="shared" si="37"/>
        <v>0</v>
      </c>
      <c r="Z83" s="1">
        <f t="shared" si="38"/>
        <v>0</v>
      </c>
      <c r="AA83" s="1">
        <f t="shared" si="39"/>
        <v>56.65</v>
      </c>
      <c r="AB83" s="1">
        <f t="shared" si="44"/>
        <v>13500</v>
      </c>
      <c r="AC83" s="1">
        <f t="shared" si="40"/>
        <v>34500</v>
      </c>
    </row>
    <row r="84" spans="1:29" x14ac:dyDescent="0.25">
      <c r="A84" s="1">
        <v>83</v>
      </c>
      <c r="B84" s="2">
        <v>44455</v>
      </c>
      <c r="C84" s="3">
        <v>0.57986111111111105</v>
      </c>
      <c r="D84" s="2">
        <v>44455</v>
      </c>
      <c r="E84" s="3">
        <v>0.61469907407407409</v>
      </c>
      <c r="F84" s="1">
        <v>14</v>
      </c>
      <c r="G84" s="1">
        <v>9</v>
      </c>
      <c r="H84" s="3">
        <f t="shared" si="24"/>
        <v>3.4837962962963043E-2</v>
      </c>
      <c r="I84" s="1">
        <f t="shared" si="25"/>
        <v>50</v>
      </c>
      <c r="J84" s="1">
        <f t="shared" si="26"/>
        <v>0</v>
      </c>
      <c r="K84" s="1">
        <f t="shared" si="27"/>
        <v>10</v>
      </c>
      <c r="L84" s="1">
        <f t="shared" si="28"/>
        <v>0.16666666666666666</v>
      </c>
      <c r="M84" s="1">
        <f t="shared" si="29"/>
        <v>50.17</v>
      </c>
      <c r="N84" s="1">
        <f t="shared" si="45"/>
        <v>39</v>
      </c>
      <c r="O84" s="1">
        <f t="shared" si="41"/>
        <v>1</v>
      </c>
      <c r="P84" s="1">
        <f t="shared" si="42"/>
        <v>9603.2799999999988</v>
      </c>
      <c r="Q84" s="1">
        <f t="shared" si="43"/>
        <v>160.05466666666663</v>
      </c>
      <c r="R84" s="1">
        <f t="shared" si="30"/>
        <v>21000</v>
      </c>
      <c r="S84" s="1">
        <f t="shared" si="31"/>
        <v>77000</v>
      </c>
      <c r="T84" s="1">
        <f t="shared" si="32"/>
        <v>0</v>
      </c>
      <c r="U84" s="1">
        <f t="shared" si="33"/>
        <v>50.17</v>
      </c>
      <c r="V84" s="1">
        <f t="shared" si="34"/>
        <v>0</v>
      </c>
      <c r="W84" s="1">
        <f t="shared" si="35"/>
        <v>0</v>
      </c>
      <c r="X84" s="1">
        <f t="shared" si="36"/>
        <v>0</v>
      </c>
      <c r="Y84" s="1">
        <f t="shared" si="37"/>
        <v>0</v>
      </c>
      <c r="Z84" s="1">
        <f t="shared" si="38"/>
        <v>0</v>
      </c>
      <c r="AA84" s="1">
        <f t="shared" si="39"/>
        <v>50.166666666666664</v>
      </c>
      <c r="AB84" s="1">
        <f t="shared" si="44"/>
        <v>13500</v>
      </c>
      <c r="AC84" s="1">
        <f t="shared" si="40"/>
        <v>34500</v>
      </c>
    </row>
    <row r="85" spans="1:29" x14ac:dyDescent="0.25">
      <c r="A85" s="1">
        <v>84</v>
      </c>
      <c r="B85" s="2">
        <v>44455</v>
      </c>
      <c r="C85" s="3">
        <v>0.67444444444444451</v>
      </c>
      <c r="D85" s="2">
        <v>44455</v>
      </c>
      <c r="E85" s="3">
        <v>0.72362268518518524</v>
      </c>
      <c r="F85" s="1">
        <v>12</v>
      </c>
      <c r="G85" s="1">
        <v>7</v>
      </c>
      <c r="H85" s="3">
        <f t="shared" si="24"/>
        <v>4.9178240740740731E-2</v>
      </c>
      <c r="I85" s="1">
        <f t="shared" si="25"/>
        <v>10</v>
      </c>
      <c r="J85" s="1">
        <f t="shared" si="26"/>
        <v>1</v>
      </c>
      <c r="K85" s="1">
        <f t="shared" si="27"/>
        <v>49</v>
      </c>
      <c r="L85" s="1">
        <f t="shared" si="28"/>
        <v>0.81666666666666665</v>
      </c>
      <c r="M85" s="1">
        <f t="shared" si="29"/>
        <v>70.819999999999993</v>
      </c>
      <c r="N85" s="1">
        <f t="shared" si="45"/>
        <v>42</v>
      </c>
      <c r="O85" s="1">
        <f t="shared" si="41"/>
        <v>2</v>
      </c>
      <c r="P85" s="1">
        <f t="shared" si="42"/>
        <v>9674.0999999999985</v>
      </c>
      <c r="Q85" s="1">
        <f t="shared" si="43"/>
        <v>161.23499999999999</v>
      </c>
      <c r="R85" s="1">
        <f t="shared" si="30"/>
        <v>18000</v>
      </c>
      <c r="S85" s="1">
        <f t="shared" si="31"/>
        <v>66000</v>
      </c>
      <c r="T85" s="1">
        <f t="shared" si="32"/>
        <v>0</v>
      </c>
      <c r="U85" s="1">
        <f t="shared" si="33"/>
        <v>70.819999999999993</v>
      </c>
      <c r="V85" s="1">
        <f t="shared" si="34"/>
        <v>0</v>
      </c>
      <c r="W85" s="1">
        <f t="shared" si="35"/>
        <v>0</v>
      </c>
      <c r="X85" s="1">
        <f t="shared" si="36"/>
        <v>0</v>
      </c>
      <c r="Y85" s="1">
        <f t="shared" si="37"/>
        <v>0</v>
      </c>
      <c r="Z85" s="1">
        <f t="shared" si="38"/>
        <v>0</v>
      </c>
      <c r="AA85" s="1">
        <f t="shared" si="39"/>
        <v>70.816666666666663</v>
      </c>
      <c r="AB85" s="1">
        <f t="shared" si="44"/>
        <v>10500</v>
      </c>
      <c r="AC85" s="1">
        <f t="shared" si="40"/>
        <v>28500</v>
      </c>
    </row>
    <row r="86" spans="1:29" x14ac:dyDescent="0.25">
      <c r="A86" s="1">
        <v>85</v>
      </c>
      <c r="B86" s="2">
        <v>44455</v>
      </c>
      <c r="C86" s="3">
        <v>0.7926157407407407</v>
      </c>
      <c r="D86" s="2">
        <v>44455</v>
      </c>
      <c r="E86" s="3">
        <v>0.86523148148148143</v>
      </c>
      <c r="F86" s="1">
        <v>2</v>
      </c>
      <c r="G86" s="1">
        <v>19</v>
      </c>
      <c r="H86" s="3">
        <f t="shared" si="24"/>
        <v>7.2615740740740731E-2</v>
      </c>
      <c r="I86" s="1">
        <f t="shared" si="25"/>
        <v>44</v>
      </c>
      <c r="J86" s="1">
        <f t="shared" si="26"/>
        <v>1</v>
      </c>
      <c r="K86" s="1">
        <f t="shared" si="27"/>
        <v>34</v>
      </c>
      <c r="L86" s="1">
        <f t="shared" si="28"/>
        <v>0.56666666666666665</v>
      </c>
      <c r="M86" s="1">
        <f t="shared" si="29"/>
        <v>104.57</v>
      </c>
      <c r="N86" s="1">
        <f t="shared" si="45"/>
        <v>37</v>
      </c>
      <c r="O86" s="1">
        <f t="shared" si="41"/>
        <v>2</v>
      </c>
      <c r="P86" s="1">
        <f t="shared" si="42"/>
        <v>9778.6699999999983</v>
      </c>
      <c r="Q86" s="1">
        <f t="shared" si="43"/>
        <v>162.97783333333331</v>
      </c>
      <c r="R86" s="1">
        <f t="shared" si="30"/>
        <v>3000</v>
      </c>
      <c r="S86" s="1">
        <f t="shared" si="31"/>
        <v>12000</v>
      </c>
      <c r="T86" s="1">
        <f t="shared" si="32"/>
        <v>1</v>
      </c>
      <c r="U86" s="1">
        <f t="shared" si="33"/>
        <v>104.57</v>
      </c>
      <c r="V86" s="1">
        <f t="shared" si="34"/>
        <v>0</v>
      </c>
      <c r="W86" s="1">
        <f t="shared" si="35"/>
        <v>0</v>
      </c>
      <c r="X86" s="1">
        <f t="shared" si="36"/>
        <v>0</v>
      </c>
      <c r="Y86" s="1">
        <f t="shared" si="37"/>
        <v>0</v>
      </c>
      <c r="Z86" s="1">
        <f t="shared" si="38"/>
        <v>0</v>
      </c>
      <c r="AA86" s="1">
        <f t="shared" si="39"/>
        <v>104.56666666666666</v>
      </c>
      <c r="AB86" s="1">
        <f t="shared" si="44"/>
        <v>28500</v>
      </c>
      <c r="AC86" s="1">
        <f t="shared" si="40"/>
        <v>31500</v>
      </c>
    </row>
    <row r="87" spans="1:29" x14ac:dyDescent="0.25">
      <c r="A87" s="1">
        <v>86</v>
      </c>
      <c r="B87" s="2">
        <v>44456</v>
      </c>
      <c r="C87" s="3">
        <v>0.28914351851851855</v>
      </c>
      <c r="D87" s="2">
        <v>44456</v>
      </c>
      <c r="E87" s="3">
        <v>0.33407407407407402</v>
      </c>
      <c r="F87" s="1">
        <v>4</v>
      </c>
      <c r="G87" s="1">
        <v>11</v>
      </c>
      <c r="H87" s="3">
        <f t="shared" si="24"/>
        <v>4.4930555555555474E-2</v>
      </c>
      <c r="I87" s="1">
        <f t="shared" si="25"/>
        <v>4</v>
      </c>
      <c r="J87" s="1">
        <f t="shared" si="26"/>
        <v>1</v>
      </c>
      <c r="K87" s="1">
        <f t="shared" si="27"/>
        <v>42</v>
      </c>
      <c r="L87" s="1">
        <f t="shared" si="28"/>
        <v>0.7</v>
      </c>
      <c r="M87" s="1">
        <f t="shared" si="29"/>
        <v>64.7</v>
      </c>
      <c r="N87" s="1">
        <f t="shared" si="45"/>
        <v>22</v>
      </c>
      <c r="O87" s="1">
        <f t="shared" si="41"/>
        <v>2</v>
      </c>
      <c r="P87" s="1">
        <f t="shared" si="42"/>
        <v>9843.369999999999</v>
      </c>
      <c r="Q87" s="1">
        <f t="shared" si="43"/>
        <v>164.05616666666666</v>
      </c>
      <c r="R87" s="1">
        <f t="shared" si="30"/>
        <v>6000</v>
      </c>
      <c r="S87" s="1">
        <f t="shared" si="31"/>
        <v>24000</v>
      </c>
      <c r="T87" s="1">
        <f t="shared" si="32"/>
        <v>0</v>
      </c>
      <c r="U87" s="1">
        <f t="shared" si="33"/>
        <v>64.7</v>
      </c>
      <c r="V87" s="1">
        <f t="shared" si="34"/>
        <v>0</v>
      </c>
      <c r="W87" s="1">
        <f t="shared" si="35"/>
        <v>0</v>
      </c>
      <c r="X87" s="1">
        <f t="shared" si="36"/>
        <v>0</v>
      </c>
      <c r="Y87" s="1">
        <f t="shared" si="37"/>
        <v>0</v>
      </c>
      <c r="Z87" s="1">
        <f t="shared" si="38"/>
        <v>0</v>
      </c>
      <c r="AA87" s="1">
        <f t="shared" si="39"/>
        <v>64.7</v>
      </c>
      <c r="AB87" s="1">
        <f t="shared" si="44"/>
        <v>16500</v>
      </c>
      <c r="AC87" s="1">
        <f t="shared" si="40"/>
        <v>22500</v>
      </c>
    </row>
    <row r="88" spans="1:29" x14ac:dyDescent="0.25">
      <c r="A88" s="1">
        <v>87</v>
      </c>
      <c r="B88" s="2">
        <v>44456</v>
      </c>
      <c r="C88" s="3">
        <v>0.45840277777777777</v>
      </c>
      <c r="D88" s="2">
        <v>44456</v>
      </c>
      <c r="E88" s="3">
        <v>0.47927083333333331</v>
      </c>
      <c r="F88" s="1">
        <v>21</v>
      </c>
      <c r="G88" s="1">
        <v>15</v>
      </c>
      <c r="H88" s="3">
        <f t="shared" si="24"/>
        <v>2.0868055555555542E-2</v>
      </c>
      <c r="I88" s="1">
        <f t="shared" si="25"/>
        <v>30</v>
      </c>
      <c r="J88" s="1">
        <f t="shared" si="26"/>
        <v>0</v>
      </c>
      <c r="K88" s="1">
        <f t="shared" si="27"/>
        <v>3</v>
      </c>
      <c r="L88" s="1">
        <f t="shared" si="28"/>
        <v>0.05</v>
      </c>
      <c r="M88" s="1">
        <f t="shared" si="29"/>
        <v>30.05</v>
      </c>
      <c r="N88" s="1">
        <f t="shared" si="45"/>
        <v>32</v>
      </c>
      <c r="O88" s="1">
        <f t="shared" si="41"/>
        <v>2</v>
      </c>
      <c r="P88" s="1">
        <f t="shared" si="42"/>
        <v>9873.4199999999983</v>
      </c>
      <c r="Q88" s="1">
        <f t="shared" si="43"/>
        <v>164.55699999999996</v>
      </c>
      <c r="R88" s="1">
        <f t="shared" si="30"/>
        <v>31500</v>
      </c>
      <c r="S88" s="1">
        <f t="shared" si="31"/>
        <v>105000</v>
      </c>
      <c r="T88" s="1">
        <f t="shared" si="32"/>
        <v>0</v>
      </c>
      <c r="U88" s="1">
        <f t="shared" si="33"/>
        <v>30.05</v>
      </c>
      <c r="V88" s="1">
        <f t="shared" si="34"/>
        <v>0</v>
      </c>
      <c r="W88" s="1">
        <f t="shared" si="35"/>
        <v>0</v>
      </c>
      <c r="X88" s="1">
        <f t="shared" si="36"/>
        <v>0</v>
      </c>
      <c r="Y88" s="1">
        <f t="shared" si="37"/>
        <v>0</v>
      </c>
      <c r="Z88" s="1">
        <f t="shared" si="38"/>
        <v>0</v>
      </c>
      <c r="AA88" s="1">
        <f t="shared" si="39"/>
        <v>30.05</v>
      </c>
      <c r="AB88" s="1">
        <f t="shared" si="44"/>
        <v>22500</v>
      </c>
      <c r="AC88" s="1">
        <f t="shared" si="40"/>
        <v>54000</v>
      </c>
    </row>
    <row r="89" spans="1:29" x14ac:dyDescent="0.25">
      <c r="A89" s="1">
        <v>88</v>
      </c>
      <c r="B89" s="2">
        <v>44456</v>
      </c>
      <c r="C89" s="3">
        <v>0.55218749999999994</v>
      </c>
      <c r="D89" s="2">
        <v>44456</v>
      </c>
      <c r="E89" s="3">
        <v>0.62156250000000002</v>
      </c>
      <c r="F89" s="1">
        <v>7</v>
      </c>
      <c r="G89" s="1">
        <v>13</v>
      </c>
      <c r="H89" s="3">
        <f t="shared" si="24"/>
        <v>6.9375000000000075E-2</v>
      </c>
      <c r="I89" s="1">
        <f t="shared" si="25"/>
        <v>39</v>
      </c>
      <c r="J89" s="1">
        <f t="shared" si="26"/>
        <v>1</v>
      </c>
      <c r="K89" s="1">
        <f t="shared" si="27"/>
        <v>54</v>
      </c>
      <c r="L89" s="1">
        <f t="shared" si="28"/>
        <v>0.9</v>
      </c>
      <c r="M89" s="1">
        <f t="shared" si="29"/>
        <v>99.9</v>
      </c>
      <c r="N89" s="1">
        <f t="shared" si="45"/>
        <v>24</v>
      </c>
      <c r="O89" s="1">
        <f t="shared" si="41"/>
        <v>2</v>
      </c>
      <c r="P89" s="1">
        <f t="shared" si="42"/>
        <v>9973.3199999999979</v>
      </c>
      <c r="Q89" s="1">
        <f t="shared" si="43"/>
        <v>166.22199999999995</v>
      </c>
      <c r="R89" s="1">
        <f t="shared" si="30"/>
        <v>10500</v>
      </c>
      <c r="S89" s="1">
        <f t="shared" si="31"/>
        <v>42000</v>
      </c>
      <c r="T89" s="1">
        <f t="shared" si="32"/>
        <v>0</v>
      </c>
      <c r="U89" s="1">
        <f t="shared" si="33"/>
        <v>99.9</v>
      </c>
      <c r="V89" s="1">
        <f t="shared" si="34"/>
        <v>0</v>
      </c>
      <c r="W89" s="1">
        <f t="shared" si="35"/>
        <v>0</v>
      </c>
      <c r="X89" s="1">
        <f t="shared" si="36"/>
        <v>0</v>
      </c>
      <c r="Y89" s="1">
        <f t="shared" si="37"/>
        <v>0</v>
      </c>
      <c r="Z89" s="1">
        <f t="shared" si="38"/>
        <v>0</v>
      </c>
      <c r="AA89" s="1">
        <f t="shared" si="39"/>
        <v>99.9</v>
      </c>
      <c r="AB89" s="1">
        <f t="shared" si="44"/>
        <v>19500</v>
      </c>
      <c r="AC89" s="1">
        <f t="shared" si="40"/>
        <v>30000</v>
      </c>
    </row>
    <row r="90" spans="1:29" x14ac:dyDescent="0.25">
      <c r="A90" s="1">
        <v>89</v>
      </c>
      <c r="B90" s="2">
        <v>44456</v>
      </c>
      <c r="C90" s="3">
        <v>0.64994212962962961</v>
      </c>
      <c r="D90" s="2">
        <v>44456</v>
      </c>
      <c r="E90" s="3">
        <v>0.71797453703703706</v>
      </c>
      <c r="F90" s="1">
        <v>14</v>
      </c>
      <c r="G90" s="1">
        <v>16</v>
      </c>
      <c r="H90" s="3">
        <f t="shared" si="24"/>
        <v>6.8032407407407458E-2</v>
      </c>
      <c r="I90" s="1">
        <f t="shared" si="25"/>
        <v>37</v>
      </c>
      <c r="J90" s="1">
        <f t="shared" si="26"/>
        <v>1</v>
      </c>
      <c r="K90" s="1">
        <f t="shared" si="27"/>
        <v>58</v>
      </c>
      <c r="L90" s="1">
        <f t="shared" si="28"/>
        <v>0.96666666666666667</v>
      </c>
      <c r="M90" s="1">
        <f t="shared" si="29"/>
        <v>97.97</v>
      </c>
      <c r="N90" s="1">
        <f t="shared" si="45"/>
        <v>25</v>
      </c>
      <c r="O90" s="1">
        <f t="shared" si="41"/>
        <v>2</v>
      </c>
      <c r="P90" s="1">
        <f t="shared" si="42"/>
        <v>10071.289999999997</v>
      </c>
      <c r="Q90" s="1">
        <f t="shared" si="43"/>
        <v>167.85483333333329</v>
      </c>
      <c r="R90" s="1">
        <f t="shared" si="30"/>
        <v>21000</v>
      </c>
      <c r="S90" s="1">
        <f t="shared" si="31"/>
        <v>77000</v>
      </c>
      <c r="T90" s="1">
        <f t="shared" si="32"/>
        <v>0</v>
      </c>
      <c r="U90" s="1">
        <f t="shared" si="33"/>
        <v>97.97</v>
      </c>
      <c r="V90" s="1">
        <f t="shared" si="34"/>
        <v>0</v>
      </c>
      <c r="W90" s="1">
        <f t="shared" si="35"/>
        <v>0</v>
      </c>
      <c r="X90" s="1">
        <f t="shared" si="36"/>
        <v>0</v>
      </c>
      <c r="Y90" s="1">
        <f t="shared" si="37"/>
        <v>0</v>
      </c>
      <c r="Z90" s="1">
        <f t="shared" si="38"/>
        <v>0</v>
      </c>
      <c r="AA90" s="1">
        <f t="shared" si="39"/>
        <v>97.966666666666669</v>
      </c>
      <c r="AB90" s="1">
        <f t="shared" si="44"/>
        <v>24000</v>
      </c>
      <c r="AC90" s="1">
        <f t="shared" si="40"/>
        <v>45000</v>
      </c>
    </row>
    <row r="91" spans="1:29" x14ac:dyDescent="0.25">
      <c r="A91" s="1">
        <v>90</v>
      </c>
      <c r="B91" s="2">
        <v>44456</v>
      </c>
      <c r="C91" s="3">
        <v>0.80049768518518516</v>
      </c>
      <c r="D91" s="2">
        <v>44456</v>
      </c>
      <c r="E91" s="3">
        <v>0.86509259259259252</v>
      </c>
      <c r="F91" s="1">
        <v>7</v>
      </c>
      <c r="G91" s="1">
        <v>0</v>
      </c>
      <c r="H91" s="3">
        <f t="shared" si="24"/>
        <v>6.4594907407407365E-2</v>
      </c>
      <c r="I91" s="1">
        <f t="shared" si="25"/>
        <v>33</v>
      </c>
      <c r="J91" s="1">
        <f t="shared" si="26"/>
        <v>1</v>
      </c>
      <c r="K91" s="1">
        <f t="shared" si="27"/>
        <v>1</v>
      </c>
      <c r="L91" s="1">
        <f t="shared" si="28"/>
        <v>1.6666666666666666E-2</v>
      </c>
      <c r="M91" s="1">
        <f t="shared" si="29"/>
        <v>93.02</v>
      </c>
      <c r="N91" s="1">
        <f t="shared" si="45"/>
        <v>16</v>
      </c>
      <c r="O91" s="1">
        <f t="shared" si="41"/>
        <v>2</v>
      </c>
      <c r="P91" s="1">
        <f t="shared" si="42"/>
        <v>10164.309999999998</v>
      </c>
      <c r="Q91" s="1">
        <f t="shared" si="43"/>
        <v>169.40516666666662</v>
      </c>
      <c r="R91" s="1">
        <f t="shared" si="30"/>
        <v>10500</v>
      </c>
      <c r="S91" s="1">
        <f t="shared" si="31"/>
        <v>42000</v>
      </c>
      <c r="T91" s="1">
        <f t="shared" si="32"/>
        <v>0</v>
      </c>
      <c r="U91" s="1">
        <f t="shared" si="33"/>
        <v>93.02</v>
      </c>
      <c r="V91" s="1">
        <f t="shared" si="34"/>
        <v>0</v>
      </c>
      <c r="W91" s="1">
        <f t="shared" si="35"/>
        <v>0</v>
      </c>
      <c r="X91" s="1">
        <f t="shared" si="36"/>
        <v>0</v>
      </c>
      <c r="Y91" s="1">
        <f t="shared" si="37"/>
        <v>0</v>
      </c>
      <c r="Z91" s="1">
        <f t="shared" si="38"/>
        <v>0</v>
      </c>
      <c r="AA91" s="1">
        <f t="shared" si="39"/>
        <v>93.016666666666666</v>
      </c>
      <c r="AB91" s="1">
        <f t="shared" si="44"/>
        <v>0</v>
      </c>
      <c r="AC91" s="1">
        <f t="shared" si="40"/>
        <v>10500</v>
      </c>
    </row>
    <row r="92" spans="1:29" x14ac:dyDescent="0.25">
      <c r="A92" s="1">
        <v>91</v>
      </c>
      <c r="B92" s="2">
        <v>44457</v>
      </c>
      <c r="C92" s="3">
        <v>0.21187500000000001</v>
      </c>
      <c r="D92" s="2">
        <v>44457</v>
      </c>
      <c r="E92" s="3">
        <v>0.26673611111111112</v>
      </c>
      <c r="F92" s="1">
        <v>17</v>
      </c>
      <c r="G92" s="1">
        <v>15</v>
      </c>
      <c r="H92" s="3">
        <f t="shared" si="24"/>
        <v>5.486111111111111E-2</v>
      </c>
      <c r="I92" s="1">
        <f t="shared" si="25"/>
        <v>19</v>
      </c>
      <c r="J92" s="1">
        <f t="shared" si="26"/>
        <v>1</v>
      </c>
      <c r="K92" s="1">
        <f t="shared" si="27"/>
        <v>0</v>
      </c>
      <c r="L92" s="1">
        <f t="shared" si="28"/>
        <v>0</v>
      </c>
      <c r="M92" s="1">
        <f t="shared" si="29"/>
        <v>79</v>
      </c>
      <c r="N92" s="1">
        <f t="shared" si="45"/>
        <v>33</v>
      </c>
      <c r="O92" s="1">
        <f t="shared" si="41"/>
        <v>2</v>
      </c>
      <c r="P92" s="1">
        <f t="shared" si="42"/>
        <v>10243.309999999998</v>
      </c>
      <c r="Q92" s="1">
        <f t="shared" si="43"/>
        <v>170.72183333333331</v>
      </c>
      <c r="R92" s="1">
        <f t="shared" si="30"/>
        <v>25500</v>
      </c>
      <c r="S92" s="1">
        <f t="shared" si="31"/>
        <v>93500</v>
      </c>
      <c r="T92" s="1">
        <f t="shared" si="32"/>
        <v>0</v>
      </c>
      <c r="U92" s="1">
        <f t="shared" si="33"/>
        <v>79</v>
      </c>
      <c r="V92" s="1">
        <f t="shared" si="34"/>
        <v>0</v>
      </c>
      <c r="W92" s="1">
        <f t="shared" si="35"/>
        <v>0</v>
      </c>
      <c r="X92" s="1">
        <f t="shared" si="36"/>
        <v>0</v>
      </c>
      <c r="Y92" s="1">
        <f t="shared" si="37"/>
        <v>0</v>
      </c>
      <c r="Z92" s="1">
        <f t="shared" si="38"/>
        <v>0</v>
      </c>
      <c r="AA92" s="1">
        <f t="shared" si="39"/>
        <v>79</v>
      </c>
      <c r="AB92" s="1">
        <f t="shared" si="44"/>
        <v>22500</v>
      </c>
      <c r="AC92" s="1">
        <f t="shared" si="40"/>
        <v>48000</v>
      </c>
    </row>
    <row r="93" spans="1:29" x14ac:dyDescent="0.25">
      <c r="A93" s="1">
        <v>92</v>
      </c>
      <c r="B93" s="2">
        <v>44457</v>
      </c>
      <c r="C93" s="3">
        <v>0.38490740740740742</v>
      </c>
      <c r="D93" s="2">
        <v>44457</v>
      </c>
      <c r="E93" s="3">
        <v>0.41679398148148145</v>
      </c>
      <c r="F93" s="1">
        <v>5</v>
      </c>
      <c r="G93" s="1">
        <v>8</v>
      </c>
      <c r="H93" s="3">
        <f t="shared" si="24"/>
        <v>3.1886574074074026E-2</v>
      </c>
      <c r="I93" s="1">
        <f t="shared" si="25"/>
        <v>45</v>
      </c>
      <c r="J93" s="1">
        <f t="shared" si="26"/>
        <v>0</v>
      </c>
      <c r="K93" s="1">
        <f t="shared" si="27"/>
        <v>55</v>
      </c>
      <c r="L93" s="1">
        <f t="shared" si="28"/>
        <v>0.91666666666666663</v>
      </c>
      <c r="M93" s="1">
        <f t="shared" si="29"/>
        <v>45.92</v>
      </c>
      <c r="N93" s="1">
        <f t="shared" si="45"/>
        <v>23</v>
      </c>
      <c r="O93" s="1">
        <f t="shared" si="41"/>
        <v>2</v>
      </c>
      <c r="P93" s="1">
        <f t="shared" si="42"/>
        <v>10289.229999999998</v>
      </c>
      <c r="Q93" s="1">
        <f t="shared" si="43"/>
        <v>171.48716666666664</v>
      </c>
      <c r="R93" s="1">
        <f t="shared" si="30"/>
        <v>7500</v>
      </c>
      <c r="S93" s="1">
        <f t="shared" si="31"/>
        <v>30000</v>
      </c>
      <c r="T93" s="1">
        <f t="shared" si="32"/>
        <v>0</v>
      </c>
      <c r="U93" s="1">
        <f t="shared" si="33"/>
        <v>45.92</v>
      </c>
      <c r="V93" s="1">
        <f t="shared" si="34"/>
        <v>0</v>
      </c>
      <c r="W93" s="1">
        <f t="shared" si="35"/>
        <v>0</v>
      </c>
      <c r="X93" s="1">
        <f t="shared" si="36"/>
        <v>0</v>
      </c>
      <c r="Y93" s="1">
        <f t="shared" si="37"/>
        <v>0</v>
      </c>
      <c r="Z93" s="1">
        <f t="shared" si="38"/>
        <v>0</v>
      </c>
      <c r="AA93" s="1">
        <f t="shared" si="39"/>
        <v>45.916666666666664</v>
      </c>
      <c r="AB93" s="1">
        <f t="shared" si="44"/>
        <v>12000</v>
      </c>
      <c r="AC93" s="1">
        <f t="shared" si="40"/>
        <v>19500</v>
      </c>
    </row>
    <row r="94" spans="1:29" x14ac:dyDescent="0.25">
      <c r="A94" s="1">
        <v>93</v>
      </c>
      <c r="B94" s="2">
        <v>44457</v>
      </c>
      <c r="C94" s="3">
        <v>0.47458333333333336</v>
      </c>
      <c r="D94" s="2">
        <v>44457</v>
      </c>
      <c r="E94" s="3">
        <v>0.5599884259259259</v>
      </c>
      <c r="F94" s="1">
        <v>14</v>
      </c>
      <c r="G94" s="1">
        <v>9</v>
      </c>
      <c r="H94" s="3">
        <f t="shared" si="24"/>
        <v>8.5405092592592546E-2</v>
      </c>
      <c r="I94" s="1">
        <f t="shared" si="25"/>
        <v>2</v>
      </c>
      <c r="J94" s="1">
        <f t="shared" si="26"/>
        <v>2</v>
      </c>
      <c r="K94" s="1">
        <f t="shared" si="27"/>
        <v>59</v>
      </c>
      <c r="L94" s="1">
        <f t="shared" si="28"/>
        <v>0.98333333333333328</v>
      </c>
      <c r="M94" s="1">
        <f t="shared" si="29"/>
        <v>122.98</v>
      </c>
      <c r="N94" s="1">
        <f t="shared" si="45"/>
        <v>29</v>
      </c>
      <c r="O94" s="1">
        <f t="shared" si="41"/>
        <v>2</v>
      </c>
      <c r="P94" s="1">
        <f t="shared" si="42"/>
        <v>10412.209999999997</v>
      </c>
      <c r="Q94" s="1">
        <f t="shared" si="43"/>
        <v>173.53683333333328</v>
      </c>
      <c r="R94" s="1">
        <f t="shared" si="30"/>
        <v>21000</v>
      </c>
      <c r="S94" s="1">
        <f t="shared" si="31"/>
        <v>77000</v>
      </c>
      <c r="T94" s="1">
        <f t="shared" si="32"/>
        <v>0</v>
      </c>
      <c r="U94" s="1">
        <f t="shared" si="33"/>
        <v>122.98</v>
      </c>
      <c r="V94" s="1">
        <f t="shared" si="34"/>
        <v>0</v>
      </c>
      <c r="W94" s="1">
        <f t="shared" si="35"/>
        <v>0</v>
      </c>
      <c r="X94" s="1">
        <f t="shared" si="36"/>
        <v>0</v>
      </c>
      <c r="Y94" s="1">
        <f t="shared" si="37"/>
        <v>0</v>
      </c>
      <c r="Z94" s="1">
        <f t="shared" si="38"/>
        <v>0</v>
      </c>
      <c r="AA94" s="1">
        <f t="shared" si="39"/>
        <v>122.98333333333333</v>
      </c>
      <c r="AB94" s="1">
        <f t="shared" si="44"/>
        <v>13500</v>
      </c>
      <c r="AC94" s="1">
        <f t="shared" si="40"/>
        <v>34500</v>
      </c>
    </row>
    <row r="95" spans="1:29" x14ac:dyDescent="0.25">
      <c r="A95" s="1">
        <v>94</v>
      </c>
      <c r="B95" s="2">
        <v>44457</v>
      </c>
      <c r="C95" s="3">
        <v>0.62175925925925923</v>
      </c>
      <c r="D95" s="2">
        <v>44457</v>
      </c>
      <c r="E95" s="3">
        <v>0.64258101851851845</v>
      </c>
      <c r="F95" s="1">
        <v>11</v>
      </c>
      <c r="G95" s="1">
        <v>17</v>
      </c>
      <c r="H95" s="3">
        <f t="shared" si="24"/>
        <v>2.082175925925922E-2</v>
      </c>
      <c r="I95" s="1">
        <f t="shared" si="25"/>
        <v>29</v>
      </c>
      <c r="J95" s="1">
        <f t="shared" si="26"/>
        <v>0</v>
      </c>
      <c r="K95" s="1">
        <f t="shared" si="27"/>
        <v>59</v>
      </c>
      <c r="L95" s="1">
        <f t="shared" si="28"/>
        <v>0.98333333333333328</v>
      </c>
      <c r="M95" s="1">
        <f t="shared" si="29"/>
        <v>29.98</v>
      </c>
      <c r="N95" s="1">
        <f t="shared" si="45"/>
        <v>31</v>
      </c>
      <c r="O95" s="1">
        <f t="shared" si="41"/>
        <v>2</v>
      </c>
      <c r="P95" s="1">
        <f t="shared" si="42"/>
        <v>10442.189999999997</v>
      </c>
      <c r="Q95" s="1">
        <f t="shared" si="43"/>
        <v>174.03649999999996</v>
      </c>
      <c r="R95" s="1">
        <f t="shared" si="30"/>
        <v>16500</v>
      </c>
      <c r="S95" s="1">
        <f t="shared" si="31"/>
        <v>60500</v>
      </c>
      <c r="T95" s="1">
        <f t="shared" si="32"/>
        <v>0</v>
      </c>
      <c r="U95" s="1">
        <f t="shared" si="33"/>
        <v>29.98</v>
      </c>
      <c r="V95" s="1">
        <f t="shared" si="34"/>
        <v>0</v>
      </c>
      <c r="W95" s="1">
        <f t="shared" si="35"/>
        <v>0</v>
      </c>
      <c r="X95" s="1">
        <f t="shared" si="36"/>
        <v>0</v>
      </c>
      <c r="Y95" s="1">
        <f t="shared" si="37"/>
        <v>0</v>
      </c>
      <c r="Z95" s="1">
        <f t="shared" si="38"/>
        <v>0</v>
      </c>
      <c r="AA95" s="1">
        <f t="shared" si="39"/>
        <v>29.983333333333334</v>
      </c>
      <c r="AB95" s="1">
        <f t="shared" si="44"/>
        <v>25500</v>
      </c>
      <c r="AC95" s="1">
        <f t="shared" si="40"/>
        <v>42000</v>
      </c>
    </row>
    <row r="96" spans="1:29" x14ac:dyDescent="0.25">
      <c r="A96" s="1">
        <v>95</v>
      </c>
      <c r="B96" s="2">
        <v>44457</v>
      </c>
      <c r="C96" s="3">
        <v>0.72517361111111101</v>
      </c>
      <c r="D96" s="2">
        <v>44457</v>
      </c>
      <c r="E96" s="3">
        <v>0.78138888888888891</v>
      </c>
      <c r="F96" s="1">
        <v>7</v>
      </c>
      <c r="G96" s="1">
        <v>16</v>
      </c>
      <c r="H96" s="3">
        <f t="shared" si="24"/>
        <v>5.6215277777777906E-2</v>
      </c>
      <c r="I96" s="1">
        <f t="shared" si="25"/>
        <v>20</v>
      </c>
      <c r="J96" s="1">
        <f t="shared" si="26"/>
        <v>1</v>
      </c>
      <c r="K96" s="1">
        <f t="shared" si="27"/>
        <v>57</v>
      </c>
      <c r="L96" s="1">
        <f t="shared" si="28"/>
        <v>0.95</v>
      </c>
      <c r="M96" s="1">
        <f t="shared" si="29"/>
        <v>80.95</v>
      </c>
      <c r="N96" s="1">
        <f t="shared" si="45"/>
        <v>21</v>
      </c>
      <c r="O96" s="1">
        <f t="shared" si="41"/>
        <v>2</v>
      </c>
      <c r="P96" s="1">
        <f t="shared" si="42"/>
        <v>10523.139999999998</v>
      </c>
      <c r="Q96" s="1">
        <f t="shared" si="43"/>
        <v>175.38566666666662</v>
      </c>
      <c r="R96" s="1">
        <f t="shared" si="30"/>
        <v>10500</v>
      </c>
      <c r="S96" s="1">
        <f t="shared" si="31"/>
        <v>42000</v>
      </c>
      <c r="T96" s="1">
        <f t="shared" si="32"/>
        <v>0</v>
      </c>
      <c r="U96" s="1">
        <f t="shared" si="33"/>
        <v>80.95</v>
      </c>
      <c r="V96" s="1">
        <f t="shared" si="34"/>
        <v>0</v>
      </c>
      <c r="W96" s="1">
        <f t="shared" si="35"/>
        <v>0</v>
      </c>
      <c r="X96" s="1">
        <f t="shared" si="36"/>
        <v>0</v>
      </c>
      <c r="Y96" s="1">
        <f t="shared" si="37"/>
        <v>0</v>
      </c>
      <c r="Z96" s="1">
        <f t="shared" si="38"/>
        <v>0</v>
      </c>
      <c r="AA96" s="1">
        <f t="shared" si="39"/>
        <v>80.95</v>
      </c>
      <c r="AB96" s="1">
        <f t="shared" si="44"/>
        <v>24000</v>
      </c>
      <c r="AC96" s="1">
        <f t="shared" si="40"/>
        <v>34500</v>
      </c>
    </row>
    <row r="97" spans="1:29" x14ac:dyDescent="0.25">
      <c r="A97" s="1">
        <v>96</v>
      </c>
      <c r="B97" s="2">
        <v>44458</v>
      </c>
      <c r="C97" s="3">
        <v>0.37921296296296297</v>
      </c>
      <c r="D97" s="2">
        <v>44458</v>
      </c>
      <c r="E97" s="3">
        <v>0.44873842592592594</v>
      </c>
      <c r="F97" s="1">
        <v>5</v>
      </c>
      <c r="G97" s="1">
        <v>1</v>
      </c>
      <c r="H97" s="3">
        <f t="shared" si="24"/>
        <v>6.9525462962962969E-2</v>
      </c>
      <c r="I97" s="1">
        <f t="shared" si="25"/>
        <v>40</v>
      </c>
      <c r="J97" s="1">
        <f t="shared" si="26"/>
        <v>1</v>
      </c>
      <c r="K97" s="1">
        <f t="shared" si="27"/>
        <v>7</v>
      </c>
      <c r="L97" s="1">
        <f t="shared" si="28"/>
        <v>0.11666666666666667</v>
      </c>
      <c r="M97" s="1">
        <f t="shared" si="29"/>
        <v>100.12</v>
      </c>
      <c r="N97" s="1">
        <f t="shared" si="45"/>
        <v>10</v>
      </c>
      <c r="O97" s="1">
        <f t="shared" si="41"/>
        <v>2</v>
      </c>
      <c r="P97" s="1">
        <f t="shared" si="42"/>
        <v>10623.259999999998</v>
      </c>
      <c r="Q97" s="1">
        <f t="shared" si="43"/>
        <v>177.05433333333332</v>
      </c>
      <c r="R97" s="1">
        <f t="shared" si="30"/>
        <v>7500</v>
      </c>
      <c r="S97" s="1">
        <f t="shared" si="31"/>
        <v>30000</v>
      </c>
      <c r="T97" s="1">
        <f t="shared" si="32"/>
        <v>0</v>
      </c>
      <c r="U97" s="1">
        <f t="shared" si="33"/>
        <v>100.12</v>
      </c>
      <c r="V97" s="1">
        <f t="shared" si="34"/>
        <v>0</v>
      </c>
      <c r="W97" s="1">
        <f t="shared" si="35"/>
        <v>0</v>
      </c>
      <c r="X97" s="1">
        <f t="shared" si="36"/>
        <v>0</v>
      </c>
      <c r="Y97" s="1">
        <f t="shared" si="37"/>
        <v>0</v>
      </c>
      <c r="Z97" s="1">
        <f t="shared" si="38"/>
        <v>0</v>
      </c>
      <c r="AA97" s="1">
        <f t="shared" si="39"/>
        <v>100.11666666666666</v>
      </c>
      <c r="AB97" s="1">
        <f t="shared" si="44"/>
        <v>1500</v>
      </c>
      <c r="AC97" s="1">
        <f t="shared" si="40"/>
        <v>9000</v>
      </c>
    </row>
    <row r="98" spans="1:29" x14ac:dyDescent="0.25">
      <c r="A98" s="1">
        <v>97</v>
      </c>
      <c r="B98" s="2">
        <v>44458</v>
      </c>
      <c r="C98" s="3">
        <v>0.58005787037037038</v>
      </c>
      <c r="D98" s="2">
        <v>44458</v>
      </c>
      <c r="E98" s="3">
        <v>0.62572916666666667</v>
      </c>
      <c r="F98" s="1">
        <v>14</v>
      </c>
      <c r="G98" s="1">
        <v>7</v>
      </c>
      <c r="H98" s="3">
        <f t="shared" si="24"/>
        <v>4.5671296296296293E-2</v>
      </c>
      <c r="I98" s="1">
        <f t="shared" si="25"/>
        <v>5</v>
      </c>
      <c r="J98" s="1">
        <f t="shared" si="26"/>
        <v>1</v>
      </c>
      <c r="K98" s="1">
        <f t="shared" si="27"/>
        <v>46</v>
      </c>
      <c r="L98" s="1">
        <f t="shared" si="28"/>
        <v>0.76666666666666672</v>
      </c>
      <c r="M98" s="1">
        <f t="shared" si="29"/>
        <v>65.77</v>
      </c>
      <c r="N98" s="1">
        <f t="shared" si="45"/>
        <v>23</v>
      </c>
      <c r="O98" s="1">
        <f t="shared" si="41"/>
        <v>2</v>
      </c>
      <c r="P98" s="1">
        <f t="shared" si="42"/>
        <v>10689.029999999999</v>
      </c>
      <c r="Q98" s="1">
        <f t="shared" si="43"/>
        <v>178.15049999999999</v>
      </c>
      <c r="R98" s="1">
        <f t="shared" si="30"/>
        <v>21000</v>
      </c>
      <c r="S98" s="1">
        <f t="shared" si="31"/>
        <v>77000</v>
      </c>
      <c r="T98" s="1">
        <f t="shared" si="32"/>
        <v>0</v>
      </c>
      <c r="U98" s="1">
        <f t="shared" si="33"/>
        <v>65.77</v>
      </c>
      <c r="V98" s="1">
        <f t="shared" si="34"/>
        <v>0</v>
      </c>
      <c r="W98" s="1">
        <f t="shared" si="35"/>
        <v>0</v>
      </c>
      <c r="X98" s="1">
        <f t="shared" si="36"/>
        <v>0</v>
      </c>
      <c r="Y98" s="1">
        <f t="shared" si="37"/>
        <v>0</v>
      </c>
      <c r="Z98" s="1">
        <f t="shared" si="38"/>
        <v>0</v>
      </c>
      <c r="AA98" s="1">
        <f t="shared" si="39"/>
        <v>65.766666666666666</v>
      </c>
      <c r="AB98" s="1">
        <f t="shared" si="44"/>
        <v>10500</v>
      </c>
      <c r="AC98" s="1">
        <f t="shared" si="40"/>
        <v>31500</v>
      </c>
    </row>
    <row r="99" spans="1:29" x14ac:dyDescent="0.25">
      <c r="A99" s="1">
        <v>98</v>
      </c>
      <c r="B99" s="2">
        <v>44458</v>
      </c>
      <c r="C99" s="3">
        <v>0.67716435185185186</v>
      </c>
      <c r="D99" s="2">
        <v>44458</v>
      </c>
      <c r="E99" s="3">
        <v>0.73178240740740741</v>
      </c>
      <c r="F99" s="1">
        <v>12</v>
      </c>
      <c r="G99" s="1">
        <v>9</v>
      </c>
      <c r="H99" s="3">
        <f t="shared" si="24"/>
        <v>5.4618055555555545E-2</v>
      </c>
      <c r="I99" s="1">
        <f t="shared" si="25"/>
        <v>18</v>
      </c>
      <c r="J99" s="1">
        <f t="shared" si="26"/>
        <v>1</v>
      </c>
      <c r="K99" s="1">
        <f t="shared" si="27"/>
        <v>39</v>
      </c>
      <c r="L99" s="1">
        <f t="shared" si="28"/>
        <v>0.65</v>
      </c>
      <c r="M99" s="1">
        <f t="shared" si="29"/>
        <v>78.650000000000006</v>
      </c>
      <c r="N99" s="1">
        <f t="shared" si="45"/>
        <v>28</v>
      </c>
      <c r="O99" s="1">
        <f t="shared" si="41"/>
        <v>2</v>
      </c>
      <c r="P99" s="1">
        <f t="shared" si="42"/>
        <v>10767.679999999998</v>
      </c>
      <c r="Q99" s="1">
        <f t="shared" si="43"/>
        <v>179.4613333333333</v>
      </c>
      <c r="R99" s="1">
        <f t="shared" si="30"/>
        <v>18000</v>
      </c>
      <c r="S99" s="1">
        <f t="shared" si="31"/>
        <v>66000</v>
      </c>
      <c r="T99" s="1">
        <f t="shared" si="32"/>
        <v>0</v>
      </c>
      <c r="U99" s="1">
        <f t="shared" si="33"/>
        <v>78.650000000000006</v>
      </c>
      <c r="V99" s="1">
        <f t="shared" si="34"/>
        <v>0</v>
      </c>
      <c r="W99" s="1">
        <f t="shared" si="35"/>
        <v>0</v>
      </c>
      <c r="X99" s="1">
        <f t="shared" si="36"/>
        <v>0</v>
      </c>
      <c r="Y99" s="1">
        <f t="shared" si="37"/>
        <v>0</v>
      </c>
      <c r="Z99" s="1">
        <f t="shared" si="38"/>
        <v>0</v>
      </c>
      <c r="AA99" s="1">
        <f t="shared" si="39"/>
        <v>78.650000000000006</v>
      </c>
      <c r="AB99" s="1">
        <f t="shared" si="44"/>
        <v>13500</v>
      </c>
      <c r="AC99" s="1">
        <f t="shared" si="40"/>
        <v>31500</v>
      </c>
    </row>
    <row r="100" spans="1:29" x14ac:dyDescent="0.25">
      <c r="A100" s="1">
        <v>99</v>
      </c>
      <c r="B100" s="2">
        <v>44458</v>
      </c>
      <c r="C100" s="3">
        <v>0.81361111111111117</v>
      </c>
      <c r="D100" s="2">
        <v>44458</v>
      </c>
      <c r="E100" s="3">
        <v>0.84862268518518524</v>
      </c>
      <c r="F100" s="1">
        <v>11</v>
      </c>
      <c r="G100" s="1">
        <v>9</v>
      </c>
      <c r="H100" s="3">
        <f t="shared" si="24"/>
        <v>3.501157407407407E-2</v>
      </c>
      <c r="I100" s="1">
        <f t="shared" si="25"/>
        <v>50</v>
      </c>
      <c r="J100" s="1">
        <f t="shared" si="26"/>
        <v>0</v>
      </c>
      <c r="K100" s="1">
        <f t="shared" si="27"/>
        <v>25</v>
      </c>
      <c r="L100" s="1">
        <f t="shared" si="28"/>
        <v>0.41666666666666669</v>
      </c>
      <c r="M100" s="1">
        <f t="shared" si="29"/>
        <v>50.42</v>
      </c>
      <c r="N100" s="1">
        <f t="shared" si="45"/>
        <v>30</v>
      </c>
      <c r="O100" s="1">
        <f t="shared" si="41"/>
        <v>2</v>
      </c>
      <c r="P100" s="1">
        <f t="shared" si="42"/>
        <v>10818.099999999999</v>
      </c>
      <c r="Q100" s="1">
        <f t="shared" si="43"/>
        <v>180.30166666666665</v>
      </c>
      <c r="R100" s="1">
        <f t="shared" si="30"/>
        <v>16500</v>
      </c>
      <c r="S100" s="1">
        <f t="shared" si="31"/>
        <v>60500</v>
      </c>
      <c r="T100" s="1">
        <f t="shared" si="32"/>
        <v>0</v>
      </c>
      <c r="U100" s="1">
        <f t="shared" si="33"/>
        <v>50.42</v>
      </c>
      <c r="V100" s="1">
        <f t="shared" si="34"/>
        <v>0</v>
      </c>
      <c r="W100" s="1">
        <f t="shared" si="35"/>
        <v>0</v>
      </c>
      <c r="X100" s="1">
        <f t="shared" si="36"/>
        <v>0</v>
      </c>
      <c r="Y100" s="1">
        <f t="shared" si="37"/>
        <v>0</v>
      </c>
      <c r="Z100" s="1">
        <f t="shared" si="38"/>
        <v>0</v>
      </c>
      <c r="AA100" s="1">
        <f t="shared" si="39"/>
        <v>50.416666666666664</v>
      </c>
      <c r="AB100" s="1">
        <f t="shared" si="44"/>
        <v>13500</v>
      </c>
      <c r="AC100" s="1">
        <f t="shared" si="40"/>
        <v>30000</v>
      </c>
    </row>
    <row r="101" spans="1:29" x14ac:dyDescent="0.25">
      <c r="A101" s="1">
        <v>100</v>
      </c>
      <c r="B101" s="2">
        <v>44458</v>
      </c>
      <c r="C101" s="3">
        <v>0.95554398148148145</v>
      </c>
      <c r="D101" s="2">
        <v>44459</v>
      </c>
      <c r="E101" s="3">
        <v>5.0520833333333327E-2</v>
      </c>
      <c r="F101" s="1">
        <v>11</v>
      </c>
      <c r="G101" s="1">
        <v>8</v>
      </c>
      <c r="H101" s="3">
        <f t="shared" si="24"/>
        <v>23.094976851851854</v>
      </c>
      <c r="I101" s="1">
        <f t="shared" si="25"/>
        <v>16</v>
      </c>
      <c r="J101" s="1">
        <f t="shared" si="26"/>
        <v>2</v>
      </c>
      <c r="K101" s="1">
        <f t="shared" si="27"/>
        <v>46</v>
      </c>
      <c r="L101" s="1">
        <f t="shared" si="28"/>
        <v>0.76666666666666672</v>
      </c>
      <c r="M101" s="1">
        <f t="shared" si="29"/>
        <v>136.77000000000001</v>
      </c>
      <c r="N101" s="1">
        <f t="shared" si="45"/>
        <v>32</v>
      </c>
      <c r="O101" s="1">
        <f t="shared" si="41"/>
        <v>2</v>
      </c>
      <c r="P101" s="1">
        <f t="shared" si="42"/>
        <v>10954.869999999999</v>
      </c>
      <c r="Q101" s="1">
        <f t="shared" si="43"/>
        <v>182.58116666666666</v>
      </c>
      <c r="R101" s="1">
        <f t="shared" si="30"/>
        <v>16500</v>
      </c>
      <c r="S101" s="1">
        <f t="shared" si="31"/>
        <v>60500</v>
      </c>
      <c r="T101" s="1">
        <f t="shared" si="32"/>
        <v>0</v>
      </c>
      <c r="U101" s="1">
        <f t="shared" si="33"/>
        <v>0</v>
      </c>
      <c r="V101" s="1">
        <f t="shared" si="34"/>
        <v>1</v>
      </c>
      <c r="W101" s="1">
        <f t="shared" si="35"/>
        <v>12</v>
      </c>
      <c r="X101" s="1">
        <f t="shared" si="36"/>
        <v>45</v>
      </c>
      <c r="Y101" s="1">
        <f t="shared" si="37"/>
        <v>0.75</v>
      </c>
      <c r="Z101" s="1">
        <f t="shared" si="38"/>
        <v>72.75</v>
      </c>
      <c r="AA101" s="1">
        <f t="shared" si="39"/>
        <v>64.01666666666668</v>
      </c>
      <c r="AB101" s="1">
        <f t="shared" si="44"/>
        <v>12000</v>
      </c>
      <c r="AC101" s="1">
        <f t="shared" si="40"/>
        <v>28500</v>
      </c>
    </row>
    <row r="102" spans="1:29" x14ac:dyDescent="0.25">
      <c r="A102" s="1">
        <v>101</v>
      </c>
      <c r="B102" s="2">
        <v>44459</v>
      </c>
      <c r="C102" s="3">
        <v>0.3830324074074074</v>
      </c>
      <c r="D102" s="2">
        <v>44459</v>
      </c>
      <c r="E102" s="3">
        <v>0.44746527777777773</v>
      </c>
      <c r="F102" s="1">
        <v>12</v>
      </c>
      <c r="G102" s="1">
        <v>3</v>
      </c>
      <c r="H102" s="3">
        <f t="shared" si="24"/>
        <v>6.4432870370370321E-2</v>
      </c>
      <c r="I102" s="1">
        <f t="shared" si="25"/>
        <v>32</v>
      </c>
      <c r="J102" s="1">
        <f t="shared" si="26"/>
        <v>1</v>
      </c>
      <c r="K102" s="1">
        <f t="shared" si="27"/>
        <v>47</v>
      </c>
      <c r="L102" s="1">
        <f t="shared" si="28"/>
        <v>0.78333333333333333</v>
      </c>
      <c r="M102" s="1">
        <f t="shared" si="29"/>
        <v>92.78</v>
      </c>
      <c r="N102" s="1">
        <f t="shared" si="45"/>
        <v>36</v>
      </c>
      <c r="O102" s="1">
        <f t="shared" si="41"/>
        <v>2</v>
      </c>
      <c r="P102" s="1">
        <f t="shared" si="42"/>
        <v>11047.65</v>
      </c>
      <c r="Q102" s="1">
        <f t="shared" si="43"/>
        <v>184.1275</v>
      </c>
      <c r="R102" s="1">
        <f t="shared" si="30"/>
        <v>18000</v>
      </c>
      <c r="S102" s="1">
        <f t="shared" si="31"/>
        <v>66000</v>
      </c>
      <c r="T102" s="1">
        <f t="shared" si="32"/>
        <v>0</v>
      </c>
      <c r="U102" s="1">
        <f t="shared" si="33"/>
        <v>92.78</v>
      </c>
      <c r="V102" s="1">
        <f t="shared" si="34"/>
        <v>0</v>
      </c>
      <c r="W102" s="1">
        <f t="shared" si="35"/>
        <v>0</v>
      </c>
      <c r="X102" s="1">
        <f t="shared" si="36"/>
        <v>0</v>
      </c>
      <c r="Y102" s="1">
        <f t="shared" si="37"/>
        <v>0</v>
      </c>
      <c r="Z102" s="1">
        <f t="shared" si="38"/>
        <v>0</v>
      </c>
      <c r="AA102" s="1">
        <f t="shared" si="39"/>
        <v>92.783333333333331</v>
      </c>
      <c r="AB102" s="1">
        <f t="shared" si="44"/>
        <v>4500</v>
      </c>
      <c r="AC102" s="1">
        <f t="shared" si="40"/>
        <v>22500</v>
      </c>
    </row>
    <row r="103" spans="1:29" x14ac:dyDescent="0.25">
      <c r="A103" s="1">
        <v>102</v>
      </c>
      <c r="B103" s="2">
        <v>44459</v>
      </c>
      <c r="C103" s="3">
        <v>0.47513888888888883</v>
      </c>
      <c r="D103" s="2">
        <v>44459</v>
      </c>
      <c r="E103" s="3">
        <v>0.52998842592592588</v>
      </c>
      <c r="F103" s="1">
        <v>7</v>
      </c>
      <c r="G103" s="1">
        <v>12</v>
      </c>
      <c r="H103" s="3">
        <f t="shared" si="24"/>
        <v>5.4849537037037044E-2</v>
      </c>
      <c r="I103" s="1">
        <f t="shared" si="25"/>
        <v>18</v>
      </c>
      <c r="J103" s="1">
        <f t="shared" si="26"/>
        <v>1</v>
      </c>
      <c r="K103" s="1">
        <f t="shared" si="27"/>
        <v>59</v>
      </c>
      <c r="L103" s="1">
        <f t="shared" si="28"/>
        <v>0.98333333333333328</v>
      </c>
      <c r="M103" s="1">
        <f t="shared" si="29"/>
        <v>78.98</v>
      </c>
      <c r="N103" s="1">
        <f t="shared" si="45"/>
        <v>40</v>
      </c>
      <c r="O103" s="1">
        <f t="shared" si="41"/>
        <v>2</v>
      </c>
      <c r="P103" s="1">
        <f t="shared" si="42"/>
        <v>11126.63</v>
      </c>
      <c r="Q103" s="1">
        <f t="shared" si="43"/>
        <v>185.44383333333332</v>
      </c>
      <c r="R103" s="1">
        <f t="shared" si="30"/>
        <v>10500</v>
      </c>
      <c r="S103" s="1">
        <f t="shared" si="31"/>
        <v>42000</v>
      </c>
      <c r="T103" s="1">
        <f t="shared" si="32"/>
        <v>0</v>
      </c>
      <c r="U103" s="1">
        <f t="shared" si="33"/>
        <v>78.98</v>
      </c>
      <c r="V103" s="1">
        <f t="shared" si="34"/>
        <v>0</v>
      </c>
      <c r="W103" s="1">
        <f t="shared" si="35"/>
        <v>0</v>
      </c>
      <c r="X103" s="1">
        <f t="shared" si="36"/>
        <v>0</v>
      </c>
      <c r="Y103" s="1">
        <f t="shared" si="37"/>
        <v>0</v>
      </c>
      <c r="Z103" s="1">
        <f t="shared" si="38"/>
        <v>0</v>
      </c>
      <c r="AA103" s="1">
        <f t="shared" si="39"/>
        <v>78.983333333333334</v>
      </c>
      <c r="AB103" s="1">
        <f t="shared" si="44"/>
        <v>18000</v>
      </c>
      <c r="AC103" s="1">
        <f t="shared" si="40"/>
        <v>28500</v>
      </c>
    </row>
    <row r="104" spans="1:29" x14ac:dyDescent="0.25">
      <c r="A104" s="1">
        <v>103</v>
      </c>
      <c r="B104" s="2">
        <v>44459</v>
      </c>
      <c r="C104" s="3">
        <v>0.54886574074074079</v>
      </c>
      <c r="D104" s="2">
        <v>44459</v>
      </c>
      <c r="E104" s="3">
        <v>0.59329861111111104</v>
      </c>
      <c r="F104" s="1">
        <v>9</v>
      </c>
      <c r="G104" s="1">
        <v>14</v>
      </c>
      <c r="H104" s="3">
        <f t="shared" si="24"/>
        <v>4.4432870370370248E-2</v>
      </c>
      <c r="I104" s="1">
        <f t="shared" si="25"/>
        <v>3</v>
      </c>
      <c r="J104" s="1">
        <f t="shared" si="26"/>
        <v>1</v>
      </c>
      <c r="K104" s="1">
        <f t="shared" si="27"/>
        <v>59</v>
      </c>
      <c r="L104" s="1">
        <f t="shared" si="28"/>
        <v>0.98333333333333328</v>
      </c>
      <c r="M104" s="1">
        <f t="shared" si="29"/>
        <v>63.98</v>
      </c>
      <c r="N104" s="1">
        <f t="shared" si="45"/>
        <v>37</v>
      </c>
      <c r="O104" s="1">
        <f t="shared" si="41"/>
        <v>2</v>
      </c>
      <c r="P104" s="1">
        <f t="shared" si="42"/>
        <v>11190.609999999999</v>
      </c>
      <c r="Q104" s="1">
        <f t="shared" si="43"/>
        <v>186.51016666666663</v>
      </c>
      <c r="R104" s="1">
        <f t="shared" si="30"/>
        <v>13500</v>
      </c>
      <c r="S104" s="1">
        <f t="shared" si="31"/>
        <v>54000</v>
      </c>
      <c r="T104" s="1">
        <f t="shared" si="32"/>
        <v>0</v>
      </c>
      <c r="U104" s="1">
        <f t="shared" si="33"/>
        <v>63.98</v>
      </c>
      <c r="V104" s="1">
        <f t="shared" si="34"/>
        <v>0</v>
      </c>
      <c r="W104" s="1">
        <f t="shared" si="35"/>
        <v>0</v>
      </c>
      <c r="X104" s="1">
        <f t="shared" si="36"/>
        <v>0</v>
      </c>
      <c r="Y104" s="1">
        <f t="shared" si="37"/>
        <v>0</v>
      </c>
      <c r="Z104" s="1">
        <f t="shared" si="38"/>
        <v>0</v>
      </c>
      <c r="AA104" s="1">
        <f t="shared" si="39"/>
        <v>63.983333333333334</v>
      </c>
      <c r="AB104" s="1">
        <f t="shared" si="44"/>
        <v>21000</v>
      </c>
      <c r="AC104" s="1">
        <f t="shared" si="40"/>
        <v>34500</v>
      </c>
    </row>
    <row r="105" spans="1:29" x14ac:dyDescent="0.25">
      <c r="A105" s="1">
        <v>104</v>
      </c>
      <c r="B105" s="2">
        <v>44459</v>
      </c>
      <c r="C105" s="3">
        <v>0.63266203703703705</v>
      </c>
      <c r="D105" s="2">
        <v>44459</v>
      </c>
      <c r="E105" s="3">
        <v>0.67504629629629631</v>
      </c>
      <c r="F105" s="1">
        <v>8</v>
      </c>
      <c r="G105" s="1">
        <v>19</v>
      </c>
      <c r="H105" s="3">
        <f t="shared" si="24"/>
        <v>4.238425925925926E-2</v>
      </c>
      <c r="I105" s="1">
        <f t="shared" si="25"/>
        <v>1</v>
      </c>
      <c r="J105" s="1">
        <f t="shared" si="26"/>
        <v>1</v>
      </c>
      <c r="K105" s="1">
        <f t="shared" si="27"/>
        <v>2</v>
      </c>
      <c r="L105" s="1">
        <f t="shared" si="28"/>
        <v>3.3333333333333333E-2</v>
      </c>
      <c r="M105" s="1">
        <f t="shared" si="29"/>
        <v>61.03</v>
      </c>
      <c r="N105" s="1">
        <f t="shared" si="45"/>
        <v>31</v>
      </c>
      <c r="O105" s="1">
        <f t="shared" si="41"/>
        <v>2</v>
      </c>
      <c r="P105" s="1">
        <f t="shared" si="42"/>
        <v>11251.64</v>
      </c>
      <c r="Q105" s="1">
        <f t="shared" si="43"/>
        <v>187.52733333333333</v>
      </c>
      <c r="R105" s="1">
        <f t="shared" si="30"/>
        <v>12000</v>
      </c>
      <c r="S105" s="1">
        <f t="shared" si="31"/>
        <v>48000</v>
      </c>
      <c r="T105" s="1">
        <f t="shared" si="32"/>
        <v>0</v>
      </c>
      <c r="U105" s="1">
        <f t="shared" si="33"/>
        <v>61.03</v>
      </c>
      <c r="V105" s="1">
        <f t="shared" si="34"/>
        <v>0</v>
      </c>
      <c r="W105" s="1">
        <f t="shared" si="35"/>
        <v>0</v>
      </c>
      <c r="X105" s="1">
        <f t="shared" si="36"/>
        <v>0</v>
      </c>
      <c r="Y105" s="1">
        <f t="shared" si="37"/>
        <v>0</v>
      </c>
      <c r="Z105" s="1">
        <f t="shared" si="38"/>
        <v>0</v>
      </c>
      <c r="AA105" s="1">
        <f t="shared" si="39"/>
        <v>61.033333333333331</v>
      </c>
      <c r="AB105" s="1">
        <f t="shared" si="44"/>
        <v>28500</v>
      </c>
      <c r="AC105" s="1">
        <f t="shared" si="40"/>
        <v>40500</v>
      </c>
    </row>
    <row r="106" spans="1:29" x14ac:dyDescent="0.25">
      <c r="A106" s="1">
        <v>105</v>
      </c>
      <c r="B106" s="2">
        <v>44459</v>
      </c>
      <c r="C106" s="3">
        <v>0.70928240740740733</v>
      </c>
      <c r="D106" s="2">
        <v>44459</v>
      </c>
      <c r="E106" s="3">
        <v>0.72917824074074078</v>
      </c>
      <c r="F106" s="1">
        <v>23</v>
      </c>
      <c r="G106" s="1">
        <v>14</v>
      </c>
      <c r="H106" s="3">
        <f t="shared" si="24"/>
        <v>1.9895833333333446E-2</v>
      </c>
      <c r="I106" s="1">
        <f t="shared" si="25"/>
        <v>28</v>
      </c>
      <c r="J106" s="1">
        <f t="shared" si="26"/>
        <v>0</v>
      </c>
      <c r="K106" s="1">
        <f t="shared" si="27"/>
        <v>39</v>
      </c>
      <c r="L106" s="1">
        <f t="shared" si="28"/>
        <v>0.65</v>
      </c>
      <c r="M106" s="1">
        <f t="shared" si="29"/>
        <v>28.65</v>
      </c>
      <c r="N106" s="1">
        <f t="shared" si="45"/>
        <v>35</v>
      </c>
      <c r="O106" s="1">
        <f t="shared" si="41"/>
        <v>2</v>
      </c>
      <c r="P106" s="1">
        <f t="shared" si="42"/>
        <v>11280.289999999999</v>
      </c>
      <c r="Q106" s="1">
        <f t="shared" si="43"/>
        <v>188.00483333333332</v>
      </c>
      <c r="R106" s="1">
        <f t="shared" si="30"/>
        <v>34500</v>
      </c>
      <c r="S106" s="1">
        <f t="shared" si="31"/>
        <v>115000</v>
      </c>
      <c r="T106" s="1">
        <f t="shared" si="32"/>
        <v>0</v>
      </c>
      <c r="U106" s="1">
        <f t="shared" si="33"/>
        <v>28.65</v>
      </c>
      <c r="V106" s="1">
        <f t="shared" si="34"/>
        <v>0</v>
      </c>
      <c r="W106" s="1">
        <f t="shared" si="35"/>
        <v>0</v>
      </c>
      <c r="X106" s="1">
        <f t="shared" si="36"/>
        <v>0</v>
      </c>
      <c r="Y106" s="1">
        <f t="shared" si="37"/>
        <v>0</v>
      </c>
      <c r="Z106" s="1">
        <f t="shared" si="38"/>
        <v>0</v>
      </c>
      <c r="AA106" s="1">
        <f t="shared" si="39"/>
        <v>28.65</v>
      </c>
      <c r="AB106" s="1">
        <f t="shared" si="44"/>
        <v>21000</v>
      </c>
      <c r="AC106" s="1">
        <f t="shared" si="40"/>
        <v>55500</v>
      </c>
    </row>
    <row r="107" spans="1:29" x14ac:dyDescent="0.25">
      <c r="A107" s="1">
        <v>106</v>
      </c>
      <c r="B107" s="2">
        <v>44459</v>
      </c>
      <c r="C107" s="3">
        <v>0.74663194444444436</v>
      </c>
      <c r="D107" s="2">
        <v>44459</v>
      </c>
      <c r="E107" s="3">
        <v>0.78163194444444439</v>
      </c>
      <c r="F107" s="1">
        <v>19</v>
      </c>
      <c r="G107" s="1">
        <v>9</v>
      </c>
      <c r="H107" s="3">
        <f t="shared" si="24"/>
        <v>3.5000000000000031E-2</v>
      </c>
      <c r="I107" s="1">
        <f t="shared" si="25"/>
        <v>50</v>
      </c>
      <c r="J107" s="1">
        <f t="shared" si="26"/>
        <v>0</v>
      </c>
      <c r="K107" s="1">
        <f t="shared" si="27"/>
        <v>24</v>
      </c>
      <c r="L107" s="1">
        <f t="shared" si="28"/>
        <v>0.4</v>
      </c>
      <c r="M107" s="1">
        <f t="shared" si="29"/>
        <v>50.4</v>
      </c>
      <c r="N107" s="1">
        <f t="shared" si="45"/>
        <v>40</v>
      </c>
      <c r="O107" s="1">
        <f t="shared" si="41"/>
        <v>2</v>
      </c>
      <c r="P107" s="1">
        <f t="shared" si="42"/>
        <v>11330.689999999999</v>
      </c>
      <c r="Q107" s="1">
        <f t="shared" si="43"/>
        <v>188.8448333333333</v>
      </c>
      <c r="R107" s="1">
        <f t="shared" si="30"/>
        <v>28500</v>
      </c>
      <c r="S107" s="1">
        <f t="shared" si="31"/>
        <v>104500</v>
      </c>
      <c r="T107" s="1">
        <f t="shared" si="32"/>
        <v>0</v>
      </c>
      <c r="U107" s="1">
        <f t="shared" si="33"/>
        <v>50.4</v>
      </c>
      <c r="V107" s="1">
        <f t="shared" si="34"/>
        <v>0</v>
      </c>
      <c r="W107" s="1">
        <f t="shared" si="35"/>
        <v>0</v>
      </c>
      <c r="X107" s="1">
        <f t="shared" si="36"/>
        <v>0</v>
      </c>
      <c r="Y107" s="1">
        <f t="shared" si="37"/>
        <v>0</v>
      </c>
      <c r="Z107" s="1">
        <f t="shared" si="38"/>
        <v>0</v>
      </c>
      <c r="AA107" s="1">
        <f t="shared" si="39"/>
        <v>50.4</v>
      </c>
      <c r="AB107" s="1">
        <f t="shared" si="44"/>
        <v>13500</v>
      </c>
      <c r="AC107" s="1">
        <f t="shared" si="40"/>
        <v>42000</v>
      </c>
    </row>
    <row r="108" spans="1:29" x14ac:dyDescent="0.25">
      <c r="A108" s="1">
        <v>107</v>
      </c>
      <c r="B108" s="2">
        <v>44459</v>
      </c>
      <c r="C108" s="3">
        <v>0.82415509259259256</v>
      </c>
      <c r="D108" s="2">
        <v>44459</v>
      </c>
      <c r="E108" s="3">
        <v>0.91810185185185178</v>
      </c>
      <c r="F108" s="1">
        <v>0</v>
      </c>
      <c r="G108" s="1">
        <v>6</v>
      </c>
      <c r="H108" s="3">
        <f t="shared" si="24"/>
        <v>9.3946759259259216E-2</v>
      </c>
      <c r="I108" s="1">
        <f t="shared" si="25"/>
        <v>15</v>
      </c>
      <c r="J108" s="1">
        <f t="shared" si="26"/>
        <v>2</v>
      </c>
      <c r="K108" s="1">
        <f t="shared" si="27"/>
        <v>17</v>
      </c>
      <c r="L108" s="1">
        <f t="shared" si="28"/>
        <v>0.28333333333333333</v>
      </c>
      <c r="M108" s="1">
        <f t="shared" si="29"/>
        <v>135.28</v>
      </c>
      <c r="N108" s="1">
        <f t="shared" si="45"/>
        <v>31</v>
      </c>
      <c r="O108" s="1">
        <f t="shared" si="41"/>
        <v>2</v>
      </c>
      <c r="P108" s="1">
        <f t="shared" si="42"/>
        <v>11465.97</v>
      </c>
      <c r="Q108" s="1">
        <f t="shared" si="43"/>
        <v>191.09949999999998</v>
      </c>
      <c r="R108" s="1">
        <f t="shared" si="30"/>
        <v>0</v>
      </c>
      <c r="S108" s="1">
        <f t="shared" si="31"/>
        <v>0</v>
      </c>
      <c r="T108" s="1">
        <f t="shared" si="32"/>
        <v>1</v>
      </c>
      <c r="U108" s="1">
        <f t="shared" si="33"/>
        <v>135.28</v>
      </c>
      <c r="V108" s="1">
        <f t="shared" si="34"/>
        <v>0</v>
      </c>
      <c r="W108" s="1">
        <f t="shared" si="35"/>
        <v>0</v>
      </c>
      <c r="X108" s="1">
        <f t="shared" si="36"/>
        <v>0</v>
      </c>
      <c r="Y108" s="1">
        <f t="shared" si="37"/>
        <v>0</v>
      </c>
      <c r="Z108" s="1">
        <f t="shared" si="38"/>
        <v>0</v>
      </c>
      <c r="AA108" s="1">
        <f t="shared" si="39"/>
        <v>135.28333333333333</v>
      </c>
      <c r="AB108" s="1">
        <f t="shared" si="44"/>
        <v>9000</v>
      </c>
      <c r="AC108" s="1">
        <f t="shared" si="40"/>
        <v>9000</v>
      </c>
    </row>
    <row r="109" spans="1:29" x14ac:dyDescent="0.25">
      <c r="A109" s="1">
        <v>108</v>
      </c>
      <c r="B109" s="2">
        <v>44459</v>
      </c>
      <c r="C109" s="3">
        <v>0.97640046296296301</v>
      </c>
      <c r="D109" s="2">
        <v>44460</v>
      </c>
      <c r="E109" s="3">
        <v>5.7824074074074076E-2</v>
      </c>
      <c r="F109" s="1">
        <v>4</v>
      </c>
      <c r="G109" s="1">
        <v>15</v>
      </c>
      <c r="H109" s="3">
        <f t="shared" si="24"/>
        <v>23.081423611111109</v>
      </c>
      <c r="I109" s="1">
        <f t="shared" si="25"/>
        <v>57</v>
      </c>
      <c r="J109" s="1">
        <f t="shared" si="26"/>
        <v>1</v>
      </c>
      <c r="K109" s="1">
        <f t="shared" si="27"/>
        <v>15</v>
      </c>
      <c r="L109" s="1">
        <f t="shared" si="28"/>
        <v>0.25</v>
      </c>
      <c r="M109" s="1">
        <f t="shared" si="29"/>
        <v>117.25</v>
      </c>
      <c r="N109" s="1">
        <f t="shared" si="45"/>
        <v>29</v>
      </c>
      <c r="O109" s="1">
        <f t="shared" si="41"/>
        <v>2</v>
      </c>
      <c r="P109" s="1">
        <f t="shared" si="42"/>
        <v>11583.22</v>
      </c>
      <c r="Q109" s="1">
        <f t="shared" si="43"/>
        <v>193.05366666666666</v>
      </c>
      <c r="R109" s="1">
        <f t="shared" si="30"/>
        <v>6000</v>
      </c>
      <c r="S109" s="1">
        <f t="shared" si="31"/>
        <v>24000</v>
      </c>
      <c r="T109" s="1">
        <f t="shared" si="32"/>
        <v>1</v>
      </c>
      <c r="U109" s="1">
        <f t="shared" si="33"/>
        <v>0</v>
      </c>
      <c r="V109" s="1">
        <f t="shared" si="34"/>
        <v>1</v>
      </c>
      <c r="W109" s="1">
        <f t="shared" si="35"/>
        <v>23</v>
      </c>
      <c r="X109" s="1">
        <f t="shared" si="36"/>
        <v>16</v>
      </c>
      <c r="Y109" s="1">
        <f t="shared" si="37"/>
        <v>0.26666666666666666</v>
      </c>
      <c r="Z109" s="1">
        <f t="shared" si="38"/>
        <v>83.266666666666666</v>
      </c>
      <c r="AA109" s="1">
        <f t="shared" si="39"/>
        <v>33.983333333333334</v>
      </c>
      <c r="AB109" s="1">
        <f t="shared" si="44"/>
        <v>22500</v>
      </c>
      <c r="AC109" s="1">
        <f t="shared" si="40"/>
        <v>28500</v>
      </c>
    </row>
    <row r="110" spans="1:29" x14ac:dyDescent="0.25">
      <c r="A110" s="1">
        <v>109</v>
      </c>
      <c r="B110" s="2">
        <v>44460</v>
      </c>
      <c r="C110" s="3">
        <v>0.29172453703703705</v>
      </c>
      <c r="D110" s="2">
        <v>44460</v>
      </c>
      <c r="E110" s="3">
        <v>0.33641203703703698</v>
      </c>
      <c r="F110" s="1">
        <v>11</v>
      </c>
      <c r="G110" s="1">
        <v>0</v>
      </c>
      <c r="H110" s="3">
        <f t="shared" si="24"/>
        <v>4.4687499999999936E-2</v>
      </c>
      <c r="I110" s="1">
        <f t="shared" si="25"/>
        <v>4</v>
      </c>
      <c r="J110" s="1">
        <f t="shared" si="26"/>
        <v>1</v>
      </c>
      <c r="K110" s="1">
        <f t="shared" si="27"/>
        <v>21</v>
      </c>
      <c r="L110" s="1">
        <f t="shared" si="28"/>
        <v>0.35</v>
      </c>
      <c r="M110" s="1">
        <f t="shared" si="29"/>
        <v>64.349999999999994</v>
      </c>
      <c r="N110" s="1">
        <f t="shared" si="45"/>
        <v>25</v>
      </c>
      <c r="O110" s="1">
        <f t="shared" si="41"/>
        <v>2</v>
      </c>
      <c r="P110" s="1">
        <f t="shared" si="42"/>
        <v>11647.57</v>
      </c>
      <c r="Q110" s="1">
        <f t="shared" si="43"/>
        <v>194.12616666666665</v>
      </c>
      <c r="R110" s="1">
        <f t="shared" si="30"/>
        <v>16500</v>
      </c>
      <c r="S110" s="1">
        <f t="shared" si="31"/>
        <v>60500</v>
      </c>
      <c r="T110" s="1">
        <f t="shared" si="32"/>
        <v>0</v>
      </c>
      <c r="U110" s="1">
        <f t="shared" si="33"/>
        <v>64.349999999999994</v>
      </c>
      <c r="V110" s="1">
        <f t="shared" si="34"/>
        <v>0</v>
      </c>
      <c r="W110" s="1">
        <f t="shared" si="35"/>
        <v>0</v>
      </c>
      <c r="X110" s="1">
        <f t="shared" si="36"/>
        <v>0</v>
      </c>
      <c r="Y110" s="1">
        <f t="shared" si="37"/>
        <v>0</v>
      </c>
      <c r="Z110" s="1">
        <f t="shared" si="38"/>
        <v>0</v>
      </c>
      <c r="AA110" s="1">
        <f t="shared" si="39"/>
        <v>64.349999999999994</v>
      </c>
      <c r="AB110" s="1">
        <f t="shared" si="44"/>
        <v>0</v>
      </c>
      <c r="AC110" s="1">
        <f t="shared" si="40"/>
        <v>16500</v>
      </c>
    </row>
    <row r="111" spans="1:29" x14ac:dyDescent="0.25">
      <c r="A111" s="1">
        <v>110</v>
      </c>
      <c r="B111" s="2">
        <v>44460</v>
      </c>
      <c r="C111" s="3">
        <v>0.42815972222222221</v>
      </c>
      <c r="D111" s="2">
        <v>44460</v>
      </c>
      <c r="E111" s="3">
        <v>0.58225694444444442</v>
      </c>
      <c r="F111" s="1">
        <v>9</v>
      </c>
      <c r="G111" s="1">
        <v>4</v>
      </c>
      <c r="H111" s="3">
        <f t="shared" si="24"/>
        <v>0.15409722222222222</v>
      </c>
      <c r="I111" s="1">
        <f t="shared" si="25"/>
        <v>41</v>
      </c>
      <c r="J111" s="1">
        <f t="shared" si="26"/>
        <v>3</v>
      </c>
      <c r="K111" s="1">
        <f t="shared" si="27"/>
        <v>54</v>
      </c>
      <c r="L111" s="1">
        <f t="shared" si="28"/>
        <v>0.9</v>
      </c>
      <c r="M111" s="1">
        <f t="shared" si="29"/>
        <v>221.9</v>
      </c>
      <c r="N111" s="1">
        <f t="shared" si="45"/>
        <v>34</v>
      </c>
      <c r="O111" s="1">
        <f t="shared" si="41"/>
        <v>2</v>
      </c>
      <c r="P111" s="1">
        <f t="shared" si="42"/>
        <v>11869.47</v>
      </c>
      <c r="Q111" s="1">
        <f t="shared" si="43"/>
        <v>197.8245</v>
      </c>
      <c r="R111" s="1">
        <f t="shared" si="30"/>
        <v>13500</v>
      </c>
      <c r="S111" s="1">
        <f t="shared" si="31"/>
        <v>54000</v>
      </c>
      <c r="T111" s="1">
        <f t="shared" si="32"/>
        <v>0</v>
      </c>
      <c r="U111" s="1">
        <f t="shared" si="33"/>
        <v>221.9</v>
      </c>
      <c r="V111" s="1">
        <f t="shared" si="34"/>
        <v>0</v>
      </c>
      <c r="W111" s="1">
        <f t="shared" si="35"/>
        <v>0</v>
      </c>
      <c r="X111" s="1">
        <f t="shared" si="36"/>
        <v>0</v>
      </c>
      <c r="Y111" s="1">
        <f t="shared" si="37"/>
        <v>0</v>
      </c>
      <c r="Z111" s="1">
        <f t="shared" si="38"/>
        <v>0</v>
      </c>
      <c r="AA111" s="1">
        <f t="shared" si="39"/>
        <v>221.9</v>
      </c>
      <c r="AB111" s="1">
        <f t="shared" si="44"/>
        <v>6000</v>
      </c>
      <c r="AC111" s="1">
        <f t="shared" si="40"/>
        <v>19500</v>
      </c>
    </row>
    <row r="112" spans="1:29" x14ac:dyDescent="0.25">
      <c r="A112" s="1">
        <v>111</v>
      </c>
      <c r="B112" s="2">
        <v>44460</v>
      </c>
      <c r="C112" s="3">
        <v>0.62174768518518519</v>
      </c>
      <c r="D112" s="2">
        <v>44460</v>
      </c>
      <c r="E112" s="3">
        <v>0.66903935185185182</v>
      </c>
      <c r="F112" s="1">
        <v>9</v>
      </c>
      <c r="G112" s="1">
        <v>28</v>
      </c>
      <c r="H112" s="3">
        <f t="shared" si="24"/>
        <v>4.7291666666666621E-2</v>
      </c>
      <c r="I112" s="1">
        <f t="shared" si="25"/>
        <v>8</v>
      </c>
      <c r="J112" s="1">
        <f t="shared" si="26"/>
        <v>1</v>
      </c>
      <c r="K112" s="1">
        <f t="shared" si="27"/>
        <v>6</v>
      </c>
      <c r="L112" s="1">
        <f t="shared" si="28"/>
        <v>0.1</v>
      </c>
      <c r="M112" s="1">
        <f t="shared" si="29"/>
        <v>68.099999999999994</v>
      </c>
      <c r="N112" s="1">
        <f t="shared" si="45"/>
        <v>39</v>
      </c>
      <c r="O112" s="1">
        <f t="shared" si="41"/>
        <v>2</v>
      </c>
      <c r="P112" s="1">
        <f t="shared" si="42"/>
        <v>11937.57</v>
      </c>
      <c r="Q112" s="1">
        <f t="shared" si="43"/>
        <v>198.95949999999999</v>
      </c>
      <c r="R112" s="1">
        <f t="shared" si="30"/>
        <v>13500</v>
      </c>
      <c r="S112" s="1">
        <f t="shared" si="31"/>
        <v>54000</v>
      </c>
      <c r="T112" s="1">
        <f t="shared" si="32"/>
        <v>1</v>
      </c>
      <c r="U112" s="1">
        <f t="shared" si="33"/>
        <v>68.099999999999994</v>
      </c>
      <c r="V112" s="1">
        <f t="shared" si="34"/>
        <v>0</v>
      </c>
      <c r="W112" s="1">
        <f t="shared" si="35"/>
        <v>0</v>
      </c>
      <c r="X112" s="1">
        <f t="shared" si="36"/>
        <v>0</v>
      </c>
      <c r="Y112" s="1">
        <f t="shared" si="37"/>
        <v>0</v>
      </c>
      <c r="Z112" s="1">
        <f t="shared" si="38"/>
        <v>0</v>
      </c>
      <c r="AA112" s="1">
        <f t="shared" si="39"/>
        <v>68.099999999999994</v>
      </c>
      <c r="AB112" s="1">
        <f t="shared" si="44"/>
        <v>42000</v>
      </c>
      <c r="AC112" s="1">
        <f t="shared" si="40"/>
        <v>55500</v>
      </c>
    </row>
    <row r="113" spans="1:29" x14ac:dyDescent="0.25">
      <c r="A113" s="5">
        <v>112</v>
      </c>
      <c r="B113" s="6">
        <v>44460</v>
      </c>
      <c r="C113" s="7">
        <v>0.71136574074074066</v>
      </c>
      <c r="D113" s="6">
        <v>44460</v>
      </c>
      <c r="E113" s="7">
        <v>0.76173611111111106</v>
      </c>
      <c r="F113" s="5">
        <v>0</v>
      </c>
      <c r="G113" s="5">
        <v>10</v>
      </c>
      <c r="H113" s="7">
        <f t="shared" si="24"/>
        <v>5.0370370370370399E-2</v>
      </c>
      <c r="I113" s="5">
        <f t="shared" si="25"/>
        <v>12</v>
      </c>
      <c r="J113" s="5">
        <f t="shared" si="26"/>
        <v>1</v>
      </c>
      <c r="K113" s="5">
        <f t="shared" si="27"/>
        <v>32</v>
      </c>
      <c r="L113" s="5">
        <f t="shared" si="28"/>
        <v>0.53333333333333333</v>
      </c>
      <c r="M113" s="5">
        <f t="shared" si="29"/>
        <v>72.53</v>
      </c>
      <c r="N113" s="1">
        <f t="shared" si="45"/>
        <v>11</v>
      </c>
      <c r="O113" s="5">
        <f t="shared" si="41"/>
        <v>2</v>
      </c>
      <c r="P113" s="5">
        <f t="shared" si="42"/>
        <v>12010.1</v>
      </c>
      <c r="Q113" s="5">
        <f t="shared" si="43"/>
        <v>200.16833333333335</v>
      </c>
      <c r="R113" s="1">
        <f t="shared" si="30"/>
        <v>0</v>
      </c>
      <c r="S113" s="1">
        <f t="shared" si="31"/>
        <v>0</v>
      </c>
      <c r="T113" s="1">
        <f t="shared" si="32"/>
        <v>1</v>
      </c>
      <c r="U113" s="1">
        <f t="shared" si="33"/>
        <v>72.53</v>
      </c>
      <c r="V113" s="1">
        <f t="shared" si="34"/>
        <v>0</v>
      </c>
      <c r="W113" s="1">
        <f t="shared" si="35"/>
        <v>0</v>
      </c>
      <c r="X113" s="1">
        <f t="shared" si="36"/>
        <v>0</v>
      </c>
      <c r="Y113" s="1">
        <f t="shared" si="37"/>
        <v>0</v>
      </c>
      <c r="Z113" s="1">
        <f t="shared" si="38"/>
        <v>0</v>
      </c>
      <c r="AA113" s="1">
        <f t="shared" si="39"/>
        <v>72.533333333333331</v>
      </c>
      <c r="AB113" s="1">
        <f t="shared" si="44"/>
        <v>15000</v>
      </c>
      <c r="AC113" s="1">
        <f t="shared" si="40"/>
        <v>15000</v>
      </c>
    </row>
    <row r="114" spans="1:29" x14ac:dyDescent="0.25">
      <c r="A114" s="1">
        <v>113</v>
      </c>
      <c r="B114" s="2">
        <v>44460</v>
      </c>
      <c r="C114" s="3">
        <v>0.83270833333333327</v>
      </c>
      <c r="D114" s="2">
        <v>44460</v>
      </c>
      <c r="E114" s="3">
        <v>0.9375</v>
      </c>
      <c r="F114" s="1">
        <v>12</v>
      </c>
      <c r="G114" s="1">
        <v>6</v>
      </c>
      <c r="H114" s="3">
        <f t="shared" si="24"/>
        <v>0.10479166666666673</v>
      </c>
      <c r="I114" s="1">
        <f t="shared" si="25"/>
        <v>30</v>
      </c>
      <c r="J114" s="1">
        <f t="shared" si="26"/>
        <v>2</v>
      </c>
      <c r="K114" s="1">
        <f t="shared" si="27"/>
        <v>54</v>
      </c>
      <c r="L114" s="1">
        <f t="shared" si="28"/>
        <v>0.9</v>
      </c>
      <c r="M114" s="1">
        <f t="shared" si="29"/>
        <v>150.9</v>
      </c>
      <c r="N114" s="1">
        <f t="shared" si="45"/>
        <v>13</v>
      </c>
      <c r="O114" s="1">
        <f t="shared" si="41"/>
        <v>2</v>
      </c>
      <c r="P114" s="1">
        <f t="shared" si="42"/>
        <v>12161</v>
      </c>
      <c r="Q114" s="1">
        <f t="shared" si="43"/>
        <v>202.68333333333334</v>
      </c>
      <c r="R114" s="1">
        <f t="shared" si="30"/>
        <v>18000</v>
      </c>
      <c r="S114" s="1">
        <f t="shared" si="31"/>
        <v>66000</v>
      </c>
      <c r="T114" s="1">
        <f t="shared" si="32"/>
        <v>0</v>
      </c>
      <c r="U114" s="1">
        <f t="shared" si="33"/>
        <v>150.9</v>
      </c>
      <c r="V114" s="1">
        <f t="shared" si="34"/>
        <v>0</v>
      </c>
      <c r="W114" s="1">
        <f t="shared" si="35"/>
        <v>0</v>
      </c>
      <c r="X114" s="1">
        <f t="shared" si="36"/>
        <v>0</v>
      </c>
      <c r="Y114" s="1">
        <f t="shared" si="37"/>
        <v>0</v>
      </c>
      <c r="Z114" s="1">
        <f t="shared" si="38"/>
        <v>0</v>
      </c>
      <c r="AA114" s="1">
        <f t="shared" si="39"/>
        <v>150.9</v>
      </c>
      <c r="AB114" s="1">
        <f t="shared" si="44"/>
        <v>9000</v>
      </c>
      <c r="AC114" s="1">
        <f t="shared" si="40"/>
        <v>27000</v>
      </c>
    </row>
    <row r="115" spans="1:29" x14ac:dyDescent="0.25">
      <c r="A115" s="1">
        <v>114</v>
      </c>
      <c r="B115" s="2">
        <v>44461</v>
      </c>
      <c r="C115" s="3">
        <v>0.29829861111111111</v>
      </c>
      <c r="D115" s="2">
        <v>44461</v>
      </c>
      <c r="E115" s="3">
        <v>0.3449652777777778</v>
      </c>
      <c r="F115" s="1">
        <v>11</v>
      </c>
      <c r="G115" s="1">
        <v>5</v>
      </c>
      <c r="H115" s="3">
        <f t="shared" si="24"/>
        <v>4.666666666666669E-2</v>
      </c>
      <c r="I115" s="1">
        <f t="shared" si="25"/>
        <v>7</v>
      </c>
      <c r="J115" s="1">
        <f t="shared" si="26"/>
        <v>1</v>
      </c>
      <c r="K115" s="1">
        <f t="shared" si="27"/>
        <v>12</v>
      </c>
      <c r="L115" s="1">
        <f t="shared" si="28"/>
        <v>0.2</v>
      </c>
      <c r="M115" s="1">
        <f t="shared" si="29"/>
        <v>67.2</v>
      </c>
      <c r="N115" s="1">
        <f t="shared" si="45"/>
        <v>18</v>
      </c>
      <c r="O115" s="1">
        <f t="shared" si="41"/>
        <v>2</v>
      </c>
      <c r="P115" s="1">
        <f t="shared" si="42"/>
        <v>12228.2</v>
      </c>
      <c r="Q115" s="1">
        <f t="shared" si="43"/>
        <v>203.80333333333334</v>
      </c>
      <c r="R115" s="1">
        <f t="shared" si="30"/>
        <v>16500</v>
      </c>
      <c r="S115" s="1">
        <f t="shared" si="31"/>
        <v>60500</v>
      </c>
      <c r="T115" s="1">
        <f t="shared" si="32"/>
        <v>0</v>
      </c>
      <c r="U115" s="1">
        <f t="shared" si="33"/>
        <v>67.2</v>
      </c>
      <c r="V115" s="1">
        <f t="shared" si="34"/>
        <v>0</v>
      </c>
      <c r="W115" s="1">
        <f t="shared" si="35"/>
        <v>0</v>
      </c>
      <c r="X115" s="1">
        <f t="shared" si="36"/>
        <v>0</v>
      </c>
      <c r="Y115" s="1">
        <f t="shared" si="37"/>
        <v>0</v>
      </c>
      <c r="Z115" s="1">
        <f t="shared" si="38"/>
        <v>0</v>
      </c>
      <c r="AA115" s="1">
        <f t="shared" si="39"/>
        <v>67.2</v>
      </c>
      <c r="AB115" s="1">
        <f t="shared" si="44"/>
        <v>7500</v>
      </c>
      <c r="AC115" s="1">
        <f t="shared" si="40"/>
        <v>24000</v>
      </c>
    </row>
    <row r="116" spans="1:29" x14ac:dyDescent="0.25">
      <c r="A116" s="1">
        <v>115</v>
      </c>
      <c r="B116" s="2">
        <v>44461</v>
      </c>
      <c r="C116" s="3">
        <v>0.38718750000000002</v>
      </c>
      <c r="D116" s="2">
        <v>44461</v>
      </c>
      <c r="E116" s="3">
        <v>0.46149305555555559</v>
      </c>
      <c r="F116" s="1">
        <v>13</v>
      </c>
      <c r="G116" s="1">
        <v>9</v>
      </c>
      <c r="H116" s="3">
        <f t="shared" si="24"/>
        <v>7.4305555555555569E-2</v>
      </c>
      <c r="I116" s="1">
        <f t="shared" si="25"/>
        <v>47</v>
      </c>
      <c r="J116" s="1">
        <f t="shared" si="26"/>
        <v>1</v>
      </c>
      <c r="K116" s="1">
        <f t="shared" si="27"/>
        <v>0</v>
      </c>
      <c r="L116" s="1">
        <f t="shared" si="28"/>
        <v>0</v>
      </c>
      <c r="M116" s="1">
        <f t="shared" si="29"/>
        <v>107</v>
      </c>
      <c r="N116" s="1">
        <f t="shared" si="45"/>
        <v>26</v>
      </c>
      <c r="O116" s="1">
        <f t="shared" si="41"/>
        <v>2</v>
      </c>
      <c r="P116" s="1">
        <f t="shared" si="42"/>
        <v>12335.2</v>
      </c>
      <c r="Q116" s="1">
        <f t="shared" si="43"/>
        <v>205.58666666666667</v>
      </c>
      <c r="R116" s="1">
        <f t="shared" si="30"/>
        <v>19500</v>
      </c>
      <c r="S116" s="1">
        <f t="shared" si="31"/>
        <v>71500</v>
      </c>
      <c r="T116" s="1">
        <f t="shared" si="32"/>
        <v>0</v>
      </c>
      <c r="U116" s="1">
        <f t="shared" si="33"/>
        <v>107</v>
      </c>
      <c r="V116" s="1">
        <f t="shared" si="34"/>
        <v>0</v>
      </c>
      <c r="W116" s="1">
        <f t="shared" si="35"/>
        <v>0</v>
      </c>
      <c r="X116" s="1">
        <f t="shared" si="36"/>
        <v>0</v>
      </c>
      <c r="Y116" s="1">
        <f t="shared" si="37"/>
        <v>0</v>
      </c>
      <c r="Z116" s="1">
        <f t="shared" si="38"/>
        <v>0</v>
      </c>
      <c r="AA116" s="1">
        <f t="shared" si="39"/>
        <v>107</v>
      </c>
      <c r="AB116" s="1">
        <f t="shared" si="44"/>
        <v>13500</v>
      </c>
      <c r="AC116" s="1">
        <f t="shared" si="40"/>
        <v>33000</v>
      </c>
    </row>
    <row r="117" spans="1:29" x14ac:dyDescent="0.25">
      <c r="A117" s="1">
        <v>116</v>
      </c>
      <c r="B117" s="2">
        <v>44461</v>
      </c>
      <c r="C117" s="3">
        <v>0.60652777777777778</v>
      </c>
      <c r="D117" s="2">
        <v>44461</v>
      </c>
      <c r="E117" s="3">
        <v>0.63285879629629627</v>
      </c>
      <c r="F117" s="1">
        <v>14</v>
      </c>
      <c r="G117" s="1">
        <v>11</v>
      </c>
      <c r="H117" s="3">
        <f t="shared" si="24"/>
        <v>2.633101851851849E-2</v>
      </c>
      <c r="I117" s="1">
        <f t="shared" si="25"/>
        <v>37</v>
      </c>
      <c r="J117" s="1">
        <f t="shared" si="26"/>
        <v>0</v>
      </c>
      <c r="K117" s="1">
        <f t="shared" si="27"/>
        <v>55</v>
      </c>
      <c r="L117" s="1">
        <f t="shared" si="28"/>
        <v>0.91666666666666663</v>
      </c>
      <c r="M117" s="1">
        <f t="shared" si="29"/>
        <v>37.92</v>
      </c>
      <c r="N117" s="1">
        <f t="shared" si="45"/>
        <v>31</v>
      </c>
      <c r="O117" s="1">
        <f t="shared" si="41"/>
        <v>2</v>
      </c>
      <c r="P117" s="1">
        <f t="shared" si="42"/>
        <v>12373.12</v>
      </c>
      <c r="Q117" s="1">
        <f t="shared" si="43"/>
        <v>206.21866666666668</v>
      </c>
      <c r="R117" s="1">
        <f t="shared" si="30"/>
        <v>21000</v>
      </c>
      <c r="S117" s="1">
        <f t="shared" si="31"/>
        <v>77000</v>
      </c>
      <c r="T117" s="1">
        <f t="shared" si="32"/>
        <v>0</v>
      </c>
      <c r="U117" s="1">
        <f t="shared" si="33"/>
        <v>37.92</v>
      </c>
      <c r="V117" s="1">
        <f t="shared" si="34"/>
        <v>0</v>
      </c>
      <c r="W117" s="1">
        <f t="shared" si="35"/>
        <v>0</v>
      </c>
      <c r="X117" s="1">
        <f t="shared" si="36"/>
        <v>0</v>
      </c>
      <c r="Y117" s="1">
        <f t="shared" si="37"/>
        <v>0</v>
      </c>
      <c r="Z117" s="1">
        <f t="shared" si="38"/>
        <v>0</v>
      </c>
      <c r="AA117" s="1">
        <f t="shared" si="39"/>
        <v>37.916666666666664</v>
      </c>
      <c r="AB117" s="1">
        <f t="shared" si="44"/>
        <v>16500</v>
      </c>
      <c r="AC117" s="1">
        <f t="shared" si="40"/>
        <v>37500</v>
      </c>
    </row>
    <row r="118" spans="1:29" x14ac:dyDescent="0.25">
      <c r="A118" s="1">
        <v>117</v>
      </c>
      <c r="B118" s="2">
        <v>44461</v>
      </c>
      <c r="C118" s="3">
        <v>0.64589120370370368</v>
      </c>
      <c r="D118" s="2">
        <v>44461</v>
      </c>
      <c r="E118" s="3">
        <v>0.70006944444444441</v>
      </c>
      <c r="F118" s="1">
        <v>2</v>
      </c>
      <c r="G118" s="1">
        <v>0</v>
      </c>
      <c r="H118" s="3">
        <f t="shared" si="24"/>
        <v>5.4178240740740735E-2</v>
      </c>
      <c r="I118" s="1">
        <f t="shared" si="25"/>
        <v>18</v>
      </c>
      <c r="J118" s="1">
        <f t="shared" si="26"/>
        <v>1</v>
      </c>
      <c r="K118" s="1">
        <f t="shared" si="27"/>
        <v>1</v>
      </c>
      <c r="L118" s="1">
        <f t="shared" si="28"/>
        <v>1.6666666666666666E-2</v>
      </c>
      <c r="M118" s="1">
        <f t="shared" si="29"/>
        <v>78.02</v>
      </c>
      <c r="N118" s="1">
        <f t="shared" si="45"/>
        <v>22</v>
      </c>
      <c r="O118" s="1">
        <f t="shared" si="41"/>
        <v>2</v>
      </c>
      <c r="P118" s="1">
        <f t="shared" si="42"/>
        <v>12451.140000000001</v>
      </c>
      <c r="Q118" s="1">
        <f t="shared" si="43"/>
        <v>207.51900000000003</v>
      </c>
      <c r="R118" s="1">
        <f t="shared" si="30"/>
        <v>3000</v>
      </c>
      <c r="S118" s="1">
        <f t="shared" si="31"/>
        <v>12000</v>
      </c>
      <c r="T118" s="1">
        <f t="shared" si="32"/>
        <v>0</v>
      </c>
      <c r="U118" s="1">
        <f t="shared" si="33"/>
        <v>78.02</v>
      </c>
      <c r="V118" s="1">
        <f t="shared" si="34"/>
        <v>0</v>
      </c>
      <c r="W118" s="1">
        <f t="shared" si="35"/>
        <v>0</v>
      </c>
      <c r="X118" s="1">
        <f t="shared" si="36"/>
        <v>0</v>
      </c>
      <c r="Y118" s="1">
        <f t="shared" si="37"/>
        <v>0</v>
      </c>
      <c r="Z118" s="1">
        <f t="shared" si="38"/>
        <v>0</v>
      </c>
      <c r="AA118" s="1">
        <f t="shared" si="39"/>
        <v>78.016666666666666</v>
      </c>
      <c r="AB118" s="1">
        <f t="shared" si="44"/>
        <v>0</v>
      </c>
      <c r="AC118" s="1">
        <f t="shared" si="40"/>
        <v>3000</v>
      </c>
    </row>
    <row r="119" spans="1:29" x14ac:dyDescent="0.25">
      <c r="A119" s="1">
        <v>118</v>
      </c>
      <c r="B119" s="2">
        <v>44461</v>
      </c>
      <c r="C119" s="3">
        <v>0.76406249999999998</v>
      </c>
      <c r="D119" s="2">
        <v>44461</v>
      </c>
      <c r="E119" s="3">
        <v>0.84799768518518526</v>
      </c>
      <c r="F119" s="1">
        <v>6</v>
      </c>
      <c r="G119" s="1">
        <v>0</v>
      </c>
      <c r="H119" s="3">
        <f t="shared" si="24"/>
        <v>8.3935185185185279E-2</v>
      </c>
      <c r="I119" s="1">
        <f t="shared" si="25"/>
        <v>0</v>
      </c>
      <c r="J119" s="1">
        <f t="shared" si="26"/>
        <v>2</v>
      </c>
      <c r="K119" s="1">
        <f t="shared" si="27"/>
        <v>52</v>
      </c>
      <c r="L119" s="1">
        <f t="shared" si="28"/>
        <v>0.8666666666666667</v>
      </c>
      <c r="M119" s="1">
        <f t="shared" si="29"/>
        <v>120.87</v>
      </c>
      <c r="N119" s="1">
        <f t="shared" si="45"/>
        <v>28</v>
      </c>
      <c r="O119" s="1">
        <f t="shared" si="41"/>
        <v>2</v>
      </c>
      <c r="P119" s="1">
        <f t="shared" si="42"/>
        <v>12572.010000000002</v>
      </c>
      <c r="Q119" s="1">
        <f t="shared" si="43"/>
        <v>209.53350000000003</v>
      </c>
      <c r="R119" s="1">
        <f t="shared" si="30"/>
        <v>9000</v>
      </c>
      <c r="S119" s="1">
        <f t="shared" si="31"/>
        <v>36000</v>
      </c>
      <c r="T119" s="1">
        <f t="shared" si="32"/>
        <v>0</v>
      </c>
      <c r="U119" s="1">
        <f t="shared" si="33"/>
        <v>120.87</v>
      </c>
      <c r="V119" s="1">
        <f t="shared" si="34"/>
        <v>0</v>
      </c>
      <c r="W119" s="1">
        <f t="shared" si="35"/>
        <v>0</v>
      </c>
      <c r="X119" s="1">
        <f t="shared" si="36"/>
        <v>0</v>
      </c>
      <c r="Y119" s="1">
        <f t="shared" si="37"/>
        <v>0</v>
      </c>
      <c r="Z119" s="1">
        <f t="shared" si="38"/>
        <v>0</v>
      </c>
      <c r="AA119" s="1">
        <f t="shared" si="39"/>
        <v>120.86666666666666</v>
      </c>
      <c r="AB119" s="1">
        <f t="shared" si="44"/>
        <v>0</v>
      </c>
      <c r="AC119" s="1">
        <f t="shared" si="40"/>
        <v>9000</v>
      </c>
    </row>
    <row r="120" spans="1:29" x14ac:dyDescent="0.25">
      <c r="A120" s="1">
        <v>119</v>
      </c>
      <c r="B120" s="2">
        <v>44461</v>
      </c>
      <c r="C120" s="3">
        <v>0.98342592592592604</v>
      </c>
      <c r="D120" s="2">
        <v>44462</v>
      </c>
      <c r="E120" s="3">
        <v>4.2638888888888893E-2</v>
      </c>
      <c r="F120" s="1">
        <v>4</v>
      </c>
      <c r="G120" s="1">
        <v>11</v>
      </c>
      <c r="H120" s="3">
        <f t="shared" si="24"/>
        <v>23.059212962962963</v>
      </c>
      <c r="I120" s="1">
        <f t="shared" si="25"/>
        <v>25</v>
      </c>
      <c r="J120" s="1">
        <f t="shared" si="26"/>
        <v>1</v>
      </c>
      <c r="K120" s="1">
        <f t="shared" si="27"/>
        <v>16</v>
      </c>
      <c r="L120" s="1">
        <f t="shared" si="28"/>
        <v>0.26666666666666666</v>
      </c>
      <c r="M120" s="1">
        <f t="shared" si="29"/>
        <v>85.27</v>
      </c>
      <c r="N120" s="1">
        <f t="shared" si="45"/>
        <v>32</v>
      </c>
      <c r="O120" s="1">
        <f t="shared" si="41"/>
        <v>2</v>
      </c>
      <c r="P120" s="1">
        <f t="shared" si="42"/>
        <v>12657.280000000002</v>
      </c>
      <c r="Q120" s="1">
        <f t="shared" si="43"/>
        <v>210.9546666666667</v>
      </c>
      <c r="R120" s="1">
        <f t="shared" si="30"/>
        <v>6000</v>
      </c>
      <c r="S120" s="1">
        <f t="shared" si="31"/>
        <v>24000</v>
      </c>
      <c r="T120" s="1">
        <f t="shared" si="32"/>
        <v>0</v>
      </c>
      <c r="U120" s="1">
        <f t="shared" si="33"/>
        <v>0</v>
      </c>
      <c r="V120" s="1">
        <f t="shared" si="34"/>
        <v>1</v>
      </c>
      <c r="W120" s="1">
        <f t="shared" si="35"/>
        <v>1</v>
      </c>
      <c r="X120" s="1">
        <f t="shared" si="36"/>
        <v>24</v>
      </c>
      <c r="Y120" s="1">
        <f t="shared" si="37"/>
        <v>0.4</v>
      </c>
      <c r="Z120" s="1">
        <f t="shared" si="38"/>
        <v>61.4</v>
      </c>
      <c r="AA120" s="1">
        <f t="shared" si="39"/>
        <v>23.866666666666667</v>
      </c>
      <c r="AB120" s="1">
        <f t="shared" si="44"/>
        <v>16500</v>
      </c>
      <c r="AC120" s="1">
        <f t="shared" si="40"/>
        <v>22500</v>
      </c>
    </row>
    <row r="121" spans="1:29" x14ac:dyDescent="0.25">
      <c r="A121" s="1">
        <v>120</v>
      </c>
      <c r="B121" s="2">
        <v>44462</v>
      </c>
      <c r="C121" s="3">
        <v>0.29726851851851849</v>
      </c>
      <c r="D121" s="2">
        <v>44462</v>
      </c>
      <c r="E121" s="3">
        <v>0.39068287037037036</v>
      </c>
      <c r="F121" s="1">
        <v>19</v>
      </c>
      <c r="G121" s="1">
        <v>3</v>
      </c>
      <c r="H121" s="3">
        <f t="shared" si="24"/>
        <v>9.3414351851851873E-2</v>
      </c>
      <c r="I121" s="1">
        <f t="shared" si="25"/>
        <v>14</v>
      </c>
      <c r="J121" s="1">
        <f t="shared" si="26"/>
        <v>2</v>
      </c>
      <c r="K121" s="1">
        <f t="shared" si="27"/>
        <v>31</v>
      </c>
      <c r="L121" s="1">
        <f t="shared" si="28"/>
        <v>0.51666666666666672</v>
      </c>
      <c r="M121" s="1">
        <f t="shared" si="29"/>
        <v>134.52000000000001</v>
      </c>
      <c r="N121" s="1">
        <f t="shared" si="45"/>
        <v>40</v>
      </c>
      <c r="O121" s="1">
        <f t="shared" si="41"/>
        <v>2</v>
      </c>
      <c r="P121" s="1">
        <f t="shared" si="42"/>
        <v>12791.800000000003</v>
      </c>
      <c r="Q121" s="1">
        <f t="shared" si="43"/>
        <v>213.19666666666672</v>
      </c>
      <c r="R121" s="1">
        <f t="shared" si="30"/>
        <v>28500</v>
      </c>
      <c r="S121" s="1">
        <f t="shared" si="31"/>
        <v>104500</v>
      </c>
      <c r="T121" s="1">
        <f t="shared" si="32"/>
        <v>0</v>
      </c>
      <c r="U121" s="1">
        <f t="shared" si="33"/>
        <v>134.52000000000001</v>
      </c>
      <c r="V121" s="1">
        <f t="shared" si="34"/>
        <v>0</v>
      </c>
      <c r="W121" s="1">
        <f t="shared" si="35"/>
        <v>0</v>
      </c>
      <c r="X121" s="1">
        <f t="shared" si="36"/>
        <v>0</v>
      </c>
      <c r="Y121" s="1">
        <f t="shared" si="37"/>
        <v>0</v>
      </c>
      <c r="Z121" s="1">
        <f t="shared" si="38"/>
        <v>0</v>
      </c>
      <c r="AA121" s="1">
        <f t="shared" si="39"/>
        <v>134.51666666666668</v>
      </c>
      <c r="AB121" s="1">
        <f t="shared" si="44"/>
        <v>4500</v>
      </c>
      <c r="AC121" s="1">
        <f t="shared" si="40"/>
        <v>33000</v>
      </c>
    </row>
    <row r="122" spans="1:29" x14ac:dyDescent="0.25">
      <c r="A122" s="1">
        <v>121</v>
      </c>
      <c r="B122" s="2">
        <v>44462</v>
      </c>
      <c r="C122" s="3">
        <v>0.43444444444444441</v>
      </c>
      <c r="D122" s="2">
        <v>44462</v>
      </c>
      <c r="E122" s="3">
        <v>0.51065972222222222</v>
      </c>
      <c r="F122" s="1">
        <v>3</v>
      </c>
      <c r="G122" s="1">
        <v>21</v>
      </c>
      <c r="H122" s="3">
        <f t="shared" si="24"/>
        <v>7.6215277777777812E-2</v>
      </c>
      <c r="I122" s="1">
        <f t="shared" si="25"/>
        <v>49</v>
      </c>
      <c r="J122" s="1">
        <f t="shared" si="26"/>
        <v>1</v>
      </c>
      <c r="K122" s="1">
        <f t="shared" si="27"/>
        <v>45</v>
      </c>
      <c r="L122" s="1">
        <f t="shared" si="28"/>
        <v>0.75</v>
      </c>
      <c r="M122" s="1">
        <f t="shared" si="29"/>
        <v>109.75</v>
      </c>
      <c r="N122" s="1">
        <f t="shared" si="45"/>
        <v>40</v>
      </c>
      <c r="O122" s="1">
        <f t="shared" si="41"/>
        <v>2</v>
      </c>
      <c r="P122" s="1">
        <f t="shared" si="42"/>
        <v>12901.550000000003</v>
      </c>
      <c r="Q122" s="1">
        <f t="shared" si="43"/>
        <v>215.0258333333334</v>
      </c>
      <c r="R122" s="1">
        <f t="shared" si="30"/>
        <v>4500</v>
      </c>
      <c r="S122" s="1">
        <f t="shared" si="31"/>
        <v>18000</v>
      </c>
      <c r="T122" s="1">
        <f t="shared" si="32"/>
        <v>1</v>
      </c>
      <c r="U122" s="1">
        <f t="shared" si="33"/>
        <v>109.75</v>
      </c>
      <c r="V122" s="1">
        <f t="shared" si="34"/>
        <v>0</v>
      </c>
      <c r="W122" s="1">
        <f t="shared" si="35"/>
        <v>0</v>
      </c>
      <c r="X122" s="1">
        <f t="shared" si="36"/>
        <v>0</v>
      </c>
      <c r="Y122" s="1">
        <f t="shared" si="37"/>
        <v>0</v>
      </c>
      <c r="Z122" s="1">
        <f t="shared" si="38"/>
        <v>0</v>
      </c>
      <c r="AA122" s="1">
        <f t="shared" si="39"/>
        <v>109.75</v>
      </c>
      <c r="AB122" s="1">
        <f t="shared" si="44"/>
        <v>31500</v>
      </c>
      <c r="AC122" s="1">
        <f t="shared" si="40"/>
        <v>36000</v>
      </c>
    </row>
    <row r="123" spans="1:29" x14ac:dyDescent="0.25">
      <c r="A123" s="1">
        <v>122</v>
      </c>
      <c r="B123" s="2">
        <v>44462</v>
      </c>
      <c r="C123" s="3">
        <v>0.54518518518518522</v>
      </c>
      <c r="D123" s="2">
        <v>44462</v>
      </c>
      <c r="E123" s="3">
        <v>0.58775462962962965</v>
      </c>
      <c r="F123" s="1">
        <v>19</v>
      </c>
      <c r="G123" s="1">
        <v>22</v>
      </c>
      <c r="H123" s="3">
        <f t="shared" si="24"/>
        <v>4.2569444444444438E-2</v>
      </c>
      <c r="I123" s="1">
        <f t="shared" si="25"/>
        <v>1</v>
      </c>
      <c r="J123" s="1">
        <f t="shared" si="26"/>
        <v>1</v>
      </c>
      <c r="K123" s="1">
        <f t="shared" si="27"/>
        <v>18</v>
      </c>
      <c r="L123" s="1">
        <f t="shared" si="28"/>
        <v>0.3</v>
      </c>
      <c r="M123" s="1">
        <f t="shared" si="29"/>
        <v>61.3</v>
      </c>
      <c r="N123" s="1">
        <f t="shared" si="45"/>
        <v>38</v>
      </c>
      <c r="O123" s="1">
        <f t="shared" si="41"/>
        <v>2</v>
      </c>
      <c r="P123" s="1">
        <f t="shared" si="42"/>
        <v>12962.850000000002</v>
      </c>
      <c r="Q123" s="1">
        <f t="shared" si="43"/>
        <v>216.04750000000004</v>
      </c>
      <c r="R123" s="1">
        <f t="shared" si="30"/>
        <v>28500</v>
      </c>
      <c r="S123" s="1">
        <f t="shared" si="31"/>
        <v>104500</v>
      </c>
      <c r="T123" s="1">
        <f t="shared" si="32"/>
        <v>0</v>
      </c>
      <c r="U123" s="1">
        <f t="shared" si="33"/>
        <v>61.3</v>
      </c>
      <c r="V123" s="1">
        <f t="shared" si="34"/>
        <v>0</v>
      </c>
      <c r="W123" s="1">
        <f t="shared" si="35"/>
        <v>0</v>
      </c>
      <c r="X123" s="1">
        <f t="shared" si="36"/>
        <v>0</v>
      </c>
      <c r="Y123" s="1">
        <f t="shared" si="37"/>
        <v>0</v>
      </c>
      <c r="Z123" s="1">
        <f t="shared" si="38"/>
        <v>0</v>
      </c>
      <c r="AA123" s="1">
        <f t="shared" si="39"/>
        <v>61.3</v>
      </c>
      <c r="AB123" s="1">
        <f t="shared" si="44"/>
        <v>33000</v>
      </c>
      <c r="AC123" s="1">
        <f t="shared" si="40"/>
        <v>61500</v>
      </c>
    </row>
    <row r="124" spans="1:29" x14ac:dyDescent="0.25">
      <c r="A124" s="1">
        <v>123</v>
      </c>
      <c r="B124" s="2">
        <v>44462</v>
      </c>
      <c r="C124" s="3">
        <v>0.63270833333333332</v>
      </c>
      <c r="D124" s="2">
        <v>44462</v>
      </c>
      <c r="E124" s="3">
        <v>0.74785879629629637</v>
      </c>
      <c r="F124" s="1">
        <v>13</v>
      </c>
      <c r="G124" s="1">
        <v>14</v>
      </c>
      <c r="H124" s="3">
        <f t="shared" si="24"/>
        <v>0.11515046296296305</v>
      </c>
      <c r="I124" s="1">
        <f t="shared" si="25"/>
        <v>45</v>
      </c>
      <c r="J124" s="1">
        <f t="shared" si="26"/>
        <v>2</v>
      </c>
      <c r="K124" s="1">
        <f t="shared" si="27"/>
        <v>49</v>
      </c>
      <c r="L124" s="1">
        <f t="shared" si="28"/>
        <v>0.81666666666666665</v>
      </c>
      <c r="M124" s="1">
        <f t="shared" si="29"/>
        <v>165.82</v>
      </c>
      <c r="N124" s="1">
        <f t="shared" si="45"/>
        <v>29</v>
      </c>
      <c r="O124" s="1">
        <f t="shared" si="41"/>
        <v>2</v>
      </c>
      <c r="P124" s="1">
        <f t="shared" si="42"/>
        <v>13128.670000000002</v>
      </c>
      <c r="Q124" s="1">
        <f t="shared" si="43"/>
        <v>218.81116666666671</v>
      </c>
      <c r="R124" s="1">
        <f t="shared" si="30"/>
        <v>19500</v>
      </c>
      <c r="S124" s="1">
        <f t="shared" si="31"/>
        <v>71500</v>
      </c>
      <c r="T124" s="1">
        <f t="shared" si="32"/>
        <v>0</v>
      </c>
      <c r="U124" s="1">
        <f t="shared" si="33"/>
        <v>165.82</v>
      </c>
      <c r="V124" s="1">
        <f t="shared" si="34"/>
        <v>0</v>
      </c>
      <c r="W124" s="1">
        <f t="shared" si="35"/>
        <v>0</v>
      </c>
      <c r="X124" s="1">
        <f t="shared" si="36"/>
        <v>0</v>
      </c>
      <c r="Y124" s="1">
        <f t="shared" si="37"/>
        <v>0</v>
      </c>
      <c r="Z124" s="1">
        <f t="shared" si="38"/>
        <v>0</v>
      </c>
      <c r="AA124" s="1">
        <f t="shared" si="39"/>
        <v>165.81666666666666</v>
      </c>
      <c r="AB124" s="1">
        <f t="shared" si="44"/>
        <v>21000</v>
      </c>
      <c r="AC124" s="1">
        <f t="shared" si="40"/>
        <v>40500</v>
      </c>
    </row>
    <row r="125" spans="1:29" x14ac:dyDescent="0.25">
      <c r="A125" s="1">
        <v>124</v>
      </c>
      <c r="B125" s="2">
        <v>44462</v>
      </c>
      <c r="C125" s="3">
        <v>0.78940972222222217</v>
      </c>
      <c r="D125" s="2">
        <v>44462</v>
      </c>
      <c r="E125" s="3">
        <v>0.88962962962962966</v>
      </c>
      <c r="F125" s="1">
        <v>19</v>
      </c>
      <c r="G125" s="1">
        <v>25</v>
      </c>
      <c r="H125" s="3">
        <f t="shared" si="24"/>
        <v>0.10021990740740749</v>
      </c>
      <c r="I125" s="1">
        <f t="shared" si="25"/>
        <v>24</v>
      </c>
      <c r="J125" s="1">
        <f t="shared" si="26"/>
        <v>2</v>
      </c>
      <c r="K125" s="1">
        <f t="shared" si="27"/>
        <v>19</v>
      </c>
      <c r="L125" s="1">
        <f t="shared" si="28"/>
        <v>0.31666666666666665</v>
      </c>
      <c r="M125" s="1">
        <f t="shared" si="29"/>
        <v>144.32</v>
      </c>
      <c r="N125" s="1">
        <f t="shared" si="45"/>
        <v>34</v>
      </c>
      <c r="O125" s="1">
        <f t="shared" si="41"/>
        <v>2</v>
      </c>
      <c r="P125" s="1">
        <f t="shared" si="42"/>
        <v>13272.990000000002</v>
      </c>
      <c r="Q125" s="1">
        <f t="shared" si="43"/>
        <v>221.21650000000002</v>
      </c>
      <c r="R125" s="1">
        <f t="shared" si="30"/>
        <v>28500</v>
      </c>
      <c r="S125" s="1">
        <f t="shared" si="31"/>
        <v>104500</v>
      </c>
      <c r="T125" s="1">
        <f t="shared" si="32"/>
        <v>0</v>
      </c>
      <c r="U125" s="1">
        <f t="shared" si="33"/>
        <v>144.32</v>
      </c>
      <c r="V125" s="1">
        <f t="shared" si="34"/>
        <v>0</v>
      </c>
      <c r="W125" s="1">
        <f t="shared" si="35"/>
        <v>0</v>
      </c>
      <c r="X125" s="1">
        <f t="shared" si="36"/>
        <v>0</v>
      </c>
      <c r="Y125" s="1">
        <f t="shared" si="37"/>
        <v>0</v>
      </c>
      <c r="Z125" s="1">
        <f t="shared" si="38"/>
        <v>0</v>
      </c>
      <c r="AA125" s="1">
        <f t="shared" si="39"/>
        <v>144.31666666666666</v>
      </c>
      <c r="AB125" s="1">
        <f t="shared" si="44"/>
        <v>37500</v>
      </c>
      <c r="AC125" s="1">
        <f t="shared" si="40"/>
        <v>66000</v>
      </c>
    </row>
    <row r="126" spans="1:29" x14ac:dyDescent="0.25">
      <c r="A126" s="1">
        <v>125</v>
      </c>
      <c r="B126" s="2">
        <v>44463</v>
      </c>
      <c r="C126" s="3">
        <v>0.17437499999999997</v>
      </c>
      <c r="D126" s="2">
        <v>44463</v>
      </c>
      <c r="E126" s="3">
        <v>0.30024305555555558</v>
      </c>
      <c r="F126" s="1">
        <v>19</v>
      </c>
      <c r="G126" s="1">
        <v>11</v>
      </c>
      <c r="H126" s="3">
        <f t="shared" si="24"/>
        <v>0.12586805555555561</v>
      </c>
      <c r="I126" s="1">
        <f t="shared" si="25"/>
        <v>1</v>
      </c>
      <c r="J126" s="1">
        <f t="shared" si="26"/>
        <v>3</v>
      </c>
      <c r="K126" s="1">
        <f t="shared" si="27"/>
        <v>15</v>
      </c>
      <c r="L126" s="1">
        <f t="shared" si="28"/>
        <v>0.25</v>
      </c>
      <c r="M126" s="1">
        <f t="shared" si="29"/>
        <v>181.25</v>
      </c>
      <c r="N126" s="1">
        <f t="shared" si="45"/>
        <v>28</v>
      </c>
      <c r="O126" s="1">
        <f t="shared" si="41"/>
        <v>2</v>
      </c>
      <c r="P126" s="1">
        <f t="shared" si="42"/>
        <v>13454.240000000002</v>
      </c>
      <c r="Q126" s="1">
        <f t="shared" si="43"/>
        <v>224.23733333333337</v>
      </c>
      <c r="R126" s="1">
        <f t="shared" si="30"/>
        <v>28500</v>
      </c>
      <c r="S126" s="1">
        <f t="shared" si="31"/>
        <v>104500</v>
      </c>
      <c r="T126" s="1">
        <f t="shared" si="32"/>
        <v>0</v>
      </c>
      <c r="U126" s="1">
        <f t="shared" si="33"/>
        <v>181.25</v>
      </c>
      <c r="V126" s="1">
        <f t="shared" si="34"/>
        <v>0</v>
      </c>
      <c r="W126" s="1">
        <f t="shared" si="35"/>
        <v>0</v>
      </c>
      <c r="X126" s="1">
        <f t="shared" si="36"/>
        <v>0</v>
      </c>
      <c r="Y126" s="1">
        <f t="shared" si="37"/>
        <v>0</v>
      </c>
      <c r="Z126" s="1">
        <f t="shared" si="38"/>
        <v>0</v>
      </c>
      <c r="AA126" s="1">
        <f t="shared" si="39"/>
        <v>181.25</v>
      </c>
      <c r="AB126" s="1">
        <f t="shared" si="44"/>
        <v>16500</v>
      </c>
      <c r="AC126" s="1">
        <f t="shared" si="40"/>
        <v>45000</v>
      </c>
    </row>
    <row r="127" spans="1:29" x14ac:dyDescent="0.25">
      <c r="A127" s="1">
        <v>126</v>
      </c>
      <c r="B127" s="2">
        <v>44463</v>
      </c>
      <c r="C127" s="3">
        <v>0.45619212962962963</v>
      </c>
      <c r="D127" s="2">
        <v>44463</v>
      </c>
      <c r="E127" s="3">
        <v>0.59104166666666669</v>
      </c>
      <c r="F127" s="1">
        <v>13</v>
      </c>
      <c r="G127" s="1">
        <v>4</v>
      </c>
      <c r="H127" s="3">
        <f t="shared" si="24"/>
        <v>0.13484953703703706</v>
      </c>
      <c r="I127" s="1">
        <f t="shared" si="25"/>
        <v>14</v>
      </c>
      <c r="J127" s="1">
        <f t="shared" si="26"/>
        <v>3</v>
      </c>
      <c r="K127" s="1">
        <f t="shared" si="27"/>
        <v>11</v>
      </c>
      <c r="L127" s="1">
        <f t="shared" si="28"/>
        <v>0.18333333333333332</v>
      </c>
      <c r="M127" s="1">
        <f t="shared" si="29"/>
        <v>194.18</v>
      </c>
      <c r="N127" s="1">
        <f t="shared" si="45"/>
        <v>30</v>
      </c>
      <c r="O127" s="1">
        <f t="shared" si="41"/>
        <v>2</v>
      </c>
      <c r="P127" s="1">
        <f t="shared" si="42"/>
        <v>13648.420000000002</v>
      </c>
      <c r="Q127" s="1">
        <f t="shared" si="43"/>
        <v>227.4736666666667</v>
      </c>
      <c r="R127" s="1">
        <f t="shared" si="30"/>
        <v>19500</v>
      </c>
      <c r="S127" s="1">
        <f t="shared" si="31"/>
        <v>71500</v>
      </c>
      <c r="T127" s="1">
        <f t="shared" si="32"/>
        <v>0</v>
      </c>
      <c r="U127" s="1">
        <f t="shared" si="33"/>
        <v>194.18</v>
      </c>
      <c r="V127" s="1">
        <f t="shared" si="34"/>
        <v>0</v>
      </c>
      <c r="W127" s="1">
        <f t="shared" si="35"/>
        <v>0</v>
      </c>
      <c r="X127" s="1">
        <f t="shared" si="36"/>
        <v>0</v>
      </c>
      <c r="Y127" s="1">
        <f t="shared" si="37"/>
        <v>0</v>
      </c>
      <c r="Z127" s="1">
        <f t="shared" si="38"/>
        <v>0</v>
      </c>
      <c r="AA127" s="1">
        <f t="shared" si="39"/>
        <v>194.18333333333334</v>
      </c>
      <c r="AB127" s="1">
        <f t="shared" si="44"/>
        <v>6000</v>
      </c>
      <c r="AC127" s="1">
        <f t="shared" si="40"/>
        <v>25500</v>
      </c>
    </row>
    <row r="128" spans="1:29" x14ac:dyDescent="0.25">
      <c r="A128" s="1">
        <v>127</v>
      </c>
      <c r="B128" s="2">
        <v>44463</v>
      </c>
      <c r="C128" s="3">
        <v>0.72642361111111109</v>
      </c>
      <c r="D128" s="2">
        <v>44463</v>
      </c>
      <c r="E128" s="3">
        <v>0.78383101851851855</v>
      </c>
      <c r="F128" s="1">
        <v>13</v>
      </c>
      <c r="G128" s="1">
        <v>9</v>
      </c>
      <c r="H128" s="3">
        <f t="shared" si="24"/>
        <v>5.7407407407407463E-2</v>
      </c>
      <c r="I128" s="1">
        <f t="shared" si="25"/>
        <v>22</v>
      </c>
      <c r="J128" s="1">
        <f t="shared" si="26"/>
        <v>1</v>
      </c>
      <c r="K128" s="1">
        <f t="shared" si="27"/>
        <v>40</v>
      </c>
      <c r="L128" s="1">
        <f t="shared" si="28"/>
        <v>0.66666666666666663</v>
      </c>
      <c r="M128" s="1">
        <f t="shared" si="29"/>
        <v>82.67</v>
      </c>
      <c r="N128" s="1">
        <f t="shared" si="45"/>
        <v>39</v>
      </c>
      <c r="O128" s="1">
        <f t="shared" si="41"/>
        <v>2</v>
      </c>
      <c r="P128" s="1">
        <f t="shared" si="42"/>
        <v>13731.090000000002</v>
      </c>
      <c r="Q128" s="1">
        <f t="shared" si="43"/>
        <v>228.85150000000004</v>
      </c>
      <c r="R128" s="1">
        <f t="shared" si="30"/>
        <v>19500</v>
      </c>
      <c r="S128" s="1">
        <f t="shared" si="31"/>
        <v>71500</v>
      </c>
      <c r="T128" s="1">
        <f t="shared" si="32"/>
        <v>0</v>
      </c>
      <c r="U128" s="1">
        <f t="shared" si="33"/>
        <v>82.67</v>
      </c>
      <c r="V128" s="1">
        <f t="shared" si="34"/>
        <v>0</v>
      </c>
      <c r="W128" s="1">
        <f t="shared" si="35"/>
        <v>0</v>
      </c>
      <c r="X128" s="1">
        <f t="shared" si="36"/>
        <v>0</v>
      </c>
      <c r="Y128" s="1">
        <f t="shared" si="37"/>
        <v>0</v>
      </c>
      <c r="Z128" s="1">
        <f t="shared" si="38"/>
        <v>0</v>
      </c>
      <c r="AA128" s="1">
        <f t="shared" si="39"/>
        <v>82.666666666666671</v>
      </c>
      <c r="AB128" s="1">
        <f t="shared" si="44"/>
        <v>13500</v>
      </c>
      <c r="AC128" s="1">
        <f t="shared" si="40"/>
        <v>33000</v>
      </c>
    </row>
    <row r="129" spans="1:29" x14ac:dyDescent="0.25">
      <c r="A129" s="1">
        <v>128</v>
      </c>
      <c r="B129" s="2">
        <v>44463</v>
      </c>
      <c r="C129" s="3">
        <v>0.8197106481481482</v>
      </c>
      <c r="D129" s="2">
        <v>44463</v>
      </c>
      <c r="E129" s="3">
        <v>0.88407407407407401</v>
      </c>
      <c r="F129" s="1">
        <v>10</v>
      </c>
      <c r="G129" s="1">
        <v>12</v>
      </c>
      <c r="H129" s="3">
        <f t="shared" si="24"/>
        <v>6.436342592592581E-2</v>
      </c>
      <c r="I129" s="1">
        <f t="shared" si="25"/>
        <v>32</v>
      </c>
      <c r="J129" s="1">
        <f t="shared" si="26"/>
        <v>1</v>
      </c>
      <c r="K129" s="1">
        <f t="shared" si="27"/>
        <v>41</v>
      </c>
      <c r="L129" s="1">
        <f t="shared" si="28"/>
        <v>0.68333333333333335</v>
      </c>
      <c r="M129" s="1">
        <f t="shared" si="29"/>
        <v>92.68</v>
      </c>
      <c r="N129" s="1">
        <f t="shared" si="45"/>
        <v>40</v>
      </c>
      <c r="O129" s="1">
        <f t="shared" si="41"/>
        <v>2</v>
      </c>
      <c r="P129" s="1">
        <f t="shared" si="42"/>
        <v>13823.770000000002</v>
      </c>
      <c r="Q129" s="1">
        <f t="shared" si="43"/>
        <v>230.39616666666672</v>
      </c>
      <c r="R129" s="1">
        <f t="shared" si="30"/>
        <v>15000</v>
      </c>
      <c r="S129" s="1">
        <f t="shared" si="31"/>
        <v>55000</v>
      </c>
      <c r="T129" s="1">
        <f t="shared" si="32"/>
        <v>0</v>
      </c>
      <c r="U129" s="1">
        <f t="shared" si="33"/>
        <v>92.68</v>
      </c>
      <c r="V129" s="1">
        <f t="shared" si="34"/>
        <v>0</v>
      </c>
      <c r="W129" s="1">
        <f t="shared" si="35"/>
        <v>0</v>
      </c>
      <c r="X129" s="1">
        <f t="shared" si="36"/>
        <v>0</v>
      </c>
      <c r="Y129" s="1">
        <f t="shared" si="37"/>
        <v>0</v>
      </c>
      <c r="Z129" s="1">
        <f t="shared" si="38"/>
        <v>0</v>
      </c>
      <c r="AA129" s="1">
        <f t="shared" si="39"/>
        <v>92.683333333333337</v>
      </c>
      <c r="AB129" s="1">
        <f t="shared" si="44"/>
        <v>18000</v>
      </c>
      <c r="AC129" s="1">
        <f t="shared" si="40"/>
        <v>33000</v>
      </c>
    </row>
    <row r="130" spans="1:29" x14ac:dyDescent="0.25">
      <c r="A130" s="1">
        <v>129</v>
      </c>
      <c r="B130" s="2">
        <v>44464</v>
      </c>
      <c r="C130" s="3">
        <v>0.29473379629629631</v>
      </c>
      <c r="D130" s="2">
        <v>44464</v>
      </c>
      <c r="E130" s="3">
        <v>0.3518634259259259</v>
      </c>
      <c r="F130" s="1">
        <v>9</v>
      </c>
      <c r="G130" s="1">
        <v>11</v>
      </c>
      <c r="H130" s="3">
        <f t="shared" si="24"/>
        <v>5.7129629629629586E-2</v>
      </c>
      <c r="I130" s="1">
        <f t="shared" si="25"/>
        <v>22</v>
      </c>
      <c r="J130" s="1">
        <f t="shared" si="26"/>
        <v>1</v>
      </c>
      <c r="K130" s="1">
        <f t="shared" si="27"/>
        <v>16</v>
      </c>
      <c r="L130" s="1">
        <f t="shared" si="28"/>
        <v>0.26666666666666666</v>
      </c>
      <c r="M130" s="1">
        <f t="shared" si="29"/>
        <v>82.27</v>
      </c>
      <c r="N130" s="1">
        <f t="shared" si="45"/>
        <v>37</v>
      </c>
      <c r="O130" s="1">
        <f t="shared" si="41"/>
        <v>2</v>
      </c>
      <c r="P130" s="1">
        <f t="shared" si="42"/>
        <v>13906.040000000003</v>
      </c>
      <c r="Q130" s="1">
        <f t="shared" si="43"/>
        <v>231.76733333333337</v>
      </c>
      <c r="R130" s="1">
        <f t="shared" si="30"/>
        <v>13500</v>
      </c>
      <c r="S130" s="1">
        <f t="shared" si="31"/>
        <v>54000</v>
      </c>
      <c r="T130" s="1">
        <f t="shared" si="32"/>
        <v>0</v>
      </c>
      <c r="U130" s="1">
        <f t="shared" si="33"/>
        <v>82.27</v>
      </c>
      <c r="V130" s="1">
        <f t="shared" si="34"/>
        <v>0</v>
      </c>
      <c r="W130" s="1">
        <f t="shared" si="35"/>
        <v>0</v>
      </c>
      <c r="X130" s="1">
        <f t="shared" si="36"/>
        <v>0</v>
      </c>
      <c r="Y130" s="1">
        <f t="shared" si="37"/>
        <v>0</v>
      </c>
      <c r="Z130" s="1">
        <f t="shared" si="38"/>
        <v>0</v>
      </c>
      <c r="AA130" s="1">
        <f t="shared" si="39"/>
        <v>82.266666666666666</v>
      </c>
      <c r="AB130" s="1">
        <f t="shared" si="44"/>
        <v>16500</v>
      </c>
      <c r="AC130" s="1">
        <f t="shared" si="40"/>
        <v>30000</v>
      </c>
    </row>
    <row r="131" spans="1:29" x14ac:dyDescent="0.25">
      <c r="A131" s="1">
        <v>130</v>
      </c>
      <c r="B131" s="2">
        <v>44464</v>
      </c>
      <c r="C131" s="3">
        <v>0.42454861111111114</v>
      </c>
      <c r="D131" s="2">
        <v>44464</v>
      </c>
      <c r="E131" s="3">
        <v>0.50074074074074071</v>
      </c>
      <c r="F131" s="1">
        <v>14</v>
      </c>
      <c r="G131" s="1">
        <v>20</v>
      </c>
      <c r="H131" s="3">
        <f t="shared" ref="H131:H158" si="46">IF(E131-C131&gt;0,E131-C131,E131+24-C131)</f>
        <v>7.6192129629629568E-2</v>
      </c>
      <c r="I131" s="1">
        <f t="shared" ref="I131:I158" si="47">MINUTE(H131)</f>
        <v>49</v>
      </c>
      <c r="J131" s="1">
        <f t="shared" ref="J131:J158" si="48">HOUR(H131)</f>
        <v>1</v>
      </c>
      <c r="K131" s="1">
        <f t="shared" ref="K131:K158" si="49">SECOND(H131)</f>
        <v>43</v>
      </c>
      <c r="L131" s="1">
        <f t="shared" ref="L131:L158" si="50">K131/60</f>
        <v>0.71666666666666667</v>
      </c>
      <c r="M131" s="1">
        <f t="shared" ref="M131:M158" si="51">ROUND(I131+J131*60+L131,2)</f>
        <v>109.72</v>
      </c>
      <c r="N131" s="1">
        <f t="shared" si="45"/>
        <v>40</v>
      </c>
      <c r="O131" s="1">
        <f t="shared" si="41"/>
        <v>2</v>
      </c>
      <c r="P131" s="1">
        <f t="shared" si="42"/>
        <v>14015.760000000002</v>
      </c>
      <c r="Q131" s="1">
        <f t="shared" si="43"/>
        <v>233.59600000000003</v>
      </c>
      <c r="R131" s="1">
        <f t="shared" ref="R131:R158" si="52">F131*1500</f>
        <v>21000</v>
      </c>
      <c r="S131" s="1">
        <f t="shared" ref="S131:S158" si="53">IF(F131&lt;10,6000*F131,IF(F131&lt;20,5500*F131,IF(F131&lt;30,5000*F131,4000*F131)))</f>
        <v>77000</v>
      </c>
      <c r="T131" s="1">
        <f t="shared" ref="T131:T158" si="54">IF(S131&lt;AC131,1,0)</f>
        <v>0</v>
      </c>
      <c r="U131" s="1">
        <f t="shared" ref="U131:U158" si="55">IF(E131&gt;C131,M131,0)</f>
        <v>109.72</v>
      </c>
      <c r="V131" s="1">
        <f t="shared" ref="V131:V158" si="56">IF(U131=0,HOUR(E131),0)</f>
        <v>0</v>
      </c>
      <c r="W131" s="1">
        <f t="shared" ref="W131:W158" si="57">IF(U131=0,MINUTE(E131),0)</f>
        <v>0</v>
      </c>
      <c r="X131" s="1">
        <f t="shared" ref="X131:X158" si="58">IF(U131=0,SECOND(E131),0)</f>
        <v>0</v>
      </c>
      <c r="Y131" s="1">
        <f t="shared" ref="Y131:Y158" si="59">X131/60</f>
        <v>0</v>
      </c>
      <c r="Z131" s="1">
        <f t="shared" ref="Z131:Z158" si="60">V131*60+W131+Y131</f>
        <v>0</v>
      </c>
      <c r="AA131" s="1">
        <f t="shared" ref="AA131:AA158" si="61">I131+J131*60+L131-Z131</f>
        <v>109.71666666666667</v>
      </c>
      <c r="AB131" s="1">
        <f t="shared" si="44"/>
        <v>30000</v>
      </c>
      <c r="AC131" s="1">
        <f t="shared" ref="AC131:AC158" si="62">1500*F131+G131*1500</f>
        <v>51000</v>
      </c>
    </row>
    <row r="132" spans="1:29" x14ac:dyDescent="0.25">
      <c r="A132" s="1">
        <v>131</v>
      </c>
      <c r="B132" s="2">
        <v>44464</v>
      </c>
      <c r="C132" s="3">
        <v>0.5447453703703703</v>
      </c>
      <c r="D132" s="2">
        <v>44464</v>
      </c>
      <c r="E132" s="3">
        <v>0.57574074074074078</v>
      </c>
      <c r="F132" s="1">
        <v>1</v>
      </c>
      <c r="G132" s="1">
        <v>3</v>
      </c>
      <c r="H132" s="3">
        <f t="shared" si="46"/>
        <v>3.0995370370370479E-2</v>
      </c>
      <c r="I132" s="1">
        <f t="shared" si="47"/>
        <v>44</v>
      </c>
      <c r="J132" s="1">
        <f t="shared" si="48"/>
        <v>0</v>
      </c>
      <c r="K132" s="1">
        <f t="shared" si="49"/>
        <v>38</v>
      </c>
      <c r="L132" s="1">
        <f t="shared" si="50"/>
        <v>0.6333333333333333</v>
      </c>
      <c r="M132" s="1">
        <f t="shared" si="51"/>
        <v>44.63</v>
      </c>
      <c r="N132" s="1">
        <f t="shared" si="45"/>
        <v>21</v>
      </c>
      <c r="O132" s="1">
        <f t="shared" ref="O132:O158" si="63">IF(N132&gt;40,O131+1,O131)</f>
        <v>2</v>
      </c>
      <c r="P132" s="1">
        <f t="shared" ref="P132:P158" si="64">P131+M132</f>
        <v>14060.390000000001</v>
      </c>
      <c r="Q132" s="1">
        <f t="shared" ref="Q132:Q158" si="65">P132/60</f>
        <v>234.33983333333336</v>
      </c>
      <c r="R132" s="1">
        <f t="shared" si="52"/>
        <v>1500</v>
      </c>
      <c r="S132" s="1">
        <f t="shared" si="53"/>
        <v>6000</v>
      </c>
      <c r="T132" s="1">
        <f t="shared" si="54"/>
        <v>0</v>
      </c>
      <c r="U132" s="1">
        <f t="shared" si="55"/>
        <v>44.63</v>
      </c>
      <c r="V132" s="1">
        <f t="shared" si="56"/>
        <v>0</v>
      </c>
      <c r="W132" s="1">
        <f t="shared" si="57"/>
        <v>0</v>
      </c>
      <c r="X132" s="1">
        <f t="shared" si="58"/>
        <v>0</v>
      </c>
      <c r="Y132" s="1">
        <f t="shared" si="59"/>
        <v>0</v>
      </c>
      <c r="Z132" s="1">
        <f t="shared" si="60"/>
        <v>0</v>
      </c>
      <c r="AA132" s="1">
        <f t="shared" si="61"/>
        <v>44.633333333333333</v>
      </c>
      <c r="AB132" s="1">
        <f t="shared" ref="AB132:AB158" si="66">G132*1500</f>
        <v>4500</v>
      </c>
      <c r="AC132" s="1">
        <f t="shared" si="62"/>
        <v>6000</v>
      </c>
    </row>
    <row r="133" spans="1:29" x14ac:dyDescent="0.25">
      <c r="A133" s="1">
        <v>132</v>
      </c>
      <c r="B133" s="2">
        <v>44464</v>
      </c>
      <c r="C133" s="3">
        <v>0.63065972222222222</v>
      </c>
      <c r="D133" s="2">
        <v>44464</v>
      </c>
      <c r="E133" s="3">
        <v>0.66954861111111119</v>
      </c>
      <c r="F133" s="1">
        <v>5</v>
      </c>
      <c r="G133" s="1">
        <v>6</v>
      </c>
      <c r="H133" s="3">
        <f t="shared" si="46"/>
        <v>3.8888888888888973E-2</v>
      </c>
      <c r="I133" s="1">
        <f t="shared" si="47"/>
        <v>56</v>
      </c>
      <c r="J133" s="1">
        <f t="shared" si="48"/>
        <v>0</v>
      </c>
      <c r="K133" s="1">
        <f t="shared" si="49"/>
        <v>0</v>
      </c>
      <c r="L133" s="1">
        <f t="shared" si="50"/>
        <v>0</v>
      </c>
      <c r="M133" s="1">
        <f t="shared" si="51"/>
        <v>56</v>
      </c>
      <c r="N133" s="1">
        <f t="shared" ref="N133:N158" si="67">N132-G132+F133</f>
        <v>23</v>
      </c>
      <c r="O133" s="1">
        <f t="shared" si="63"/>
        <v>2</v>
      </c>
      <c r="P133" s="1">
        <f t="shared" si="64"/>
        <v>14116.390000000001</v>
      </c>
      <c r="Q133" s="1">
        <f t="shared" si="65"/>
        <v>235.2731666666667</v>
      </c>
      <c r="R133" s="1">
        <f t="shared" si="52"/>
        <v>7500</v>
      </c>
      <c r="S133" s="1">
        <f t="shared" si="53"/>
        <v>30000</v>
      </c>
      <c r="T133" s="1">
        <f t="shared" si="54"/>
        <v>0</v>
      </c>
      <c r="U133" s="1">
        <f t="shared" si="55"/>
        <v>56</v>
      </c>
      <c r="V133" s="1">
        <f t="shared" si="56"/>
        <v>0</v>
      </c>
      <c r="W133" s="1">
        <f t="shared" si="57"/>
        <v>0</v>
      </c>
      <c r="X133" s="1">
        <f t="shared" si="58"/>
        <v>0</v>
      </c>
      <c r="Y133" s="1">
        <f t="shared" si="59"/>
        <v>0</v>
      </c>
      <c r="Z133" s="1">
        <f t="shared" si="60"/>
        <v>0</v>
      </c>
      <c r="AA133" s="1">
        <f t="shared" si="61"/>
        <v>56</v>
      </c>
      <c r="AB133" s="1">
        <f t="shared" si="66"/>
        <v>9000</v>
      </c>
      <c r="AC133" s="1">
        <f t="shared" si="62"/>
        <v>16500</v>
      </c>
    </row>
    <row r="134" spans="1:29" x14ac:dyDescent="0.25">
      <c r="A134" s="1">
        <v>133</v>
      </c>
      <c r="B134" s="2">
        <v>44464</v>
      </c>
      <c r="C134" s="3">
        <v>0.71141203703703704</v>
      </c>
      <c r="D134" s="2">
        <v>44464</v>
      </c>
      <c r="E134" s="3">
        <v>0.75629629629629624</v>
      </c>
      <c r="F134" s="1">
        <v>12</v>
      </c>
      <c r="G134" s="1">
        <v>6</v>
      </c>
      <c r="H134" s="3">
        <f t="shared" si="46"/>
        <v>4.4884259259259207E-2</v>
      </c>
      <c r="I134" s="1">
        <f t="shared" si="47"/>
        <v>4</v>
      </c>
      <c r="J134" s="1">
        <f t="shared" si="48"/>
        <v>1</v>
      </c>
      <c r="K134" s="1">
        <f t="shared" si="49"/>
        <v>38</v>
      </c>
      <c r="L134" s="1">
        <f t="shared" si="50"/>
        <v>0.6333333333333333</v>
      </c>
      <c r="M134" s="1">
        <f t="shared" si="51"/>
        <v>64.63</v>
      </c>
      <c r="N134" s="1">
        <f t="shared" si="67"/>
        <v>29</v>
      </c>
      <c r="O134" s="1">
        <f t="shared" si="63"/>
        <v>2</v>
      </c>
      <c r="P134" s="1">
        <f t="shared" si="64"/>
        <v>14181.02</v>
      </c>
      <c r="Q134" s="1">
        <f t="shared" si="65"/>
        <v>236.35033333333334</v>
      </c>
      <c r="R134" s="1">
        <f t="shared" si="52"/>
        <v>18000</v>
      </c>
      <c r="S134" s="1">
        <f t="shared" si="53"/>
        <v>66000</v>
      </c>
      <c r="T134" s="1">
        <f t="shared" si="54"/>
        <v>0</v>
      </c>
      <c r="U134" s="1">
        <f t="shared" si="55"/>
        <v>64.63</v>
      </c>
      <c r="V134" s="1">
        <f t="shared" si="56"/>
        <v>0</v>
      </c>
      <c r="W134" s="1">
        <f t="shared" si="57"/>
        <v>0</v>
      </c>
      <c r="X134" s="1">
        <f t="shared" si="58"/>
        <v>0</v>
      </c>
      <c r="Y134" s="1">
        <f t="shared" si="59"/>
        <v>0</v>
      </c>
      <c r="Z134" s="1">
        <f t="shared" si="60"/>
        <v>0</v>
      </c>
      <c r="AA134" s="1">
        <f t="shared" si="61"/>
        <v>64.63333333333334</v>
      </c>
      <c r="AB134" s="1">
        <f t="shared" si="66"/>
        <v>9000</v>
      </c>
      <c r="AC134" s="1">
        <f t="shared" si="62"/>
        <v>27000</v>
      </c>
    </row>
    <row r="135" spans="1:29" x14ac:dyDescent="0.25">
      <c r="A135" s="1">
        <v>134</v>
      </c>
      <c r="B135" s="2">
        <v>44465</v>
      </c>
      <c r="C135" s="3">
        <v>0.26834490740740741</v>
      </c>
      <c r="D135" s="2">
        <v>44465</v>
      </c>
      <c r="E135" s="3">
        <v>0.33027777777777778</v>
      </c>
      <c r="F135" s="1">
        <v>13</v>
      </c>
      <c r="G135" s="1">
        <v>24</v>
      </c>
      <c r="H135" s="3">
        <f t="shared" si="46"/>
        <v>6.1932870370370374E-2</v>
      </c>
      <c r="I135" s="1">
        <f t="shared" si="47"/>
        <v>29</v>
      </c>
      <c r="J135" s="1">
        <f t="shared" si="48"/>
        <v>1</v>
      </c>
      <c r="K135" s="1">
        <f t="shared" si="49"/>
        <v>11</v>
      </c>
      <c r="L135" s="1">
        <f t="shared" si="50"/>
        <v>0.18333333333333332</v>
      </c>
      <c r="M135" s="1">
        <f t="shared" si="51"/>
        <v>89.18</v>
      </c>
      <c r="N135" s="1">
        <f t="shared" si="67"/>
        <v>36</v>
      </c>
      <c r="O135" s="1">
        <f t="shared" si="63"/>
        <v>2</v>
      </c>
      <c r="P135" s="1">
        <f t="shared" si="64"/>
        <v>14270.2</v>
      </c>
      <c r="Q135" s="1">
        <f t="shared" si="65"/>
        <v>237.83666666666667</v>
      </c>
      <c r="R135" s="1">
        <f t="shared" si="52"/>
        <v>19500</v>
      </c>
      <c r="S135" s="1">
        <f t="shared" si="53"/>
        <v>71500</v>
      </c>
      <c r="T135" s="1">
        <f t="shared" si="54"/>
        <v>0</v>
      </c>
      <c r="U135" s="1">
        <f t="shared" si="55"/>
        <v>89.18</v>
      </c>
      <c r="V135" s="1">
        <f t="shared" si="56"/>
        <v>0</v>
      </c>
      <c r="W135" s="1">
        <f t="shared" si="57"/>
        <v>0</v>
      </c>
      <c r="X135" s="1">
        <f t="shared" si="58"/>
        <v>0</v>
      </c>
      <c r="Y135" s="1">
        <f t="shared" si="59"/>
        <v>0</v>
      </c>
      <c r="Z135" s="1">
        <f t="shared" si="60"/>
        <v>0</v>
      </c>
      <c r="AA135" s="1">
        <f t="shared" si="61"/>
        <v>89.183333333333337</v>
      </c>
      <c r="AB135" s="1">
        <f t="shared" si="66"/>
        <v>36000</v>
      </c>
      <c r="AC135" s="1">
        <f t="shared" si="62"/>
        <v>55500</v>
      </c>
    </row>
    <row r="136" spans="1:29" x14ac:dyDescent="0.25">
      <c r="A136" s="1">
        <v>135</v>
      </c>
      <c r="B136" s="2">
        <v>44465</v>
      </c>
      <c r="C136" s="3">
        <v>0.38269675925925922</v>
      </c>
      <c r="D136" s="2">
        <v>44465</v>
      </c>
      <c r="E136" s="3">
        <v>0.42315972222222226</v>
      </c>
      <c r="F136" s="1">
        <v>9</v>
      </c>
      <c r="G136" s="1">
        <v>2</v>
      </c>
      <c r="H136" s="3">
        <f t="shared" si="46"/>
        <v>4.0462962962963034E-2</v>
      </c>
      <c r="I136" s="1">
        <f t="shared" si="47"/>
        <v>58</v>
      </c>
      <c r="J136" s="1">
        <f t="shared" si="48"/>
        <v>0</v>
      </c>
      <c r="K136" s="1">
        <f t="shared" si="49"/>
        <v>16</v>
      </c>
      <c r="L136" s="1">
        <f t="shared" si="50"/>
        <v>0.26666666666666666</v>
      </c>
      <c r="M136" s="1">
        <f t="shared" si="51"/>
        <v>58.27</v>
      </c>
      <c r="N136" s="1">
        <f t="shared" si="67"/>
        <v>21</v>
      </c>
      <c r="O136" s="1">
        <f t="shared" si="63"/>
        <v>2</v>
      </c>
      <c r="P136" s="1">
        <f t="shared" si="64"/>
        <v>14328.470000000001</v>
      </c>
      <c r="Q136" s="1">
        <f t="shared" si="65"/>
        <v>238.80783333333335</v>
      </c>
      <c r="R136" s="1">
        <f t="shared" si="52"/>
        <v>13500</v>
      </c>
      <c r="S136" s="1">
        <f t="shared" si="53"/>
        <v>54000</v>
      </c>
      <c r="T136" s="1">
        <f t="shared" si="54"/>
        <v>0</v>
      </c>
      <c r="U136" s="1">
        <f t="shared" si="55"/>
        <v>58.27</v>
      </c>
      <c r="V136" s="1">
        <f t="shared" si="56"/>
        <v>0</v>
      </c>
      <c r="W136" s="1">
        <f t="shared" si="57"/>
        <v>0</v>
      </c>
      <c r="X136" s="1">
        <f t="shared" si="58"/>
        <v>0</v>
      </c>
      <c r="Y136" s="1">
        <f t="shared" si="59"/>
        <v>0</v>
      </c>
      <c r="Z136" s="1">
        <f t="shared" si="60"/>
        <v>0</v>
      </c>
      <c r="AA136" s="1">
        <f t="shared" si="61"/>
        <v>58.266666666666666</v>
      </c>
      <c r="AB136" s="1">
        <f t="shared" si="66"/>
        <v>3000</v>
      </c>
      <c r="AC136" s="1">
        <f t="shared" si="62"/>
        <v>16500</v>
      </c>
    </row>
    <row r="137" spans="1:29" x14ac:dyDescent="0.25">
      <c r="A137" s="1">
        <v>136</v>
      </c>
      <c r="B137" s="2">
        <v>44465</v>
      </c>
      <c r="C137" s="3">
        <v>0.45490740740740737</v>
      </c>
      <c r="D137" s="2">
        <v>44465</v>
      </c>
      <c r="E137" s="3">
        <v>0.49594907407407413</v>
      </c>
      <c r="F137" s="1">
        <v>11</v>
      </c>
      <c r="G137" s="1">
        <v>6</v>
      </c>
      <c r="H137" s="3">
        <f t="shared" si="46"/>
        <v>4.1041666666666754E-2</v>
      </c>
      <c r="I137" s="1">
        <f t="shared" si="47"/>
        <v>59</v>
      </c>
      <c r="J137" s="1">
        <f t="shared" si="48"/>
        <v>0</v>
      </c>
      <c r="K137" s="1">
        <f t="shared" si="49"/>
        <v>6</v>
      </c>
      <c r="L137" s="1">
        <f t="shared" si="50"/>
        <v>0.1</v>
      </c>
      <c r="M137" s="1">
        <f t="shared" si="51"/>
        <v>59.1</v>
      </c>
      <c r="N137" s="1">
        <f t="shared" si="67"/>
        <v>30</v>
      </c>
      <c r="O137" s="1">
        <f t="shared" si="63"/>
        <v>2</v>
      </c>
      <c r="P137" s="1">
        <f t="shared" si="64"/>
        <v>14387.570000000002</v>
      </c>
      <c r="Q137" s="1">
        <f t="shared" si="65"/>
        <v>239.79283333333336</v>
      </c>
      <c r="R137" s="1">
        <f t="shared" si="52"/>
        <v>16500</v>
      </c>
      <c r="S137" s="1">
        <f t="shared" si="53"/>
        <v>60500</v>
      </c>
      <c r="T137" s="1">
        <f t="shared" si="54"/>
        <v>0</v>
      </c>
      <c r="U137" s="1">
        <f t="shared" si="55"/>
        <v>59.1</v>
      </c>
      <c r="V137" s="1">
        <f t="shared" si="56"/>
        <v>0</v>
      </c>
      <c r="W137" s="1">
        <f t="shared" si="57"/>
        <v>0</v>
      </c>
      <c r="X137" s="1">
        <f t="shared" si="58"/>
        <v>0</v>
      </c>
      <c r="Y137" s="1">
        <f t="shared" si="59"/>
        <v>0</v>
      </c>
      <c r="Z137" s="1">
        <f t="shared" si="60"/>
        <v>0</v>
      </c>
      <c r="AA137" s="1">
        <f t="shared" si="61"/>
        <v>59.1</v>
      </c>
      <c r="AB137" s="1">
        <f t="shared" si="66"/>
        <v>9000</v>
      </c>
      <c r="AC137" s="1">
        <f t="shared" si="62"/>
        <v>25500</v>
      </c>
    </row>
    <row r="138" spans="1:29" x14ac:dyDescent="0.25">
      <c r="A138" s="1">
        <v>137</v>
      </c>
      <c r="B138" s="2">
        <v>44465</v>
      </c>
      <c r="C138" s="3">
        <v>0.54450231481481481</v>
      </c>
      <c r="D138" s="2">
        <v>44465</v>
      </c>
      <c r="E138" s="3">
        <v>0.58751157407407406</v>
      </c>
      <c r="F138" s="1">
        <v>11</v>
      </c>
      <c r="G138" s="1">
        <v>9</v>
      </c>
      <c r="H138" s="3">
        <f t="shared" si="46"/>
        <v>4.3009259259259247E-2</v>
      </c>
      <c r="I138" s="1">
        <f t="shared" si="47"/>
        <v>1</v>
      </c>
      <c r="J138" s="1">
        <f t="shared" si="48"/>
        <v>1</v>
      </c>
      <c r="K138" s="1">
        <f t="shared" si="49"/>
        <v>56</v>
      </c>
      <c r="L138" s="1">
        <f t="shared" si="50"/>
        <v>0.93333333333333335</v>
      </c>
      <c r="M138" s="1">
        <f t="shared" si="51"/>
        <v>61.93</v>
      </c>
      <c r="N138" s="1">
        <f t="shared" si="67"/>
        <v>35</v>
      </c>
      <c r="O138" s="1">
        <f t="shared" si="63"/>
        <v>2</v>
      </c>
      <c r="P138" s="1">
        <f t="shared" si="64"/>
        <v>14449.500000000002</v>
      </c>
      <c r="Q138" s="1">
        <f t="shared" si="65"/>
        <v>240.82500000000002</v>
      </c>
      <c r="R138" s="1">
        <f t="shared" si="52"/>
        <v>16500</v>
      </c>
      <c r="S138" s="1">
        <f t="shared" si="53"/>
        <v>60500</v>
      </c>
      <c r="T138" s="1">
        <f t="shared" si="54"/>
        <v>0</v>
      </c>
      <c r="U138" s="1">
        <f t="shared" si="55"/>
        <v>61.93</v>
      </c>
      <c r="V138" s="1">
        <f t="shared" si="56"/>
        <v>0</v>
      </c>
      <c r="W138" s="1">
        <f t="shared" si="57"/>
        <v>0</v>
      </c>
      <c r="X138" s="1">
        <f t="shared" si="58"/>
        <v>0</v>
      </c>
      <c r="Y138" s="1">
        <f t="shared" si="59"/>
        <v>0</v>
      </c>
      <c r="Z138" s="1">
        <f t="shared" si="60"/>
        <v>0</v>
      </c>
      <c r="AA138" s="1">
        <f t="shared" si="61"/>
        <v>61.93333333333333</v>
      </c>
      <c r="AB138" s="1">
        <f t="shared" si="66"/>
        <v>13500</v>
      </c>
      <c r="AC138" s="1">
        <f t="shared" si="62"/>
        <v>30000</v>
      </c>
    </row>
    <row r="139" spans="1:29" x14ac:dyDescent="0.25">
      <c r="A139" s="1">
        <v>138</v>
      </c>
      <c r="B139" s="2">
        <v>44465</v>
      </c>
      <c r="C139" s="3">
        <v>0.67274305555555547</v>
      </c>
      <c r="D139" s="2">
        <v>44465</v>
      </c>
      <c r="E139" s="3">
        <v>0.74657407407407417</v>
      </c>
      <c r="F139" s="1">
        <v>13</v>
      </c>
      <c r="G139" s="1">
        <v>24</v>
      </c>
      <c r="H139" s="3">
        <f t="shared" si="46"/>
        <v>7.3831018518518698E-2</v>
      </c>
      <c r="I139" s="1">
        <f t="shared" si="47"/>
        <v>46</v>
      </c>
      <c r="J139" s="1">
        <f t="shared" si="48"/>
        <v>1</v>
      </c>
      <c r="K139" s="1">
        <f t="shared" si="49"/>
        <v>19</v>
      </c>
      <c r="L139" s="1">
        <f t="shared" si="50"/>
        <v>0.31666666666666665</v>
      </c>
      <c r="M139" s="1">
        <f t="shared" si="51"/>
        <v>106.32</v>
      </c>
      <c r="N139" s="1">
        <f t="shared" si="67"/>
        <v>39</v>
      </c>
      <c r="O139" s="1">
        <f t="shared" si="63"/>
        <v>2</v>
      </c>
      <c r="P139" s="1">
        <f t="shared" si="64"/>
        <v>14555.820000000002</v>
      </c>
      <c r="Q139" s="1">
        <f t="shared" si="65"/>
        <v>242.59700000000004</v>
      </c>
      <c r="R139" s="1">
        <f t="shared" si="52"/>
        <v>19500</v>
      </c>
      <c r="S139" s="1">
        <f t="shared" si="53"/>
        <v>71500</v>
      </c>
      <c r="T139" s="1">
        <f t="shared" si="54"/>
        <v>0</v>
      </c>
      <c r="U139" s="1">
        <f t="shared" si="55"/>
        <v>106.32</v>
      </c>
      <c r="V139" s="1">
        <f t="shared" si="56"/>
        <v>0</v>
      </c>
      <c r="W139" s="1">
        <f t="shared" si="57"/>
        <v>0</v>
      </c>
      <c r="X139" s="1">
        <f t="shared" si="58"/>
        <v>0</v>
      </c>
      <c r="Y139" s="1">
        <f t="shared" si="59"/>
        <v>0</v>
      </c>
      <c r="Z139" s="1">
        <f t="shared" si="60"/>
        <v>0</v>
      </c>
      <c r="AA139" s="1">
        <f t="shared" si="61"/>
        <v>106.31666666666666</v>
      </c>
      <c r="AB139" s="1">
        <f t="shared" si="66"/>
        <v>36000</v>
      </c>
      <c r="AC139" s="1">
        <f t="shared" si="62"/>
        <v>55500</v>
      </c>
    </row>
    <row r="140" spans="1:29" x14ac:dyDescent="0.25">
      <c r="A140" s="1">
        <v>139</v>
      </c>
      <c r="B140" s="2">
        <v>44465</v>
      </c>
      <c r="C140" s="3">
        <v>0.79449074074074078</v>
      </c>
      <c r="D140" s="2">
        <v>44465</v>
      </c>
      <c r="E140" s="3">
        <v>0.85421296296296301</v>
      </c>
      <c r="F140" s="1">
        <v>15</v>
      </c>
      <c r="G140" s="1">
        <v>6</v>
      </c>
      <c r="H140" s="3">
        <f t="shared" si="46"/>
        <v>5.9722222222222232E-2</v>
      </c>
      <c r="I140" s="1">
        <f t="shared" si="47"/>
        <v>26</v>
      </c>
      <c r="J140" s="1">
        <f t="shared" si="48"/>
        <v>1</v>
      </c>
      <c r="K140" s="1">
        <f t="shared" si="49"/>
        <v>0</v>
      </c>
      <c r="L140" s="1">
        <f t="shared" si="50"/>
        <v>0</v>
      </c>
      <c r="M140" s="1">
        <f t="shared" si="51"/>
        <v>86</v>
      </c>
      <c r="N140" s="1">
        <f t="shared" si="67"/>
        <v>30</v>
      </c>
      <c r="O140" s="1">
        <f t="shared" si="63"/>
        <v>2</v>
      </c>
      <c r="P140" s="1">
        <f t="shared" si="64"/>
        <v>14641.820000000002</v>
      </c>
      <c r="Q140" s="1">
        <f t="shared" si="65"/>
        <v>244.03033333333335</v>
      </c>
      <c r="R140" s="1">
        <f t="shared" si="52"/>
        <v>22500</v>
      </c>
      <c r="S140" s="1">
        <f t="shared" si="53"/>
        <v>82500</v>
      </c>
      <c r="T140" s="1">
        <f t="shared" si="54"/>
        <v>0</v>
      </c>
      <c r="U140" s="1">
        <f t="shared" si="55"/>
        <v>86</v>
      </c>
      <c r="V140" s="1">
        <f t="shared" si="56"/>
        <v>0</v>
      </c>
      <c r="W140" s="1">
        <f t="shared" si="57"/>
        <v>0</v>
      </c>
      <c r="X140" s="1">
        <f t="shared" si="58"/>
        <v>0</v>
      </c>
      <c r="Y140" s="1">
        <f t="shared" si="59"/>
        <v>0</v>
      </c>
      <c r="Z140" s="1">
        <f t="shared" si="60"/>
        <v>0</v>
      </c>
      <c r="AA140" s="1">
        <f t="shared" si="61"/>
        <v>86</v>
      </c>
      <c r="AB140" s="1">
        <f t="shared" si="66"/>
        <v>9000</v>
      </c>
      <c r="AC140" s="1">
        <f t="shared" si="62"/>
        <v>31500</v>
      </c>
    </row>
    <row r="141" spans="1:29" x14ac:dyDescent="0.25">
      <c r="A141" s="1">
        <v>140</v>
      </c>
      <c r="B141" s="2">
        <v>44466</v>
      </c>
      <c r="C141" s="3">
        <v>0.25283564814814813</v>
      </c>
      <c r="D141" s="2">
        <v>44466</v>
      </c>
      <c r="E141" s="3">
        <v>0.33119212962962963</v>
      </c>
      <c r="F141" s="1">
        <v>15</v>
      </c>
      <c r="G141" s="1">
        <v>9</v>
      </c>
      <c r="H141" s="3">
        <f t="shared" si="46"/>
        <v>7.8356481481481499E-2</v>
      </c>
      <c r="I141" s="1">
        <f t="shared" si="47"/>
        <v>52</v>
      </c>
      <c r="J141" s="1">
        <f t="shared" si="48"/>
        <v>1</v>
      </c>
      <c r="K141" s="1">
        <f t="shared" si="49"/>
        <v>50</v>
      </c>
      <c r="L141" s="1">
        <f t="shared" si="50"/>
        <v>0.83333333333333337</v>
      </c>
      <c r="M141" s="1">
        <f t="shared" si="51"/>
        <v>112.83</v>
      </c>
      <c r="N141" s="1">
        <f t="shared" si="67"/>
        <v>39</v>
      </c>
      <c r="O141" s="1">
        <f t="shared" si="63"/>
        <v>2</v>
      </c>
      <c r="P141" s="1">
        <f t="shared" si="64"/>
        <v>14754.650000000001</v>
      </c>
      <c r="Q141" s="1">
        <f t="shared" si="65"/>
        <v>245.91083333333336</v>
      </c>
      <c r="R141" s="1">
        <f t="shared" si="52"/>
        <v>22500</v>
      </c>
      <c r="S141" s="1">
        <f t="shared" si="53"/>
        <v>82500</v>
      </c>
      <c r="T141" s="1">
        <f t="shared" si="54"/>
        <v>0</v>
      </c>
      <c r="U141" s="1">
        <f t="shared" si="55"/>
        <v>112.83</v>
      </c>
      <c r="V141" s="1">
        <f t="shared" si="56"/>
        <v>0</v>
      </c>
      <c r="W141" s="1">
        <f t="shared" si="57"/>
        <v>0</v>
      </c>
      <c r="X141" s="1">
        <f t="shared" si="58"/>
        <v>0</v>
      </c>
      <c r="Y141" s="1">
        <f t="shared" si="59"/>
        <v>0</v>
      </c>
      <c r="Z141" s="1">
        <f t="shared" si="60"/>
        <v>0</v>
      </c>
      <c r="AA141" s="1">
        <f t="shared" si="61"/>
        <v>112.83333333333333</v>
      </c>
      <c r="AB141" s="1">
        <f t="shared" si="66"/>
        <v>13500</v>
      </c>
      <c r="AC141" s="1">
        <f t="shared" si="62"/>
        <v>36000</v>
      </c>
    </row>
    <row r="142" spans="1:29" x14ac:dyDescent="0.25">
      <c r="A142" s="1">
        <v>141</v>
      </c>
      <c r="B142" s="2">
        <v>44466</v>
      </c>
      <c r="C142" s="3">
        <v>0.38195601851851851</v>
      </c>
      <c r="D142" s="2">
        <v>44466</v>
      </c>
      <c r="E142" s="3">
        <v>0.42439814814814819</v>
      </c>
      <c r="F142" s="1">
        <v>10</v>
      </c>
      <c r="G142" s="1">
        <v>19</v>
      </c>
      <c r="H142" s="3">
        <f t="shared" si="46"/>
        <v>4.2442129629629677E-2</v>
      </c>
      <c r="I142" s="1">
        <f t="shared" si="47"/>
        <v>1</v>
      </c>
      <c r="J142" s="1">
        <f t="shared" si="48"/>
        <v>1</v>
      </c>
      <c r="K142" s="1">
        <f t="shared" si="49"/>
        <v>7</v>
      </c>
      <c r="L142" s="1">
        <f t="shared" si="50"/>
        <v>0.11666666666666667</v>
      </c>
      <c r="M142" s="1">
        <f t="shared" si="51"/>
        <v>61.12</v>
      </c>
      <c r="N142" s="1">
        <f t="shared" si="67"/>
        <v>40</v>
      </c>
      <c r="O142" s="1">
        <f t="shared" si="63"/>
        <v>2</v>
      </c>
      <c r="P142" s="1">
        <f t="shared" si="64"/>
        <v>14815.770000000002</v>
      </c>
      <c r="Q142" s="1">
        <f t="shared" si="65"/>
        <v>246.92950000000005</v>
      </c>
      <c r="R142" s="1">
        <f t="shared" si="52"/>
        <v>15000</v>
      </c>
      <c r="S142" s="1">
        <f t="shared" si="53"/>
        <v>55000</v>
      </c>
      <c r="T142" s="1">
        <f t="shared" si="54"/>
        <v>0</v>
      </c>
      <c r="U142" s="1">
        <f t="shared" si="55"/>
        <v>61.12</v>
      </c>
      <c r="V142" s="1">
        <f t="shared" si="56"/>
        <v>0</v>
      </c>
      <c r="W142" s="1">
        <f t="shared" si="57"/>
        <v>0</v>
      </c>
      <c r="X142" s="1">
        <f t="shared" si="58"/>
        <v>0</v>
      </c>
      <c r="Y142" s="1">
        <f t="shared" si="59"/>
        <v>0</v>
      </c>
      <c r="Z142" s="1">
        <f t="shared" si="60"/>
        <v>0</v>
      </c>
      <c r="AA142" s="1">
        <f t="shared" si="61"/>
        <v>61.116666666666667</v>
      </c>
      <c r="AB142" s="1">
        <f t="shared" si="66"/>
        <v>28500</v>
      </c>
      <c r="AC142" s="1">
        <f t="shared" si="62"/>
        <v>43500</v>
      </c>
    </row>
    <row r="143" spans="1:29" x14ac:dyDescent="0.25">
      <c r="A143" s="1">
        <v>142</v>
      </c>
      <c r="B143" s="2">
        <v>44466</v>
      </c>
      <c r="C143" s="3">
        <v>0.54520833333333341</v>
      </c>
      <c r="D143" s="2">
        <v>44466</v>
      </c>
      <c r="E143" s="3">
        <v>0.62854166666666667</v>
      </c>
      <c r="F143" s="1">
        <v>1</v>
      </c>
      <c r="G143" s="1">
        <v>0</v>
      </c>
      <c r="H143" s="3">
        <f t="shared" si="46"/>
        <v>8.3333333333333259E-2</v>
      </c>
      <c r="I143" s="1">
        <f t="shared" si="47"/>
        <v>0</v>
      </c>
      <c r="J143" s="1">
        <f t="shared" si="48"/>
        <v>2</v>
      </c>
      <c r="K143" s="1">
        <f t="shared" si="49"/>
        <v>0</v>
      </c>
      <c r="L143" s="1">
        <f t="shared" si="50"/>
        <v>0</v>
      </c>
      <c r="M143" s="1">
        <f t="shared" si="51"/>
        <v>120</v>
      </c>
      <c r="N143" s="1">
        <f t="shared" si="67"/>
        <v>22</v>
      </c>
      <c r="O143" s="1">
        <f t="shared" si="63"/>
        <v>2</v>
      </c>
      <c r="P143" s="1">
        <f t="shared" si="64"/>
        <v>14935.770000000002</v>
      </c>
      <c r="Q143" s="1">
        <f t="shared" si="65"/>
        <v>248.92950000000005</v>
      </c>
      <c r="R143" s="1">
        <f t="shared" si="52"/>
        <v>1500</v>
      </c>
      <c r="S143" s="1">
        <f t="shared" si="53"/>
        <v>6000</v>
      </c>
      <c r="T143" s="1">
        <f t="shared" si="54"/>
        <v>0</v>
      </c>
      <c r="U143" s="1">
        <f t="shared" si="55"/>
        <v>120</v>
      </c>
      <c r="V143" s="1">
        <f t="shared" si="56"/>
        <v>0</v>
      </c>
      <c r="W143" s="1">
        <f t="shared" si="57"/>
        <v>0</v>
      </c>
      <c r="X143" s="1">
        <f t="shared" si="58"/>
        <v>0</v>
      </c>
      <c r="Y143" s="1">
        <f t="shared" si="59"/>
        <v>0</v>
      </c>
      <c r="Z143" s="1">
        <f t="shared" si="60"/>
        <v>0</v>
      </c>
      <c r="AA143" s="1">
        <f t="shared" si="61"/>
        <v>120</v>
      </c>
      <c r="AB143" s="1">
        <f t="shared" si="66"/>
        <v>0</v>
      </c>
      <c r="AC143" s="1">
        <f t="shared" si="62"/>
        <v>1500</v>
      </c>
    </row>
    <row r="144" spans="1:29" x14ac:dyDescent="0.25">
      <c r="A144" s="1">
        <v>143</v>
      </c>
      <c r="B144" s="2">
        <v>44466</v>
      </c>
      <c r="C144" s="3">
        <v>0.71118055555555548</v>
      </c>
      <c r="D144" s="2">
        <v>44466</v>
      </c>
      <c r="E144" s="3">
        <v>0.79310185185185178</v>
      </c>
      <c r="F144" s="1">
        <v>3</v>
      </c>
      <c r="G144" s="1">
        <v>0</v>
      </c>
      <c r="H144" s="3">
        <f t="shared" si="46"/>
        <v>8.1921296296296298E-2</v>
      </c>
      <c r="I144" s="1">
        <f t="shared" si="47"/>
        <v>57</v>
      </c>
      <c r="J144" s="1">
        <f t="shared" si="48"/>
        <v>1</v>
      </c>
      <c r="K144" s="1">
        <f t="shared" si="49"/>
        <v>58</v>
      </c>
      <c r="L144" s="1">
        <f t="shared" si="50"/>
        <v>0.96666666666666667</v>
      </c>
      <c r="M144" s="1">
        <f t="shared" si="51"/>
        <v>117.97</v>
      </c>
      <c r="N144" s="1">
        <f t="shared" si="67"/>
        <v>25</v>
      </c>
      <c r="O144" s="1">
        <f t="shared" si="63"/>
        <v>2</v>
      </c>
      <c r="P144" s="1">
        <f t="shared" si="64"/>
        <v>15053.740000000002</v>
      </c>
      <c r="Q144" s="1">
        <f t="shared" si="65"/>
        <v>250.8956666666667</v>
      </c>
      <c r="R144" s="1">
        <f t="shared" si="52"/>
        <v>4500</v>
      </c>
      <c r="S144" s="1">
        <f t="shared" si="53"/>
        <v>18000</v>
      </c>
      <c r="T144" s="1">
        <f t="shared" si="54"/>
        <v>0</v>
      </c>
      <c r="U144" s="1">
        <f t="shared" si="55"/>
        <v>117.97</v>
      </c>
      <c r="V144" s="1">
        <f t="shared" si="56"/>
        <v>0</v>
      </c>
      <c r="W144" s="1">
        <f t="shared" si="57"/>
        <v>0</v>
      </c>
      <c r="X144" s="1">
        <f t="shared" si="58"/>
        <v>0</v>
      </c>
      <c r="Y144" s="1">
        <f t="shared" si="59"/>
        <v>0</v>
      </c>
      <c r="Z144" s="1">
        <f t="shared" si="60"/>
        <v>0</v>
      </c>
      <c r="AA144" s="1">
        <f t="shared" si="61"/>
        <v>117.96666666666667</v>
      </c>
      <c r="AB144" s="1">
        <f t="shared" si="66"/>
        <v>0</v>
      </c>
      <c r="AC144" s="1">
        <f t="shared" si="62"/>
        <v>4500</v>
      </c>
    </row>
    <row r="145" spans="1:29" x14ac:dyDescent="0.25">
      <c r="A145" s="1">
        <v>144</v>
      </c>
      <c r="B145" s="2">
        <v>44467</v>
      </c>
      <c r="C145" s="3">
        <v>0.41951388888888891</v>
      </c>
      <c r="D145" s="2">
        <v>44467</v>
      </c>
      <c r="E145" s="3">
        <v>0.4959027777777778</v>
      </c>
      <c r="F145" s="1">
        <v>9</v>
      </c>
      <c r="G145" s="1">
        <v>14</v>
      </c>
      <c r="H145" s="3">
        <f t="shared" si="46"/>
        <v>7.6388888888888895E-2</v>
      </c>
      <c r="I145" s="1">
        <f t="shared" si="47"/>
        <v>50</v>
      </c>
      <c r="J145" s="1">
        <f t="shared" si="48"/>
        <v>1</v>
      </c>
      <c r="K145" s="1">
        <f t="shared" si="49"/>
        <v>0</v>
      </c>
      <c r="L145" s="1">
        <f t="shared" si="50"/>
        <v>0</v>
      </c>
      <c r="M145" s="1">
        <f t="shared" si="51"/>
        <v>110</v>
      </c>
      <c r="N145" s="1">
        <f t="shared" si="67"/>
        <v>34</v>
      </c>
      <c r="O145" s="1">
        <f t="shared" si="63"/>
        <v>2</v>
      </c>
      <c r="P145" s="1">
        <f t="shared" si="64"/>
        <v>15163.740000000002</v>
      </c>
      <c r="Q145" s="1">
        <f t="shared" si="65"/>
        <v>252.72900000000001</v>
      </c>
      <c r="R145" s="1">
        <f t="shared" si="52"/>
        <v>13500</v>
      </c>
      <c r="S145" s="1">
        <f t="shared" si="53"/>
        <v>54000</v>
      </c>
      <c r="T145" s="1">
        <f t="shared" si="54"/>
        <v>0</v>
      </c>
      <c r="U145" s="1">
        <f t="shared" si="55"/>
        <v>110</v>
      </c>
      <c r="V145" s="1">
        <f t="shared" si="56"/>
        <v>0</v>
      </c>
      <c r="W145" s="1">
        <f t="shared" si="57"/>
        <v>0</v>
      </c>
      <c r="X145" s="1">
        <f t="shared" si="58"/>
        <v>0</v>
      </c>
      <c r="Y145" s="1">
        <f t="shared" si="59"/>
        <v>0</v>
      </c>
      <c r="Z145" s="1">
        <f t="shared" si="60"/>
        <v>0</v>
      </c>
      <c r="AA145" s="1">
        <f t="shared" si="61"/>
        <v>110</v>
      </c>
      <c r="AB145" s="1">
        <f t="shared" si="66"/>
        <v>21000</v>
      </c>
      <c r="AC145" s="1">
        <f t="shared" si="62"/>
        <v>34500</v>
      </c>
    </row>
    <row r="146" spans="1:29" x14ac:dyDescent="0.25">
      <c r="A146" s="1">
        <v>145</v>
      </c>
      <c r="B146" s="2">
        <v>44467</v>
      </c>
      <c r="C146" s="3">
        <v>0.54101851851851845</v>
      </c>
      <c r="D146" s="2">
        <v>44467</v>
      </c>
      <c r="E146" s="3">
        <v>0.62842592592592594</v>
      </c>
      <c r="F146" s="1">
        <v>11</v>
      </c>
      <c r="G146" s="1">
        <v>13</v>
      </c>
      <c r="H146" s="3">
        <f t="shared" si="46"/>
        <v>8.7407407407407489E-2</v>
      </c>
      <c r="I146" s="1">
        <f t="shared" si="47"/>
        <v>5</v>
      </c>
      <c r="J146" s="1">
        <f t="shared" si="48"/>
        <v>2</v>
      </c>
      <c r="K146" s="1">
        <f t="shared" si="49"/>
        <v>52</v>
      </c>
      <c r="L146" s="1">
        <f t="shared" si="50"/>
        <v>0.8666666666666667</v>
      </c>
      <c r="M146" s="1">
        <f t="shared" si="51"/>
        <v>125.87</v>
      </c>
      <c r="N146" s="1">
        <f t="shared" si="67"/>
        <v>31</v>
      </c>
      <c r="O146" s="1">
        <f t="shared" si="63"/>
        <v>2</v>
      </c>
      <c r="P146" s="1">
        <f t="shared" si="64"/>
        <v>15289.610000000002</v>
      </c>
      <c r="Q146" s="1">
        <f t="shared" si="65"/>
        <v>254.82683333333338</v>
      </c>
      <c r="R146" s="1">
        <f t="shared" si="52"/>
        <v>16500</v>
      </c>
      <c r="S146" s="1">
        <f t="shared" si="53"/>
        <v>60500</v>
      </c>
      <c r="T146" s="1">
        <f t="shared" si="54"/>
        <v>0</v>
      </c>
      <c r="U146" s="1">
        <f t="shared" si="55"/>
        <v>125.87</v>
      </c>
      <c r="V146" s="1">
        <f t="shared" si="56"/>
        <v>0</v>
      </c>
      <c r="W146" s="1">
        <f t="shared" si="57"/>
        <v>0</v>
      </c>
      <c r="X146" s="1">
        <f t="shared" si="58"/>
        <v>0</v>
      </c>
      <c r="Y146" s="1">
        <f t="shared" si="59"/>
        <v>0</v>
      </c>
      <c r="Z146" s="1">
        <f t="shared" si="60"/>
        <v>0</v>
      </c>
      <c r="AA146" s="1">
        <f t="shared" si="61"/>
        <v>125.86666666666666</v>
      </c>
      <c r="AB146" s="1">
        <f t="shared" si="66"/>
        <v>19500</v>
      </c>
      <c r="AC146" s="1">
        <f t="shared" si="62"/>
        <v>36000</v>
      </c>
    </row>
    <row r="147" spans="1:29" x14ac:dyDescent="0.25">
      <c r="A147" s="1">
        <v>146</v>
      </c>
      <c r="B147" s="2">
        <v>44467</v>
      </c>
      <c r="C147" s="3">
        <v>0.7125462962962964</v>
      </c>
      <c r="D147" s="2">
        <v>44467</v>
      </c>
      <c r="E147" s="3">
        <v>0.75473379629629633</v>
      </c>
      <c r="F147" s="1">
        <v>12</v>
      </c>
      <c r="G147" s="1">
        <v>9</v>
      </c>
      <c r="H147" s="3">
        <f t="shared" si="46"/>
        <v>4.2187499999999933E-2</v>
      </c>
      <c r="I147" s="1">
        <f t="shared" si="47"/>
        <v>0</v>
      </c>
      <c r="J147" s="1">
        <f t="shared" si="48"/>
        <v>1</v>
      </c>
      <c r="K147" s="1">
        <f t="shared" si="49"/>
        <v>45</v>
      </c>
      <c r="L147" s="1">
        <f t="shared" si="50"/>
        <v>0.75</v>
      </c>
      <c r="M147" s="1">
        <f t="shared" si="51"/>
        <v>60.75</v>
      </c>
      <c r="N147" s="1">
        <f t="shared" si="67"/>
        <v>30</v>
      </c>
      <c r="O147" s="1">
        <f t="shared" si="63"/>
        <v>2</v>
      </c>
      <c r="P147" s="1">
        <f t="shared" si="64"/>
        <v>15350.360000000002</v>
      </c>
      <c r="Q147" s="1">
        <f t="shared" si="65"/>
        <v>255.83933333333337</v>
      </c>
      <c r="R147" s="1">
        <f t="shared" si="52"/>
        <v>18000</v>
      </c>
      <c r="S147" s="1">
        <f t="shared" si="53"/>
        <v>66000</v>
      </c>
      <c r="T147" s="1">
        <f t="shared" si="54"/>
        <v>0</v>
      </c>
      <c r="U147" s="1">
        <f t="shared" si="55"/>
        <v>60.75</v>
      </c>
      <c r="V147" s="1">
        <f t="shared" si="56"/>
        <v>0</v>
      </c>
      <c r="W147" s="1">
        <f t="shared" si="57"/>
        <v>0</v>
      </c>
      <c r="X147" s="1">
        <f t="shared" si="58"/>
        <v>0</v>
      </c>
      <c r="Y147" s="1">
        <f t="shared" si="59"/>
        <v>0</v>
      </c>
      <c r="Z147" s="1">
        <f t="shared" si="60"/>
        <v>0</v>
      </c>
      <c r="AA147" s="1">
        <f t="shared" si="61"/>
        <v>60.75</v>
      </c>
      <c r="AB147" s="1">
        <f t="shared" si="66"/>
        <v>13500</v>
      </c>
      <c r="AC147" s="1">
        <f t="shared" si="62"/>
        <v>31500</v>
      </c>
    </row>
    <row r="148" spans="1:29" x14ac:dyDescent="0.25">
      <c r="A148" s="1">
        <v>147</v>
      </c>
      <c r="B148" s="2">
        <v>44467</v>
      </c>
      <c r="C148" s="3">
        <v>0.79166666666666663</v>
      </c>
      <c r="D148" s="2">
        <v>44467</v>
      </c>
      <c r="E148" s="3">
        <v>0.87570601851851848</v>
      </c>
      <c r="F148" s="1">
        <v>14</v>
      </c>
      <c r="G148" s="1">
        <v>9</v>
      </c>
      <c r="H148" s="3">
        <f t="shared" si="46"/>
        <v>8.4039351851851851E-2</v>
      </c>
      <c r="I148" s="1">
        <f t="shared" si="47"/>
        <v>1</v>
      </c>
      <c r="J148" s="1">
        <f t="shared" si="48"/>
        <v>2</v>
      </c>
      <c r="K148" s="1">
        <f t="shared" si="49"/>
        <v>1</v>
      </c>
      <c r="L148" s="1">
        <f t="shared" si="50"/>
        <v>1.6666666666666666E-2</v>
      </c>
      <c r="M148" s="1">
        <f t="shared" si="51"/>
        <v>121.02</v>
      </c>
      <c r="N148" s="1">
        <f t="shared" si="67"/>
        <v>35</v>
      </c>
      <c r="O148" s="1">
        <f t="shared" si="63"/>
        <v>2</v>
      </c>
      <c r="P148" s="1">
        <f t="shared" si="64"/>
        <v>15471.380000000003</v>
      </c>
      <c r="Q148" s="1">
        <f t="shared" si="65"/>
        <v>257.8563333333334</v>
      </c>
      <c r="R148" s="1">
        <f t="shared" si="52"/>
        <v>21000</v>
      </c>
      <c r="S148" s="1">
        <f t="shared" si="53"/>
        <v>77000</v>
      </c>
      <c r="T148" s="1">
        <f t="shared" si="54"/>
        <v>0</v>
      </c>
      <c r="U148" s="1">
        <f t="shared" si="55"/>
        <v>121.02</v>
      </c>
      <c r="V148" s="1">
        <f t="shared" si="56"/>
        <v>0</v>
      </c>
      <c r="W148" s="1">
        <f t="shared" si="57"/>
        <v>0</v>
      </c>
      <c r="X148" s="1">
        <f t="shared" si="58"/>
        <v>0</v>
      </c>
      <c r="Y148" s="1">
        <f t="shared" si="59"/>
        <v>0</v>
      </c>
      <c r="Z148" s="1">
        <f t="shared" si="60"/>
        <v>0</v>
      </c>
      <c r="AA148" s="1">
        <f t="shared" si="61"/>
        <v>121.01666666666667</v>
      </c>
      <c r="AB148" s="1">
        <f t="shared" si="66"/>
        <v>13500</v>
      </c>
      <c r="AC148" s="1">
        <f t="shared" si="62"/>
        <v>34500</v>
      </c>
    </row>
    <row r="149" spans="1:29" x14ac:dyDescent="0.25">
      <c r="A149" s="1">
        <v>148</v>
      </c>
      <c r="B149" s="2">
        <v>44468</v>
      </c>
      <c r="C149" s="3">
        <v>0.29934027777777777</v>
      </c>
      <c r="D149" s="2">
        <v>44468</v>
      </c>
      <c r="E149" s="3">
        <v>0.37398148148148147</v>
      </c>
      <c r="F149" s="1">
        <v>12</v>
      </c>
      <c r="G149" s="1">
        <v>16</v>
      </c>
      <c r="H149" s="3">
        <f t="shared" si="46"/>
        <v>7.4641203703703696E-2</v>
      </c>
      <c r="I149" s="1">
        <f t="shared" si="47"/>
        <v>47</v>
      </c>
      <c r="J149" s="1">
        <f t="shared" si="48"/>
        <v>1</v>
      </c>
      <c r="K149" s="1">
        <f t="shared" si="49"/>
        <v>29</v>
      </c>
      <c r="L149" s="1">
        <f t="shared" si="50"/>
        <v>0.48333333333333334</v>
      </c>
      <c r="M149" s="1">
        <f t="shared" si="51"/>
        <v>107.48</v>
      </c>
      <c r="N149" s="1">
        <f t="shared" si="67"/>
        <v>38</v>
      </c>
      <c r="O149" s="1">
        <f t="shared" si="63"/>
        <v>2</v>
      </c>
      <c r="P149" s="1">
        <f t="shared" si="64"/>
        <v>15578.860000000002</v>
      </c>
      <c r="Q149" s="1">
        <f t="shared" si="65"/>
        <v>259.64766666666668</v>
      </c>
      <c r="R149" s="1">
        <f t="shared" si="52"/>
        <v>18000</v>
      </c>
      <c r="S149" s="1">
        <f t="shared" si="53"/>
        <v>66000</v>
      </c>
      <c r="T149" s="1">
        <f t="shared" si="54"/>
        <v>0</v>
      </c>
      <c r="U149" s="1">
        <f t="shared" si="55"/>
        <v>107.48</v>
      </c>
      <c r="V149" s="1">
        <f t="shared" si="56"/>
        <v>0</v>
      </c>
      <c r="W149" s="1">
        <f t="shared" si="57"/>
        <v>0</v>
      </c>
      <c r="X149" s="1">
        <f t="shared" si="58"/>
        <v>0</v>
      </c>
      <c r="Y149" s="1">
        <f t="shared" si="59"/>
        <v>0</v>
      </c>
      <c r="Z149" s="1">
        <f t="shared" si="60"/>
        <v>0</v>
      </c>
      <c r="AA149" s="1">
        <f t="shared" si="61"/>
        <v>107.48333333333333</v>
      </c>
      <c r="AB149" s="1">
        <f t="shared" si="66"/>
        <v>24000</v>
      </c>
      <c r="AC149" s="1">
        <f t="shared" si="62"/>
        <v>42000</v>
      </c>
    </row>
    <row r="150" spans="1:29" x14ac:dyDescent="0.25">
      <c r="A150" s="1">
        <v>149</v>
      </c>
      <c r="B150" s="2">
        <v>44468</v>
      </c>
      <c r="C150" s="3">
        <v>0.41740740740740739</v>
      </c>
      <c r="D150" s="2">
        <v>44468</v>
      </c>
      <c r="E150" s="3">
        <v>0.50071759259259252</v>
      </c>
      <c r="F150" s="1">
        <v>9</v>
      </c>
      <c r="G150" s="1">
        <v>21</v>
      </c>
      <c r="H150" s="3">
        <f t="shared" si="46"/>
        <v>8.3310185185185126E-2</v>
      </c>
      <c r="I150" s="1">
        <f t="shared" si="47"/>
        <v>59</v>
      </c>
      <c r="J150" s="1">
        <f t="shared" si="48"/>
        <v>1</v>
      </c>
      <c r="K150" s="1">
        <f t="shared" si="49"/>
        <v>58</v>
      </c>
      <c r="L150" s="1">
        <f t="shared" si="50"/>
        <v>0.96666666666666667</v>
      </c>
      <c r="M150" s="1">
        <f t="shared" si="51"/>
        <v>119.97</v>
      </c>
      <c r="N150" s="1">
        <f t="shared" si="67"/>
        <v>31</v>
      </c>
      <c r="O150" s="1">
        <f t="shared" si="63"/>
        <v>2</v>
      </c>
      <c r="P150" s="1">
        <f t="shared" si="64"/>
        <v>15698.830000000002</v>
      </c>
      <c r="Q150" s="1">
        <f t="shared" si="65"/>
        <v>261.64716666666669</v>
      </c>
      <c r="R150" s="1">
        <f t="shared" si="52"/>
        <v>13500</v>
      </c>
      <c r="S150" s="1">
        <f t="shared" si="53"/>
        <v>54000</v>
      </c>
      <c r="T150" s="1">
        <f t="shared" si="54"/>
        <v>0</v>
      </c>
      <c r="U150" s="1">
        <f t="shared" si="55"/>
        <v>119.97</v>
      </c>
      <c r="V150" s="1">
        <f t="shared" si="56"/>
        <v>0</v>
      </c>
      <c r="W150" s="1">
        <f t="shared" si="57"/>
        <v>0</v>
      </c>
      <c r="X150" s="1">
        <f t="shared" si="58"/>
        <v>0</v>
      </c>
      <c r="Y150" s="1">
        <f t="shared" si="59"/>
        <v>0</v>
      </c>
      <c r="Z150" s="1">
        <f t="shared" si="60"/>
        <v>0</v>
      </c>
      <c r="AA150" s="1">
        <f t="shared" si="61"/>
        <v>119.96666666666667</v>
      </c>
      <c r="AB150" s="1">
        <f t="shared" si="66"/>
        <v>31500</v>
      </c>
      <c r="AC150" s="1">
        <f t="shared" si="62"/>
        <v>45000</v>
      </c>
    </row>
    <row r="151" spans="1:29" x14ac:dyDescent="0.25">
      <c r="A151" s="1">
        <v>150</v>
      </c>
      <c r="B151" s="2">
        <v>44468</v>
      </c>
      <c r="C151" s="3">
        <v>0.55636574074074074</v>
      </c>
      <c r="D151" s="2">
        <v>44468</v>
      </c>
      <c r="E151" s="3">
        <v>0.61332175925925925</v>
      </c>
      <c r="F151" s="1">
        <v>15</v>
      </c>
      <c r="G151" s="1">
        <v>9</v>
      </c>
      <c r="H151" s="3">
        <f t="shared" si="46"/>
        <v>5.6956018518518503E-2</v>
      </c>
      <c r="I151" s="1">
        <f t="shared" si="47"/>
        <v>22</v>
      </c>
      <c r="J151" s="1">
        <f t="shared" si="48"/>
        <v>1</v>
      </c>
      <c r="K151" s="1">
        <f t="shared" si="49"/>
        <v>1</v>
      </c>
      <c r="L151" s="1">
        <f t="shared" si="50"/>
        <v>1.6666666666666666E-2</v>
      </c>
      <c r="M151" s="1">
        <f t="shared" si="51"/>
        <v>82.02</v>
      </c>
      <c r="N151" s="1">
        <f t="shared" si="67"/>
        <v>25</v>
      </c>
      <c r="O151" s="1">
        <f t="shared" si="63"/>
        <v>2</v>
      </c>
      <c r="P151" s="1">
        <f t="shared" si="64"/>
        <v>15780.850000000002</v>
      </c>
      <c r="Q151" s="1">
        <f t="shared" si="65"/>
        <v>263.01416666666671</v>
      </c>
      <c r="R151" s="1">
        <f t="shared" si="52"/>
        <v>22500</v>
      </c>
      <c r="S151" s="1">
        <f t="shared" si="53"/>
        <v>82500</v>
      </c>
      <c r="T151" s="1">
        <f t="shared" si="54"/>
        <v>0</v>
      </c>
      <c r="U151" s="1">
        <f t="shared" si="55"/>
        <v>82.02</v>
      </c>
      <c r="V151" s="1">
        <f t="shared" si="56"/>
        <v>0</v>
      </c>
      <c r="W151" s="1">
        <f t="shared" si="57"/>
        <v>0</v>
      </c>
      <c r="X151" s="1">
        <f t="shared" si="58"/>
        <v>0</v>
      </c>
      <c r="Y151" s="1">
        <f t="shared" si="59"/>
        <v>0</v>
      </c>
      <c r="Z151" s="1">
        <f t="shared" si="60"/>
        <v>0</v>
      </c>
      <c r="AA151" s="1">
        <f t="shared" si="61"/>
        <v>82.016666666666666</v>
      </c>
      <c r="AB151" s="1">
        <f t="shared" si="66"/>
        <v>13500</v>
      </c>
      <c r="AC151" s="1">
        <f t="shared" si="62"/>
        <v>36000</v>
      </c>
    </row>
    <row r="152" spans="1:29" x14ac:dyDescent="0.25">
      <c r="A152" s="1">
        <v>151</v>
      </c>
      <c r="B152" s="2">
        <v>44468</v>
      </c>
      <c r="C152" s="3">
        <v>0.67305555555555552</v>
      </c>
      <c r="D152" s="2">
        <v>44468</v>
      </c>
      <c r="E152" s="3">
        <v>0.73208333333333331</v>
      </c>
      <c r="F152" s="1">
        <v>14</v>
      </c>
      <c r="G152" s="1">
        <v>8</v>
      </c>
      <c r="H152" s="3">
        <f t="shared" si="46"/>
        <v>5.902777777777779E-2</v>
      </c>
      <c r="I152" s="1">
        <f t="shared" si="47"/>
        <v>25</v>
      </c>
      <c r="J152" s="1">
        <f t="shared" si="48"/>
        <v>1</v>
      </c>
      <c r="K152" s="1">
        <f t="shared" si="49"/>
        <v>0</v>
      </c>
      <c r="L152" s="1">
        <f t="shared" si="50"/>
        <v>0</v>
      </c>
      <c r="M152" s="1">
        <f t="shared" si="51"/>
        <v>85</v>
      </c>
      <c r="N152" s="1">
        <f t="shared" si="67"/>
        <v>30</v>
      </c>
      <c r="O152" s="1">
        <f t="shared" si="63"/>
        <v>2</v>
      </c>
      <c r="P152" s="1">
        <f t="shared" si="64"/>
        <v>15865.850000000002</v>
      </c>
      <c r="Q152" s="1">
        <f t="shared" si="65"/>
        <v>264.4308333333334</v>
      </c>
      <c r="R152" s="1">
        <f t="shared" si="52"/>
        <v>21000</v>
      </c>
      <c r="S152" s="1">
        <f t="shared" si="53"/>
        <v>77000</v>
      </c>
      <c r="T152" s="1">
        <f t="shared" si="54"/>
        <v>0</v>
      </c>
      <c r="U152" s="1">
        <f t="shared" si="55"/>
        <v>85</v>
      </c>
      <c r="V152" s="1">
        <f t="shared" si="56"/>
        <v>0</v>
      </c>
      <c r="W152" s="1">
        <f t="shared" si="57"/>
        <v>0</v>
      </c>
      <c r="X152" s="1">
        <f t="shared" si="58"/>
        <v>0</v>
      </c>
      <c r="Y152" s="1">
        <f t="shared" si="59"/>
        <v>0</v>
      </c>
      <c r="Z152" s="1">
        <f t="shared" si="60"/>
        <v>0</v>
      </c>
      <c r="AA152" s="1">
        <f t="shared" si="61"/>
        <v>85</v>
      </c>
      <c r="AB152" s="1">
        <f t="shared" si="66"/>
        <v>12000</v>
      </c>
      <c r="AC152" s="1">
        <f t="shared" si="62"/>
        <v>33000</v>
      </c>
    </row>
    <row r="153" spans="1:29" x14ac:dyDescent="0.25">
      <c r="A153" s="1">
        <v>152</v>
      </c>
      <c r="B153" s="2">
        <v>44468</v>
      </c>
      <c r="C153" s="3">
        <v>0.79931712962962964</v>
      </c>
      <c r="D153" s="2">
        <v>44468</v>
      </c>
      <c r="E153" s="3">
        <v>0.84817129629629628</v>
      </c>
      <c r="F153" s="1">
        <v>16</v>
      </c>
      <c r="G153" s="1">
        <v>21</v>
      </c>
      <c r="H153" s="3">
        <f t="shared" si="46"/>
        <v>4.8854166666666643E-2</v>
      </c>
      <c r="I153" s="1">
        <f t="shared" si="47"/>
        <v>10</v>
      </c>
      <c r="J153" s="1">
        <f t="shared" si="48"/>
        <v>1</v>
      </c>
      <c r="K153" s="1">
        <f t="shared" si="49"/>
        <v>21</v>
      </c>
      <c r="L153" s="1">
        <f t="shared" si="50"/>
        <v>0.35</v>
      </c>
      <c r="M153" s="1">
        <f t="shared" si="51"/>
        <v>70.349999999999994</v>
      </c>
      <c r="N153" s="1">
        <f t="shared" si="67"/>
        <v>38</v>
      </c>
      <c r="O153" s="1">
        <f t="shared" si="63"/>
        <v>2</v>
      </c>
      <c r="P153" s="1">
        <f t="shared" si="64"/>
        <v>15936.200000000003</v>
      </c>
      <c r="Q153" s="1">
        <f t="shared" si="65"/>
        <v>265.60333333333335</v>
      </c>
      <c r="R153" s="1">
        <f t="shared" si="52"/>
        <v>24000</v>
      </c>
      <c r="S153" s="1">
        <f t="shared" si="53"/>
        <v>88000</v>
      </c>
      <c r="T153" s="1">
        <f t="shared" si="54"/>
        <v>0</v>
      </c>
      <c r="U153" s="1">
        <f t="shared" si="55"/>
        <v>70.349999999999994</v>
      </c>
      <c r="V153" s="1">
        <f t="shared" si="56"/>
        <v>0</v>
      </c>
      <c r="W153" s="1">
        <f t="shared" si="57"/>
        <v>0</v>
      </c>
      <c r="X153" s="1">
        <f t="shared" si="58"/>
        <v>0</v>
      </c>
      <c r="Y153" s="1">
        <f t="shared" si="59"/>
        <v>0</v>
      </c>
      <c r="Z153" s="1">
        <f t="shared" si="60"/>
        <v>0</v>
      </c>
      <c r="AA153" s="1">
        <f t="shared" si="61"/>
        <v>70.349999999999994</v>
      </c>
      <c r="AB153" s="1">
        <f t="shared" si="66"/>
        <v>31500</v>
      </c>
      <c r="AC153" s="1">
        <f t="shared" si="62"/>
        <v>55500</v>
      </c>
    </row>
    <row r="154" spans="1:29" x14ac:dyDescent="0.25">
      <c r="A154" s="1">
        <v>153</v>
      </c>
      <c r="B154" s="2">
        <v>44468</v>
      </c>
      <c r="C154" s="3">
        <v>0.9611574074074074</v>
      </c>
      <c r="D154" s="2">
        <v>44469</v>
      </c>
      <c r="E154" s="3">
        <v>3.9629629629629633E-2</v>
      </c>
      <c r="F154" s="1">
        <v>14</v>
      </c>
      <c r="G154" s="1">
        <v>9</v>
      </c>
      <c r="H154" s="3">
        <f t="shared" si="46"/>
        <v>23.078472222222224</v>
      </c>
      <c r="I154" s="1">
        <f t="shared" si="47"/>
        <v>53</v>
      </c>
      <c r="J154" s="1">
        <f t="shared" si="48"/>
        <v>1</v>
      </c>
      <c r="K154" s="1">
        <f t="shared" si="49"/>
        <v>0</v>
      </c>
      <c r="L154" s="1">
        <f t="shared" si="50"/>
        <v>0</v>
      </c>
      <c r="M154" s="1">
        <f t="shared" si="51"/>
        <v>113</v>
      </c>
      <c r="N154" s="1">
        <f t="shared" si="67"/>
        <v>31</v>
      </c>
      <c r="O154" s="1">
        <f t="shared" si="63"/>
        <v>2</v>
      </c>
      <c r="P154" s="1">
        <f t="shared" si="64"/>
        <v>16049.200000000003</v>
      </c>
      <c r="Q154" s="1">
        <f t="shared" si="65"/>
        <v>267.48666666666674</v>
      </c>
      <c r="R154" s="1">
        <f t="shared" si="52"/>
        <v>21000</v>
      </c>
      <c r="S154" s="1">
        <f t="shared" si="53"/>
        <v>77000</v>
      </c>
      <c r="T154" s="1">
        <f t="shared" si="54"/>
        <v>0</v>
      </c>
      <c r="U154" s="1">
        <f t="shared" si="55"/>
        <v>0</v>
      </c>
      <c r="V154" s="1">
        <f t="shared" si="56"/>
        <v>0</v>
      </c>
      <c r="W154" s="1">
        <f t="shared" si="57"/>
        <v>57</v>
      </c>
      <c r="X154" s="1">
        <f t="shared" si="58"/>
        <v>4</v>
      </c>
      <c r="Y154" s="1">
        <f t="shared" si="59"/>
        <v>6.6666666666666666E-2</v>
      </c>
      <c r="Z154" s="1">
        <f t="shared" si="60"/>
        <v>57.06666666666667</v>
      </c>
      <c r="AA154" s="1">
        <f t="shared" si="61"/>
        <v>55.93333333333333</v>
      </c>
      <c r="AB154" s="1">
        <f t="shared" si="66"/>
        <v>13500</v>
      </c>
      <c r="AC154" s="1">
        <f t="shared" si="62"/>
        <v>34500</v>
      </c>
    </row>
    <row r="155" spans="1:29" x14ac:dyDescent="0.25">
      <c r="A155" s="1">
        <v>154</v>
      </c>
      <c r="B155" s="2">
        <v>44469</v>
      </c>
      <c r="C155" s="3">
        <v>0.3125</v>
      </c>
      <c r="D155" s="2">
        <v>44469</v>
      </c>
      <c r="E155" s="3">
        <v>0.33385416666666662</v>
      </c>
      <c r="F155" s="1">
        <v>17</v>
      </c>
      <c r="G155" s="1">
        <v>3</v>
      </c>
      <c r="H155" s="3">
        <f t="shared" si="46"/>
        <v>2.1354166666666619E-2</v>
      </c>
      <c r="I155" s="1">
        <f t="shared" si="47"/>
        <v>30</v>
      </c>
      <c r="J155" s="1">
        <f t="shared" si="48"/>
        <v>0</v>
      </c>
      <c r="K155" s="1">
        <f t="shared" si="49"/>
        <v>45</v>
      </c>
      <c r="L155" s="1">
        <f t="shared" si="50"/>
        <v>0.75</v>
      </c>
      <c r="M155" s="1">
        <f t="shared" si="51"/>
        <v>30.75</v>
      </c>
      <c r="N155" s="1">
        <f t="shared" si="67"/>
        <v>39</v>
      </c>
      <c r="O155" s="1">
        <f t="shared" si="63"/>
        <v>2</v>
      </c>
      <c r="P155" s="1">
        <f t="shared" si="64"/>
        <v>16079.950000000003</v>
      </c>
      <c r="Q155" s="1">
        <f t="shared" si="65"/>
        <v>267.99916666666672</v>
      </c>
      <c r="R155" s="1">
        <f t="shared" si="52"/>
        <v>25500</v>
      </c>
      <c r="S155" s="1">
        <f t="shared" si="53"/>
        <v>93500</v>
      </c>
      <c r="T155" s="1">
        <f t="shared" si="54"/>
        <v>0</v>
      </c>
      <c r="U155" s="1">
        <f t="shared" si="55"/>
        <v>30.75</v>
      </c>
      <c r="V155" s="1">
        <f t="shared" si="56"/>
        <v>0</v>
      </c>
      <c r="W155" s="1">
        <f t="shared" si="57"/>
        <v>0</v>
      </c>
      <c r="X155" s="1">
        <f t="shared" si="58"/>
        <v>0</v>
      </c>
      <c r="Y155" s="1">
        <f t="shared" si="59"/>
        <v>0</v>
      </c>
      <c r="Z155" s="1">
        <f t="shared" si="60"/>
        <v>0</v>
      </c>
      <c r="AA155" s="1">
        <f t="shared" si="61"/>
        <v>30.75</v>
      </c>
      <c r="AB155" s="1">
        <f t="shared" si="66"/>
        <v>4500</v>
      </c>
      <c r="AC155" s="1">
        <f t="shared" si="62"/>
        <v>30000</v>
      </c>
    </row>
    <row r="156" spans="1:29" x14ac:dyDescent="0.25">
      <c r="A156" s="1">
        <v>155</v>
      </c>
      <c r="B156" s="2">
        <v>44469</v>
      </c>
      <c r="C156" s="3">
        <v>0.44229166666666669</v>
      </c>
      <c r="D156" s="2">
        <v>44469</v>
      </c>
      <c r="E156" s="3">
        <v>0.50074074074074071</v>
      </c>
      <c r="F156" s="1">
        <v>0</v>
      </c>
      <c r="G156" s="1">
        <v>9</v>
      </c>
      <c r="H156" s="3">
        <f t="shared" si="46"/>
        <v>5.8449074074074014E-2</v>
      </c>
      <c r="I156" s="1">
        <f t="shared" si="47"/>
        <v>24</v>
      </c>
      <c r="J156" s="1">
        <f t="shared" si="48"/>
        <v>1</v>
      </c>
      <c r="K156" s="1">
        <f t="shared" si="49"/>
        <v>10</v>
      </c>
      <c r="L156" s="1">
        <f t="shared" si="50"/>
        <v>0.16666666666666666</v>
      </c>
      <c r="M156" s="1">
        <f t="shared" si="51"/>
        <v>84.17</v>
      </c>
      <c r="N156" s="1">
        <f t="shared" si="67"/>
        <v>36</v>
      </c>
      <c r="O156" s="1">
        <f t="shared" si="63"/>
        <v>2</v>
      </c>
      <c r="P156" s="1">
        <f t="shared" si="64"/>
        <v>16164.120000000003</v>
      </c>
      <c r="Q156" s="1">
        <f t="shared" si="65"/>
        <v>269.40200000000004</v>
      </c>
      <c r="R156" s="1">
        <f t="shared" si="52"/>
        <v>0</v>
      </c>
      <c r="S156" s="1">
        <f t="shared" si="53"/>
        <v>0</v>
      </c>
      <c r="T156" s="1">
        <f t="shared" si="54"/>
        <v>1</v>
      </c>
      <c r="U156" s="1">
        <f t="shared" si="55"/>
        <v>84.17</v>
      </c>
      <c r="V156" s="1">
        <f t="shared" si="56"/>
        <v>0</v>
      </c>
      <c r="W156" s="1">
        <f t="shared" si="57"/>
        <v>0</v>
      </c>
      <c r="X156" s="1">
        <f t="shared" si="58"/>
        <v>0</v>
      </c>
      <c r="Y156" s="1">
        <f t="shared" si="59"/>
        <v>0</v>
      </c>
      <c r="Z156" s="1">
        <f t="shared" si="60"/>
        <v>0</v>
      </c>
      <c r="AA156" s="1">
        <f t="shared" si="61"/>
        <v>84.166666666666671</v>
      </c>
      <c r="AB156" s="1">
        <f t="shared" si="66"/>
        <v>13500</v>
      </c>
      <c r="AC156" s="1">
        <f t="shared" si="62"/>
        <v>13500</v>
      </c>
    </row>
    <row r="157" spans="1:29" x14ac:dyDescent="0.25">
      <c r="A157" s="1">
        <v>156</v>
      </c>
      <c r="B157" s="2">
        <v>44469</v>
      </c>
      <c r="C157" s="3">
        <v>0.59045138888888882</v>
      </c>
      <c r="D157" s="2">
        <v>44469</v>
      </c>
      <c r="E157" s="3">
        <v>0.63065972222222222</v>
      </c>
      <c r="F157" s="1">
        <v>14</v>
      </c>
      <c r="G157" s="1">
        <v>8</v>
      </c>
      <c r="H157" s="3">
        <f t="shared" si="46"/>
        <v>4.0208333333333401E-2</v>
      </c>
      <c r="I157" s="1">
        <f t="shared" si="47"/>
        <v>57</v>
      </c>
      <c r="J157" s="1">
        <f t="shared" si="48"/>
        <v>0</v>
      </c>
      <c r="K157" s="1">
        <f t="shared" si="49"/>
        <v>54</v>
      </c>
      <c r="L157" s="1">
        <f t="shared" si="50"/>
        <v>0.9</v>
      </c>
      <c r="M157" s="1">
        <f t="shared" si="51"/>
        <v>57.9</v>
      </c>
      <c r="N157" s="1">
        <f t="shared" si="67"/>
        <v>41</v>
      </c>
      <c r="O157" s="1">
        <f t="shared" si="63"/>
        <v>3</v>
      </c>
      <c r="P157" s="1">
        <f t="shared" si="64"/>
        <v>16222.020000000002</v>
      </c>
      <c r="Q157" s="1">
        <f t="shared" si="65"/>
        <v>270.36700000000002</v>
      </c>
      <c r="R157" s="1">
        <f t="shared" si="52"/>
        <v>21000</v>
      </c>
      <c r="S157" s="1">
        <f t="shared" si="53"/>
        <v>77000</v>
      </c>
      <c r="T157" s="1">
        <f t="shared" si="54"/>
        <v>0</v>
      </c>
      <c r="U157" s="1">
        <f t="shared" si="55"/>
        <v>57.9</v>
      </c>
      <c r="V157" s="1">
        <f t="shared" si="56"/>
        <v>0</v>
      </c>
      <c r="W157" s="1">
        <f t="shared" si="57"/>
        <v>0</v>
      </c>
      <c r="X157" s="1">
        <f t="shared" si="58"/>
        <v>0</v>
      </c>
      <c r="Y157" s="1">
        <f t="shared" si="59"/>
        <v>0</v>
      </c>
      <c r="Z157" s="1">
        <f t="shared" si="60"/>
        <v>0</v>
      </c>
      <c r="AA157" s="1">
        <f t="shared" si="61"/>
        <v>57.9</v>
      </c>
      <c r="AB157" s="1">
        <f t="shared" si="66"/>
        <v>12000</v>
      </c>
      <c r="AC157" s="1">
        <f t="shared" si="62"/>
        <v>33000</v>
      </c>
    </row>
    <row r="158" spans="1:29" x14ac:dyDescent="0.25">
      <c r="A158" s="1">
        <v>157</v>
      </c>
      <c r="B158" s="2">
        <v>44469</v>
      </c>
      <c r="C158" s="3">
        <v>0.7142708333333333</v>
      </c>
      <c r="D158" s="2">
        <v>44469</v>
      </c>
      <c r="E158" s="3">
        <v>0.789525462962963</v>
      </c>
      <c r="F158" s="1">
        <v>6</v>
      </c>
      <c r="G158" s="1">
        <v>39</v>
      </c>
      <c r="H158" s="3">
        <f t="shared" si="46"/>
        <v>7.5254629629629699E-2</v>
      </c>
      <c r="I158" s="1">
        <f t="shared" si="47"/>
        <v>48</v>
      </c>
      <c r="J158" s="1">
        <f t="shared" si="48"/>
        <v>1</v>
      </c>
      <c r="K158" s="1">
        <f t="shared" si="49"/>
        <v>22</v>
      </c>
      <c r="L158" s="1">
        <f t="shared" si="50"/>
        <v>0.36666666666666664</v>
      </c>
      <c r="M158" s="1">
        <f t="shared" si="51"/>
        <v>108.37</v>
      </c>
      <c r="N158" s="1">
        <f t="shared" si="67"/>
        <v>39</v>
      </c>
      <c r="O158" s="1">
        <f t="shared" si="63"/>
        <v>3</v>
      </c>
      <c r="P158" s="1">
        <f t="shared" si="64"/>
        <v>16330.390000000003</v>
      </c>
      <c r="Q158" s="1">
        <f t="shared" si="65"/>
        <v>272.1731666666667</v>
      </c>
      <c r="R158" s="1">
        <f t="shared" si="52"/>
        <v>9000</v>
      </c>
      <c r="S158" s="1">
        <f t="shared" si="53"/>
        <v>36000</v>
      </c>
      <c r="T158" s="1">
        <f t="shared" si="54"/>
        <v>1</v>
      </c>
      <c r="U158" s="1">
        <f t="shared" si="55"/>
        <v>108.37</v>
      </c>
      <c r="V158" s="1">
        <f t="shared" si="56"/>
        <v>0</v>
      </c>
      <c r="W158" s="1">
        <f t="shared" si="57"/>
        <v>0</v>
      </c>
      <c r="X158" s="1">
        <f t="shared" si="58"/>
        <v>0</v>
      </c>
      <c r="Y158" s="1">
        <f t="shared" si="59"/>
        <v>0</v>
      </c>
      <c r="Z158" s="1">
        <f t="shared" si="60"/>
        <v>0</v>
      </c>
      <c r="AA158" s="1">
        <f t="shared" si="61"/>
        <v>108.36666666666666</v>
      </c>
      <c r="AB158" s="1">
        <f t="shared" si="66"/>
        <v>58500</v>
      </c>
      <c r="AC158" s="1">
        <f t="shared" si="62"/>
        <v>67500</v>
      </c>
    </row>
  </sheetData>
  <conditionalFormatting sqref="M2:M158">
    <cfRule type="cellIs" dxfId="4" priority="5" operator="equal">
      <formula>259.65</formula>
    </cfRule>
  </conditionalFormatting>
  <conditionalFormatting sqref="Q2:Q158">
    <cfRule type="cellIs" dxfId="3" priority="4" operator="greaterThan">
      <formula>200</formula>
    </cfRule>
  </conditionalFormatting>
  <conditionalFormatting sqref="AL42:AL71">
    <cfRule type="cellIs" dxfId="2" priority="3" operator="equal">
      <formula>618500</formula>
    </cfRule>
  </conditionalFormatting>
  <conditionalFormatting sqref="AL8:AL37">
    <cfRule type="cellIs" dxfId="1" priority="1" operator="equal">
      <formula>338.26</formula>
    </cfRule>
    <cfRule type="cellIs" dxfId="0" priority="2" operator="equal">
      <formula>836.69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5.5 przewuz</vt:lpstr>
      <vt:lpstr>5.5 załadunek</vt:lpstr>
      <vt:lpstr>5.3 dzień odlotu</vt:lpstr>
      <vt:lpstr>5.3 dzień przylotu</vt:lpstr>
      <vt:lpstr>5.5 opłata rozładunek</vt:lpstr>
      <vt:lpstr>Sheet1</vt:lpstr>
      <vt:lpstr>Sheet1!loty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2023-01-26T10:46:30Z</dcterms:modified>
</cp:coreProperties>
</file>