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imon\Dropbox\University of ADL\Starter_Code\Starter_Code\"/>
    </mc:Choice>
  </mc:AlternateContent>
  <xr:revisionPtr revIDLastSave="0" documentId="13_ncr:1_{D4CFA6D4-8774-4472-9821-328BF001750A}" xr6:coauthVersionLast="47" xr6:coauthVersionMax="47" xr10:uidLastSave="{00000000-0000-0000-0000-000000000000}"/>
  <bookViews>
    <workbookView xWindow="-120" yWindow="-120" windowWidth="29040" windowHeight="15720" tabRatio="709" activeTab="5" xr2:uid="{00000000-000D-0000-FFFF-FFFF00000000}"/>
  </bookViews>
  <sheets>
    <sheet name="Crowdfunding" sheetId="1" r:id="rId1"/>
    <sheet name="Pivot Table1" sheetId="2" r:id="rId2"/>
    <sheet name="Pivot Table2" sheetId="3" r:id="rId3"/>
    <sheet name="Pivot Table3" sheetId="11" r:id="rId4"/>
    <sheet name="Bonus" sheetId="12" r:id="rId5"/>
    <sheet name="Bonus Alternative" sheetId="16" r:id="rId6"/>
  </sheets>
  <definedNames>
    <definedName name="_xlnm._FilterDatabase" localSheetId="0" hidden="1">Crowdfunding!$A$1:$U$1001</definedName>
    <definedName name="_xlcn.WorksheetConnection_CrowdfundingA1T10011" hidden="1">Crowdfunding!$A$1:$T$1001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6" l="1"/>
  <c r="J6" i="16"/>
  <c r="J5" i="16"/>
  <c r="J4" i="16"/>
  <c r="J3" i="16"/>
  <c r="J2" i="16"/>
  <c r="H7" i="16"/>
  <c r="H6" i="16"/>
  <c r="H5" i="16"/>
  <c r="H4" i="16"/>
  <c r="H3" i="16"/>
  <c r="H2" i="16"/>
  <c r="D13" i="12"/>
  <c r="D12" i="12"/>
  <c r="D11" i="12"/>
  <c r="D10" i="12"/>
  <c r="C9" i="12"/>
  <c r="D9" i="12"/>
  <c r="D8" i="12"/>
  <c r="D7" i="12"/>
  <c r="D6" i="12"/>
  <c r="D5" i="12"/>
  <c r="D4" i="12"/>
  <c r="D3" i="12"/>
  <c r="D2" i="12"/>
  <c r="C13" i="12"/>
  <c r="C12" i="12"/>
  <c r="C11" i="12"/>
  <c r="C10" i="12"/>
  <c r="B10" i="12"/>
  <c r="C8" i="12"/>
  <c r="C7" i="12"/>
  <c r="C6" i="12"/>
  <c r="B12" i="12"/>
  <c r="B11" i="12"/>
  <c r="B9" i="12"/>
  <c r="B8" i="12"/>
  <c r="B7" i="12"/>
  <c r="E7" i="12" s="1"/>
  <c r="B6" i="12"/>
  <c r="C5" i="12"/>
  <c r="C4" i="12"/>
  <c r="C3" i="12"/>
  <c r="C2" i="12"/>
  <c r="B13" i="12"/>
  <c r="B5" i="12"/>
  <c r="B4" i="12"/>
  <c r="B3" i="12"/>
  <c r="B2" i="1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9" i="12" l="1"/>
  <c r="H7" i="12"/>
  <c r="G7" i="12"/>
  <c r="H9" i="12"/>
  <c r="G6" i="12"/>
  <c r="G9" i="12"/>
  <c r="F10" i="12"/>
  <c r="E2" i="12"/>
  <c r="F2" i="12" s="1"/>
  <c r="E6" i="12"/>
  <c r="F6" i="12" s="1"/>
  <c r="E13" i="12"/>
  <c r="F13" i="12" s="1"/>
  <c r="E5" i="12"/>
  <c r="G5" i="12" s="1"/>
  <c r="F9" i="12"/>
  <c r="E12" i="12"/>
  <c r="F12" i="12" s="1"/>
  <c r="E4" i="12"/>
  <c r="G4" i="12" s="1"/>
  <c r="E11" i="12"/>
  <c r="H11" i="12" s="1"/>
  <c r="E3" i="12"/>
  <c r="G3" i="12" s="1"/>
  <c r="F7" i="12"/>
  <c r="E10" i="12"/>
  <c r="H10" i="12" s="1"/>
  <c r="E8" i="12"/>
  <c r="F8" i="12" s="1"/>
  <c r="G13" i="12" l="1"/>
  <c r="H6" i="12"/>
  <c r="H5" i="12"/>
  <c r="G12" i="12"/>
  <c r="H12" i="12"/>
  <c r="H8" i="12"/>
  <c r="H4" i="12"/>
  <c r="G8" i="12"/>
  <c r="H13" i="12"/>
  <c r="H2" i="12"/>
  <c r="G10" i="12"/>
  <c r="F4" i="12"/>
  <c r="F3" i="12"/>
  <c r="H3" i="12"/>
  <c r="F5" i="12"/>
  <c r="F11" i="12"/>
  <c r="G2" i="12"/>
  <c r="G11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0649F6-E28F-4CFF-A0F2-9DE37FD53A1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8A13DB2-3218-486B-A9B7-5F4C3E8F7240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<sst xmlns="http://schemas.openxmlformats.org/spreadsheetml/2006/main" count="7062" uniqueCount="2115">
  <si>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</si>
  <si>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</si>
  <si>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</si>
  <si>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</si>
  <si>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</si>
  <si>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</si>
  <si>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</si>
  <si>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</si>
  <si>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</si>
  <si>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</si>
  <si>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</si>
  <si>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</si>
  <si>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</si>
  <si>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</si>
  <si>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</si>
  <si>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</si>
  <si>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</si>
  <si>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</si>
  <si>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</si>
  <si>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</si>
  <si>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</si>
  <si>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</si>
  <si>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</si>
  <si>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</si>
  <si>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</si>
  <si>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</si>
  <si>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</si>
  <si>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</si>
  <si>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</si>
  <si>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</si>
  <si>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</si>
  <si>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</si>
  <si>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</si>
  <si>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</si>
  <si>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</si>
  <si>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</si>
  <si>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</si>
  <si>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</si>
  <si>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</si>
  <si>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</si>
  <si>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</si>
  <si>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</si>
  <si>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</si>
  <si>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</si>
  <si>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</si>
  <si>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</si>
  <si>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</si>
  <si>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</si>
  <si>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</si>
  <si>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</si>
  <si>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</si>
  <si>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</si>
  <si>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</si>
  <si>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</si>
  <si>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</si>
  <si>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</si>
  <si>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</si>
  <si>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</si>
  <si>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</si>
  <si>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</si>
  <si>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</si>
  <si>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</si>
  <si>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</si>
  <si>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</si>
  <si>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</si>
  <si>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</si>
  <si>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</si>
  <si>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</si>
  <si>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</si>
  <si>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</si>
  <si>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</si>
  <si>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</si>
  <si>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</si>
  <si>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</si>
  <si>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</si>
  <si>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</si>
  <si>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</si>
  <si>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</si>
  <si>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</si>
  <si>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</si>
  <si>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</si>
  <si>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</si>
  <si>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</si>
  <si>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</si>
  <si>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</si>
  <si>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</si>
  <si>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</si>
  <si>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</si>
  <si>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</si>
  <si>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</si>
  <si>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</si>
  <si>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</si>
  <si>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</si>
  <si>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</si>
  <si>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</si>
  <si>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</si>
  <si>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</si>
  <si>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</si>
  <si>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</si>
  <si>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</si>
  <si>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</si>
  <si>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</si>
  <si>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</si>
  <si>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</si>
  <si>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</si>
  <si>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</si>
  <si>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</si>
  <si>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</si>
  <si>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</si>
  <si>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</si>
  <si>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</si>
  <si>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</si>
  <si>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</si>
  <si>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</si>
  <si>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</si>
  <si>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</si>
  <si>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</si>
  <si>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</si>
  <si>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</si>
  <si>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</si>
  <si>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</si>
  <si>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</si>
  <si>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</si>
  <si>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</si>
  <si>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</si>
  <si>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</si>
  <si>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</si>
  <si>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</si>
  <si>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</si>
  <si>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</si>
  <si>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</si>
  <si>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</si>
  <si>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</si>
  <si>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</si>
  <si>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</si>
  <si>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</si>
  <si>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</si>
  <si>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</si>
  <si>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</si>
  <si>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</si>
  <si>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</si>
  <si>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</si>
  <si>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</si>
  <si>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</si>
  <si>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</si>
  <si>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</si>
  <si>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</si>
  <si>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</si>
  <si>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</si>
  <si>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</si>
  <si>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</si>
  <si>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</si>
  <si>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</si>
  <si>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</si>
  <si>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</si>
  <si>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</si>
  <si>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</si>
  <si>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</si>
  <si>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</si>
  <si>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</si>
  <si>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</si>
  <si>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</si>
  <si>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</si>
  <si>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</si>
  <si>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</si>
  <si>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</si>
  <si>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</si>
  <si>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</si>
  <si>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</si>
  <si>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</si>
  <si>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</si>
  <si>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</si>
  <si>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</si>
  <si>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</si>
  <si>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</si>
  <si>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</si>
  <si>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</si>
  <si>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</si>
  <si>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</si>
  <si>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</si>
  <si>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</si>
  <si>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</si>
  <si>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</si>
  <si>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</si>
  <si>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</si>
  <si>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</si>
  <si>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</si>
  <si>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</si>
  <si>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</si>
  <si>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</si>
  <si>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</si>
  <si>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</si>
  <si>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</si>
  <si>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</si>
  <si>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</si>
  <si>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</si>
  <si>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</si>
  <si>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</si>
  <si>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</si>
  <si>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</si>
  <si>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</si>
  <si>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</si>
  <si>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</si>
  <si>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</si>
  <si>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</si>
  <si>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</si>
  <si>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</si>
  <si>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</si>
  <si>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</si>
  <si>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</si>
  <si>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</si>
  <si>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</si>
  <si>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</si>
  <si>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</si>
  <si>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</si>
  <si>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</si>
  <si>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</si>
  <si>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</si>
  <si>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</si>
  <si>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</si>
  <si>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</si>
  <si>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</si>
  <si>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</si>
  <si>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</si>
  <si>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</si>
  <si>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</si>
  <si>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</si>
  <si>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</si>
  <si>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</si>
  <si>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</si>
  <si>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</si>
  <si>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</si>
  <si>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</si>
  <si>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</si>
  <si>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</si>
  <si>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</si>
  <si>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</si>
  <si>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</si>
  <si>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</si>
  <si>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</si>
  <si>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</si>
  <si>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</si>
  <si>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</si>
  <si>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</si>
  <si>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</si>
  <si>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</si>
  <si>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</si>
  <si>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</si>
  <si>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</si>
  <si>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</si>
  <si>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</si>
  <si>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</si>
  <si>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</si>
  <si>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</si>
  <si>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</si>
  <si>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</si>
  <si>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</si>
  <si>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</si>
  <si>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</si>
  <si>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</si>
  <si>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</si>
  <si>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</si>
  <si>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</si>
  <si>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</si>
  <si>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</si>
  <si>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</si>
  <si>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</si>
  <si>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</si>
  <si>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</si>
  <si>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</si>
  <si>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</si>
  <si>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</si>
  <si>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</si>
  <si>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</si>
  <si>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</si>
  <si>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</si>
  <si>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</si>
  <si>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</si>
  <si>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</si>
  <si>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</si>
  <si>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</si>
  <si>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</si>
  <si>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</si>
  <si>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</si>
  <si>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</si>
  <si>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</si>
  <si>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</si>
  <si>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</si>
  <si>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</si>
  <si>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</si>
  <si>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</si>
  <si>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</si>
  <si>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</si>
  <si>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</si>
  <si>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</si>
  <si>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</si>
  <si>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</si>
  <si>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</si>
  <si>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</si>
  <si>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</si>
  <si>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</si>
  <si>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</si>
  <si>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</si>
  <si>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</si>
  <si>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</si>
  <si>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</si>
  <si>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</si>
  <si>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</si>
  <si>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</si>
  <si>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</si>
  <si>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</si>
  <si>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</si>
  <si>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</si>
  <si>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</si>
  <si>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</si>
  <si>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</si>
  <si>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</si>
  <si>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</si>
  <si>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</si>
  <si>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</si>
  <si>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</si>
  <si>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</si>
  <si>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</si>
  <si>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</si>
  <si>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</si>
  <si>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</si>
  <si>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</si>
  <si>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</si>
  <si>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</si>
  <si>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</si>
  <si>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</si>
  <si>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</si>
  <si>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</si>
  <si>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</si>
  <si>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</si>
  <si>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</si>
  <si>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</si>
  <si>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</si>
  <si>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</si>
  <si>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</si>
  <si>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</si>
  <si>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</si>
  <si>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</si>
  <si>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</si>
  <si>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</si>
  <si>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</si>
  <si>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</si>
  <si>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</si>
  <si>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</si>
  <si>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</si>
  <si>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</si>
  <si>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</si>
  <si>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</si>
  <si>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</si>
  <si>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</si>
  <si>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</si>
  <si>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</si>
  <si>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</si>
  <si>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</si>
  <si>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</si>
  <si>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</si>
  <si>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</si>
  <si>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</si>
  <si>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</si>
  <si>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</si>
  <si>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</si>
  <si>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</si>
  <si>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</si>
  <si>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</si>
  <si>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</si>
  <si>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</si>
  <si>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</si>
  <si>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</si>
  <si>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</si>
  <si>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</si>
  <si>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</si>
  <si>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</si>
  <si>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</si>
  <si>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</si>
  <si>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</si>
  <si>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</si>
  <si>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</si>
  <si>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</si>
  <si>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</si>
  <si>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</si>
  <si>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</si>
  <si>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</si>
  <si>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</si>
  <si>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</si>
  <si>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</si>
  <si>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</si>
  <si>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</si>
  <si>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</si>
  <si>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</si>
  <si>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</si>
  <si>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</si>
  <si>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</si>
  <si>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</si>
  <si>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</si>
  <si>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</si>
  <si>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</si>
  <si>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</si>
  <si>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</si>
  <si>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</si>
  <si>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</si>
  <si>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</si>
  <si>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</si>
  <si>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</si>
  <si>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</si>
  <si>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</si>
  <si>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</si>
  <si>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</si>
  <si>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</si>
  <si>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</si>
  <si>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</si>
  <si>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</si>
  <si>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</si>
  <si>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</si>
  <si>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</si>
  <si>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</si>
  <si>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</si>
  <si>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</si>
  <si>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</si>
  <si>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</si>
  <si>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</si>
  <si>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</si>
  <si>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</si>
  <si>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</si>
  <si>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</si>
  <si>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</si>
  <si>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</si>
  <si>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</si>
  <si>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</si>
  <si>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</si>
  <si>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</si>
  <si>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</si>
  <si>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</si>
  <si>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</si>
  <si>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</si>
  <si>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</si>
  <si>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</si>
  <si>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</si>
  <si>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</si>
  <si>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</si>
  <si>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</si>
  <si>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</si>
  <si>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</si>
  <si>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</si>
  <si>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</si>
  <si>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</si>
  <si>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</si>
  <si>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</si>
  <si>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</si>
  <si>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</si>
  <si>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</si>
  <si>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</si>
  <si>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</si>
  <si>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</si>
  <si>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</si>
  <si>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</si>
  <si>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</si>
  <si>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</si>
  <si>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</si>
  <si>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</si>
  <si>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</si>
  <si>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</si>
  <si>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</si>
  <si>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</si>
  <si>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</si>
  <si>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</si>
  <si>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</si>
  <si>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</si>
  <si>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</si>
  <si>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</si>
  <si>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</si>
  <si>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</si>
  <si>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</si>
  <si>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</si>
  <si>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</si>
  <si>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</si>
  <si>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</si>
  <si>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</si>
  <si>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</si>
  <si>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</si>
  <si>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</si>
  <si>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</si>
  <si>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</si>
  <si>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</si>
  <si>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</si>
  <si>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</si>
  <si>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</si>
  <si>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</si>
  <si>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</si>
  <si>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</si>
  <si>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</si>
  <si>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</si>
  <si>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</si>
  <si>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</si>
  <si>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</si>
  <si>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</si>
  <si>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</si>
  <si>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</si>
  <si>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</si>
  <si>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</si>
  <si>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</si>
  <si>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</si>
  <si>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</si>
  <si>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</si>
  <si>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</si>
  <si>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</si>
  <si>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</si>
  <si>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</si>
  <si>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</si>
  <si>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</si>
  <si>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</si>
  <si>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</si>
  <si>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</si>
  <si>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</si>
  <si>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</si>
  <si>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</si>
  <si>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</si>
  <si>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</si>
  <si>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</si>
  <si>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</si>
  <si>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</si>
  <si>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</si>
  <si>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</si>
  <si>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</si>
  <si>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</si>
  <si>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</si>
  <si>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</si>
  <si>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</si>
  <si>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</si>
  <si>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</si>
  <si>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</si>
  <si>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</si>
  <si>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</si>
  <si>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</si>
  <si>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</si>
  <si>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</si>
  <si>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</si>
  <si>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</si>
  <si>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</si>
  <si>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</si>
  <si>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</si>
  <si>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</si>
  <si>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</si>
  <si>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</si>
  <si>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</si>
  <si>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</si>
  <si>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</si>
  <si>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</si>
  <si>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</si>
  <si>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</si>
  <si>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</si>
  <si>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</si>
  <si>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</si>
  <si>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</si>
  <si>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</si>
  <si>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</si>
  <si>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</si>
  <si>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</si>
  <si>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</si>
  <si>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</si>
  <si>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</si>
  <si>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</si>
  <si>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</si>
  <si>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</si>
  <si>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</si>
  <si>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</si>
  <si>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</si>
  <si>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</si>
  <si>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</si>
  <si>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</si>
  <si>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</si>
  <si>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</si>
  <si>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</si>
  <si>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</si>
  <si>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</si>
  <si>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</si>
  <si>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</si>
  <si>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</si>
  <si>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</si>
  <si>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</si>
  <si>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</si>
  <si>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</si>
  <si>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</si>
  <si>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</si>
  <si>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</si>
  <si>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</si>
  <si>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</si>
  <si>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</si>
  <si>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</si>
  <si>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</si>
  <si>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</si>
  <si>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</si>
  <si>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</si>
  <si>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</si>
  <si>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</si>
  <si>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</si>
  <si>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</si>
  <si>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</si>
  <si>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</si>
  <si>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</si>
  <si>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</si>
  <si>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</si>
  <si>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</si>
  <si>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</si>
  <si>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</si>
  <si>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</si>
  <si>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</si>
  <si>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</si>
  <si>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</si>
  <si>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</si>
  <si>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</si>
  <si>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</si>
  <si>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</si>
  <si>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</si>
  <si>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</si>
  <si>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</si>
  <si>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</si>
  <si>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</si>
  <si>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</si>
  <si>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</si>
  <si>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</si>
  <si>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</si>
  <si>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</si>
  <si>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</si>
  <si>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</si>
  <si>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</si>
  <si>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</si>
  <si>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</si>
  <si>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</si>
  <si>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</si>
  <si>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</si>
  <si>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</si>
  <si>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</si>
  <si>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</si>
  <si>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</si>
  <si>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</si>
  <si>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</si>
  <si>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</si>
  <si>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</si>
  <si>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</si>
  <si>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</si>
  <si>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</si>
  <si>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</si>
  <si>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</si>
  <si>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</si>
  <si>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</si>
  <si>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</si>
  <si>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</si>
  <si>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</si>
  <si>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</si>
  <si>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</si>
  <si>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</si>
  <si>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</si>
  <si>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</si>
  <si>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</si>
  <si>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</si>
  <si>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</si>
  <si>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</si>
  <si>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</si>
  <si>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</si>
  <si>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</si>
  <si>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</si>
  <si>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</si>
  <si>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</si>
  <si>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</si>
  <si>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</si>
  <si>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</si>
  <si>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</si>
  <si>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</si>
  <si>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</si>
  <si>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</si>
  <si>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</si>
  <si>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</si>
  <si>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</si>
  <si>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</si>
  <si>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</si>
  <si>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</si>
  <si>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</si>
  <si>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</si>
  <si>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</si>
  <si>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</si>
  <si>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</si>
  <si>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</si>
  <si>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</si>
  <si>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</si>
  <si>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</si>
  <si>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</si>
  <si>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</si>
  <si>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</si>
  <si>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</si>
  <si>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</si>
  <si>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</si>
  <si>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</si>
  <si>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</si>
  <si>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</si>
  <si>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</si>
  <si>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</si>
  <si>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</si>
  <si>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</si>
  <si>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</si>
  <si>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</si>
  <si>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</si>
  <si>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</si>
  <si>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</si>
  <si>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</si>
  <si>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</si>
  <si>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</si>
  <si>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</si>
  <si>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</si>
  <si>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</si>
  <si>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</si>
  <si>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</si>
  <si>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</si>
  <si>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</si>
  <si>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</si>
  <si>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</si>
  <si>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</si>
  <si>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</si>
  <si>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</si>
  <si>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</si>
  <si>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</si>
  <si>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</si>
  <si>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</si>
  <si>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</si>
  <si>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</si>
  <si>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</si>
  <si>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</si>
  <si>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</si>
  <si>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</si>
  <si>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</si>
  <si>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</si>
  <si>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</si>
  <si>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</si>
  <si>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</si>
  <si>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</si>
  <si>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</si>
  <si>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</si>
  <si>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</si>
  <si>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</si>
  <si>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</si>
  <si>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</si>
  <si>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</si>
  <si>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</si>
  <si>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</si>
  <si>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</si>
  <si>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</si>
  <si>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</si>
  <si>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</si>
  <si>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</si>
  <si>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</si>
  <si>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</si>
  <si>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</si>
  <si>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</si>
  <si>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</si>
  <si>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</si>
  <si>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</si>
  <si>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</si>
  <si>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</si>
  <si>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</si>
  <si>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</si>
  <si>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</si>
  <si>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</si>
  <si>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</si>
  <si>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</si>
  <si>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</si>
  <si>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</si>
  <si>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</si>
  <si>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</si>
  <si>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</si>
  <si>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</si>
  <si>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</si>
  <si>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</si>
  <si>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</si>
  <si>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</si>
  <si>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</si>
  <si>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</si>
  <si>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</si>
  <si>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</si>
  <si>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</si>
  <si>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</si>
  <si>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</si>
  <si>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</si>
  <si>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</si>
  <si>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</si>
  <si>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</si>
  <si>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</si>
  <si>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</si>
  <si>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</si>
  <si>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</si>
  <si>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</si>
  <si>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</si>
  <si>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</si>
  <si>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</si>
  <si>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</si>
  <si>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</si>
  <si>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</si>
  <si>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</si>
  <si>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</si>
  <si>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</si>
  <si>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</si>
  <si>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</si>
  <si>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</si>
  <si>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</si>
  <si>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</si>
  <si>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</si>
  <si>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</si>
  <si>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</si>
  <si>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</si>
  <si>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</si>
  <si>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</si>
  <si>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</si>
  <si>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</si>
  <si>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</si>
  <si>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</si>
  <si>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</si>
  <si>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</si>
  <si>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</si>
  <si>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</si>
  <si>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</si>
  <si>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</si>
  <si>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</si>
  <si>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</si>
  <si>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</si>
  <si>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</si>
  <si>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</si>
  <si>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</si>
  <si>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</si>
  <si>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</si>
  <si>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</si>
  <si>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</si>
  <si>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</si>
  <si>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</si>
  <si>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</si>
  <si>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</si>
  <si>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</si>
  <si>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</si>
  <si>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</si>
  <si>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</si>
  <si>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</si>
  <si>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</si>
  <si>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</si>
  <si>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</si>
  <si>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</si>
  <si>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</si>
  <si>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</si>
  <si>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</si>
  <si>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</si>
  <si>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</si>
  <si>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</si>
  <si>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</si>
  <si>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</si>
  <si>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</si>
  <si>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</si>
  <si>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</si>
  <si>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</si>
  <si>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</si>
  <si>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</si>
  <si>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</si>
  <si>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</si>
  <si>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</si>
  <si>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</si>
  <si>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</si>
  <si>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</si>
  <si>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</si>
  <si>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</si>
  <si>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</si>
  <si>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</si>
  <si>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</si>
  <si>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</si>
  <si>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</si>
  <si>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</si>
  <si>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</si>
  <si>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</si>
  <si>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</si>
  <si>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</si>
  <si>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</si>
  <si>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</si>
  <si>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</si>
  <si>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</si>
  <si>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</si>
  <si>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</si>
  <si>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</si>
  <si>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</si>
  <si>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</si>
  <si>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</si>
  <si>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</si>
  <si>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</si>
  <si>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</si>
  <si>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</si>
  <si>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</si>
  <si>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</si>
  <si>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</si>
  <si>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</si>
  <si>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</si>
  <si>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</si>
  <si>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</si>
  <si>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</si>
  <si>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</si>
  <si>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</si>
  <si>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</si>
  <si>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</si>
  <si>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</si>
  <si>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</si>
  <si>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</si>
  <si>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</si>
  <si>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</si>
  <si>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</si>
  <si>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</si>
  <si>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</si>
  <si>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</si>
  <si>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</si>
  <si>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</si>
  <si>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</si>
  <si>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</si>
  <si>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</si>
  <si>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</si>
  <si>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</si>
  <si>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</si>
  <si>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</si>
  <si>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</si>
  <si>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</si>
  <si>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</si>
  <si>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</si>
  <si>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</si>
  <si>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</si>
  <si>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</si>
  <si>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</si>
  <si>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</si>
  <si>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</si>
  <si>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</si>
  <si>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</si>
  <si>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</si>
  <si>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</si>
  <si>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</si>
  <si>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</si>
  <si>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</si>
  <si>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</si>
  <si>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</si>
  <si>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</si>
  <si>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</si>
  <si>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</si>
  <si>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</si>
  <si>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</si>
  <si>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</si>
  <si>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</si>
  <si>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</si>
  <si>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</si>
  <si>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</si>
  <si>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</si>
  <si>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</si>
  <si>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</si>
  <si>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</si>
  <si>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</si>
  <si>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</si>
  <si>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</si>
  <si>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</si>
  <si>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</si>
  <si>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</si>
  <si>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</si>
  <si>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</si>
  <si>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</si>
  <si>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</si>
  <si>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</si>
  <si>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</si>
  <si>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</si>
  <si>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</si>
  <si>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</si>
  <si>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</si>
  <si>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</si>
  <si>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</si>
  <si>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</si>
  <si>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</si>
  <si>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</si>
  <si>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</si>
  <si>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</si>
  <si>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</si>
  <si>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</si>
  <si>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</si>
  <si>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</si>
  <si>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</si>
  <si>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</si>
  <si>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</si>
  <si>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</si>
  <si>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</si>
  <si>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</si>
  <si>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</si>
  <si>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</si>
  <si>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</si>
  <si>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</si>
  <si>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</si>
  <si>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</si>
  <si>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</si>
  <si>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</si>
  <si>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</si>
  <si>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</si>
  <si>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</si>
  <si>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</si>
  <si>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</si>
  <si>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</si>
  <si>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</si>
  <si>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</si>
  <si>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</si>
  <si>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</si>
  <si>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</si>
  <si>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</si>
  <si>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</si>
  <si>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</si>
  <si>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</si>
  <si>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</si>
  <si>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</si>
  <si>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</si>
  <si>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</si>
  <si>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</si>
  <si>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</si>
  <si>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</si>
  <si>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</si>
  <si>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</si>
  <si>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</si>
  <si>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</si>
  <si>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</si>
  <si>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</si>
  <si>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</si>
  <si>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</si>
  <si>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</si>
  <si>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</si>
  <si>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</si>
  <si>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</si>
  <si>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</si>
  <si>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</si>
  <si>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</si>
  <si>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</si>
  <si>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</si>
  <si>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</si>
  <si>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</si>
  <si>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</si>
  <si>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</si>
  <si>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</si>
  <si>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</si>
  <si>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</si>
  <si>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</si>
  <si>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</si>
  <si>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</si>
  <si>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</si>
  <si>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</si>
  <si>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</si>
  <si>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</si>
  <si>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</si>
  <si>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</si>
  <si>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</si>
  <si>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</si>
  <si>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</si>
  <si>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</si>
  <si>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</si>
  <si>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</si>
  <si>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</si>
  <si>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</si>
  <si>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</si>
  <si>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</si>
  <si>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</si>
  <si>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</si>
  <si>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</si>
  <si>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</si>
  <si>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</si>
  <si>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</si>
  <si>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</si>
  <si>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</si>
  <si>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</si>
  <si>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</si>
  <si>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</si>
  <si>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</si>
  <si>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</si>
  <si>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</si>
  <si>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</si>
  <si>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</si>
  <si>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</si>
  <si>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</si>
  <si>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</si>
  <si>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</si>
  <si>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</si>
  <si>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</si>
  <si>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</si>
  <si>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</si>
  <si>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</si>
  <si>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</si>
  <si>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</si>
  <si>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</si>
  <si>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</si>
  <si>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</si>
  <si>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</si>
  <si>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</si>
  <si>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</si>
  <si>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</si>
  <si>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</si>
  <si>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</si>
  <si>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</si>
  <si>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</si>
  <si>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</si>
  <si>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</si>
  <si>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</si>
  <si>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</si>
  <si>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</si>
  <si>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</si>
  <si>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</si>
  <si>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</si>
  <si>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</si>
  <si>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</si>
  <si>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</si>
  <si>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</si>
  <si>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</si>
  <si>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</si>
  <si>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</si>
  <si>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</si>
  <si>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</si>
  <si>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</si>
  <si>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</si>
  <si>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</si>
  <si>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</si>
  <si>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</si>
  <si>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</si>
  <si>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</si>
  <si>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</si>
  <si>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</si>
  <si>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</si>
  <si>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</si>
  <si>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</si>
  <si>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</si>
  <si>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</si>
  <si>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</si>
  <si>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</si>
  <si>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</si>
  <si>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</si>
  <si>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</si>
  <si>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</si>
  <si>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</si>
  <si>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</si>
  <si>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</si>
  <si>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</si>
  <si>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</si>
  <si>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</si>
  <si>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</si>
  <si>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</si>
  <si>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</si>
  <si>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</si>
  <si>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</si>
  <si>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</si>
  <si>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</si>
  <si>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</si>
  <si>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</si>
  <si>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</si>
  <si>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</si>
  <si>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</si>
  <si>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</si>
  <si>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</si>
  <si>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</si>
  <si>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</si>
  <si>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</si>
  <si>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</si>
  <si>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</si>
  <si>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</si>
  <si>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</si>
  <si>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</si>
  <si>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</si>
  <si>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</si>
  <si>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</si>
  <si>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</si>
  <si>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</si>
  <si>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</si>
  <si>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</si>
  <si>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</si>
  <si>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</si>
  <si>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</si>
  <si>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</si>
  <si>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</si>
  <si>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</si>
  <si>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</si>
  <si>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</si>
  <si>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</si>
  <si>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</si>
  <si>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</si>
  <si>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</si>
  <si>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</si>
  <si>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</si>
  <si>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</si>
  <si>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</si>
  <si>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</si>
  <si>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</si>
  <si>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</si>
  <si>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</si>
  <si>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</si>
  <si>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</si>
  <si>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</si>
  <si>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</si>
  <si>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</si>
  <si>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</si>
  <si>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</si>
  <si>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</si>
  <si>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</si>
  <si>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</si>
  <si>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</si>
  <si>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</si>
  <si>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</si>
  <si>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</si>
  <si>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</si>
  <si>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</si>
  <si>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</si>
  <si>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</si>
  <si>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</si>
  <si>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</si>
  <si>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</si>
  <si>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</si>
  <si>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</si>
  <si>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</si>
  <si>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</si>
  <si>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</si>
  <si>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</si>
  <si>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</si>
  <si>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</si>
  <si>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</si>
  <si>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</si>
  <si>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</si>
  <si>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</si>
  <si>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</si>
  <si>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</si>
  <si>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</si>
  <si>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</si>
  <si>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</si>
  <si>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</si>
  <si>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</si>
  <si>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</si>
  <si>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</si>
  <si>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</si>
  <si>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</si>
  <si>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</si>
  <si>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</si>
  <si>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</si>
  <si>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</si>
  <si>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</si>
  <si>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</si>
  <si>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</si>
  <si>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</si>
  <si>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</si>
  <si>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</si>
  <si>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</si>
  <si>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</si>
  <si>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</si>
  <si>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</si>
  <si>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</si>
  <si>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</si>
  <si>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</si>
  <si>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</si>
  <si>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</si>
  <si>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</si>
  <si>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</si>
  <si>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</si>
  <si>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</si>
  <si>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</si>
  <si>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</si>
  <si>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</si>
  <si>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</si>
  <si>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</si>
  <si>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</si>
  <si>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</si>
  <si>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</si>
  <si>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</si>
  <si>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</si>
  <si>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</si>
  <si>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</si>
  <si>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</si>
  <si>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</si>
  <si>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</si>
  <si>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</si>
  <si>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</si>
  <si>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</si>
  <si>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</si>
  <si>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</si>
  <si>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</si>
  <si>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</si>
  <si>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</si>
  <si>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</si>
  <si>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</si>
  <si>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</si>
  <si>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</si>
  <si>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</si>
  <si>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</si>
  <si>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</si>
  <si>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</si>
  <si>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</si>
  <si>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</si>
  <si>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</si>
  <si>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</si>
  <si>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</si>
  <si>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</si>
  <si>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</si>
  <si>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</si>
  <si>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</si>
  <si>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</si>
  <si>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</si>
  <si>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</si>
  <si>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</si>
  <si>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</si>
  <si>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</si>
  <si>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</si>
  <si>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</si>
  <si>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</si>
  <si>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</si>
  <si>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</si>
  <si>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</si>
  <si>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</si>
  <si>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</si>
  <si>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</si>
  <si>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</si>
  <si>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</si>
  <si>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</si>
  <si>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</si>
  <si>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</si>
  <si>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</si>
  <si>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</si>
  <si>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</si>
  <si>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</si>
  <si>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</si>
  <si>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</si>
  <si>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</si>
  <si>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</si>
  <si>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</si>
  <si>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</si>
  <si>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</si>
  <si>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</si>
  <si>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</si>
  <si>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</si>
  <si>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</si>
  <si>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</si>
  <si>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</si>
  <si>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</si>
  <si>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</si>
  <si>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</si>
  <si>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</si>
  <si>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</si>
  <si>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</si>
  <si>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</si>
  <si>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</si>
  <si>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</si>
  <si>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</si>
  <si>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</si>
  <si>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</si>
  <si>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</si>
  <si>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</si>
  <si>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</si>
  <si>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</si>
  <si>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</si>
  <si>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</si>
  <si>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</si>
  <si>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</si>
  <si>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</si>
  <si>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</si>
  <si>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</si>
  <si>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</si>
  <si>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</si>
  <si>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</si>
  <si>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</si>
  <si>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</si>
  <si>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</si>
  <si>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</si>
  <si>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</si>
  <si>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</si>
  <si>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</si>
  <si>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</si>
  <si>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</si>
  <si>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</si>
  <si>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</si>
  <si>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</si>
  <si>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</si>
  <si>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</si>
  <si>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</si>
  <si>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</si>
  <si>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</si>
  <si>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</si>
  <si>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</si>
  <si>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</si>
  <si>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</si>
  <si>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</si>
  <si>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</si>
  <si>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</si>
  <si>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</si>
  <si>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</si>
  <si>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</si>
  <si>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</si>
  <si>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</si>
  <si>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</si>
  <si>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</si>
  <si>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</si>
  <si>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</si>
  <si>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</si>
  <si>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</si>
  <si>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</si>
  <si>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</si>
  <si>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</si>
  <si>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</si>
  <si>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</si>
  <si>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</si>
  <si>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</si>
  <si>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</si>
  <si>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</si>
  <si>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</si>
  <si>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</si>
  <si>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</si>
  <si>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</si>
  <si>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</si>
  <si>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</si>
  <si>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</si>
  <si>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</si>
  <si>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</si>
  <si>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</si>
  <si>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</si>
  <si>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</si>
  <si>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</si>
  <si>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</si>
  <si>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</si>
  <si>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</si>
  <si>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</si>
  <si>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</si>
  <si>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</si>
  <si>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</si>
  <si>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</si>
  <si>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</si>
  <si>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</si>
  <si>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</si>
  <si>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</si>
  <si>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</si>
  <si>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</si>
  <si>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</si>
  <si>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</si>
  <si>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</si>
  <si>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</si>
  <si>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</si>
  <si>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</si>
  <si>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</si>
  <si>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</si>
  <si>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</si>
  <si>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</si>
  <si>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</si>
  <si>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</si>
  <si>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</si>
  <si>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</si>
  <si>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</si>
  <si>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</si>
  <si>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</si>
  <si>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</si>
  <si>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</si>
  <si>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</si>
  <si>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</si>
  <si>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</si>
  <si>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</si>
  <si>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</si>
  <si>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</si>
  <si>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</si>
  <si>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</si>
  <si>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</si>
  <si>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</si>
  <si>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</si>
  <si>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</si>
  <si>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</si>
  <si>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</si>
  <si>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</si>
  <si>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</si>
  <si>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</si>
  <si>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</si>
  <si>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</si>
  <si>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</si>
  <si>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</si>
  <si>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</si>
  <si>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</si>
  <si>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</si>
  <si>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</si>
  <si>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</si>
  <si>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</si>
  <si>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</si>
  <si>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</si>
  <si>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</si>
  <si>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</si>
  <si>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</si>
  <si>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</si>
  <si>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</si>
  <si>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</si>
  <si>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</si>
  <si>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</si>
  <si>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</si>
  <si>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</si>
  <si>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</si>
  <si>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</si>
  <si>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</si>
  <si>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</si>
  <si>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</si>
  <si>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</si>
  <si>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</si>
  <si>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</si>
  <si>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</si>
  <si>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</si>
  <si>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</si>
  <si>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</si>
  <si>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</si>
  <si>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</si>
  <si>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</si>
  <si>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</si>
  <si>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</si>
  <si>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</si>
  <si>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</si>
  <si>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</si>
  <si>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</si>
  <si>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</si>
  <si>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</si>
  <si>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</si>
  <si>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</si>
  <si>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</si>
  <si>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</si>
  <si>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</si>
  <si>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</si>
  <si>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</si>
  <si>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</si>
  <si>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</si>
  <si>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</si>
  <si>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</si>
  <si>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</si>
  <si>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</si>
  <si>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</si>
  <si>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</si>
  <si>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</si>
  <si>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</si>
  <si>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</si>
  <si>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</si>
  <si>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</si>
  <si>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</si>
  <si>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</si>
  <si>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</si>
  <si>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</si>
  <si>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</si>
  <si>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</si>
  <si>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</si>
  <si>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</si>
  <si>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</si>
  <si>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</si>
  <si>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</si>
  <si>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</si>
  <si>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</si>
  <si>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</si>
  <si>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</si>
  <si>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</si>
  <si>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</si>
  <si>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</si>
  <si>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</si>
  <si>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</si>
  <si>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</si>
  <si>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</si>
  <si>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</si>
  <si>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</si>
  <si>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</si>
  <si>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</si>
  <si>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</si>
  <si>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</si>
  <si>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</si>
  <si>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</si>
  <si>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</si>
  <si>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</si>
  <si>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</si>
  <si>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</si>
  <si>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</si>
  <si>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</si>
  <si>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</si>
  <si>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</si>
  <si>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</si>
  <si>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</si>
  <si>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</si>
  <si>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</si>
  <si>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</si>
  <si>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</si>
  <si>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</si>
  <si>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</si>
  <si>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</si>
  <si>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</si>
  <si>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</si>
  <si>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</si>
  <si>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</si>
  <si>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</si>
  <si>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</si>
  <si>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</si>
  <si>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</si>
  <si>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</si>
  <si>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</si>
  <si>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</si>
  <si>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</si>
  <si>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</si>
  <si>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</si>
  <si>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</si>
  <si>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</si>
  <si>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</si>
  <si>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</si>
  <si>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</si>
  <si>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</si>
  <si>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</si>
  <si>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</si>
  <si>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</si>
  <si>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</si>
  <si>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</si>
  <si>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</si>
  <si>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</si>
  <si>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</si>
  <si>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</si>
  <si>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</si>
  <si>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</si>
  <si>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</si>
  <si>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</si>
  <si>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</si>
  <si>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</si>
  <si>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</si>
  <si>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</si>
  <si>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</si>
  <si>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</si>
  <si>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</si>
  <si>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</si>
  <si>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</si>
  <si>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</si>
  <si>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</si>
  <si>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</si>
  <si>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</si>
  <si>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</si>
  <si>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</si>
  <si>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</si>
  <si>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</si>
  <si>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</si>
  <si>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</si>
  <si>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</si>
  <si>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</si>
  <si>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</si>
  <si>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</si>
  <si>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</si>
  <si>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</si>
  <si>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</si>
  <si>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</si>
  <si>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</si>
  <si>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</si>
  <si>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</si>
  <si>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</si>
  <si>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</si>
  <si>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</si>
  <si>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</si>
  <si>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</si>
  <si>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</si>
  <si>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</si>
  <si>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</si>
  <si>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</si>
  <si>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</si>
  <si>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</si>
  <si>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</si>
  <si>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</si>
  <si>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</si>
  <si>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</si>
  <si>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</si>
  <si>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</si>
  <si>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</si>
  <si>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</si>
  <si>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</si>
  <si>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</si>
  <si>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</si>
  <si>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</si>
  <si>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</si>
  <si>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</si>
  <si>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</si>
  <si>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</si>
  <si>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</si>
  <si>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</si>
  <si>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</si>
  <si>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</si>
  <si>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</si>
  <si>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</si>
  <si>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</si>
  <si>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</si>
  <si>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</si>
  <si>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</si>
  <si>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</si>
  <si>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</si>
  <si>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</si>
  <si>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</si>
  <si>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</si>
  <si>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</si>
  <si>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</si>
  <si>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</si>
  <si>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</si>
  <si>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</si>
  <si>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</si>
  <si>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</si>
  <si>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</si>
  <si>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</si>
  <si>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</si>
  <si>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</si>
  <si>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</si>
  <si>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</si>
  <si>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</si>
  <si>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</si>
  <si>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</si>
  <si>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</si>
  <si>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</si>
  <si>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</si>
  <si>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</si>
  <si>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</si>
  <si>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</si>
  <si>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</si>
  <si>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</si>
  <si>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</si>
  <si>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</si>
  <si>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</si>
  <si>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</si>
  <si>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</si>
  <si>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</si>
  <si>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</si>
  <si>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</si>
  <si>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</si>
  <si>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</si>
  <si>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</si>
  <si>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</si>
  <si>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</si>
  <si>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</si>
  <si>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</si>
  <si>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</si>
  <si>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</si>
  <si>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</si>
  <si>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</si>
  <si>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</si>
  <si>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</si>
  <si>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</si>
  <si>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</si>
  <si>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</si>
  <si>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</si>
  <si>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</si>
  <si>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</si>
  <si>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</si>
  <si>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</si>
  <si>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</si>
  <si>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</si>
  <si>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</si>
  <si>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</si>
  <si>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</si>
  <si>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</si>
  <si>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</si>
  <si>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</si>
  <si>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</si>
  <si>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</si>
  <si>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</si>
  <si>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</si>
  <si>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</si>
  <si>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</si>
  <si>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</si>
  <si>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</si>
  <si>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</si>
  <si>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</si>
  <si>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</si>
  <si>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</si>
  <si>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</si>
  <si>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</si>
  <si>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</si>
  <si>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</si>
  <si>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</si>
  <si>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</si>
  <si>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</si>
  <si>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</si>
  <si>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</si>
  <si>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</si>
  <si>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</si>
  <si>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</si>
  <si>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</si>
  <si>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</si>
  <si>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</si>
  <si>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</si>
  <si>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</si>
  <si>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</si>
  <si>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</si>
  <si>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</si>
  <si>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</si>
  <si>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</si>
  <si>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</si>
  <si>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</si>
  <si>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</si>
  <si>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</si>
  <si>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</si>
  <si>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</si>
  <si>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</si>
  <si>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</si>
  <si>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</si>
  <si>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</si>
  <si>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</si>
  <si>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</si>
  <si>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</si>
  <si>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</si>
  <si>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</si>
  <si>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</si>
  <si>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</si>
  <si>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</si>
  <si>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</si>
  <si>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</si>
  <si>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</si>
  <si>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</si>
  <si>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</si>
  <si>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</si>
  <si>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</si>
  <si>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</si>
  <si>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</si>
  <si>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</si>
  <si>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</si>
  <si>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</si>
  <si>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</si>
  <si>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</si>
  <si>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</si>
  <si>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</si>
  <si>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</si>
  <si>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</si>
  <si>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</si>
  <si>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</si>
  <si>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</si>
  <si>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</si>
  <si>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</si>
  <si>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</si>
  <si>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</si>
  <si>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</si>
  <si>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</si>
  <si>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</si>
  <si>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</si>
  <si>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</si>
  <si>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</si>
  <si>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</si>
  <si>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</si>
  <si>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</si>
  <si>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</si>
  <si>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</si>
  <si>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</si>
  <si>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</si>
  <si>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</si>
  <si>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</si>
  <si>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</si>
  <si>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</si>
  <si>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</si>
  <si>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</si>
  <si>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</si>
  <si>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</si>
  <si>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</si>
  <si>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</si>
  <si>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</si>
  <si>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</si>
  <si>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</si>
  <si>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</si>
  <si>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</si>
  <si>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</si>
  <si>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</si>
  <si>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</si>
  <si>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</si>
  <si>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</si>
  <si>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</si>
  <si>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</si>
  <si>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</si>
  <si>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</si>
  <si>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</si>
  <si>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</si>
  <si>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</si>
  <si>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</si>
  <si>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</si>
  <si>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</si>
  <si>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</si>
  <si>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</si>
  <si>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</si>
  <si>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</si>
  <si>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</si>
  <si>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</si>
  <si>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</si>
  <si>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</si>
  <si>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</si>
  <si>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</si>
  <si>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</si>
  <si>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</si>
  <si>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</si>
  <si>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</si>
  <si>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</si>
  <si>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</si>
  <si>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</si>
  <si>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</si>
  <si>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</si>
  <si>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</si>
  <si>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</si>
  <si>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</si>
  <si>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</si>
  <si>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</si>
  <si>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</si>
  <si>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</si>
  <si>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</si>
  <si>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</si>
  <si>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</si>
  <si>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</si>
  <si>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</si>
  <si>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</si>
  <si>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</si>
  <si>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</si>
  <si>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</si>
  <si>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</si>
  <si>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</si>
  <si>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</si>
  <si>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</si>
  <si>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</si>
  <si>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</si>
  <si>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</si>
  <si>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</si>
  <si>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</si>
  <si>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</si>
  <si>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</si>
  <si>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</si>
  <si>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</si>
  <si>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</si>
  <si>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</si>
  <si>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</si>
  <si>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</si>
  <si>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</si>
  <si>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</si>
  <si>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</si>
  <si>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</si>
  <si>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</si>
  <si>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</si>
  <si>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</si>
  <si>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</si>
  <si>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</si>
  <si>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</si>
  <si>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</si>
  <si>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</si>
  <si>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</si>
  <si>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</si>
  <si>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</si>
  <si>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</si>
  <si>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</si>
  <si>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</si>
  <si>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</si>
  <si>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</si>
  <si>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</si>
  <si>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</si>
  <si>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</si>
  <si>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</si>
  <si>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</si>
  <si>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</si>
  <si>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</si>
  <si>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</si>
  <si>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</si>
  <si>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</si>
  <si>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</si>
  <si>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</si>
  <si>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</si>
  <si>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</si>
  <si>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</si>
  <si>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</si>
  <si>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</si>
  <si>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</si>
  <si>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</si>
  <si>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</si>
  <si>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</si>
  <si>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</si>
  <si>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</si>
  <si>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</si>
  <si>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</si>
  <si>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</si>
  <si>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</si>
  <si>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</si>
  <si>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</si>
  <si>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</si>
  <si>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</si>
  <si>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</si>
  <si>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</si>
  <si>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</si>
  <si>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</si>
  <si>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</si>
  <si>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</si>
  <si>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</si>
  <si>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</si>
  <si>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</si>
  <si>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</si>
  <si>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</si>
  <si>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</si>
  <si>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</si>
  <si>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</si>
  <si>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</si>
  <si>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</si>
  <si>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</si>
  <si>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</si>
  <si>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</si>
  <si>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</si>
  <si>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</si>
  <si>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</si>
  <si>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</si>
  <si>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</si>
  <si>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</si>
  <si>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</si>
  <si>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</si>
  <si>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</si>
  <si>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</si>
  <si>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</si>
  <si>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</si>
  <si>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</si>
  <si>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</si>
  <si>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</si>
  <si>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</si>
  <si>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</si>
  <si>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</si>
  <si>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</si>
  <si>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</si>
  <si>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</si>
  <si>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</si>
  <si>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</si>
  <si>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</si>
  <si>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</si>
  <si>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</si>
  <si>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</si>
  <si>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</si>
  <si>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</si>
  <si>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</si>
  <si>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</si>
  <si>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</si>
  <si>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</si>
  <si>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</si>
  <si>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</si>
  <si>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</si>
  <si>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</si>
  <si>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</si>
  <si>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</si>
  <si>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</si>
  <si>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</si>
  <si>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</si>
  <si>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</si>
  <si>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</si>
  <si>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</si>
  <si>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</si>
  <si>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</si>
  <si>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</si>
  <si>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</si>
  <si>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</si>
  <si>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</si>
  <si>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</si>
  <si>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</si>
  <si>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</si>
  <si>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</si>
  <si>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</si>
  <si>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(All)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</si>
  <si>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</si>
  <si>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</si>
  <si>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</si>
  <si>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</si>
  <si>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</si>
  <si>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</si>
  <si>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</si>
  <si>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</si>
  <si>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</si>
  <si>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</si>
  <si>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</si>
  <si>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</si>
  <si>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</si>
  <si>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</si>
  <si>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</si>
  <si>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</si>
  <si>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</si>
  <si>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</si>
  <si>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</si>
  <si>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</si>
  <si>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</si>
  <si>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</si>
  <si>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</si>
  <si>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</si>
  <si>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</si>
  <si>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</si>
  <si>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</si>
  <si>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</si>
  <si>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</si>
  <si>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</si>
  <si>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</si>
  <si>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</si>
  <si>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</si>
  <si>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</si>
  <si>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</si>
  <si>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</si>
  <si>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</si>
  <si>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</si>
  <si>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</si>
  <si>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</si>
  <si>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Years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</si>
  <si>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</si>
  <si>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</si>
  <si>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</si>
  <si>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</si>
  <si>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</si>
  <si>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</si>
  <si>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</si>
  <si>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</si>
  <si>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</si>
  <si>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</si>
  <si>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</si>
  <si>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</si>
  <si>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</si>
  <si>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</si>
  <si>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</si>
  <si>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</si>
  <si>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</si>
  <si>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</si>
  <si>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</si>
  <si>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</si>
  <si>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Successful</t>
  </si>
  <si>
    <t>Mean</t>
  </si>
  <si>
    <t>Median</t>
  </si>
  <si>
    <t>Minimun</t>
  </si>
  <si>
    <t>Maximun</t>
  </si>
  <si>
    <t>Varience</t>
  </si>
  <si>
    <t>Standard Deviation</t>
  </si>
  <si>
    <t>Unsuccessful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</si>
</sst>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/yy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10" xfId="0" applyBorder="1"/>
    <xf numFmtId="9" fontId="0" fillId="0" borderId="10" xfId="42" applyFont="1" applyBorder="1"/>
    <xf numFmtId="0" fontId="0" fillId="33" borderId="0" xfId="0" applyFill="1"/>
    <xf numFmtId="0" fontId="16" fillId="0" borderId="10" xfId="0" applyFont="1" applyBorder="1" applyAlignment="1">
      <alignment horizontal="center"/>
    </xf>
    <xf numFmtId="0" fontId="16" fillId="0" borderId="10" xfId="0" applyFont="1" applyBorder="1"/>
    <xf numFmtId="1" fontId="0" fillId="0" borderId="10" xfId="0" applyNumberFormat="1" applyBorder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Table1!PivotTable1</c:name>
    <c:fmtId val="1"/>
  </c:pivotSource>
  <c:chart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A-4DB7-9CDA-BD0F575E9C15}"/>
            </c:ext>
          </c:extLst>
        </c:ser>
        <c:ser>
          <c:idx val="1"/>
          <c:order val="1"/>
          <c:tx>
            <c:strRef>
              <c:f>'Pivot Table1'!$C$3:$C$4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Table1'!$A$5:$A$14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CA-4DB7-9CDA-BD0F575E9C15}"/>
            </c:ext>
          </c:extLst>
        </c:ser>
        <c:ser>
          <c:idx val="2"/>
          <c:order val="2"/>
          <c:tx>
            <c:strRef>
              <c:f>'Pivot Table1'!$D$3:$D$4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CA-4DB7-9CDA-BD0F575E9C15}"/>
            </c:ext>
          </c:extLst>
        </c:ser>
        <c:ser>
          <c:idx val="3"/>
          <c:order val="3"/>
          <c:tx>
            <c:strRef>
              <c:f>'Pivot Table1'!$E$3:$E$4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CA-4DB7-9CDA-BD0F575E9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4111311"/>
        <c:axId val="789004015"/>
      </c:barChart>
      <c:catAx>
        <c:axId val="79411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004015"/>
        <c:crosses val="autoZero"/>
        <c:auto val="1"/>
        <c:lblAlgn val="ctr"/>
        <c:lblOffset val="100"/>
        <c:noMultiLvlLbl val="0"/>
      </c:catAx>
      <c:valAx>
        <c:axId val="78900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11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Table2!PivotTable2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'Pivot Table2'!$A$6:$A$30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B-4B28-B0A9-3DB1B048AFAA}"/>
            </c:ext>
          </c:extLst>
        </c:ser>
        <c:ser>
          <c:idx val="1"/>
          <c:order val="1"/>
          <c:tx>
            <c:strRef>
              <c:f>'Pivot Table2'!$C$4:$C$5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'Pivot Table2'!$A$6:$A$30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EB-4B28-B0A9-3DB1B048AFAA}"/>
            </c:ext>
          </c:extLst>
        </c:ser>
        <c:ser>
          <c:idx val="2"/>
          <c:order val="2"/>
          <c:tx>
            <c:strRef>
              <c:f>'Pivot Table2'!$D$4:$D$5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EB-4B28-B0A9-3DB1B048AFAA}"/>
            </c:ext>
          </c:extLst>
        </c:ser>
        <c:ser>
          <c:idx val="3"/>
          <c:order val="3"/>
          <c:tx>
            <c:strRef>
              <c:f>'Pivot Table2'!$E$4:$E$5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Table2'!$A$6:$A$30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EB-4B28-B0A9-3DB1B048A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5489823"/>
        <c:axId val="789044815"/>
      </c:barChart>
      <c:catAx>
        <c:axId val="98548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044815"/>
        <c:crosses val="autoZero"/>
        <c:auto val="1"/>
        <c:lblAlgn val="ctr"/>
        <c:lblOffset val="100"/>
        <c:noMultiLvlLbl val="0"/>
      </c:catAx>
      <c:valAx>
        <c:axId val="78904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48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Table3!PivotTable4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0-43E1-9B47-592AB2316813}"/>
            </c:ext>
          </c:extLst>
        </c:ser>
        <c:ser>
          <c:idx val="1"/>
          <c:order val="1"/>
          <c:tx>
            <c:strRef>
              <c:f>'Pivot Table3'!$C$4:$C$5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0-43E1-9B47-592AB2316813}"/>
            </c:ext>
          </c:extLst>
        </c:ser>
        <c:ser>
          <c:idx val="2"/>
          <c:order val="2"/>
          <c:tx>
            <c:strRef>
              <c:f>'Pivot Table3'!$D$4:$D$5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60-43E1-9B47-592AB2316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3626224"/>
        <c:axId val="1998040784"/>
      </c:lineChart>
      <c:catAx>
        <c:axId val="158362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040784"/>
        <c:crosses val="autoZero"/>
        <c:auto val="1"/>
        <c:lblAlgn val="ctr"/>
        <c:lblOffset val="100"/>
        <c:noMultiLvlLbl val="0"/>
      </c:catAx>
      <c:valAx>
        <c:axId val="19980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2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Outcome</a:t>
            </a:r>
            <a:r>
              <a:rPr lang="en-AU" baseline="0"/>
              <a:t> Based on Goal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CA-42BA-854F-BC5E1953800B}"/>
            </c:ext>
          </c:extLst>
        </c:ser>
        <c:ser>
          <c:idx val="5"/>
          <c:order val="5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CA-42BA-854F-BC5E1953800B}"/>
            </c:ext>
          </c:extLst>
        </c:ser>
        <c:ser>
          <c:idx val="6"/>
          <c:order val="6"/>
          <c:tx>
            <c:strRef>
              <c:f>Bonus!$H$1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CA-42BA-854F-BC5E19538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320960"/>
        <c:axId val="18150255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Bonus!$B$1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8CA-42BA-854F-BC5E1953800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8CA-42BA-854F-BC5E1953800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Bonus!$D$1</c15:sqref>
                        </c15:formulaRef>
                      </c:ext>
                    </c:extLst>
                    <c:strCache>
                      <c:ptCount val="1"/>
                      <c:pt idx="0">
                        <c:v>Number Cancelled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8CA-42BA-854F-BC5E1953800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8CA-42BA-854F-BC5E1953800B}"/>
                  </c:ext>
                </c:extLst>
              </c15:ser>
            </c15:filteredLineSeries>
          </c:ext>
        </c:extLst>
      </c:lineChart>
      <c:catAx>
        <c:axId val="49432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025504"/>
        <c:crosses val="autoZero"/>
        <c:auto val="1"/>
        <c:lblAlgn val="ctr"/>
        <c:lblOffset val="100"/>
        <c:noMultiLvlLbl val="0"/>
      </c:catAx>
      <c:valAx>
        <c:axId val="18150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2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1</xdr:row>
      <xdr:rowOff>57150</xdr:rowOff>
    </xdr:from>
    <xdr:to>
      <xdr:col>18</xdr:col>
      <xdr:colOff>469900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0B92FD-51FA-7386-D235-D65C17FC0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</xdr:row>
      <xdr:rowOff>66673</xdr:rowOff>
    </xdr:from>
    <xdr:to>
      <xdr:col>23</xdr:col>
      <xdr:colOff>226785</xdr:colOff>
      <xdr:row>29</xdr:row>
      <xdr:rowOff>72571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B97930-8774-E27F-B3C0-30E954892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561974</xdr:colOff>
      <xdr:row>2</xdr:row>
      <xdr:rowOff>158750</xdr:rowOff>
    </xdr:from>
    <xdr:to>
      <xdr:col>8</xdr:col>
      <xdr:colOff>1454149</xdr:colOff>
      <xdr:row>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8F4988-B835-9FC2-682D-7BD4B57FE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134936</xdr:rowOff>
    </xdr:from>
    <xdr:to>
      <xdr:col>10</xdr:col>
      <xdr:colOff>558800</xdr:colOff>
      <xdr:row>39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280510-24EB-5B4D-5385-3A3A689B8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on Gomes" refreshedDate="45018.382769097225" createdVersion="8" refreshedVersion="8" minRefreshableVersion="3" recordCount="1000" xr:uid="{D19865CB-D1D1-44A8-862A-2D7B0EFE1040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imon Gomes" refreshedDate="45018.516801620368" backgroundQuery="1" createdVersion="8" refreshedVersion="8" minRefreshableVersion="3" recordCount="0" supportSubquery="1" supportAdvancedDrill="1" xr:uid="{235F9803-2FF4-4FD2-BBC7-4619B684C991}">
  <cacheSource type="external" connectionId="1"/>
  <cacheFields count="6">
    <cacheField name="[Range].[Parent Category].[Parent Category]" caption="Parent Category" numFmtId="0" hierarchy="18" level="1">
      <sharedItems containsSemiMixedTypes="0" containsNonDate="0" containsString="0"/>
    </cacheField>
    <cacheField name="[Measures].[Count of outcome]" caption="Count of outcome" numFmtId="0" hierarchy="26" level="32767"/>
    <cacheField name="[Range].[outcome].[outcome]" caption="outcome" numFmtId="0" hierarchy="6" level="1">
      <sharedItems count="3">
        <s v="canceled"/>
        <s v="failed"/>
        <s v="successful"/>
      </sharedItems>
    </cacheField>
    <cacheField name="[Range].[Date Created Conversion].[Date Created Conversion]" caption="Date Created Conversion" numFmtId="0" hierarchy="13" level="1">
      <sharedItems containsSemiMixedTypes="0" containsNonDate="0" containsDate="1" containsString="0" minDate="2010-01-09T06:00:00" maxDate="2010-12-22T06:00:00" count="94">
        <d v="2010-01-09T06:00:00"/>
        <d v="2010-01-19T06:00:00"/>
        <d v="2010-01-25T06:00:00"/>
        <d v="2010-02-05T06:00:00"/>
        <d v="2010-02-09T06:00:00"/>
        <d v="2010-02-11T06:00:00"/>
        <d v="2010-02-14T06:00:00"/>
        <d v="2010-02-27T06:00:00"/>
        <d v="2010-03-01T06:00:00"/>
        <d v="2010-03-04T06:00:00"/>
        <d v="2010-03-11T06:00:00"/>
        <d v="2010-03-16T05:00:00"/>
        <d v="2010-03-18T05:00:00"/>
        <d v="2010-03-21T05:00:00"/>
        <d v="2010-03-22T05:00:00"/>
        <d v="2010-03-25T05:00:00"/>
        <d v="2010-03-28T05:00:00"/>
        <d v="2010-04-08T05:00:00"/>
        <d v="2010-04-09T05:00:00"/>
        <d v="2010-04-15T05:00:00"/>
        <d v="2010-04-17T05:00:00"/>
        <d v="2010-04-20T05:00:00"/>
        <d v="2010-04-23T05:00:00"/>
        <d v="2010-04-26T05:00:00"/>
        <d v="2010-05-12T05:00:00"/>
        <d v="2010-05-21T05:00:00"/>
        <d v="2010-05-23T05:00:00"/>
        <d v="2010-05-25T05:00:00"/>
        <d v="2010-05-30T05:00:00"/>
        <d v="2010-06-05T05:00:00"/>
        <d v="2010-06-06T05:00:00"/>
        <d v="2010-06-07T05:00:00"/>
        <d v="2010-06-12T05:00:00"/>
        <d v="2010-06-15T05:00:00"/>
        <d v="2010-06-16T05:00:00"/>
        <d v="2010-06-19T05:00:00"/>
        <d v="2010-06-21T05:00:00"/>
        <d v="2010-06-23T05:00:00"/>
        <d v="2010-06-26T05:00:00"/>
        <d v="2010-06-28T05:00:00"/>
        <d v="2010-06-29T05:00:00"/>
        <d v="2010-07-01T05:00:00"/>
        <d v="2010-07-06T05:00:00"/>
        <d v="2010-07-08T05:00:00"/>
        <d v="2010-07-14T05:00:00"/>
        <d v="2010-07-15T05:00:00"/>
        <d v="2010-07-19T05:00:00"/>
        <d v="2010-07-27T05:00:00"/>
        <d v="2010-07-31T05:00:00"/>
        <d v="2010-08-05T05:00:00"/>
        <d v="2010-08-06T05:00:00"/>
        <d v="2010-08-07T05:00:00"/>
        <d v="2010-08-09T05:00:00"/>
        <d v="2010-08-12T05:00:00"/>
        <d v="2010-08-14T05:00:00"/>
        <d v="2010-08-16T05:00:00"/>
        <d v="2010-08-19T05:00:00"/>
        <d v="2010-08-24T05:00:00"/>
        <d v="2010-08-25T05:00:00"/>
        <d v="2010-08-26T05:00:00"/>
        <d v="2010-08-27T05:00:00"/>
        <d v="2010-08-31T05:00:00"/>
        <d v="2010-09-02T05:00:00"/>
        <d v="2010-09-09T05:00:00"/>
        <d v="2010-09-15T05:00:00"/>
        <d v="2010-09-21T05:00:00"/>
        <d v="2010-09-27T05:00:00"/>
        <d v="2010-09-28T05:00:00"/>
        <d v="2010-09-30T05:00:00"/>
        <d v="2010-10-04T05:00:00"/>
        <d v="2010-10-05T05:00:00"/>
        <d v="2010-10-06T05:00:00"/>
        <d v="2010-10-07T05:00:00"/>
        <d v="2010-10-13T05:00:00"/>
        <d v="2010-10-18T05:00:00"/>
        <d v="2010-10-20T05:00:00"/>
        <d v="2010-10-23T05:00:00"/>
        <d v="2010-10-24T05:00:00"/>
        <d v="2010-10-25T05:00:00"/>
        <d v="2010-10-28T05:00:00"/>
        <d v="2010-10-31T05:00:00"/>
        <d v="2010-11-02T05:00:00"/>
        <d v="2010-11-06T05:00:00"/>
        <d v="2010-11-15T06:00:00"/>
        <d v="2010-11-17T06:00:00"/>
        <d v="2010-11-23T06:00:00"/>
        <d v="2010-11-25T06:00:00"/>
        <d v="2010-12-02T06:00:00"/>
        <d v="2010-12-03T06:00:00"/>
        <d v="2010-12-10T06:00:00"/>
        <d v="2010-12-13T06:00:00"/>
        <d v="2010-12-15T06:00:00"/>
        <d v="2010-12-19T06:00:00"/>
        <d v="2010-12-22T06:00:00"/>
      </sharedItems>
      <extLst>
        <ext xmlns:x15="http://schemas.microsoft.com/office/spreadsheetml/2010/11/main" uri="{4F2E5C28-24EA-4eb8-9CBF-B6C8F9C3D259}">
          <x15:cachedUniqueNames>
            <x15:cachedUniqueName index="0" name="[Range].[Date Created Conversion].&amp;[2010-01-09T06:00:00]"/>
            <x15:cachedUniqueName index="1" name="[Range].[Date Created Conversion].&amp;[2010-01-19T06:00:00]"/>
            <x15:cachedUniqueName index="2" name="[Range].[Date Created Conversion].&amp;[2010-01-25T06:00:00]"/>
            <x15:cachedUniqueName index="3" name="[Range].[Date Created Conversion].&amp;[2010-02-05T06:00:00]"/>
            <x15:cachedUniqueName index="4" name="[Range].[Date Created Conversion].&amp;[2010-02-09T06:00:00]"/>
            <x15:cachedUniqueName index="5" name="[Range].[Date Created Conversion].&amp;[2010-02-11T06:00:00]"/>
            <x15:cachedUniqueName index="6" name="[Range].[Date Created Conversion].&amp;[2010-02-14T06:00:00]"/>
            <x15:cachedUniqueName index="7" name="[Range].[Date Created Conversion].&amp;[2010-02-27T06:00:00]"/>
            <x15:cachedUniqueName index="8" name="[Range].[Date Created Conversion].&amp;[2010-03-01T06:00:00]"/>
            <x15:cachedUniqueName index="9" name="[Range].[Date Created Conversion].&amp;[2010-03-04T06:00:00]"/>
            <x15:cachedUniqueName index="10" name="[Range].[Date Created Conversion].&amp;[2010-03-11T06:00:00]"/>
            <x15:cachedUniqueName index="11" name="[Range].[Date Created Conversion].&amp;[2010-03-16T05:00:00]"/>
            <x15:cachedUniqueName index="12" name="[Range].[Date Created Conversion].&amp;[2010-03-18T05:00:00]"/>
            <x15:cachedUniqueName index="13" name="[Range].[Date Created Conversion].&amp;[2010-03-21T05:00:00]"/>
            <x15:cachedUniqueName index="14" name="[Range].[Date Created Conversion].&amp;[2010-03-22T05:00:00]"/>
            <x15:cachedUniqueName index="15" name="[Range].[Date Created Conversion].&amp;[2010-03-25T05:00:00]"/>
            <x15:cachedUniqueName index="16" name="[Range].[Date Created Conversion].&amp;[2010-03-28T05:00:00]"/>
            <x15:cachedUniqueName index="17" name="[Range].[Date Created Conversion].&amp;[2010-04-08T05:00:00]"/>
            <x15:cachedUniqueName index="18" name="[Range].[Date Created Conversion].&amp;[2010-04-09T05:00:00]"/>
            <x15:cachedUniqueName index="19" name="[Range].[Date Created Conversion].&amp;[2010-04-15T05:00:00]"/>
            <x15:cachedUniqueName index="20" name="[Range].[Date Created Conversion].&amp;[2010-04-17T05:00:00]"/>
            <x15:cachedUniqueName index="21" name="[Range].[Date Created Conversion].&amp;[2010-04-20T05:00:00]"/>
            <x15:cachedUniqueName index="22" name="[Range].[Date Created Conversion].&amp;[2010-04-23T05:00:00]"/>
            <x15:cachedUniqueName index="23" name="[Range].[Date Created Conversion].&amp;[2010-04-26T05:00:00]"/>
            <x15:cachedUniqueName index="24" name="[Range].[Date Created Conversion].&amp;[2010-05-12T05:00:00]"/>
            <x15:cachedUniqueName index="25" name="[Range].[Date Created Conversion].&amp;[2010-05-21T05:00:00]"/>
            <x15:cachedUniqueName index="26" name="[Range].[Date Created Conversion].&amp;[2010-05-23T05:00:00]"/>
            <x15:cachedUniqueName index="27" name="[Range].[Date Created Conversion].&amp;[2010-05-25T05:00:00]"/>
            <x15:cachedUniqueName index="28" name="[Range].[Date Created Conversion].&amp;[2010-05-30T05:00:00]"/>
            <x15:cachedUniqueName index="29" name="[Range].[Date Created Conversion].&amp;[2010-06-05T05:00:00]"/>
            <x15:cachedUniqueName index="30" name="[Range].[Date Created Conversion].&amp;[2010-06-06T05:00:00]"/>
            <x15:cachedUniqueName index="31" name="[Range].[Date Created Conversion].&amp;[2010-06-07T05:00:00]"/>
            <x15:cachedUniqueName index="32" name="[Range].[Date Created Conversion].&amp;[2010-06-12T05:00:00]"/>
            <x15:cachedUniqueName index="33" name="[Range].[Date Created Conversion].&amp;[2010-06-15T05:00:00]"/>
            <x15:cachedUniqueName index="34" name="[Range].[Date Created Conversion].&amp;[2010-06-16T05:00:00]"/>
            <x15:cachedUniqueName index="35" name="[Range].[Date Created Conversion].&amp;[2010-06-19T05:00:00]"/>
            <x15:cachedUniqueName index="36" name="[Range].[Date Created Conversion].&amp;[2010-06-21T05:00:00]"/>
            <x15:cachedUniqueName index="37" name="[Range].[Date Created Conversion].&amp;[2010-06-23T05:00:00]"/>
            <x15:cachedUniqueName index="38" name="[Range].[Date Created Conversion].&amp;[2010-06-26T05:00:00]"/>
            <x15:cachedUniqueName index="39" name="[Range].[Date Created Conversion].&amp;[2010-06-28T05:00:00]"/>
            <x15:cachedUniqueName index="40" name="[Range].[Date Created Conversion].&amp;[2010-06-29T05:00:00]"/>
            <x15:cachedUniqueName index="41" name="[Range].[Date Created Conversion].&amp;[2010-07-01T05:00:00]"/>
            <x15:cachedUniqueName index="42" name="[Range].[Date Created Conversion].&amp;[2010-07-06T05:00:00]"/>
            <x15:cachedUniqueName index="43" name="[Range].[Date Created Conversion].&amp;[2010-07-08T05:00:00]"/>
            <x15:cachedUniqueName index="44" name="[Range].[Date Created Conversion].&amp;[2010-07-14T05:00:00]"/>
            <x15:cachedUniqueName index="45" name="[Range].[Date Created Conversion].&amp;[2010-07-15T05:00:00]"/>
            <x15:cachedUniqueName index="46" name="[Range].[Date Created Conversion].&amp;[2010-07-19T05:00:00]"/>
            <x15:cachedUniqueName index="47" name="[Range].[Date Created Conversion].&amp;[2010-07-27T05:00:00]"/>
            <x15:cachedUniqueName index="48" name="[Range].[Date Created Conversion].&amp;[2010-07-31T05:00:00]"/>
            <x15:cachedUniqueName index="49" name="[Range].[Date Created Conversion].&amp;[2010-08-05T05:00:00]"/>
            <x15:cachedUniqueName index="50" name="[Range].[Date Created Conversion].&amp;[2010-08-06T05:00:00]"/>
            <x15:cachedUniqueName index="51" name="[Range].[Date Created Conversion].&amp;[2010-08-07T05:00:00]"/>
            <x15:cachedUniqueName index="52" name="[Range].[Date Created Conversion].&amp;[2010-08-09T05:00:00]"/>
            <x15:cachedUniqueName index="53" name="[Range].[Date Created Conversion].&amp;[2010-08-12T05:00:00]"/>
            <x15:cachedUniqueName index="54" name="[Range].[Date Created Conversion].&amp;[2010-08-14T05:00:00]"/>
            <x15:cachedUniqueName index="55" name="[Range].[Date Created Conversion].&amp;[2010-08-16T05:00:00]"/>
            <x15:cachedUniqueName index="56" name="[Range].[Date Created Conversion].&amp;[2010-08-19T05:00:00]"/>
            <x15:cachedUniqueName index="57" name="[Range].[Date Created Conversion].&amp;[2010-08-24T05:00:00]"/>
            <x15:cachedUniqueName index="58" name="[Range].[Date Created Conversion].&amp;[2010-08-25T05:00:00]"/>
            <x15:cachedUniqueName index="59" name="[Range].[Date Created Conversion].&amp;[2010-08-26T05:00:00]"/>
            <x15:cachedUniqueName index="60" name="[Range].[Date Created Conversion].&amp;[2010-08-27T05:00:00]"/>
            <x15:cachedUniqueName index="61" name="[Range].[Date Created Conversion].&amp;[2010-08-31T05:00:00]"/>
            <x15:cachedUniqueName index="62" name="[Range].[Date Created Conversion].&amp;[2010-09-02T05:00:00]"/>
            <x15:cachedUniqueName index="63" name="[Range].[Date Created Conversion].&amp;[2010-09-09T05:00:00]"/>
            <x15:cachedUniqueName index="64" name="[Range].[Date Created Conversion].&amp;[2010-09-15T05:00:00]"/>
            <x15:cachedUniqueName index="65" name="[Range].[Date Created Conversion].&amp;[2010-09-21T05:00:00]"/>
            <x15:cachedUniqueName index="66" name="[Range].[Date Created Conversion].&amp;[2010-09-27T05:00:00]"/>
            <x15:cachedUniqueName index="67" name="[Range].[Date Created Conversion].&amp;[2010-09-28T05:00:00]"/>
            <x15:cachedUniqueName index="68" name="[Range].[Date Created Conversion].&amp;[2010-09-30T05:00:00]"/>
            <x15:cachedUniqueName index="69" name="[Range].[Date Created Conversion].&amp;[2010-10-04T05:00:00]"/>
            <x15:cachedUniqueName index="70" name="[Range].[Date Created Conversion].&amp;[2010-10-05T05:00:00]"/>
            <x15:cachedUniqueName index="71" name="[Range].[Date Created Conversion].&amp;[2010-10-06T05:00:00]"/>
            <x15:cachedUniqueName index="72" name="[Range].[Date Created Conversion].&amp;[2010-10-07T05:00:00]"/>
            <x15:cachedUniqueName index="73" name="[Range].[Date Created Conversion].&amp;[2010-10-13T05:00:00]"/>
            <x15:cachedUniqueName index="74" name="[Range].[Date Created Conversion].&amp;[2010-10-18T05:00:00]"/>
            <x15:cachedUniqueName index="75" name="[Range].[Date Created Conversion].&amp;[2010-10-20T05:00:00]"/>
            <x15:cachedUniqueName index="76" name="[Range].[Date Created Conversion].&amp;[2010-10-23T05:00:00]"/>
            <x15:cachedUniqueName index="77" name="[Range].[Date Created Conversion].&amp;[2010-10-24T05:00:00]"/>
            <x15:cachedUniqueName index="78" name="[Range].[Date Created Conversion].&amp;[2010-10-25T05:00:00]"/>
            <x15:cachedUniqueName index="79" name="[Range].[Date Created Conversion].&amp;[2010-10-28T05:00:00]"/>
            <x15:cachedUniqueName index="80" name="[Range].[Date Created Conversion].&amp;[2010-10-31T05:00:00]"/>
            <x15:cachedUniqueName index="81" name="[Range].[Date Created Conversion].&amp;[2010-11-02T05:00:00]"/>
            <x15:cachedUniqueName index="82" name="[Range].[Date Created Conversion].&amp;[2010-11-06T05:00:00]"/>
            <x15:cachedUniqueName index="83" name="[Range].[Date Created Conversion].&amp;[2010-11-15T06:00:00]"/>
            <x15:cachedUniqueName index="84" name="[Range].[Date Created Conversion].&amp;[2010-11-17T06:00:00]"/>
            <x15:cachedUniqueName index="85" name="[Range].[Date Created Conversion].&amp;[2010-11-23T06:00:00]"/>
            <x15:cachedUniqueName index="86" name="[Range].[Date Created Conversion].&amp;[2010-11-25T06:00:00]"/>
            <x15:cachedUniqueName index="87" name="[Range].[Date Created Conversion].&amp;[2010-12-02T06:00:00]"/>
            <x15:cachedUniqueName index="88" name="[Range].[Date Created Conversion].&amp;[2010-12-03T06:00:00]"/>
            <x15:cachedUniqueName index="89" name="[Range].[Date Created Conversion].&amp;[2010-12-10T06:00:00]"/>
            <x15:cachedUniqueName index="90" name="[Range].[Date Created Conversion].&amp;[2010-12-13T06:00:00]"/>
            <x15:cachedUniqueName index="91" name="[Range].[Date Created Conversion].&amp;[2010-12-15T06:00:00]"/>
            <x15:cachedUniqueName index="92" name="[Range].[Date Created Conversion].&amp;[2010-12-19T06:00:00]"/>
            <x15:cachedUniqueName index="93" name="[Range].[Date Created Conversion].&amp;[2010-12-22T06:00:00]"/>
          </x15:cachedUniqueNames>
        </ext>
      </extLst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</cacheFields>
  <cacheHierarchies count="28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>
      <fieldsUsage count="2">
        <fieldUsage x="-1"/>
        <fieldUsage x="3"/>
      </fieldsUsage>
    </cacheHierarchy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5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launched_at]" caption="Sum of launched_a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3B7BF0-AF6C-4586-B4FD-B34397CA3EF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65928F-901B-4617-BDC2-14B4258E440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497C33-75C3-4671-A96F-298307BE63F2}" name="PivotTable4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>
  <location ref="A4:E18" firstHeaderRow="1" firstDataRow="2" firstDataCol="1" rowPageCount="2" colPageCount="1"/>
  <pivotFields count="6">
    <pivotField axis="axisPage" allDrilled="1" subtotalTop="0" showAll="0" dataSourceSort="1" defaultSubtotal="0" defaultAttributeDrillState="1"/>
    <pivotField dataField="1" subtotalTop="0" showAll="0" defaultSubtotal="0"/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allDrilled="1" subtotalTop="0" showAll="0" sortType="ascending" defaultSubtotal="0" defaultAttributeDrillState="1">
      <items count="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name="Years" axis="axisPage" allDrilled="1" subtotalTop="0" showAll="0" dataSourceSort="1" defaultSubtotal="0" defaultAttributeDrillState="1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2">
    <pageField fld="0" hier="18" name="[Range].[Parent Category].[All]" cap="All"/>
    <pageField fld="5" hier="20" name="[Range].[Date Created Conversion (Year)].[All]" cap="All"/>
  </pageFields>
  <dataFields count="1">
    <dataField name="Count of outcome" fld="1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F1" workbookViewId="0">
      <selection activeCell="U1" sqref="U1:U1048576"/>
    </sheetView>
  </sheetViews>
  <sheetFormatPr defaultColWidth="10.625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3.875" bestFit="1" customWidth="1"/>
    <col min="8" max="8" width="13" bestFit="1" customWidth="1"/>
    <col min="9" max="9" width="15.875" bestFit="1" customWidth="1"/>
    <col min="12" max="13" width="11.125" bestFit="1" customWidth="1"/>
    <col min="14" max="14" width="21.75" bestFit="1" customWidth="1"/>
    <col min="15" max="15" width="11.125" customWidth="1"/>
    <col min="18" max="18" width="28" bestFit="1" customWidth="1"/>
    <col min="19" max="19" width="14.25" bestFit="1" customWidth="1"/>
    <col min="20" max="20" width="16.875" bestFit="1" customWidth="1"/>
    <col min="21" max="21" width="16.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ROUND(IFERROR(E2/H2,0),2)</f>
        <v>0</v>
      </c>
      <c r="J2" t="s">
        <v>15</v>
      </c>
      <c r="K2" t="s">
        <v>16</v>
      </c>
      <c r="L2">
        <v>1448690400</v>
      </c>
      <c r="M2">
        <v>1450159200</v>
      </c>
      <c r="N2" s="6">
        <f>(((L2/60)/60/24)+DATE(1970,1,1))</f>
        <v>42336.25</v>
      </c>
      <c r="O2" s="6">
        <f>(((M2/60)/60/24)+DATE(1970,1,1))</f>
        <v>42353.25</v>
      </c>
      <c r="P2" t="b">
        <v>0</v>
      </c>
      <c r="Q2" t="b">
        <v>0</v>
      </c>
      <c r="R2" t="s">
        <v>17</v>
      </c>
      <c r="S2" t="str">
        <f>LEFT(R2:R2,(FIND("/",R2))-1)</f>
        <v>food</v>
      </c>
      <c r="T2" t="str">
        <f>RIGHT(R2:R2,LEN(R2:R2)-(FIND("/",R2)))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 t="shared" ref="I3:I66" si="1">ROUND(IFERROR(E3/H3,0),2)</f>
        <v>92.15</v>
      </c>
      <c r="J3" t="s">
        <v>21</v>
      </c>
      <c r="K3" t="s">
        <v>22</v>
      </c>
      <c r="L3">
        <v>1408424400</v>
      </c>
      <c r="M3">
        <v>1408597200</v>
      </c>
      <c r="N3" s="6">
        <f t="shared" ref="N3:N66" si="2">(((L3/60)/60/24)+DATE(1970,1,1))</f>
        <v>41870.208333333336</v>
      </c>
      <c r="O3" s="6">
        <f t="shared" ref="O3:O66" si="3">(((M3/60)/60/24)+DATE(1970,1,1))</f>
        <v>41872.208333333336</v>
      </c>
      <c r="P3" t="b">
        <v>0</v>
      </c>
      <c r="Q3" t="b">
        <v>1</v>
      </c>
      <c r="R3" t="s">
        <v>23</v>
      </c>
      <c r="S3" t="str">
        <f t="shared" ref="S3:S66" si="4">LEFT(R3:R3,(FIND("/",R3))-1)</f>
        <v>music</v>
      </c>
      <c r="T3" t="str">
        <f t="shared" ref="T3:T66" si="5">RIGHT(R3:R3,LEN(R3:R3)-(FIND("/",R3)))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6">
        <f t="shared" si="2"/>
        <v>41595.25</v>
      </c>
      <c r="O4" s="6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6">
        <f t="shared" si="2"/>
        <v>43688.208333333328</v>
      </c>
      <c r="O5" s="6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6">
        <f t="shared" si="2"/>
        <v>43485.25</v>
      </c>
      <c r="O6" s="6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6">
        <f t="shared" si="2"/>
        <v>41149.208333333336</v>
      </c>
      <c r="O7" s="6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6">
        <f t="shared" si="2"/>
        <v>42991.208333333328</v>
      </c>
      <c r="O8" s="6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6">
        <f t="shared" si="2"/>
        <v>42229.208333333328</v>
      </c>
      <c r="O9" s="6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2"/>
        <v>40399.208333333336</v>
      </c>
      <c r="O10" s="6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2"/>
        <v>41536.208333333336</v>
      </c>
      <c r="O11" s="6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2"/>
        <v>40404.208333333336</v>
      </c>
      <c r="O12" s="6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2"/>
        <v>40442.208333333336</v>
      </c>
      <c r="O13" s="6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2"/>
        <v>43760.208333333328</v>
      </c>
      <c r="O14" s="6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2"/>
        <v>42532.208333333328</v>
      </c>
      <c r="O15" s="6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2"/>
        <v>40974.25</v>
      </c>
      <c r="O16" s="6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2"/>
        <v>43809.25</v>
      </c>
      <c r="O17" s="6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2"/>
        <v>41661.25</v>
      </c>
      <c r="O18" s="6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2"/>
        <v>40555.25</v>
      </c>
      <c r="O19" s="6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2"/>
        <v>43351.208333333328</v>
      </c>
      <c r="O20" s="6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2"/>
        <v>43528.25</v>
      </c>
      <c r="O21" s="6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2"/>
        <v>41848.208333333336</v>
      </c>
      <c r="O22" s="6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2"/>
        <v>40770.208333333336</v>
      </c>
      <c r="O23" s="6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2"/>
        <v>43193.208333333328</v>
      </c>
      <c r="O24" s="6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6">
        <f t="shared" si="2"/>
        <v>43510.25</v>
      </c>
      <c r="O25" s="6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2"/>
        <v>41811.208333333336</v>
      </c>
      <c r="O26" s="6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2"/>
        <v>40681.208333333336</v>
      </c>
      <c r="O27" s="6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2"/>
        <v>43312.208333333328</v>
      </c>
      <c r="O28" s="6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2"/>
        <v>42280.208333333328</v>
      </c>
      <c r="O29" s="6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2"/>
        <v>40218.25</v>
      </c>
      <c r="O30" s="6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6">
        <f t="shared" si="2"/>
        <v>43301.208333333328</v>
      </c>
      <c r="O31" s="6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2"/>
        <v>43609.208333333328</v>
      </c>
      <c r="O32" s="6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6">
        <f t="shared" si="2"/>
        <v>42374.25</v>
      </c>
      <c r="O33" s="6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6">
        <f t="shared" si="2"/>
        <v>43110.25</v>
      </c>
      <c r="O34" s="6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2"/>
        <v>41917.208333333336</v>
      </c>
      <c r="O35" s="6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2"/>
        <v>42817.208333333328</v>
      </c>
      <c r="O36" s="6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6">
        <f t="shared" si="2"/>
        <v>43484.25</v>
      </c>
      <c r="O37" s="6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2"/>
        <v>40600.25</v>
      </c>
      <c r="O38" s="6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6">
        <f t="shared" si="2"/>
        <v>43744.208333333328</v>
      </c>
      <c r="O39" s="6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2"/>
        <v>40469.208333333336</v>
      </c>
      <c r="O40" s="6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2"/>
        <v>41330.25</v>
      </c>
      <c r="O41" s="6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2"/>
        <v>40334.208333333336</v>
      </c>
      <c r="O42" s="6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6">
        <f t="shared" si="2"/>
        <v>41156.208333333336</v>
      </c>
      <c r="O43" s="6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2"/>
        <v>40728.208333333336</v>
      </c>
      <c r="O44" s="6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2"/>
        <v>41844.208333333336</v>
      </c>
      <c r="O45" s="6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6">
        <f t="shared" si="2"/>
        <v>43541.208333333328</v>
      </c>
      <c r="O46" s="6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2"/>
        <v>42676.208333333328</v>
      </c>
      <c r="O47" s="6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2"/>
        <v>40367.208333333336</v>
      </c>
      <c r="O48" s="6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2"/>
        <v>41727.208333333336</v>
      </c>
      <c r="O49" s="6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2"/>
        <v>42180.208333333328</v>
      </c>
      <c r="O50" s="6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2"/>
        <v>43758.208333333328</v>
      </c>
      <c r="O51" s="6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6">
        <f t="shared" si="2"/>
        <v>41487.208333333336</v>
      </c>
      <c r="O52" s="6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2"/>
        <v>40995.208333333336</v>
      </c>
      <c r="O53" s="6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2"/>
        <v>40436.208333333336</v>
      </c>
      <c r="O54" s="6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2"/>
        <v>41779.208333333336</v>
      </c>
      <c r="O55" s="6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2"/>
        <v>43170.25</v>
      </c>
      <c r="O56" s="6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2"/>
        <v>43311.208333333328</v>
      </c>
      <c r="O57" s="6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2"/>
        <v>42014.25</v>
      </c>
      <c r="O58" s="6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2"/>
        <v>42979.208333333328</v>
      </c>
      <c r="O59" s="6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2"/>
        <v>42268.208333333328</v>
      </c>
      <c r="O60" s="6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2"/>
        <v>42898.208333333328</v>
      </c>
      <c r="O61" s="6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2"/>
        <v>41107.208333333336</v>
      </c>
      <c r="O62" s="6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2"/>
        <v>40595.25</v>
      </c>
      <c r="O63" s="6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2"/>
        <v>42160.208333333328</v>
      </c>
      <c r="O64" s="6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2"/>
        <v>42853.208333333328</v>
      </c>
      <c r="O65" s="6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6">
        <f t="shared" si="2"/>
        <v>43283.208333333328</v>
      </c>
      <c r="O66" s="6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ROUND((E67/D67)*100,0)</f>
        <v>236</v>
      </c>
      <c r="G67" t="s">
        <v>20</v>
      </c>
      <c r="H67">
        <v>236</v>
      </c>
      <c r="I67">
        <f t="shared" ref="I67:I130" si="7">ROUND(IFERROR(E67/H67,0),2)</f>
        <v>61.04</v>
      </c>
      <c r="J67" t="s">
        <v>21</v>
      </c>
      <c r="K67" t="s">
        <v>22</v>
      </c>
      <c r="L67">
        <v>1296108000</v>
      </c>
      <c r="M67">
        <v>1296712800</v>
      </c>
      <c r="N67" s="6">
        <f t="shared" ref="N67:N130" si="8">(((L67/60)/60/24)+DATE(1970,1,1))</f>
        <v>40570.25</v>
      </c>
      <c r="O67" s="6">
        <f t="shared" ref="O67:O130" si="9">(((M67/60)/60/24)+DATE(1970,1,1))</f>
        <v>40577.25</v>
      </c>
      <c r="P67" t="b">
        <v>0</v>
      </c>
      <c r="Q67" t="b">
        <v>0</v>
      </c>
      <c r="R67" t="s">
        <v>33</v>
      </c>
      <c r="S67" t="str">
        <f t="shared" ref="S67:S130" si="10">LEFT(R67:R67,(FIND("/",R67))-1)</f>
        <v>theater</v>
      </c>
      <c r="T67" t="str">
        <f t="shared" ref="T67:T130" si="11">RIGHT(R67:R67,LEN(R67:R67)-(FIND("/",R67)))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6">
        <f t="shared" si="8"/>
        <v>42102.208333333328</v>
      </c>
      <c r="O68" s="6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6">
        <f t="shared" si="8"/>
        <v>40203.25</v>
      </c>
      <c r="O69" s="6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6">
        <f t="shared" si="8"/>
        <v>42943.208333333328</v>
      </c>
      <c r="O70" s="6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8"/>
        <v>40531.25</v>
      </c>
      <c r="O71" s="6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6">
        <f t="shared" si="8"/>
        <v>40484.208333333336</v>
      </c>
      <c r="O72" s="6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8"/>
        <v>43799.25</v>
      </c>
      <c r="O73" s="6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8"/>
        <v>42186.208333333328</v>
      </c>
      <c r="O74" s="6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8"/>
        <v>42701.25</v>
      </c>
      <c r="O75" s="6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6">
        <f t="shared" si="8"/>
        <v>42456.208333333328</v>
      </c>
      <c r="O76" s="6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8"/>
        <v>43296.208333333328</v>
      </c>
      <c r="O77" s="6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8"/>
        <v>42027.25</v>
      </c>
      <c r="O78" s="6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8"/>
        <v>40448.208333333336</v>
      </c>
      <c r="O79" s="6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8"/>
        <v>43206.208333333328</v>
      </c>
      <c r="O80" s="6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8"/>
        <v>43267.208333333328</v>
      </c>
      <c r="O81" s="6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8"/>
        <v>42976.208333333328</v>
      </c>
      <c r="O82" s="6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8"/>
        <v>43062.25</v>
      </c>
      <c r="O83" s="6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6">
        <f t="shared" si="8"/>
        <v>43482.25</v>
      </c>
      <c r="O84" s="6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8"/>
        <v>42579.208333333328</v>
      </c>
      <c r="O85" s="6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8"/>
        <v>41118.208333333336</v>
      </c>
      <c r="O86" s="6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8"/>
        <v>40797.208333333336</v>
      </c>
      <c r="O87" s="6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8"/>
        <v>42128.208333333328</v>
      </c>
      <c r="O88" s="6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8"/>
        <v>40610.25</v>
      </c>
      <c r="O89" s="6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8"/>
        <v>42110.208333333328</v>
      </c>
      <c r="O90" s="6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8"/>
        <v>40283.208333333336</v>
      </c>
      <c r="O91" s="6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8"/>
        <v>42425.25</v>
      </c>
      <c r="O92" s="6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6">
        <f t="shared" si="8"/>
        <v>42588.208333333328</v>
      </c>
      <c r="O93" s="6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6">
        <f t="shared" si="8"/>
        <v>40352.208333333336</v>
      </c>
      <c r="O94" s="6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8"/>
        <v>41202.208333333336</v>
      </c>
      <c r="O95" s="6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6">
        <f t="shared" si="8"/>
        <v>43562.208333333328</v>
      </c>
      <c r="O96" s="6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8"/>
        <v>43752.208333333328</v>
      </c>
      <c r="O97" s="6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8"/>
        <v>40612.25</v>
      </c>
      <c r="O98" s="6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8"/>
        <v>42180.208333333328</v>
      </c>
      <c r="O99" s="6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8"/>
        <v>42212.208333333328</v>
      </c>
      <c r="O100" s="6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8"/>
        <v>41968.25</v>
      </c>
      <c r="O101" s="6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8"/>
        <v>40835.208333333336</v>
      </c>
      <c r="O102" s="6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8"/>
        <v>42056.25</v>
      </c>
      <c r="O103" s="6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8"/>
        <v>43234.208333333328</v>
      </c>
      <c r="O104" s="6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6">
        <f t="shared" si="8"/>
        <v>40475.208333333336</v>
      </c>
      <c r="O105" s="6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8"/>
        <v>42878.208333333328</v>
      </c>
      <c r="O106" s="6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8"/>
        <v>41366.208333333336</v>
      </c>
      <c r="O107" s="6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8"/>
        <v>43716.208333333328</v>
      </c>
      <c r="O108" s="6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8"/>
        <v>43213.208333333328</v>
      </c>
      <c r="O109" s="6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8"/>
        <v>41005.208333333336</v>
      </c>
      <c r="O110" s="6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8"/>
        <v>41651.25</v>
      </c>
      <c r="O111" s="6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8"/>
        <v>43354.208333333328</v>
      </c>
      <c r="O112" s="6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8"/>
        <v>41174.208333333336</v>
      </c>
      <c r="O113" s="6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8"/>
        <v>41875.208333333336</v>
      </c>
      <c r="O114" s="6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8"/>
        <v>42990.208333333328</v>
      </c>
      <c r="O115" s="6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8"/>
        <v>43564.208333333328</v>
      </c>
      <c r="O116" s="6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6">
        <f t="shared" si="8"/>
        <v>43056.25</v>
      </c>
      <c r="O117" s="6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8"/>
        <v>42265.208333333328</v>
      </c>
      <c r="O118" s="6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8"/>
        <v>40808.208333333336</v>
      </c>
      <c r="O119" s="6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8"/>
        <v>41665.25</v>
      </c>
      <c r="O120" s="6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8"/>
        <v>41806.208333333336</v>
      </c>
      <c r="O121" s="6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8"/>
        <v>42111.208333333328</v>
      </c>
      <c r="O122" s="6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8"/>
        <v>41917.208333333336</v>
      </c>
      <c r="O123" s="6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8"/>
        <v>41970.25</v>
      </c>
      <c r="O124" s="6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8"/>
        <v>42332.25</v>
      </c>
      <c r="O125" s="6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6">
        <f t="shared" si="8"/>
        <v>43598.208333333328</v>
      </c>
      <c r="O126" s="6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8"/>
        <v>43362.208333333328</v>
      </c>
      <c r="O127" s="6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8"/>
        <v>42596.208333333328</v>
      </c>
      <c r="O128" s="6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8"/>
        <v>40310.208333333336</v>
      </c>
      <c r="O129" s="6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si="8"/>
        <v>40417.208333333336</v>
      </c>
      <c r="O130" s="6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ROUND((E131/D131)*100,0)</f>
        <v>3</v>
      </c>
      <c r="G131" t="s">
        <v>74</v>
      </c>
      <c r="H131">
        <v>55</v>
      </c>
      <c r="I131">
        <f t="shared" ref="I131:I194" si="13">ROUND(IFERROR(E131/H131,0),2)</f>
        <v>86.47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ref="N131:N194" si="14">(((L131/60)/60/24)+DATE(1970,1,1))</f>
        <v>42038.25</v>
      </c>
      <c r="O131" s="6">
        <f t="shared" ref="O131:O194" si="15">(((M131/60)/60/24)+DATE(1970,1,1))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LEFT(R131:R131,(FIND("/",R131))-1)</f>
        <v>food</v>
      </c>
      <c r="T131" t="str">
        <f t="shared" ref="T131:T194" si="17">RIGHT(R131:R131,LEN(R131:R131)-(FIND("/",R131)))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6">
        <f t="shared" si="14"/>
        <v>40842.208333333336</v>
      </c>
      <c r="O132" s="6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6">
        <f t="shared" si="14"/>
        <v>41607.25</v>
      </c>
      <c r="O133" s="6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14"/>
        <v>43112.25</v>
      </c>
      <c r="O134" s="6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14"/>
        <v>40767.208333333336</v>
      </c>
      <c r="O135" s="6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6">
        <f t="shared" si="14"/>
        <v>40713.208333333336</v>
      </c>
      <c r="O136" s="6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14"/>
        <v>41340.25</v>
      </c>
      <c r="O137" s="6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14"/>
        <v>41797.208333333336</v>
      </c>
      <c r="O138" s="6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14"/>
        <v>40457.208333333336</v>
      </c>
      <c r="O139" s="6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14"/>
        <v>41180.208333333336</v>
      </c>
      <c r="O140" s="6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14"/>
        <v>42115.208333333328</v>
      </c>
      <c r="O141" s="6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14"/>
        <v>43156.25</v>
      </c>
      <c r="O142" s="6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14"/>
        <v>42167.208333333328</v>
      </c>
      <c r="O143" s="6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14"/>
        <v>41005.208333333336</v>
      </c>
      <c r="O144" s="6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14"/>
        <v>40357.208333333336</v>
      </c>
      <c r="O145" s="6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14"/>
        <v>43633.208333333328</v>
      </c>
      <c r="O146" s="6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6">
        <f t="shared" si="14"/>
        <v>41889.208333333336</v>
      </c>
      <c r="O147" s="6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14"/>
        <v>40855.25</v>
      </c>
      <c r="O148" s="6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14"/>
        <v>42534.208333333328</v>
      </c>
      <c r="O149" s="6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14"/>
        <v>42941.208333333328</v>
      </c>
      <c r="O150" s="6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14"/>
        <v>41275.25</v>
      </c>
      <c r="O151" s="6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14"/>
        <v>43450.25</v>
      </c>
      <c r="O152" s="6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14"/>
        <v>41799.208333333336</v>
      </c>
      <c r="O153" s="6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14"/>
        <v>42783.25</v>
      </c>
      <c r="O154" s="6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14"/>
        <v>41201.208333333336</v>
      </c>
      <c r="O155" s="6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14"/>
        <v>42502.208333333328</v>
      </c>
      <c r="O156" s="6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14"/>
        <v>40262.208333333336</v>
      </c>
      <c r="O157" s="6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14"/>
        <v>43743.208333333328</v>
      </c>
      <c r="O158" s="6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14"/>
        <v>41638.25</v>
      </c>
      <c r="O159" s="6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14"/>
        <v>42346.25</v>
      </c>
      <c r="O160" s="6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14"/>
        <v>43551.208333333328</v>
      </c>
      <c r="O161" s="6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14"/>
        <v>43582.208333333328</v>
      </c>
      <c r="O162" s="6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14"/>
        <v>42270.208333333328</v>
      </c>
      <c r="O163" s="6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6">
        <f t="shared" si="14"/>
        <v>43442.25</v>
      </c>
      <c r="O164" s="6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14"/>
        <v>43028.208333333328</v>
      </c>
      <c r="O165" s="6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14"/>
        <v>43016.208333333328</v>
      </c>
      <c r="O166" s="6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14"/>
        <v>42948.208333333328</v>
      </c>
      <c r="O167" s="6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14"/>
        <v>40534.25</v>
      </c>
      <c r="O168" s="6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14"/>
        <v>41435.208333333336</v>
      </c>
      <c r="O169" s="6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14"/>
        <v>43518.25</v>
      </c>
      <c r="O170" s="6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14"/>
        <v>41077.208333333336</v>
      </c>
      <c r="O171" s="6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14"/>
        <v>42950.208333333328</v>
      </c>
      <c r="O172" s="6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14"/>
        <v>41718.208333333336</v>
      </c>
      <c r="O173" s="6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14"/>
        <v>41839.208333333336</v>
      </c>
      <c r="O174" s="6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14"/>
        <v>41412.208333333336</v>
      </c>
      <c r="O175" s="6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14"/>
        <v>42282.208333333328</v>
      </c>
      <c r="O176" s="6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14"/>
        <v>42613.208333333328</v>
      </c>
      <c r="O177" s="6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14"/>
        <v>42616.208333333328</v>
      </c>
      <c r="O178" s="6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14"/>
        <v>40497.25</v>
      </c>
      <c r="O179" s="6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14"/>
        <v>42999.208333333328</v>
      </c>
      <c r="O180" s="6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14"/>
        <v>41350.208333333336</v>
      </c>
      <c r="O181" s="6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14"/>
        <v>40259.208333333336</v>
      </c>
      <c r="O182" s="6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14"/>
        <v>43012.208333333328</v>
      </c>
      <c r="O183" s="6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6">
        <f t="shared" si="14"/>
        <v>43631.208333333328</v>
      </c>
      <c r="O184" s="6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14"/>
        <v>40430.208333333336</v>
      </c>
      <c r="O185" s="6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14"/>
        <v>43588.208333333328</v>
      </c>
      <c r="O186" s="6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14"/>
        <v>43233.208333333328</v>
      </c>
      <c r="O187" s="6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14"/>
        <v>41782.208333333336</v>
      </c>
      <c r="O188" s="6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14"/>
        <v>41328.25</v>
      </c>
      <c r="O189" s="6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6">
        <f t="shared" si="14"/>
        <v>41975.25</v>
      </c>
      <c r="O190" s="6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14"/>
        <v>42433.25</v>
      </c>
      <c r="O191" s="6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14"/>
        <v>41429.208333333336</v>
      </c>
      <c r="O192" s="6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6">
        <f t="shared" si="14"/>
        <v>43536.208333333328</v>
      </c>
      <c r="O193" s="6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si="14"/>
        <v>41817.208333333336</v>
      </c>
      <c r="O194" s="6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ROUND((E195/D195)*100,0)</f>
        <v>46</v>
      </c>
      <c r="G195" t="s">
        <v>14</v>
      </c>
      <c r="H195">
        <v>65</v>
      </c>
      <c r="I195">
        <f t="shared" ref="I195:I258" si="19">ROUND(IFERROR(E195/H195,0),2)</f>
        <v>46.34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ref="N195:N258" si="20">(((L195/60)/60/24)+DATE(1970,1,1))</f>
        <v>43198.208333333328</v>
      </c>
      <c r="O195" s="6">
        <f t="shared" ref="O195:O258" si="21">(((M195/60)/60/24)+DATE(1970,1,1))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LEFT(R195:R195,(FIND("/",R195))-1)</f>
        <v>music</v>
      </c>
      <c r="T195" t="str">
        <f t="shared" ref="T195:T258" si="23">RIGHT(R195:R195,LEN(R195:R195)-(FIND("/",R195)))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si="20"/>
        <v>42261.208333333328</v>
      </c>
      <c r="O196" s="6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20"/>
        <v>43310.208333333328</v>
      </c>
      <c r="O197" s="6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20"/>
        <v>42616.208333333328</v>
      </c>
      <c r="O198" s="6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20"/>
        <v>42909.208333333328</v>
      </c>
      <c r="O199" s="6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20"/>
        <v>40396.208333333336</v>
      </c>
      <c r="O200" s="6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20"/>
        <v>42192.208333333328</v>
      </c>
      <c r="O201" s="6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20"/>
        <v>40262.208333333336</v>
      </c>
      <c r="O202" s="6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20"/>
        <v>41845.208333333336</v>
      </c>
      <c r="O203" s="6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20"/>
        <v>40818.208333333336</v>
      </c>
      <c r="O204" s="6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20"/>
        <v>42752.25</v>
      </c>
      <c r="O205" s="6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20"/>
        <v>40636.208333333336</v>
      </c>
      <c r="O206" s="6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20"/>
        <v>43390.208333333328</v>
      </c>
      <c r="O207" s="6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20"/>
        <v>40236.25</v>
      </c>
      <c r="O208" s="6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20"/>
        <v>43340.208333333328</v>
      </c>
      <c r="O209" s="6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20"/>
        <v>43048.25</v>
      </c>
      <c r="O210" s="6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20"/>
        <v>42496.208333333328</v>
      </c>
      <c r="O211" s="6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20"/>
        <v>42797.25</v>
      </c>
      <c r="O212" s="6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20"/>
        <v>41513.208333333336</v>
      </c>
      <c r="O213" s="6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20"/>
        <v>43814.25</v>
      </c>
      <c r="O214" s="6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20"/>
        <v>40488.208333333336</v>
      </c>
      <c r="O215" s="6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20"/>
        <v>40409.208333333336</v>
      </c>
      <c r="O216" s="6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20"/>
        <v>43509.25</v>
      </c>
      <c r="O217" s="6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20"/>
        <v>40869.25</v>
      </c>
      <c r="O218" s="6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20"/>
        <v>43583.208333333328</v>
      </c>
      <c r="O219" s="6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6">
        <f t="shared" si="20"/>
        <v>40858.25</v>
      </c>
      <c r="O220" s="6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20"/>
        <v>41137.208333333336</v>
      </c>
      <c r="O221" s="6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20"/>
        <v>40725.208333333336</v>
      </c>
      <c r="O222" s="6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20"/>
        <v>41081.208333333336</v>
      </c>
      <c r="O223" s="6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20"/>
        <v>41914.208333333336</v>
      </c>
      <c r="O224" s="6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20"/>
        <v>42445.208333333328</v>
      </c>
      <c r="O225" s="6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20"/>
        <v>41906.208333333336</v>
      </c>
      <c r="O226" s="6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20"/>
        <v>41762.208333333336</v>
      </c>
      <c r="O227" s="6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20"/>
        <v>40276.208333333336</v>
      </c>
      <c r="O228" s="6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20"/>
        <v>42139.208333333328</v>
      </c>
      <c r="O229" s="6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20"/>
        <v>42613.208333333328</v>
      </c>
      <c r="O230" s="6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20"/>
        <v>42887.208333333328</v>
      </c>
      <c r="O231" s="6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20"/>
        <v>43805.25</v>
      </c>
      <c r="O232" s="6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20"/>
        <v>41415.208333333336</v>
      </c>
      <c r="O233" s="6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20"/>
        <v>42576.208333333328</v>
      </c>
      <c r="O234" s="6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20"/>
        <v>40706.208333333336</v>
      </c>
      <c r="O235" s="6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6">
        <f t="shared" si="20"/>
        <v>42969.208333333328</v>
      </c>
      <c r="O236" s="6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20"/>
        <v>42779.25</v>
      </c>
      <c r="O237" s="6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20"/>
        <v>43641.208333333328</v>
      </c>
      <c r="O238" s="6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20"/>
        <v>41754.208333333336</v>
      </c>
      <c r="O239" s="6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6">
        <f t="shared" si="20"/>
        <v>43083.25</v>
      </c>
      <c r="O240" s="6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20"/>
        <v>42245.208333333328</v>
      </c>
      <c r="O241" s="6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20"/>
        <v>40396.208333333336</v>
      </c>
      <c r="O242" s="6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20"/>
        <v>41742.208333333336</v>
      </c>
      <c r="O243" s="6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20"/>
        <v>42865.208333333328</v>
      </c>
      <c r="O244" s="6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20"/>
        <v>43163.25</v>
      </c>
      <c r="O245" s="6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20"/>
        <v>41834.208333333336</v>
      </c>
      <c r="O246" s="6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20"/>
        <v>41736.208333333336</v>
      </c>
      <c r="O247" s="6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20"/>
        <v>41491.208333333336</v>
      </c>
      <c r="O248" s="6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20"/>
        <v>42726.25</v>
      </c>
      <c r="O249" s="6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20"/>
        <v>42004.25</v>
      </c>
      <c r="O250" s="6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20"/>
        <v>42006.25</v>
      </c>
      <c r="O251" s="6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20"/>
        <v>40203.25</v>
      </c>
      <c r="O252" s="6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20"/>
        <v>41252.25</v>
      </c>
      <c r="O253" s="6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20"/>
        <v>41572.208333333336</v>
      </c>
      <c r="O254" s="6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20"/>
        <v>40641.208333333336</v>
      </c>
      <c r="O255" s="6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20"/>
        <v>42787.25</v>
      </c>
      <c r="O256" s="6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20"/>
        <v>40590.25</v>
      </c>
      <c r="O257" s="6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si="20"/>
        <v>42393.25</v>
      </c>
      <c r="O258" s="6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ROUND((E259/D259)*100,0)</f>
        <v>146</v>
      </c>
      <c r="G259" t="s">
        <v>20</v>
      </c>
      <c r="H259">
        <v>92</v>
      </c>
      <c r="I259">
        <f t="shared" ref="I259:I322" si="25">ROUND(IFERROR(E259/H259,0),2)</f>
        <v>90.46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ref="N259:N322" si="26">(((L259/60)/60/24)+DATE(1970,1,1))</f>
        <v>41338.25</v>
      </c>
      <c r="O259" s="6">
        <f t="shared" ref="O259:O322" si="27">(((M259/60)/60/24)+DATE(1970,1,1))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LEFT(R259:R259,(FIND("/",R259))-1)</f>
        <v>theater</v>
      </c>
      <c r="T259" t="str">
        <f t="shared" ref="T259:T322" si="29">RIGHT(R259:R259,LEN(R259:R259)-(FIND("/",R259)))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si="26"/>
        <v>42712.25</v>
      </c>
      <c r="O260" s="6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26"/>
        <v>41251.25</v>
      </c>
      <c r="O261" s="6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26"/>
        <v>41180.208333333336</v>
      </c>
      <c r="O262" s="6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26"/>
        <v>40415.208333333336</v>
      </c>
      <c r="O263" s="6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26"/>
        <v>40638.208333333336</v>
      </c>
      <c r="O264" s="6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26"/>
        <v>40187.25</v>
      </c>
      <c r="O265" s="6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26"/>
        <v>41317.25</v>
      </c>
      <c r="O266" s="6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26"/>
        <v>42372.25</v>
      </c>
      <c r="O267" s="6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6">
        <f t="shared" si="26"/>
        <v>41950.25</v>
      </c>
      <c r="O268" s="6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26"/>
        <v>41206.208333333336</v>
      </c>
      <c r="O269" s="6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26"/>
        <v>41186.208333333336</v>
      </c>
      <c r="O270" s="6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26"/>
        <v>43496.25</v>
      </c>
      <c r="O271" s="6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26"/>
        <v>40514.25</v>
      </c>
      <c r="O272" s="6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26"/>
        <v>42345.25</v>
      </c>
      <c r="O273" s="6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26"/>
        <v>43656.208333333328</v>
      </c>
      <c r="O274" s="6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26"/>
        <v>42995.208333333328</v>
      </c>
      <c r="O275" s="6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26"/>
        <v>43045.25</v>
      </c>
      <c r="O276" s="6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26"/>
        <v>43561.208333333328</v>
      </c>
      <c r="O277" s="6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26"/>
        <v>41018.208333333336</v>
      </c>
      <c r="O278" s="6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26"/>
        <v>40378.208333333336</v>
      </c>
      <c r="O279" s="6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26"/>
        <v>41239.25</v>
      </c>
      <c r="O280" s="6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26"/>
        <v>43346.208333333328</v>
      </c>
      <c r="O281" s="6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26"/>
        <v>43060.25</v>
      </c>
      <c r="O282" s="6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26"/>
        <v>40979.25</v>
      </c>
      <c r="O283" s="6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26"/>
        <v>42701.25</v>
      </c>
      <c r="O284" s="6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26"/>
        <v>42520.208333333328</v>
      </c>
      <c r="O285" s="6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26"/>
        <v>41030.208333333336</v>
      </c>
      <c r="O286" s="6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26"/>
        <v>42623.208333333328</v>
      </c>
      <c r="O287" s="6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26"/>
        <v>42697.25</v>
      </c>
      <c r="O288" s="6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26"/>
        <v>42122.208333333328</v>
      </c>
      <c r="O289" s="6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26"/>
        <v>40982.208333333336</v>
      </c>
      <c r="O290" s="6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26"/>
        <v>42219.208333333328</v>
      </c>
      <c r="O291" s="6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26"/>
        <v>41404.208333333336</v>
      </c>
      <c r="O292" s="6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26"/>
        <v>40831.208333333336</v>
      </c>
      <c r="O293" s="6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26"/>
        <v>40984.208333333336</v>
      </c>
      <c r="O294" s="6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6">
        <f t="shared" si="26"/>
        <v>40456.208333333336</v>
      </c>
      <c r="O295" s="6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26"/>
        <v>43399.208333333328</v>
      </c>
      <c r="O296" s="6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6">
        <f t="shared" si="26"/>
        <v>41562.208333333336</v>
      </c>
      <c r="O297" s="6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26"/>
        <v>43493.25</v>
      </c>
      <c r="O298" s="6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26"/>
        <v>41653.25</v>
      </c>
      <c r="O299" s="6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26"/>
        <v>42426.25</v>
      </c>
      <c r="O300" s="6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26"/>
        <v>42432.25</v>
      </c>
      <c r="O301" s="6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26"/>
        <v>42977.208333333328</v>
      </c>
      <c r="O302" s="6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26"/>
        <v>42061.25</v>
      </c>
      <c r="O303" s="6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26"/>
        <v>43345.208333333328</v>
      </c>
      <c r="O304" s="6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26"/>
        <v>42376.25</v>
      </c>
      <c r="O305" s="6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26"/>
        <v>42589.208333333328</v>
      </c>
      <c r="O306" s="6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26"/>
        <v>42448.208333333328</v>
      </c>
      <c r="O307" s="6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26"/>
        <v>42930.208333333328</v>
      </c>
      <c r="O308" s="6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6">
        <f t="shared" si="26"/>
        <v>41066.208333333336</v>
      </c>
      <c r="O309" s="6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26"/>
        <v>40651.208333333336</v>
      </c>
      <c r="O310" s="6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26"/>
        <v>40807.208333333336</v>
      </c>
      <c r="O311" s="6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26"/>
        <v>40277.208333333336</v>
      </c>
      <c r="O312" s="6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26"/>
        <v>40590.25</v>
      </c>
      <c r="O313" s="6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26"/>
        <v>41572.208333333336</v>
      </c>
      <c r="O314" s="6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26"/>
        <v>40966.25</v>
      </c>
      <c r="O315" s="6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26"/>
        <v>43536.208333333328</v>
      </c>
      <c r="O316" s="6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26"/>
        <v>41783.208333333336</v>
      </c>
      <c r="O317" s="6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6">
        <f t="shared" si="26"/>
        <v>43788.25</v>
      </c>
      <c r="O318" s="6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26"/>
        <v>42869.208333333328</v>
      </c>
      <c r="O319" s="6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26"/>
        <v>41684.25</v>
      </c>
      <c r="O320" s="6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26"/>
        <v>40402.208333333336</v>
      </c>
      <c r="O321" s="6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si="26"/>
        <v>40673.208333333336</v>
      </c>
      <c r="O322" s="6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ROUND((E323/D323)*100,0)</f>
        <v>94</v>
      </c>
      <c r="G323" t="s">
        <v>14</v>
      </c>
      <c r="H323">
        <v>2468</v>
      </c>
      <c r="I323">
        <f t="shared" ref="I323:I386" si="31">ROUND(IFERROR(E323/H323,0),2)</f>
        <v>65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ref="N323:N386" si="32">(((L323/60)/60/24)+DATE(1970,1,1))</f>
        <v>40634.208333333336</v>
      </c>
      <c r="O323" s="6">
        <f t="shared" ref="O323:O386" si="33">(((M323/60)/60/24)+DATE(1970,1,1))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LEFT(R323:R323,(FIND("/",R323))-1)</f>
        <v>film &amp; video</v>
      </c>
      <c r="T323" t="str">
        <f t="shared" ref="T323:T386" si="35">RIGHT(R323:R323,LEN(R323:R323)-(FIND("/",R323)))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si="32"/>
        <v>40507.25</v>
      </c>
      <c r="O324" s="6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32"/>
        <v>41725.208333333336</v>
      </c>
      <c r="O325" s="6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32"/>
        <v>42176.208333333328</v>
      </c>
      <c r="O326" s="6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32"/>
        <v>43267.208333333328</v>
      </c>
      <c r="O327" s="6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32"/>
        <v>42364.25</v>
      </c>
      <c r="O328" s="6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32"/>
        <v>43705.208333333328</v>
      </c>
      <c r="O329" s="6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32"/>
        <v>43434.25</v>
      </c>
      <c r="O330" s="6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32"/>
        <v>42716.25</v>
      </c>
      <c r="O331" s="6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6">
        <f t="shared" si="32"/>
        <v>43077.25</v>
      </c>
      <c r="O332" s="6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32"/>
        <v>40896.25</v>
      </c>
      <c r="O333" s="6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32"/>
        <v>41361.208333333336</v>
      </c>
      <c r="O334" s="6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32"/>
        <v>43424.25</v>
      </c>
      <c r="O335" s="6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32"/>
        <v>43110.25</v>
      </c>
      <c r="O336" s="6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32"/>
        <v>43784.25</v>
      </c>
      <c r="O337" s="6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32"/>
        <v>40527.25</v>
      </c>
      <c r="O338" s="6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32"/>
        <v>43780.25</v>
      </c>
      <c r="O339" s="6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32"/>
        <v>40821.208333333336</v>
      </c>
      <c r="O340" s="6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32"/>
        <v>42949.208333333328</v>
      </c>
      <c r="O341" s="6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32"/>
        <v>40889.25</v>
      </c>
      <c r="O342" s="6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32"/>
        <v>42244.208333333328</v>
      </c>
      <c r="O343" s="6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32"/>
        <v>41475.208333333336</v>
      </c>
      <c r="O344" s="6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32"/>
        <v>41597.25</v>
      </c>
      <c r="O345" s="6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32"/>
        <v>43122.25</v>
      </c>
      <c r="O346" s="6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32"/>
        <v>42194.208333333328</v>
      </c>
      <c r="O347" s="6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32"/>
        <v>42971.208333333328</v>
      </c>
      <c r="O348" s="6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32"/>
        <v>42046.25</v>
      </c>
      <c r="O349" s="6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32"/>
        <v>42782.25</v>
      </c>
      <c r="O350" s="6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32"/>
        <v>42930.208333333328</v>
      </c>
      <c r="O351" s="6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32"/>
        <v>42144.208333333328</v>
      </c>
      <c r="O352" s="6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32"/>
        <v>42240.208333333328</v>
      </c>
      <c r="O353" s="6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32"/>
        <v>42315.25</v>
      </c>
      <c r="O354" s="6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32"/>
        <v>43651.208333333328</v>
      </c>
      <c r="O355" s="6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6">
        <f t="shared" si="32"/>
        <v>41520.208333333336</v>
      </c>
      <c r="O356" s="6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32"/>
        <v>42757.25</v>
      </c>
      <c r="O357" s="6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6">
        <f t="shared" si="32"/>
        <v>40922.25</v>
      </c>
      <c r="O358" s="6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32"/>
        <v>42250.208333333328</v>
      </c>
      <c r="O359" s="6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32"/>
        <v>43322.208333333328</v>
      </c>
      <c r="O360" s="6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32"/>
        <v>40782.208333333336</v>
      </c>
      <c r="O361" s="6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6">
        <f t="shared" si="32"/>
        <v>40544.25</v>
      </c>
      <c r="O362" s="6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32"/>
        <v>43015.208333333328</v>
      </c>
      <c r="O363" s="6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32"/>
        <v>40570.25</v>
      </c>
      <c r="O364" s="6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32"/>
        <v>40904.25</v>
      </c>
      <c r="O365" s="6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32"/>
        <v>43164.25</v>
      </c>
      <c r="O366" s="6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32"/>
        <v>42733.25</v>
      </c>
      <c r="O367" s="6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32"/>
        <v>40546.25</v>
      </c>
      <c r="O368" s="6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32"/>
        <v>41930.208333333336</v>
      </c>
      <c r="O369" s="6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6">
        <f t="shared" si="32"/>
        <v>40464.208333333336</v>
      </c>
      <c r="O370" s="6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32"/>
        <v>41308.25</v>
      </c>
      <c r="O371" s="6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32"/>
        <v>43570.208333333328</v>
      </c>
      <c r="O372" s="6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32"/>
        <v>42043.25</v>
      </c>
      <c r="O373" s="6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32"/>
        <v>42012.25</v>
      </c>
      <c r="O374" s="6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32"/>
        <v>42964.208333333328</v>
      </c>
      <c r="O375" s="6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32"/>
        <v>43476.25</v>
      </c>
      <c r="O376" s="6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32"/>
        <v>42293.208333333328</v>
      </c>
      <c r="O377" s="6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32"/>
        <v>41826.208333333336</v>
      </c>
      <c r="O378" s="6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32"/>
        <v>43760.208333333328</v>
      </c>
      <c r="O379" s="6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32"/>
        <v>43241.208333333328</v>
      </c>
      <c r="O380" s="6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32"/>
        <v>40843.208333333336</v>
      </c>
      <c r="O381" s="6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32"/>
        <v>41448.208333333336</v>
      </c>
      <c r="O382" s="6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32"/>
        <v>42163.208333333328</v>
      </c>
      <c r="O383" s="6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32"/>
        <v>43024.208333333328</v>
      </c>
      <c r="O384" s="6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32"/>
        <v>43509.25</v>
      </c>
      <c r="O385" s="6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si="32"/>
        <v>42776.25</v>
      </c>
      <c r="O386" s="6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ROUND((E387/D387)*100,0)</f>
        <v>146</v>
      </c>
      <c r="G387" t="s">
        <v>20</v>
      </c>
      <c r="H387">
        <v>1137</v>
      </c>
      <c r="I387">
        <f t="shared" ref="I387:I450" si="37">ROUND(IFERROR(E387/H387,0),2)</f>
        <v>50.01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ref="N387:N450" si="38">(((L387/60)/60/24)+DATE(1970,1,1))</f>
        <v>43553.208333333328</v>
      </c>
      <c r="O387" s="6">
        <f t="shared" ref="O387:O450" si="39">(((M387/60)/60/24)+DATE(1970,1,1))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LEFT(R387:R387,(FIND("/",R387))-1)</f>
        <v>publishing</v>
      </c>
      <c r="T387" t="str">
        <f t="shared" ref="T387:T450" si="41">RIGHT(R387:R387,LEN(R387:R387)-(FIND("/",R387)))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si="38"/>
        <v>40355.208333333336</v>
      </c>
      <c r="O388" s="6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38"/>
        <v>41072.208333333336</v>
      </c>
      <c r="O389" s="6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6">
        <f t="shared" si="38"/>
        <v>40912.25</v>
      </c>
      <c r="O390" s="6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38"/>
        <v>40479.208333333336</v>
      </c>
      <c r="O391" s="6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38"/>
        <v>41530.208333333336</v>
      </c>
      <c r="O392" s="6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38"/>
        <v>41653.25</v>
      </c>
      <c r="O393" s="6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38"/>
        <v>40549.25</v>
      </c>
      <c r="O394" s="6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38"/>
        <v>42933.208333333328</v>
      </c>
      <c r="O395" s="6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38"/>
        <v>41484.208333333336</v>
      </c>
      <c r="O396" s="6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38"/>
        <v>40885.25</v>
      </c>
      <c r="O397" s="6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38"/>
        <v>43378.208333333328</v>
      </c>
      <c r="O398" s="6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38"/>
        <v>41417.208333333336</v>
      </c>
      <c r="O399" s="6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6">
        <f t="shared" si="38"/>
        <v>43228.208333333328</v>
      </c>
      <c r="O400" s="6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38"/>
        <v>40576.25</v>
      </c>
      <c r="O401" s="6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38"/>
        <v>41502.208333333336</v>
      </c>
      <c r="O402" s="6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38"/>
        <v>43765.208333333328</v>
      </c>
      <c r="O403" s="6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38"/>
        <v>40914.25</v>
      </c>
      <c r="O404" s="6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38"/>
        <v>40310.208333333336</v>
      </c>
      <c r="O405" s="6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38"/>
        <v>43053.25</v>
      </c>
      <c r="O406" s="6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38"/>
        <v>43255.208333333328</v>
      </c>
      <c r="O407" s="6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38"/>
        <v>41304.25</v>
      </c>
      <c r="O408" s="6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6">
        <f t="shared" si="38"/>
        <v>43751.208333333328</v>
      </c>
      <c r="O409" s="6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38"/>
        <v>42541.208333333328</v>
      </c>
      <c r="O410" s="6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38"/>
        <v>42843.208333333328</v>
      </c>
      <c r="O411" s="6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38"/>
        <v>42122.208333333328</v>
      </c>
      <c r="O412" s="6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38"/>
        <v>42884.208333333328</v>
      </c>
      <c r="O413" s="6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38"/>
        <v>41642.25</v>
      </c>
      <c r="O414" s="6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38"/>
        <v>43431.25</v>
      </c>
      <c r="O415" s="6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38"/>
        <v>40288.208333333336</v>
      </c>
      <c r="O416" s="6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38"/>
        <v>40921.25</v>
      </c>
      <c r="O417" s="6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38"/>
        <v>40560.25</v>
      </c>
      <c r="O418" s="6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38"/>
        <v>43407.208333333328</v>
      </c>
      <c r="O419" s="6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38"/>
        <v>41035.208333333336</v>
      </c>
      <c r="O420" s="6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38"/>
        <v>40899.25</v>
      </c>
      <c r="O421" s="6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38"/>
        <v>42911.208333333328</v>
      </c>
      <c r="O422" s="6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38"/>
        <v>42915.208333333328</v>
      </c>
      <c r="O423" s="6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38"/>
        <v>40285.208333333336</v>
      </c>
      <c r="O424" s="6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38"/>
        <v>40808.208333333336</v>
      </c>
      <c r="O425" s="6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38"/>
        <v>43208.208333333328</v>
      </c>
      <c r="O426" s="6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38"/>
        <v>42213.208333333328</v>
      </c>
      <c r="O427" s="6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38"/>
        <v>41332.25</v>
      </c>
      <c r="O428" s="6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38"/>
        <v>41895.208333333336</v>
      </c>
      <c r="O429" s="6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38"/>
        <v>40585.25</v>
      </c>
      <c r="O430" s="6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38"/>
        <v>41680.25</v>
      </c>
      <c r="O431" s="6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38"/>
        <v>43737.208333333328</v>
      </c>
      <c r="O432" s="6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38"/>
        <v>43273.208333333328</v>
      </c>
      <c r="O433" s="6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38"/>
        <v>41761.208333333336</v>
      </c>
      <c r="O434" s="6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38"/>
        <v>41603.25</v>
      </c>
      <c r="O435" s="6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38"/>
        <v>42705.25</v>
      </c>
      <c r="O436" s="6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6">
        <f t="shared" si="38"/>
        <v>41988.25</v>
      </c>
      <c r="O437" s="6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38"/>
        <v>43575.208333333328</v>
      </c>
      <c r="O438" s="6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38"/>
        <v>42260.208333333328</v>
      </c>
      <c r="O439" s="6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38"/>
        <v>41337.25</v>
      </c>
      <c r="O440" s="6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38"/>
        <v>42680.208333333328</v>
      </c>
      <c r="O441" s="6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38"/>
        <v>42916.208333333328</v>
      </c>
      <c r="O442" s="6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38"/>
        <v>41025.208333333336</v>
      </c>
      <c r="O443" s="6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6">
        <f t="shared" si="38"/>
        <v>42980.208333333328</v>
      </c>
      <c r="O444" s="6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38"/>
        <v>40451.208333333336</v>
      </c>
      <c r="O445" s="6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38"/>
        <v>40748.208333333336</v>
      </c>
      <c r="O446" s="6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38"/>
        <v>40515.25</v>
      </c>
      <c r="O447" s="6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38"/>
        <v>41261.25</v>
      </c>
      <c r="O448" s="6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38"/>
        <v>43088.25</v>
      </c>
      <c r="O449" s="6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si="38"/>
        <v>41378.208333333336</v>
      </c>
      <c r="O450" s="6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ROUND((E451/D451)*100,0)</f>
        <v>967</v>
      </c>
      <c r="G451" t="s">
        <v>20</v>
      </c>
      <c r="H451">
        <v>86</v>
      </c>
      <c r="I451">
        <f t="shared" ref="I451:I514" si="43">ROUND(IFERROR(E451/H451,0),2)</f>
        <v>101.2</v>
      </c>
      <c r="J451" t="s">
        <v>36</v>
      </c>
      <c r="K451" t="s">
        <v>37</v>
      </c>
      <c r="L451">
        <v>1551852000</v>
      </c>
      <c r="M451">
        <v>1553317200</v>
      </c>
      <c r="N451" s="6">
        <f t="shared" ref="N451:N514" si="44">(((L451/60)/60/24)+DATE(1970,1,1))</f>
        <v>43530.25</v>
      </c>
      <c r="O451" s="6">
        <f t="shared" ref="O451:O514" si="45">(((M451/60)/60/24)+DATE(1970,1,1))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LEFT(R451:R451,(FIND("/",R451))-1)</f>
        <v>games</v>
      </c>
      <c r="T451" t="str">
        <f t="shared" ref="T451:T514" si="47">RIGHT(R451:R451,LEN(R451:R451)-(FIND("/",R451)))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si="44"/>
        <v>43394.208333333328</v>
      </c>
      <c r="O452" s="6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44"/>
        <v>42935.208333333328</v>
      </c>
      <c r="O453" s="6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44"/>
        <v>40365.208333333336</v>
      </c>
      <c r="O454" s="6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44"/>
        <v>42705.25</v>
      </c>
      <c r="O455" s="6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44"/>
        <v>41568.208333333336</v>
      </c>
      <c r="O456" s="6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44"/>
        <v>40809.208333333336</v>
      </c>
      <c r="O457" s="6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44"/>
        <v>43141.25</v>
      </c>
      <c r="O458" s="6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44"/>
        <v>42657.208333333328</v>
      </c>
      <c r="O459" s="6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44"/>
        <v>40265.208333333336</v>
      </c>
      <c r="O460" s="6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44"/>
        <v>42001.25</v>
      </c>
      <c r="O461" s="6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44"/>
        <v>40399.208333333336</v>
      </c>
      <c r="O462" s="6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44"/>
        <v>41757.208333333336</v>
      </c>
      <c r="O463" s="6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44"/>
        <v>41304.25</v>
      </c>
      <c r="O464" s="6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44"/>
        <v>41639.25</v>
      </c>
      <c r="O465" s="6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44"/>
        <v>43142.25</v>
      </c>
      <c r="O466" s="6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44"/>
        <v>43127.25</v>
      </c>
      <c r="O467" s="6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44"/>
        <v>41409.208333333336</v>
      </c>
      <c r="O468" s="6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44"/>
        <v>42331.25</v>
      </c>
      <c r="O469" s="6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44"/>
        <v>43569.208333333328</v>
      </c>
      <c r="O470" s="6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44"/>
        <v>42142.208333333328</v>
      </c>
      <c r="O471" s="6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44"/>
        <v>42716.25</v>
      </c>
      <c r="O472" s="6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6">
        <f t="shared" si="44"/>
        <v>41031.208333333336</v>
      </c>
      <c r="O473" s="6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44"/>
        <v>43535.208333333328</v>
      </c>
      <c r="O474" s="6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44"/>
        <v>43277.208333333328</v>
      </c>
      <c r="O475" s="6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44"/>
        <v>41989.25</v>
      </c>
      <c r="O476" s="6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44"/>
        <v>41450.208333333336</v>
      </c>
      <c r="O477" s="6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44"/>
        <v>43322.208333333328</v>
      </c>
      <c r="O478" s="6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44"/>
        <v>40720.208333333336</v>
      </c>
      <c r="O479" s="6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44"/>
        <v>42072.208333333328</v>
      </c>
      <c r="O480" s="6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6">
        <f t="shared" si="44"/>
        <v>42945.208333333328</v>
      </c>
      <c r="O481" s="6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44"/>
        <v>40248.25</v>
      </c>
      <c r="O482" s="6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44"/>
        <v>41913.208333333336</v>
      </c>
      <c r="O483" s="6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44"/>
        <v>40963.25</v>
      </c>
      <c r="O484" s="6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44"/>
        <v>43811.25</v>
      </c>
      <c r="O485" s="6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6">
        <f t="shared" si="44"/>
        <v>41855.208333333336</v>
      </c>
      <c r="O486" s="6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44"/>
        <v>43626.208333333328</v>
      </c>
      <c r="O487" s="6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44"/>
        <v>43168.25</v>
      </c>
      <c r="O488" s="6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44"/>
        <v>42845.208333333328</v>
      </c>
      <c r="O489" s="6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44"/>
        <v>42403.25</v>
      </c>
      <c r="O490" s="6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6">
        <f t="shared" si="44"/>
        <v>40406.208333333336</v>
      </c>
      <c r="O491" s="6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44"/>
        <v>43786.25</v>
      </c>
      <c r="O492" s="6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44"/>
        <v>41456.208333333336</v>
      </c>
      <c r="O493" s="6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44"/>
        <v>40336.208333333336</v>
      </c>
      <c r="O494" s="6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44"/>
        <v>43645.208333333328</v>
      </c>
      <c r="O495" s="6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44"/>
        <v>40990.208333333336</v>
      </c>
      <c r="O496" s="6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6">
        <f t="shared" si="44"/>
        <v>41800.208333333336</v>
      </c>
      <c r="O497" s="6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44"/>
        <v>42876.208333333328</v>
      </c>
      <c r="O498" s="6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44"/>
        <v>42724.25</v>
      </c>
      <c r="O499" s="6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44"/>
        <v>42005.25</v>
      </c>
      <c r="O500" s="6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44"/>
        <v>42444.208333333328</v>
      </c>
      <c r="O501" s="6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44"/>
        <v>41395.208333333336</v>
      </c>
      <c r="O502" s="6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44"/>
        <v>41345.208333333336</v>
      </c>
      <c r="O503" s="6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44"/>
        <v>41117.208333333336</v>
      </c>
      <c r="O504" s="6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44"/>
        <v>42186.208333333328</v>
      </c>
      <c r="O505" s="6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6">
        <f t="shared" si="44"/>
        <v>42142.208333333328</v>
      </c>
      <c r="O506" s="6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44"/>
        <v>41341.25</v>
      </c>
      <c r="O507" s="6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44"/>
        <v>43062.25</v>
      </c>
      <c r="O508" s="6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44"/>
        <v>41373.208333333336</v>
      </c>
      <c r="O509" s="6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44"/>
        <v>43310.208333333328</v>
      </c>
      <c r="O510" s="6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44"/>
        <v>41034.208333333336</v>
      </c>
      <c r="O511" s="6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44"/>
        <v>43251.208333333328</v>
      </c>
      <c r="O512" s="6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44"/>
        <v>43671.208333333328</v>
      </c>
      <c r="O513" s="6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si="44"/>
        <v>41825.208333333336</v>
      </c>
      <c r="O514" s="6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ROUND((E515/D515)*100,0)</f>
        <v>39</v>
      </c>
      <c r="G515" t="s">
        <v>74</v>
      </c>
      <c r="H515">
        <v>35</v>
      </c>
      <c r="I515">
        <f t="shared" ref="I515:I578" si="49">ROUND(IFERROR(E515/H515,0),2)</f>
        <v>93.14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ref="N515:N578" si="50">(((L515/60)/60/24)+DATE(1970,1,1))</f>
        <v>40430.208333333336</v>
      </c>
      <c r="O515" s="6">
        <f t="shared" ref="O515:O578" si="51">(((M515/60)/60/24)+DATE(1970,1,1))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LEFT(R515:R515,(FIND("/",R515))-1)</f>
        <v>film &amp; video</v>
      </c>
      <c r="T515" t="str">
        <f t="shared" ref="T515:T578" si="53">RIGHT(R515:R515,LEN(R515:R515)-(FIND("/",R515)))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6">
        <f t="shared" si="50"/>
        <v>41614.25</v>
      </c>
      <c r="O516" s="6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50"/>
        <v>40900.25</v>
      </c>
      <c r="O517" s="6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50"/>
        <v>40396.208333333336</v>
      </c>
      <c r="O518" s="6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50"/>
        <v>42860.208333333328</v>
      </c>
      <c r="O519" s="6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50"/>
        <v>43154.25</v>
      </c>
      <c r="O520" s="6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50"/>
        <v>42012.25</v>
      </c>
      <c r="O521" s="6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50"/>
        <v>43574.208333333328</v>
      </c>
      <c r="O522" s="6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50"/>
        <v>42605.208333333328</v>
      </c>
      <c r="O523" s="6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50"/>
        <v>41093.208333333336</v>
      </c>
      <c r="O524" s="6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50"/>
        <v>40241.25</v>
      </c>
      <c r="O525" s="6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50"/>
        <v>40294.208333333336</v>
      </c>
      <c r="O526" s="6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50"/>
        <v>40505.25</v>
      </c>
      <c r="O527" s="6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50"/>
        <v>42364.25</v>
      </c>
      <c r="O528" s="6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50"/>
        <v>42405.25</v>
      </c>
      <c r="O529" s="6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50"/>
        <v>41601.25</v>
      </c>
      <c r="O530" s="6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50"/>
        <v>41769.208333333336</v>
      </c>
      <c r="O531" s="6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50"/>
        <v>40421.208333333336</v>
      </c>
      <c r="O532" s="6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6">
        <f t="shared" si="50"/>
        <v>41589.25</v>
      </c>
      <c r="O533" s="6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50"/>
        <v>43125.25</v>
      </c>
      <c r="O534" s="6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6">
        <f t="shared" si="50"/>
        <v>41479.208333333336</v>
      </c>
      <c r="O535" s="6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50"/>
        <v>43329.208333333328</v>
      </c>
      <c r="O536" s="6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6">
        <f t="shared" si="50"/>
        <v>43259.208333333328</v>
      </c>
      <c r="O537" s="6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6">
        <f t="shared" si="50"/>
        <v>40414.208333333336</v>
      </c>
      <c r="O538" s="6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6">
        <f t="shared" si="50"/>
        <v>43342.208333333328</v>
      </c>
      <c r="O539" s="6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50"/>
        <v>41539.208333333336</v>
      </c>
      <c r="O540" s="6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50"/>
        <v>43647.208333333328</v>
      </c>
      <c r="O541" s="6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50"/>
        <v>43225.208333333328</v>
      </c>
      <c r="O542" s="6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6">
        <f t="shared" si="50"/>
        <v>42165.208333333328</v>
      </c>
      <c r="O543" s="6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50"/>
        <v>42391.25</v>
      </c>
      <c r="O544" s="6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50"/>
        <v>41528.208333333336</v>
      </c>
      <c r="O545" s="6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50"/>
        <v>42377.25</v>
      </c>
      <c r="O546" s="6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50"/>
        <v>43824.25</v>
      </c>
      <c r="O547" s="6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50"/>
        <v>43360.208333333328</v>
      </c>
      <c r="O548" s="6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50"/>
        <v>42029.25</v>
      </c>
      <c r="O549" s="6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50"/>
        <v>42461.208333333328</v>
      </c>
      <c r="O550" s="6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50"/>
        <v>41422.208333333336</v>
      </c>
      <c r="O551" s="6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6">
        <f t="shared" si="50"/>
        <v>40968.25</v>
      </c>
      <c r="O552" s="6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50"/>
        <v>41993.25</v>
      </c>
      <c r="O553" s="6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50"/>
        <v>42700.25</v>
      </c>
      <c r="O554" s="6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50"/>
        <v>40545.25</v>
      </c>
      <c r="O555" s="6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50"/>
        <v>42723.25</v>
      </c>
      <c r="O556" s="6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6">
        <f t="shared" si="50"/>
        <v>41731.208333333336</v>
      </c>
      <c r="O557" s="6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50"/>
        <v>40792.208333333336</v>
      </c>
      <c r="O558" s="6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50"/>
        <v>42279.208333333328</v>
      </c>
      <c r="O559" s="6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50"/>
        <v>42424.25</v>
      </c>
      <c r="O560" s="6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50"/>
        <v>42584.208333333328</v>
      </c>
      <c r="O561" s="6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50"/>
        <v>40865.25</v>
      </c>
      <c r="O562" s="6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6">
        <f t="shared" si="50"/>
        <v>40833.208333333336</v>
      </c>
      <c r="O563" s="6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6">
        <f t="shared" si="50"/>
        <v>43536.208333333328</v>
      </c>
      <c r="O564" s="6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50"/>
        <v>43417.25</v>
      </c>
      <c r="O565" s="6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50"/>
        <v>42078.208333333328</v>
      </c>
      <c r="O566" s="6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50"/>
        <v>40862.25</v>
      </c>
      <c r="O567" s="6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50"/>
        <v>42424.25</v>
      </c>
      <c r="O568" s="6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50"/>
        <v>41830.208333333336</v>
      </c>
      <c r="O569" s="6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50"/>
        <v>40374.208333333336</v>
      </c>
      <c r="O570" s="6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6">
        <f t="shared" si="50"/>
        <v>40554.25</v>
      </c>
      <c r="O571" s="6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50"/>
        <v>41993.25</v>
      </c>
      <c r="O572" s="6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6">
        <f t="shared" si="50"/>
        <v>42174.208333333328</v>
      </c>
      <c r="O573" s="6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50"/>
        <v>42275.208333333328</v>
      </c>
      <c r="O574" s="6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50"/>
        <v>41761.208333333336</v>
      </c>
      <c r="O575" s="6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50"/>
        <v>43806.25</v>
      </c>
      <c r="O576" s="6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50"/>
        <v>41779.208333333336</v>
      </c>
      <c r="O577" s="6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si="50"/>
        <v>43040.208333333328</v>
      </c>
      <c r="O578" s="6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ROUND((E579/D579)*100,0)</f>
        <v>19</v>
      </c>
      <c r="G579" t="s">
        <v>74</v>
      </c>
      <c r="H579">
        <v>37</v>
      </c>
      <c r="I579">
        <f t="shared" ref="I579:I642" si="55">ROUND(IFERROR(E579/H579,0),2)</f>
        <v>41.78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ref="N579:N642" si="56">(((L579/60)/60/24)+DATE(1970,1,1))</f>
        <v>40613.25</v>
      </c>
      <c r="O579" s="6">
        <f t="shared" ref="O579:O642" si="57">(((M579/60)/60/24)+DATE(1970,1,1))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LEFT(R579:R579,(FIND("/",R579))-1)</f>
        <v>music</v>
      </c>
      <c r="T579" t="str">
        <f t="shared" ref="T579:T642" si="59">RIGHT(R579:R579,LEN(R579:R579)-(FIND("/",R579)))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si="56"/>
        <v>40878.25</v>
      </c>
      <c r="O580" s="6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56"/>
        <v>40762.208333333336</v>
      </c>
      <c r="O581" s="6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56"/>
        <v>41696.25</v>
      </c>
      <c r="O582" s="6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56"/>
        <v>40662.208333333336</v>
      </c>
      <c r="O583" s="6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56"/>
        <v>42165.208333333328</v>
      </c>
      <c r="O584" s="6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si="56"/>
        <v>40959.25</v>
      </c>
      <c r="O585" s="6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56"/>
        <v>41024.208333333336</v>
      </c>
      <c r="O586" s="6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56"/>
        <v>40255.208333333336</v>
      </c>
      <c r="O587" s="6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56"/>
        <v>40499.25</v>
      </c>
      <c r="O588" s="6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56"/>
        <v>43484.25</v>
      </c>
      <c r="O589" s="6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56"/>
        <v>40262.208333333336</v>
      </c>
      <c r="O590" s="6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56"/>
        <v>42190.208333333328</v>
      </c>
      <c r="O591" s="6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56"/>
        <v>41994.25</v>
      </c>
      <c r="O592" s="6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56"/>
        <v>40373.208333333336</v>
      </c>
      <c r="O593" s="6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56"/>
        <v>41789.208333333336</v>
      </c>
      <c r="O594" s="6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56"/>
        <v>41724.208333333336</v>
      </c>
      <c r="O595" s="6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56"/>
        <v>42548.208333333328</v>
      </c>
      <c r="O596" s="6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56"/>
        <v>40253.208333333336</v>
      </c>
      <c r="O597" s="6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56"/>
        <v>42434.25</v>
      </c>
      <c r="O598" s="6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56"/>
        <v>43786.25</v>
      </c>
      <c r="O599" s="6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6">
        <f t="shared" si="56"/>
        <v>40344.208333333336</v>
      </c>
      <c r="O600" s="6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56"/>
        <v>42047.25</v>
      </c>
      <c r="O601" s="6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56"/>
        <v>41485.208333333336</v>
      </c>
      <c r="O602" s="6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56"/>
        <v>41789.208333333336</v>
      </c>
      <c r="O603" s="6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56"/>
        <v>42160.208333333328</v>
      </c>
      <c r="O604" s="6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56"/>
        <v>43573.208333333328</v>
      </c>
      <c r="O605" s="6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56"/>
        <v>40565.25</v>
      </c>
      <c r="O606" s="6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56"/>
        <v>42280.208333333328</v>
      </c>
      <c r="O607" s="6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6">
        <f t="shared" si="56"/>
        <v>42436.25</v>
      </c>
      <c r="O608" s="6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56"/>
        <v>41721.208333333336</v>
      </c>
      <c r="O609" s="6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56"/>
        <v>43530.25</v>
      </c>
      <c r="O610" s="6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56"/>
        <v>43481.25</v>
      </c>
      <c r="O611" s="6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56"/>
        <v>41259.25</v>
      </c>
      <c r="O612" s="6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56"/>
        <v>41480.208333333336</v>
      </c>
      <c r="O613" s="6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56"/>
        <v>40474.208333333336</v>
      </c>
      <c r="O614" s="6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56"/>
        <v>42973.208333333328</v>
      </c>
      <c r="O615" s="6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56"/>
        <v>42746.25</v>
      </c>
      <c r="O616" s="6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6">
        <f t="shared" si="56"/>
        <v>42489.208333333328</v>
      </c>
      <c r="O617" s="6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6">
        <f t="shared" si="56"/>
        <v>41537.208333333336</v>
      </c>
      <c r="O618" s="6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56"/>
        <v>41794.208333333336</v>
      </c>
      <c r="O619" s="6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56"/>
        <v>41396.208333333336</v>
      </c>
      <c r="O620" s="6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56"/>
        <v>40669.208333333336</v>
      </c>
      <c r="O621" s="6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56"/>
        <v>42559.208333333328</v>
      </c>
      <c r="O622" s="6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56"/>
        <v>42626.208333333328</v>
      </c>
      <c r="O623" s="6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56"/>
        <v>43205.208333333328</v>
      </c>
      <c r="O624" s="6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6">
        <f t="shared" si="56"/>
        <v>42201.208333333328</v>
      </c>
      <c r="O625" s="6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56"/>
        <v>42029.25</v>
      </c>
      <c r="O626" s="6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56"/>
        <v>43857.25</v>
      </c>
      <c r="O627" s="6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56"/>
        <v>40449.208333333336</v>
      </c>
      <c r="O628" s="6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6">
        <f t="shared" si="56"/>
        <v>40345.208333333336</v>
      </c>
      <c r="O629" s="6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56"/>
        <v>40455.208333333336</v>
      </c>
      <c r="O630" s="6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56"/>
        <v>42557.208333333328</v>
      </c>
      <c r="O631" s="6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56"/>
        <v>43586.208333333328</v>
      </c>
      <c r="O632" s="6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56"/>
        <v>43550.208333333328</v>
      </c>
      <c r="O633" s="6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56"/>
        <v>41945.208333333336</v>
      </c>
      <c r="O634" s="6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56"/>
        <v>42315.25</v>
      </c>
      <c r="O635" s="6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56"/>
        <v>42819.208333333328</v>
      </c>
      <c r="O636" s="6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56"/>
        <v>41314.25</v>
      </c>
      <c r="O637" s="6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56"/>
        <v>40926.25</v>
      </c>
      <c r="O638" s="6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56"/>
        <v>42688.25</v>
      </c>
      <c r="O639" s="6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56"/>
        <v>40386.208333333336</v>
      </c>
      <c r="O640" s="6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56"/>
        <v>43309.208333333328</v>
      </c>
      <c r="O641" s="6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si="56"/>
        <v>42387.25</v>
      </c>
      <c r="O642" s="6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0">ROUND((E643/D643)*100,0)</f>
        <v>120</v>
      </c>
      <c r="G643" t="s">
        <v>20</v>
      </c>
      <c r="H643">
        <v>194</v>
      </c>
      <c r="I643">
        <f t="shared" ref="I643:I706" si="61">ROUND(IFERROR(E643/H643,0),2)</f>
        <v>58.13</v>
      </c>
      <c r="J643" t="s">
        <v>98</v>
      </c>
      <c r="K643" t="s">
        <v>99</v>
      </c>
      <c r="L643">
        <v>1487570400</v>
      </c>
      <c r="M643">
        <v>1489986000</v>
      </c>
      <c r="N643" s="6">
        <f t="shared" ref="N643:N706" si="62">(((L643/60)/60/24)+DATE(1970,1,1))</f>
        <v>42786.25</v>
      </c>
      <c r="O643" s="6">
        <f t="shared" ref="O643:O706" si="63">(((M643/60)/60/24)+DATE(1970,1,1))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LEFT(R643:R643,(FIND("/",R643))-1)</f>
        <v>theater</v>
      </c>
      <c r="T643" t="str">
        <f t="shared" ref="T643:T706" si="65">RIGHT(R643:R643,LEN(R643:R643)-(FIND("/",R643)))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si="62"/>
        <v>43451.25</v>
      </c>
      <c r="O644" s="6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62"/>
        <v>42795.25</v>
      </c>
      <c r="O645" s="6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62"/>
        <v>43452.25</v>
      </c>
      <c r="O646" s="6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62"/>
        <v>43369.208333333328</v>
      </c>
      <c r="O647" s="6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62"/>
        <v>41346.208333333336</v>
      </c>
      <c r="O648" s="6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62"/>
        <v>43199.208333333328</v>
      </c>
      <c r="O649" s="6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62"/>
        <v>42922.208333333328</v>
      </c>
      <c r="O650" s="6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6">
        <f t="shared" si="62"/>
        <v>40471.208333333336</v>
      </c>
      <c r="O651" s="6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62"/>
        <v>41828.208333333336</v>
      </c>
      <c r="O652" s="6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6">
        <f t="shared" si="62"/>
        <v>41692.25</v>
      </c>
      <c r="O653" s="6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62"/>
        <v>42587.208333333328</v>
      </c>
      <c r="O654" s="6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62"/>
        <v>42468.208333333328</v>
      </c>
      <c r="O655" s="6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62"/>
        <v>42240.208333333328</v>
      </c>
      <c r="O656" s="6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62"/>
        <v>42796.25</v>
      </c>
      <c r="O657" s="6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62"/>
        <v>43097.25</v>
      </c>
      <c r="O658" s="6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62"/>
        <v>43096.25</v>
      </c>
      <c r="O659" s="6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62"/>
        <v>42246.208333333328</v>
      </c>
      <c r="O660" s="6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62"/>
        <v>40570.25</v>
      </c>
      <c r="O661" s="6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62"/>
        <v>42237.208333333328</v>
      </c>
      <c r="O662" s="6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62"/>
        <v>40996.208333333336</v>
      </c>
      <c r="O663" s="6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62"/>
        <v>43443.25</v>
      </c>
      <c r="O664" s="6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62"/>
        <v>40458.208333333336</v>
      </c>
      <c r="O665" s="6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62"/>
        <v>40959.25</v>
      </c>
      <c r="O666" s="6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62"/>
        <v>40733.208333333336</v>
      </c>
      <c r="O667" s="6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62"/>
        <v>41516.208333333336</v>
      </c>
      <c r="O668" s="6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62"/>
        <v>41892.208333333336</v>
      </c>
      <c r="O669" s="6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62"/>
        <v>41122.208333333336</v>
      </c>
      <c r="O670" s="6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6">
        <f t="shared" si="62"/>
        <v>42912.208333333328</v>
      </c>
      <c r="O671" s="6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62"/>
        <v>42425.25</v>
      </c>
      <c r="O672" s="6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62"/>
        <v>40390.208333333336</v>
      </c>
      <c r="O673" s="6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62"/>
        <v>43180.208333333328</v>
      </c>
      <c r="O674" s="6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6">
        <f t="shared" si="62"/>
        <v>42475.208333333328</v>
      </c>
      <c r="O675" s="6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62"/>
        <v>40774.208333333336</v>
      </c>
      <c r="O676" s="6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62"/>
        <v>43719.208333333328</v>
      </c>
      <c r="O677" s="6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62"/>
        <v>41178.208333333336</v>
      </c>
      <c r="O678" s="6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62"/>
        <v>42561.208333333328</v>
      </c>
      <c r="O679" s="6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62"/>
        <v>43484.25</v>
      </c>
      <c r="O680" s="6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62"/>
        <v>43756.208333333328</v>
      </c>
      <c r="O681" s="6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62"/>
        <v>43813.25</v>
      </c>
      <c r="O682" s="6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62"/>
        <v>40898.25</v>
      </c>
      <c r="O683" s="6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62"/>
        <v>41619.25</v>
      </c>
      <c r="O684" s="6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62"/>
        <v>43359.208333333328</v>
      </c>
      <c r="O685" s="6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62"/>
        <v>40358.208333333336</v>
      </c>
      <c r="O686" s="6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62"/>
        <v>42239.208333333328</v>
      </c>
      <c r="O687" s="6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62"/>
        <v>43186.208333333328</v>
      </c>
      <c r="O688" s="6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62"/>
        <v>42806.25</v>
      </c>
      <c r="O689" s="6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62"/>
        <v>43475.25</v>
      </c>
      <c r="O690" s="6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62"/>
        <v>41576.208333333336</v>
      </c>
      <c r="O691" s="6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62"/>
        <v>40874.25</v>
      </c>
      <c r="O692" s="6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62"/>
        <v>41185.208333333336</v>
      </c>
      <c r="O693" s="6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62"/>
        <v>43655.208333333328</v>
      </c>
      <c r="O694" s="6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62"/>
        <v>43025.208333333328</v>
      </c>
      <c r="O695" s="6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62"/>
        <v>43066.25</v>
      </c>
      <c r="O696" s="6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6">
        <f t="shared" si="62"/>
        <v>42322.25</v>
      </c>
      <c r="O697" s="6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62"/>
        <v>42114.208333333328</v>
      </c>
      <c r="O698" s="6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62"/>
        <v>43190.208333333328</v>
      </c>
      <c r="O699" s="6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62"/>
        <v>40871.25</v>
      </c>
      <c r="O700" s="6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62"/>
        <v>43641.208333333328</v>
      </c>
      <c r="O701" s="6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62"/>
        <v>40203.25</v>
      </c>
      <c r="O702" s="6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62"/>
        <v>40629.208333333336</v>
      </c>
      <c r="O703" s="6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62"/>
        <v>41477.208333333336</v>
      </c>
      <c r="O704" s="6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62"/>
        <v>41020.208333333336</v>
      </c>
      <c r="O705" s="6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si="62"/>
        <v>42555.208333333328</v>
      </c>
      <c r="O706" s="6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6">ROUND((E707/D707)*100,0)</f>
        <v>99</v>
      </c>
      <c r="G707" t="s">
        <v>14</v>
      </c>
      <c r="H707">
        <v>2025</v>
      </c>
      <c r="I707">
        <f t="shared" ref="I707:I770" si="67">ROUND(IFERROR(E707/H707,0),2)</f>
        <v>82.99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ref="N707:N770" si="68">(((L707/60)/60/24)+DATE(1970,1,1))</f>
        <v>41619.25</v>
      </c>
      <c r="O707" s="6">
        <f t="shared" ref="O707:O770" si="69">(((M707/60)/60/24)+DATE(1970,1,1))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LEFT(R707:R707,(FIND("/",R707))-1)</f>
        <v>publishing</v>
      </c>
      <c r="T707" t="str">
        <f t="shared" ref="T707:T770" si="71">RIGHT(R707:R707,LEN(R707:R707)-(FIND("/",R707)))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si="68"/>
        <v>43471.25</v>
      </c>
      <c r="O708" s="6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68"/>
        <v>43442.25</v>
      </c>
      <c r="O709" s="6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6">
        <f t="shared" si="68"/>
        <v>42877.208333333328</v>
      </c>
      <c r="O710" s="6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6">
        <f t="shared" si="68"/>
        <v>41018.208333333336</v>
      </c>
      <c r="O711" s="6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68"/>
        <v>43295.208333333328</v>
      </c>
      <c r="O712" s="6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6">
        <f t="shared" si="68"/>
        <v>42393.25</v>
      </c>
      <c r="O713" s="6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68"/>
        <v>42559.208333333328</v>
      </c>
      <c r="O714" s="6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68"/>
        <v>42604.208333333328</v>
      </c>
      <c r="O715" s="6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68"/>
        <v>41870.208333333336</v>
      </c>
      <c r="O716" s="6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68"/>
        <v>40397.208333333336</v>
      </c>
      <c r="O717" s="6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68"/>
        <v>41465.208333333336</v>
      </c>
      <c r="O718" s="6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68"/>
        <v>40777.208333333336</v>
      </c>
      <c r="O719" s="6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68"/>
        <v>41442.208333333336</v>
      </c>
      <c r="O720" s="6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68"/>
        <v>41058.208333333336</v>
      </c>
      <c r="O721" s="6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68"/>
        <v>43152.25</v>
      </c>
      <c r="O722" s="6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68"/>
        <v>43194.208333333328</v>
      </c>
      <c r="O723" s="6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68"/>
        <v>43045.25</v>
      </c>
      <c r="O724" s="6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68"/>
        <v>42431.25</v>
      </c>
      <c r="O725" s="6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6">
        <f t="shared" si="68"/>
        <v>41934.208333333336</v>
      </c>
      <c r="O726" s="6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68"/>
        <v>41958.25</v>
      </c>
      <c r="O727" s="6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68"/>
        <v>40476.208333333336</v>
      </c>
      <c r="O728" s="6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68"/>
        <v>43485.25</v>
      </c>
      <c r="O729" s="6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68"/>
        <v>42515.208333333328</v>
      </c>
      <c r="O730" s="6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68"/>
        <v>41309.25</v>
      </c>
      <c r="O731" s="6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68"/>
        <v>42147.208333333328</v>
      </c>
      <c r="O732" s="6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68"/>
        <v>42939.208333333328</v>
      </c>
      <c r="O733" s="6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68"/>
        <v>42816.208333333328</v>
      </c>
      <c r="O734" s="6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68"/>
        <v>41844.208333333336</v>
      </c>
      <c r="O735" s="6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68"/>
        <v>42763.25</v>
      </c>
      <c r="O736" s="6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68"/>
        <v>42459.208333333328</v>
      </c>
      <c r="O737" s="6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68"/>
        <v>42055.25</v>
      </c>
      <c r="O738" s="6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68"/>
        <v>42685.25</v>
      </c>
      <c r="O739" s="6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68"/>
        <v>41959.25</v>
      </c>
      <c r="O740" s="6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68"/>
        <v>41089.208333333336</v>
      </c>
      <c r="O741" s="6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68"/>
        <v>42769.25</v>
      </c>
      <c r="O742" s="6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68"/>
        <v>40321.208333333336</v>
      </c>
      <c r="O743" s="6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68"/>
        <v>40197.25</v>
      </c>
      <c r="O744" s="6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68"/>
        <v>42298.208333333328</v>
      </c>
      <c r="O745" s="6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68"/>
        <v>43322.208333333328</v>
      </c>
      <c r="O746" s="6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68"/>
        <v>40328.208333333336</v>
      </c>
      <c r="O747" s="6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68"/>
        <v>40825.208333333336</v>
      </c>
      <c r="O748" s="6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68"/>
        <v>40423.208333333336</v>
      </c>
      <c r="O749" s="6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68"/>
        <v>40238.25</v>
      </c>
      <c r="O750" s="6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6">
        <f t="shared" si="68"/>
        <v>41920.208333333336</v>
      </c>
      <c r="O751" s="6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68"/>
        <v>40360.208333333336</v>
      </c>
      <c r="O752" s="6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68"/>
        <v>42446.208333333328</v>
      </c>
      <c r="O753" s="6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68"/>
        <v>40395.208333333336</v>
      </c>
      <c r="O754" s="6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68"/>
        <v>40321.208333333336</v>
      </c>
      <c r="O755" s="6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68"/>
        <v>41210.208333333336</v>
      </c>
      <c r="O756" s="6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6">
        <f t="shared" si="68"/>
        <v>43096.25</v>
      </c>
      <c r="O757" s="6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68"/>
        <v>42024.25</v>
      </c>
      <c r="O758" s="6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68"/>
        <v>40675.208333333336</v>
      </c>
      <c r="O759" s="6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68"/>
        <v>41936.208333333336</v>
      </c>
      <c r="O760" s="6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68"/>
        <v>43136.25</v>
      </c>
      <c r="O761" s="6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6">
        <f t="shared" si="68"/>
        <v>43678.208333333328</v>
      </c>
      <c r="O762" s="6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68"/>
        <v>42938.208333333328</v>
      </c>
      <c r="O763" s="6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68"/>
        <v>41241.25</v>
      </c>
      <c r="O764" s="6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68"/>
        <v>41037.208333333336</v>
      </c>
      <c r="O765" s="6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68"/>
        <v>40676.208333333336</v>
      </c>
      <c r="O766" s="6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68"/>
        <v>42840.208333333328</v>
      </c>
      <c r="O767" s="6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68"/>
        <v>43362.208333333328</v>
      </c>
      <c r="O768" s="6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68"/>
        <v>42283.208333333328</v>
      </c>
      <c r="O769" s="6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si="68"/>
        <v>41619.25</v>
      </c>
      <c r="O770" s="6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2">ROUND((E771/D771)*100,0)</f>
        <v>87</v>
      </c>
      <c r="G771" t="s">
        <v>14</v>
      </c>
      <c r="H771">
        <v>3410</v>
      </c>
      <c r="I771">
        <f t="shared" ref="I771:I834" si="73">ROUND(IFERROR(E771/H771,0),2)</f>
        <v>32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ref="N771:N834" si="74">(((L771/60)/60/24)+DATE(1970,1,1))</f>
        <v>41501.208333333336</v>
      </c>
      <c r="O771" s="6">
        <f t="shared" ref="O771:O834" si="75">(((M771/60)/60/24)+DATE(1970,1,1))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LEFT(R771:R771,(FIND("/",R771))-1)</f>
        <v>games</v>
      </c>
      <c r="T771" t="str">
        <f t="shared" ref="T771:T834" si="77">RIGHT(R771:R771,LEN(R771:R771)-(FIND("/",R771)))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6">
        <f t="shared" si="74"/>
        <v>41743.208333333336</v>
      </c>
      <c r="O772" s="6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74"/>
        <v>43491.25</v>
      </c>
      <c r="O773" s="6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74"/>
        <v>43505.25</v>
      </c>
      <c r="O774" s="6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74"/>
        <v>42838.208333333328</v>
      </c>
      <c r="O775" s="6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6">
        <f t="shared" si="74"/>
        <v>42513.208333333328</v>
      </c>
      <c r="O776" s="6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74"/>
        <v>41949.25</v>
      </c>
      <c r="O777" s="6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74"/>
        <v>43650.208333333328</v>
      </c>
      <c r="O778" s="6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74"/>
        <v>40809.208333333336</v>
      </c>
      <c r="O779" s="6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6">
        <f t="shared" si="74"/>
        <v>40768.208333333336</v>
      </c>
      <c r="O780" s="6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74"/>
        <v>42230.208333333328</v>
      </c>
      <c r="O781" s="6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74"/>
        <v>42573.208333333328</v>
      </c>
      <c r="O782" s="6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6">
        <f t="shared" si="74"/>
        <v>40482.208333333336</v>
      </c>
      <c r="O783" s="6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74"/>
        <v>40603.25</v>
      </c>
      <c r="O784" s="6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74"/>
        <v>41625.25</v>
      </c>
      <c r="O785" s="6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74"/>
        <v>42435.25</v>
      </c>
      <c r="O786" s="6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74"/>
        <v>43582.208333333328</v>
      </c>
      <c r="O787" s="6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6">
        <f t="shared" si="74"/>
        <v>43186.208333333328</v>
      </c>
      <c r="O788" s="6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74"/>
        <v>40684.208333333336</v>
      </c>
      <c r="O789" s="6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74"/>
        <v>41202.208333333336</v>
      </c>
      <c r="O790" s="6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74"/>
        <v>41786.208333333336</v>
      </c>
      <c r="O791" s="6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74"/>
        <v>40223.25</v>
      </c>
      <c r="O792" s="6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74"/>
        <v>42715.25</v>
      </c>
      <c r="O793" s="6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74"/>
        <v>41451.208333333336</v>
      </c>
      <c r="O794" s="6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6">
        <f t="shared" si="74"/>
        <v>41450.208333333336</v>
      </c>
      <c r="O795" s="6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74"/>
        <v>43091.25</v>
      </c>
      <c r="O796" s="6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74"/>
        <v>42675.208333333328</v>
      </c>
      <c r="O797" s="6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74"/>
        <v>41859.208333333336</v>
      </c>
      <c r="O798" s="6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74"/>
        <v>43464.25</v>
      </c>
      <c r="O799" s="6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74"/>
        <v>41060.208333333336</v>
      </c>
      <c r="O800" s="6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74"/>
        <v>42399.25</v>
      </c>
      <c r="O801" s="6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f t="shared" si="74"/>
        <v>42167.208333333328</v>
      </c>
      <c r="O802" s="6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74"/>
        <v>43830.25</v>
      </c>
      <c r="O803" s="6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74"/>
        <v>43650.208333333328</v>
      </c>
      <c r="O804" s="6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74"/>
        <v>43492.25</v>
      </c>
      <c r="O805" s="6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74"/>
        <v>43102.25</v>
      </c>
      <c r="O806" s="6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74"/>
        <v>41958.25</v>
      </c>
      <c r="O807" s="6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74"/>
        <v>40973.25</v>
      </c>
      <c r="O808" s="6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74"/>
        <v>43753.208333333328</v>
      </c>
      <c r="O809" s="6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74"/>
        <v>42507.208333333328</v>
      </c>
      <c r="O810" s="6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6">
        <f t="shared" si="74"/>
        <v>41135.208333333336</v>
      </c>
      <c r="O811" s="6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74"/>
        <v>43067.25</v>
      </c>
      <c r="O812" s="6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74"/>
        <v>42378.25</v>
      </c>
      <c r="O813" s="6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74"/>
        <v>43206.208333333328</v>
      </c>
      <c r="O814" s="6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74"/>
        <v>41148.208333333336</v>
      </c>
      <c r="O815" s="6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74"/>
        <v>42517.208333333328</v>
      </c>
      <c r="O816" s="6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74"/>
        <v>43068.25</v>
      </c>
      <c r="O817" s="6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74"/>
        <v>41680.25</v>
      </c>
      <c r="O818" s="6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6">
        <f t="shared" si="74"/>
        <v>43589.208333333328</v>
      </c>
      <c r="O819" s="6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74"/>
        <v>43486.25</v>
      </c>
      <c r="O820" s="6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74"/>
        <v>41237.25</v>
      </c>
      <c r="O821" s="6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6">
        <f t="shared" si="74"/>
        <v>43310.208333333328</v>
      </c>
      <c r="O822" s="6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74"/>
        <v>42794.25</v>
      </c>
      <c r="O823" s="6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74"/>
        <v>41698.25</v>
      </c>
      <c r="O824" s="6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74"/>
        <v>41892.208333333336</v>
      </c>
      <c r="O825" s="6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74"/>
        <v>40348.208333333336</v>
      </c>
      <c r="O826" s="6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6">
        <f t="shared" si="74"/>
        <v>42941.208333333328</v>
      </c>
      <c r="O827" s="6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74"/>
        <v>40525.25</v>
      </c>
      <c r="O828" s="6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74"/>
        <v>40666.208333333336</v>
      </c>
      <c r="O829" s="6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74"/>
        <v>43340.208333333328</v>
      </c>
      <c r="O830" s="6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74"/>
        <v>42164.208333333328</v>
      </c>
      <c r="O831" s="6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74"/>
        <v>43103.25</v>
      </c>
      <c r="O832" s="6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74"/>
        <v>40994.208333333336</v>
      </c>
      <c r="O833" s="6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6">
        <f t="shared" si="74"/>
        <v>42299.208333333328</v>
      </c>
      <c r="O834" s="6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8">ROUND((E835/D835)*100,0)</f>
        <v>158</v>
      </c>
      <c r="G835" t="s">
        <v>20</v>
      </c>
      <c r="H835">
        <v>165</v>
      </c>
      <c r="I835">
        <f t="shared" ref="I835:I898" si="79">ROUND(IFERROR(E835/H835,0),2)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6">
        <f t="shared" ref="N835:N898" si="80">(((L835/60)/60/24)+DATE(1970,1,1))</f>
        <v>40588.25</v>
      </c>
      <c r="O835" s="6">
        <f t="shared" ref="O835:O898" si="81">(((M835/60)/60/24)+DATE(1970,1,1))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LEFT(R835:R835,(FIND("/",R835))-1)</f>
        <v>publishing</v>
      </c>
      <c r="T835" t="str">
        <f t="shared" ref="T835:T898" si="83">RIGHT(R835:R835,LEN(R835:R835)-(FIND("/",R835)))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si="80"/>
        <v>41448.208333333336</v>
      </c>
      <c r="O836" s="6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80"/>
        <v>42063.25</v>
      </c>
      <c r="O837" s="6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80"/>
        <v>40214.25</v>
      </c>
      <c r="O838" s="6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80"/>
        <v>40629.208333333336</v>
      </c>
      <c r="O839" s="6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80"/>
        <v>43370.208333333328</v>
      </c>
      <c r="O840" s="6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si="80"/>
        <v>41715.208333333336</v>
      </c>
      <c r="O841" s="6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80"/>
        <v>41836.208333333336</v>
      </c>
      <c r="O842" s="6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80"/>
        <v>42419.25</v>
      </c>
      <c r="O843" s="6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6">
        <f t="shared" si="80"/>
        <v>43266.208333333328</v>
      </c>
      <c r="O844" s="6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80"/>
        <v>43338.208333333328</v>
      </c>
      <c r="O845" s="6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80"/>
        <v>40930.25</v>
      </c>
      <c r="O846" s="6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6">
        <f t="shared" si="80"/>
        <v>43235.208333333328</v>
      </c>
      <c r="O847" s="6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80"/>
        <v>43302.208333333328</v>
      </c>
      <c r="O848" s="6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80"/>
        <v>43107.25</v>
      </c>
      <c r="O849" s="6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80"/>
        <v>40341.208333333336</v>
      </c>
      <c r="O850" s="6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80"/>
        <v>40948.25</v>
      </c>
      <c r="O851" s="6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80"/>
        <v>40866.25</v>
      </c>
      <c r="O852" s="6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80"/>
        <v>41031.208333333336</v>
      </c>
      <c r="O853" s="6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80"/>
        <v>40740.208333333336</v>
      </c>
      <c r="O854" s="6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80"/>
        <v>40714.208333333336</v>
      </c>
      <c r="O855" s="6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80"/>
        <v>43787.25</v>
      </c>
      <c r="O856" s="6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80"/>
        <v>40712.208333333336</v>
      </c>
      <c r="O857" s="6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80"/>
        <v>41023.208333333336</v>
      </c>
      <c r="O858" s="6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6">
        <f t="shared" si="80"/>
        <v>40944.25</v>
      </c>
      <c r="O859" s="6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80"/>
        <v>43211.208333333328</v>
      </c>
      <c r="O860" s="6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80"/>
        <v>41334.25</v>
      </c>
      <c r="O861" s="6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80"/>
        <v>43515.25</v>
      </c>
      <c r="O862" s="6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80"/>
        <v>40258.208333333336</v>
      </c>
      <c r="O863" s="6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80"/>
        <v>40756.208333333336</v>
      </c>
      <c r="O864" s="6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80"/>
        <v>42172.208333333328</v>
      </c>
      <c r="O865" s="6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80"/>
        <v>42601.208333333328</v>
      </c>
      <c r="O866" s="6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80"/>
        <v>41897.208333333336</v>
      </c>
      <c r="O867" s="6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80"/>
        <v>40671.208333333336</v>
      </c>
      <c r="O868" s="6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80"/>
        <v>43382.208333333328</v>
      </c>
      <c r="O869" s="6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80"/>
        <v>41559.208333333336</v>
      </c>
      <c r="O870" s="6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80"/>
        <v>40350.208333333336</v>
      </c>
      <c r="O871" s="6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80"/>
        <v>42240.208333333328</v>
      </c>
      <c r="O872" s="6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80"/>
        <v>43040.208333333328</v>
      </c>
      <c r="O873" s="6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80"/>
        <v>43346.208333333328</v>
      </c>
      <c r="O874" s="6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80"/>
        <v>41647.25</v>
      </c>
      <c r="O875" s="6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80"/>
        <v>40291.208333333336</v>
      </c>
      <c r="O876" s="6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80"/>
        <v>40556.25</v>
      </c>
      <c r="O877" s="6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80"/>
        <v>43624.208333333328</v>
      </c>
      <c r="O878" s="6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80"/>
        <v>42577.208333333328</v>
      </c>
      <c r="O879" s="6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6">
        <f t="shared" si="80"/>
        <v>43845.25</v>
      </c>
      <c r="O880" s="6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80"/>
        <v>42788.25</v>
      </c>
      <c r="O881" s="6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80"/>
        <v>43667.208333333328</v>
      </c>
      <c r="O882" s="6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80"/>
        <v>42194.208333333328</v>
      </c>
      <c r="O883" s="6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80"/>
        <v>42025.25</v>
      </c>
      <c r="O884" s="6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80"/>
        <v>40323.208333333336</v>
      </c>
      <c r="O885" s="6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80"/>
        <v>41763.208333333336</v>
      </c>
      <c r="O886" s="6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80"/>
        <v>40335.208333333336</v>
      </c>
      <c r="O887" s="6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80"/>
        <v>40416.208333333336</v>
      </c>
      <c r="O888" s="6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80"/>
        <v>42202.208333333328</v>
      </c>
      <c r="O889" s="6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80"/>
        <v>42836.208333333328</v>
      </c>
      <c r="O890" s="6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80"/>
        <v>41710.208333333336</v>
      </c>
      <c r="O891" s="6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80"/>
        <v>43640.208333333328</v>
      </c>
      <c r="O892" s="6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80"/>
        <v>40880.25</v>
      </c>
      <c r="O893" s="6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80"/>
        <v>40319.208333333336</v>
      </c>
      <c r="O894" s="6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6">
        <f t="shared" si="80"/>
        <v>42170.208333333328</v>
      </c>
      <c r="O895" s="6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6">
        <f t="shared" si="80"/>
        <v>41466.208333333336</v>
      </c>
      <c r="O896" s="6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80"/>
        <v>43134.25</v>
      </c>
      <c r="O897" s="6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si="80"/>
        <v>40738.208333333336</v>
      </c>
      <c r="O898" s="6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4">ROUND((E899/D899)*100,0)</f>
        <v>28</v>
      </c>
      <c r="G899" t="s">
        <v>14</v>
      </c>
      <c r="H899">
        <v>27</v>
      </c>
      <c r="I899">
        <f t="shared" ref="I899:I962" si="85">ROUND(IFERROR(E899/H899,0),2)</f>
        <v>90.26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ref="N899:N962" si="86">(((L899/60)/60/24)+DATE(1970,1,1))</f>
        <v>43583.208333333328</v>
      </c>
      <c r="O899" s="6">
        <f t="shared" ref="O899:O962" si="87">(((M899/60)/60/24)+DATE(1970,1,1))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LEFT(R899:R899,(FIND("/",R899))-1)</f>
        <v>theater</v>
      </c>
      <c r="T899" t="str">
        <f t="shared" ref="T899:T962" si="89">RIGHT(R899:R899,LEN(R899:R899)-(FIND("/",R899)))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si="86"/>
        <v>43815.25</v>
      </c>
      <c r="O900" s="6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6">
        <f t="shared" si="86"/>
        <v>41554.208333333336</v>
      </c>
      <c r="O901" s="6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86"/>
        <v>41901.208333333336</v>
      </c>
      <c r="O902" s="6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86"/>
        <v>43298.208333333328</v>
      </c>
      <c r="O903" s="6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86"/>
        <v>42399.25</v>
      </c>
      <c r="O904" s="6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86"/>
        <v>41034.208333333336</v>
      </c>
      <c r="O905" s="6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86"/>
        <v>41186.208333333336</v>
      </c>
      <c r="O906" s="6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86"/>
        <v>41536.208333333336</v>
      </c>
      <c r="O907" s="6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86"/>
        <v>42868.208333333328</v>
      </c>
      <c r="O908" s="6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86"/>
        <v>40660.208333333336</v>
      </c>
      <c r="O909" s="6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86"/>
        <v>41031.208333333336</v>
      </c>
      <c r="O910" s="6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86"/>
        <v>43255.208333333328</v>
      </c>
      <c r="O911" s="6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86"/>
        <v>42026.25</v>
      </c>
      <c r="O912" s="6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86"/>
        <v>43717.208333333328</v>
      </c>
      <c r="O913" s="6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86"/>
        <v>41157.208333333336</v>
      </c>
      <c r="O914" s="6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86"/>
        <v>43597.208333333328</v>
      </c>
      <c r="O915" s="6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86"/>
        <v>41490.208333333336</v>
      </c>
      <c r="O916" s="6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6">
        <f t="shared" si="86"/>
        <v>42976.208333333328</v>
      </c>
      <c r="O917" s="6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86"/>
        <v>41991.25</v>
      </c>
      <c r="O918" s="6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86"/>
        <v>40722.208333333336</v>
      </c>
      <c r="O919" s="6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6">
        <f t="shared" si="86"/>
        <v>41117.208333333336</v>
      </c>
      <c r="O920" s="6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86"/>
        <v>43022.208333333328</v>
      </c>
      <c r="O921" s="6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86"/>
        <v>43503.25</v>
      </c>
      <c r="O922" s="6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86"/>
        <v>40951.25</v>
      </c>
      <c r="O923" s="6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86"/>
        <v>43443.25</v>
      </c>
      <c r="O924" s="6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86"/>
        <v>40373.208333333336</v>
      </c>
      <c r="O925" s="6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6">
        <f t="shared" si="86"/>
        <v>43769.208333333328</v>
      </c>
      <c r="O926" s="6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86"/>
        <v>43000.208333333328</v>
      </c>
      <c r="O927" s="6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86"/>
        <v>42502.208333333328</v>
      </c>
      <c r="O928" s="6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86"/>
        <v>41102.208333333336</v>
      </c>
      <c r="O929" s="6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6">
        <f t="shared" si="86"/>
        <v>41637.25</v>
      </c>
      <c r="O930" s="6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6">
        <f t="shared" si="86"/>
        <v>42858.208333333328</v>
      </c>
      <c r="O931" s="6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86"/>
        <v>42060.25</v>
      </c>
      <c r="O932" s="6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86"/>
        <v>41818.208333333336</v>
      </c>
      <c r="O933" s="6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86"/>
        <v>41709.208333333336</v>
      </c>
      <c r="O934" s="6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86"/>
        <v>41372.208333333336</v>
      </c>
      <c r="O935" s="6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86"/>
        <v>42422.25</v>
      </c>
      <c r="O936" s="6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86"/>
        <v>42209.208333333328</v>
      </c>
      <c r="O937" s="6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86"/>
        <v>43668.208333333328</v>
      </c>
      <c r="O938" s="6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86"/>
        <v>42334.25</v>
      </c>
      <c r="O939" s="6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86"/>
        <v>43263.208333333328</v>
      </c>
      <c r="O940" s="6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86"/>
        <v>40670.208333333336</v>
      </c>
      <c r="O941" s="6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86"/>
        <v>41244.25</v>
      </c>
      <c r="O942" s="6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86"/>
        <v>40552.25</v>
      </c>
      <c r="O943" s="6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86"/>
        <v>40568.25</v>
      </c>
      <c r="O944" s="6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86"/>
        <v>41906.208333333336</v>
      </c>
      <c r="O945" s="6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6">
        <f t="shared" si="86"/>
        <v>42776.25</v>
      </c>
      <c r="O946" s="6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86"/>
        <v>41004.208333333336</v>
      </c>
      <c r="O947" s="6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86"/>
        <v>40710.208333333336</v>
      </c>
      <c r="O948" s="6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86"/>
        <v>41908.208333333336</v>
      </c>
      <c r="O949" s="6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86"/>
        <v>41985.25</v>
      </c>
      <c r="O950" s="6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86"/>
        <v>42112.208333333328</v>
      </c>
      <c r="O951" s="6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86"/>
        <v>43571.208333333328</v>
      </c>
      <c r="O952" s="6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86"/>
        <v>42730.25</v>
      </c>
      <c r="O953" s="6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86"/>
        <v>42591.208333333328</v>
      </c>
      <c r="O954" s="6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86"/>
        <v>42358.25</v>
      </c>
      <c r="O955" s="6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86"/>
        <v>41174.208333333336</v>
      </c>
      <c r="O956" s="6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86"/>
        <v>41238.25</v>
      </c>
      <c r="O957" s="6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86"/>
        <v>42360.25</v>
      </c>
      <c r="O958" s="6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86"/>
        <v>40955.25</v>
      </c>
      <c r="O959" s="6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86"/>
        <v>40350.208333333336</v>
      </c>
      <c r="O960" s="6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86"/>
        <v>40357.208333333336</v>
      </c>
      <c r="O961" s="6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si="86"/>
        <v>42408.25</v>
      </c>
      <c r="O962" s="6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0">ROUND((E963/D963)*100,0)</f>
        <v>119</v>
      </c>
      <c r="G963" t="s">
        <v>20</v>
      </c>
      <c r="H963">
        <v>155</v>
      </c>
      <c r="I963">
        <f t="shared" ref="I963:I1001" si="91">ROUND(IFERROR(E963/H963,0),2)</f>
        <v>43.87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ref="N963:N1001" si="92">(((L963/60)/60/24)+DATE(1970,1,1))</f>
        <v>40591.25</v>
      </c>
      <c r="O963" s="6">
        <f t="shared" ref="O963:O1001" si="93">(((M963/60)/60/24)+DATE(1970,1,1))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LEFT(R963:R963,(FIND("/",R963))-1)</f>
        <v>publishing</v>
      </c>
      <c r="T963" t="str">
        <f t="shared" ref="T963:T1001" si="95">RIGHT(R963:R963,LEN(R963:R963)-(FIND("/",R963)))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si="92"/>
        <v>41592.25</v>
      </c>
      <c r="O964" s="6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6">
        <f t="shared" si="92"/>
        <v>40607.25</v>
      </c>
      <c r="O965" s="6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92"/>
        <v>42135.208333333328</v>
      </c>
      <c r="O966" s="6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6">
        <f t="shared" si="92"/>
        <v>40203.25</v>
      </c>
      <c r="O967" s="6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92"/>
        <v>42901.208333333328</v>
      </c>
      <c r="O968" s="6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si="92"/>
        <v>41005.208333333336</v>
      </c>
      <c r="O969" s="6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92"/>
        <v>40544.25</v>
      </c>
      <c r="O970" s="6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92"/>
        <v>43821.25</v>
      </c>
      <c r="O971" s="6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92"/>
        <v>40672.208333333336</v>
      </c>
      <c r="O972" s="6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92"/>
        <v>41555.208333333336</v>
      </c>
      <c r="O973" s="6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92"/>
        <v>41792.208333333336</v>
      </c>
      <c r="O974" s="6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92"/>
        <v>40522.25</v>
      </c>
      <c r="O975" s="6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92"/>
        <v>41412.208333333336</v>
      </c>
      <c r="O976" s="6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92"/>
        <v>42337.25</v>
      </c>
      <c r="O977" s="6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92"/>
        <v>40571.25</v>
      </c>
      <c r="O978" s="6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92"/>
        <v>43138.25</v>
      </c>
      <c r="O979" s="6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92"/>
        <v>42686.25</v>
      </c>
      <c r="O980" s="6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6">
        <f t="shared" si="92"/>
        <v>42078.208333333328</v>
      </c>
      <c r="O981" s="6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92"/>
        <v>42307.208333333328</v>
      </c>
      <c r="O982" s="6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92"/>
        <v>43094.25</v>
      </c>
      <c r="O983" s="6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92"/>
        <v>40743.208333333336</v>
      </c>
      <c r="O984" s="6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92"/>
        <v>43681.208333333328</v>
      </c>
      <c r="O985" s="6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92"/>
        <v>43716.208333333328</v>
      </c>
      <c r="O986" s="6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92"/>
        <v>41614.25</v>
      </c>
      <c r="O987" s="6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92"/>
        <v>40638.208333333336</v>
      </c>
      <c r="O988" s="6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92"/>
        <v>42852.208333333328</v>
      </c>
      <c r="O989" s="6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92"/>
        <v>42686.25</v>
      </c>
      <c r="O990" s="6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92"/>
        <v>43571.208333333328</v>
      </c>
      <c r="O991" s="6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92"/>
        <v>42432.25</v>
      </c>
      <c r="O992" s="6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92"/>
        <v>41907.208333333336</v>
      </c>
      <c r="O993" s="6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92"/>
        <v>43227.208333333328</v>
      </c>
      <c r="O994" s="6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6">
        <f t="shared" si="92"/>
        <v>42362.25</v>
      </c>
      <c r="O995" s="6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92"/>
        <v>41929.208333333336</v>
      </c>
      <c r="O996" s="6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92"/>
        <v>43408.208333333328</v>
      </c>
      <c r="O997" s="6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si="92"/>
        <v>41276.25</v>
      </c>
      <c r="O998" s="6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6">
        <f t="shared" si="92"/>
        <v>41659.25</v>
      </c>
      <c r="O999" s="6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92"/>
        <v>40220.25</v>
      </c>
      <c r="O1000" s="6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6">
        <f t="shared" si="92"/>
        <v>42550.208333333328</v>
      </c>
      <c r="O1001" s="6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F1:F100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98A9D252-7EA3-4147-BBFE-7CA38D97D32D}">
            <xm:f>NOT(ISERROR(SEARCH($G$2,G1)))</xm:f>
            <xm:f>$G$2</xm:f>
            <x14:dxf>
              <fill>
                <patternFill>
                  <bgColor rgb="FFFF0000"/>
                </patternFill>
              </fill>
            </x14:dxf>
          </x14:cfRule>
          <xm:sqref>G1:G1001</xm:sqref>
        </x14:conditionalFormatting>
        <x14:conditionalFormatting xmlns:xm="http://schemas.microsoft.com/office/excel/2006/main">
          <x14:cfRule type="containsText" priority="2" operator="containsText" id="{E2F3BABD-C986-4446-A63A-EF482BAB0B79}">
            <xm:f>NOT(ISERROR(SEARCH($G$28,G1)))</xm:f>
            <xm:f>$G$28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3" operator="containsText" id="{C9E19A6B-3D2C-4A91-88CC-AF4FE63734C6}">
            <xm:f>NOT(ISERROR(SEARCH($G$10,G1)))</xm:f>
            <xm:f>$G$10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4" operator="containsText" id="{7B2AC745-BA00-4E65-BF37-230DF0FB0B2A}">
            <xm:f>NOT(ISERROR(SEARCH($G$3,G1)))</xm:f>
            <xm:f>$G$3</xm:f>
            <x14:dxf>
              <fill>
                <patternFill>
                  <bgColor rgb="FF92D050"/>
                </patternFill>
              </fill>
            </x14:dxf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EA6E5-3237-4F3D-A4EA-4259CF77F355}">
  <dimension ref="A1:F14"/>
  <sheetViews>
    <sheetView workbookViewId="0">
      <selection activeCell="B4" sqref="B4"/>
    </sheetView>
  </sheetViews>
  <sheetFormatPr defaultRowHeight="15.75" x14ac:dyDescent="0.25"/>
  <cols>
    <col min="1" max="1" width="15.875" bestFit="1" customWidth="1"/>
    <col min="2" max="2" width="15.125" bestFit="1" customWidth="1"/>
    <col min="3" max="3" width="5.5" bestFit="1" customWidth="1"/>
    <col min="4" max="4" width="3.625" bestFit="1" customWidth="1"/>
    <col min="5" max="5" width="9.25" bestFit="1" customWidth="1"/>
    <col min="6" max="6" width="10.625" bestFit="1" customWidth="1"/>
  </cols>
  <sheetData>
    <row r="1" spans="1:6" x14ac:dyDescent="0.25">
      <c r="A1" s="4" t="s">
        <v>6</v>
      </c>
      <c r="B1" t="s">
        <v>2045</v>
      </c>
    </row>
    <row r="3" spans="1:6" x14ac:dyDescent="0.25">
      <c r="A3" s="4" t="s">
        <v>2044</v>
      </c>
      <c r="B3" s="4" t="s">
        <v>2046</v>
      </c>
    </row>
    <row r="4" spans="1:6" x14ac:dyDescent="0.25">
      <c r="A4" s="4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5">
      <c r="A5" s="5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5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5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5" t="s">
        <v>2037</v>
      </c>
      <c r="E8">
        <v>4</v>
      </c>
      <c r="F8">
        <v>4</v>
      </c>
    </row>
    <row r="9" spans="1:6" x14ac:dyDescent="0.25">
      <c r="A9" s="5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5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5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5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5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5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98E58-F67E-4CDA-8990-B41FDC5AB841}">
  <dimension ref="A1:F30"/>
  <sheetViews>
    <sheetView zoomScale="70" zoomScaleNormal="70" workbookViewId="0">
      <selection activeCell="E2" sqref="E2"/>
    </sheetView>
  </sheetViews>
  <sheetFormatPr defaultRowHeight="15.75" x14ac:dyDescent="0.25"/>
  <cols>
    <col min="1" max="1" width="17.5" bestFit="1" customWidth="1"/>
    <col min="2" max="2" width="16" bestFit="1" customWidth="1"/>
    <col min="3" max="3" width="5.875" bestFit="1" customWidth="1"/>
    <col min="4" max="4" width="4.25" bestFit="1" customWidth="1"/>
    <col min="5" max="5" width="9.375" bestFit="1" customWidth="1"/>
    <col min="6" max="6" width="11" bestFit="1" customWidth="1"/>
  </cols>
  <sheetData>
    <row r="1" spans="1:6" x14ac:dyDescent="0.25">
      <c r="A1" s="4" t="s">
        <v>6</v>
      </c>
      <c r="B1" t="s">
        <v>2045</v>
      </c>
    </row>
    <row r="2" spans="1:6" x14ac:dyDescent="0.25">
      <c r="A2" s="4" t="s">
        <v>2031</v>
      </c>
      <c r="B2" t="s">
        <v>2045</v>
      </c>
    </row>
    <row r="4" spans="1:6" x14ac:dyDescent="0.25">
      <c r="A4" s="4" t="s">
        <v>2044</v>
      </c>
      <c r="B4" s="4" t="s">
        <v>2046</v>
      </c>
    </row>
    <row r="5" spans="1:6" x14ac:dyDescent="0.25">
      <c r="A5" s="4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5" t="s">
        <v>2047</v>
      </c>
      <c r="B6" s="13">
        <v>1</v>
      </c>
      <c r="C6" s="13">
        <v>10</v>
      </c>
      <c r="D6" s="13">
        <v>2</v>
      </c>
      <c r="E6" s="13">
        <v>21</v>
      </c>
      <c r="F6" s="13">
        <v>34</v>
      </c>
    </row>
    <row r="7" spans="1:6" x14ac:dyDescent="0.25">
      <c r="A7" s="5" t="s">
        <v>2048</v>
      </c>
      <c r="B7" s="13"/>
      <c r="C7" s="13"/>
      <c r="D7" s="13"/>
      <c r="E7" s="13">
        <v>4</v>
      </c>
      <c r="F7" s="13">
        <v>4</v>
      </c>
    </row>
    <row r="8" spans="1:6" x14ac:dyDescent="0.25">
      <c r="A8" s="5" t="s">
        <v>2049</v>
      </c>
      <c r="B8" s="13">
        <v>4</v>
      </c>
      <c r="C8" s="13">
        <v>21</v>
      </c>
      <c r="D8" s="13">
        <v>1</v>
      </c>
      <c r="E8" s="13">
        <v>34</v>
      </c>
      <c r="F8" s="13">
        <v>60</v>
      </c>
    </row>
    <row r="9" spans="1:6" x14ac:dyDescent="0.25">
      <c r="A9" s="5" t="s">
        <v>2050</v>
      </c>
      <c r="B9" s="13">
        <v>2</v>
      </c>
      <c r="C9" s="13">
        <v>12</v>
      </c>
      <c r="D9" s="13">
        <v>1</v>
      </c>
      <c r="E9" s="13">
        <v>22</v>
      </c>
      <c r="F9" s="13">
        <v>37</v>
      </c>
    </row>
    <row r="10" spans="1:6" x14ac:dyDescent="0.25">
      <c r="A10" s="5" t="s">
        <v>2051</v>
      </c>
      <c r="B10" s="13"/>
      <c r="C10" s="13">
        <v>8</v>
      </c>
      <c r="D10" s="13"/>
      <c r="E10" s="13">
        <v>10</v>
      </c>
      <c r="F10" s="13">
        <v>18</v>
      </c>
    </row>
    <row r="11" spans="1:6" x14ac:dyDescent="0.25">
      <c r="A11" s="5" t="s">
        <v>2052</v>
      </c>
      <c r="B11" s="13">
        <v>1</v>
      </c>
      <c r="C11" s="13">
        <v>7</v>
      </c>
      <c r="D11" s="13"/>
      <c r="E11" s="13">
        <v>9</v>
      </c>
      <c r="F11" s="13">
        <v>17</v>
      </c>
    </row>
    <row r="12" spans="1:6" x14ac:dyDescent="0.25">
      <c r="A12" s="5" t="s">
        <v>2053</v>
      </c>
      <c r="B12" s="13">
        <v>4</v>
      </c>
      <c r="C12" s="13">
        <v>20</v>
      </c>
      <c r="D12" s="13"/>
      <c r="E12" s="13">
        <v>22</v>
      </c>
      <c r="F12" s="13">
        <v>46</v>
      </c>
    </row>
    <row r="13" spans="1:6" x14ac:dyDescent="0.25">
      <c r="A13" s="5" t="s">
        <v>2054</v>
      </c>
      <c r="B13" s="13">
        <v>3</v>
      </c>
      <c r="C13" s="13">
        <v>19</v>
      </c>
      <c r="D13" s="13"/>
      <c r="E13" s="13">
        <v>23</v>
      </c>
      <c r="F13" s="13">
        <v>45</v>
      </c>
    </row>
    <row r="14" spans="1:6" x14ac:dyDescent="0.25">
      <c r="A14" s="5" t="s">
        <v>2055</v>
      </c>
      <c r="B14" s="13">
        <v>1</v>
      </c>
      <c r="C14" s="13">
        <v>6</v>
      </c>
      <c r="D14" s="13"/>
      <c r="E14" s="13">
        <v>10</v>
      </c>
      <c r="F14" s="13">
        <v>17</v>
      </c>
    </row>
    <row r="15" spans="1:6" x14ac:dyDescent="0.25">
      <c r="A15" s="5" t="s">
        <v>2056</v>
      </c>
      <c r="B15" s="13"/>
      <c r="C15" s="13">
        <v>3</v>
      </c>
      <c r="D15" s="13"/>
      <c r="E15" s="13">
        <v>4</v>
      </c>
      <c r="F15" s="13">
        <v>7</v>
      </c>
    </row>
    <row r="16" spans="1:6" x14ac:dyDescent="0.25">
      <c r="A16" s="5" t="s">
        <v>2057</v>
      </c>
      <c r="B16" s="13"/>
      <c r="C16" s="13">
        <v>8</v>
      </c>
      <c r="D16" s="13">
        <v>1</v>
      </c>
      <c r="E16" s="13">
        <v>4</v>
      </c>
      <c r="F16" s="13">
        <v>13</v>
      </c>
    </row>
    <row r="17" spans="1:6" x14ac:dyDescent="0.25">
      <c r="A17" s="5" t="s">
        <v>2058</v>
      </c>
      <c r="B17" s="13">
        <v>1</v>
      </c>
      <c r="C17" s="13">
        <v>6</v>
      </c>
      <c r="D17" s="13">
        <v>1</v>
      </c>
      <c r="E17" s="13">
        <v>13</v>
      </c>
      <c r="F17" s="13">
        <v>21</v>
      </c>
    </row>
    <row r="18" spans="1:6" x14ac:dyDescent="0.25">
      <c r="A18" s="5" t="s">
        <v>2059</v>
      </c>
      <c r="B18" s="13">
        <v>4</v>
      </c>
      <c r="C18" s="13">
        <v>11</v>
      </c>
      <c r="D18" s="13">
        <v>1</v>
      </c>
      <c r="E18" s="13">
        <v>26</v>
      </c>
      <c r="F18" s="13">
        <v>42</v>
      </c>
    </row>
    <row r="19" spans="1:6" x14ac:dyDescent="0.25">
      <c r="A19" s="5" t="s">
        <v>2060</v>
      </c>
      <c r="B19" s="13">
        <v>23</v>
      </c>
      <c r="C19" s="13">
        <v>132</v>
      </c>
      <c r="D19" s="13">
        <v>2</v>
      </c>
      <c r="E19" s="13">
        <v>187</v>
      </c>
      <c r="F19" s="13">
        <v>344</v>
      </c>
    </row>
    <row r="20" spans="1:6" x14ac:dyDescent="0.25">
      <c r="A20" s="5" t="s">
        <v>2061</v>
      </c>
      <c r="B20" s="13"/>
      <c r="C20" s="13">
        <v>4</v>
      </c>
      <c r="D20" s="13"/>
      <c r="E20" s="13">
        <v>4</v>
      </c>
      <c r="F20" s="13">
        <v>8</v>
      </c>
    </row>
    <row r="21" spans="1:6" x14ac:dyDescent="0.25">
      <c r="A21" s="5" t="s">
        <v>2062</v>
      </c>
      <c r="B21" s="13">
        <v>6</v>
      </c>
      <c r="C21" s="13">
        <v>30</v>
      </c>
      <c r="D21" s="13"/>
      <c r="E21" s="13">
        <v>49</v>
      </c>
      <c r="F21" s="13">
        <v>85</v>
      </c>
    </row>
    <row r="22" spans="1:6" x14ac:dyDescent="0.25">
      <c r="A22" s="5" t="s">
        <v>2063</v>
      </c>
      <c r="B22" s="13"/>
      <c r="C22" s="13">
        <v>9</v>
      </c>
      <c r="D22" s="13"/>
      <c r="E22" s="13">
        <v>5</v>
      </c>
      <c r="F22" s="13">
        <v>14</v>
      </c>
    </row>
    <row r="23" spans="1:6" x14ac:dyDescent="0.25">
      <c r="A23" s="5" t="s">
        <v>2064</v>
      </c>
      <c r="B23" s="13">
        <v>1</v>
      </c>
      <c r="C23" s="13">
        <v>5</v>
      </c>
      <c r="D23" s="13">
        <v>1</v>
      </c>
      <c r="E23" s="13">
        <v>9</v>
      </c>
      <c r="F23" s="13">
        <v>16</v>
      </c>
    </row>
    <row r="24" spans="1:6" x14ac:dyDescent="0.25">
      <c r="A24" s="5" t="s">
        <v>2065</v>
      </c>
      <c r="B24" s="13">
        <v>3</v>
      </c>
      <c r="C24" s="13">
        <v>3</v>
      </c>
      <c r="D24" s="13"/>
      <c r="E24" s="13">
        <v>11</v>
      </c>
      <c r="F24" s="13">
        <v>17</v>
      </c>
    </row>
    <row r="25" spans="1:6" x14ac:dyDescent="0.25">
      <c r="A25" s="5" t="s">
        <v>2066</v>
      </c>
      <c r="B25" s="13"/>
      <c r="C25" s="13">
        <v>7</v>
      </c>
      <c r="D25" s="13"/>
      <c r="E25" s="13">
        <v>14</v>
      </c>
      <c r="F25" s="13">
        <v>21</v>
      </c>
    </row>
    <row r="26" spans="1:6" x14ac:dyDescent="0.25">
      <c r="A26" s="5" t="s">
        <v>2067</v>
      </c>
      <c r="B26" s="13">
        <v>1</v>
      </c>
      <c r="C26" s="13">
        <v>15</v>
      </c>
      <c r="D26" s="13">
        <v>2</v>
      </c>
      <c r="E26" s="13">
        <v>17</v>
      </c>
      <c r="F26" s="13">
        <v>35</v>
      </c>
    </row>
    <row r="27" spans="1:6" x14ac:dyDescent="0.25">
      <c r="A27" s="5" t="s">
        <v>2068</v>
      </c>
      <c r="B27" s="13"/>
      <c r="C27" s="13">
        <v>16</v>
      </c>
      <c r="D27" s="13">
        <v>1</v>
      </c>
      <c r="E27" s="13">
        <v>28</v>
      </c>
      <c r="F27" s="13">
        <v>45</v>
      </c>
    </row>
    <row r="28" spans="1:6" x14ac:dyDescent="0.25">
      <c r="A28" s="5" t="s">
        <v>2069</v>
      </c>
      <c r="B28" s="13">
        <v>2</v>
      </c>
      <c r="C28" s="13">
        <v>12</v>
      </c>
      <c r="D28" s="13">
        <v>1</v>
      </c>
      <c r="E28" s="13">
        <v>36</v>
      </c>
      <c r="F28" s="13">
        <v>51</v>
      </c>
    </row>
    <row r="29" spans="1:6" x14ac:dyDescent="0.25">
      <c r="A29" s="5" t="s">
        <v>2070</v>
      </c>
      <c r="B29" s="13"/>
      <c r="C29" s="13"/>
      <c r="D29" s="13"/>
      <c r="E29" s="13">
        <v>3</v>
      </c>
      <c r="F29" s="13">
        <v>3</v>
      </c>
    </row>
    <row r="30" spans="1:6" x14ac:dyDescent="0.25">
      <c r="A30" s="5" t="s">
        <v>2043</v>
      </c>
      <c r="B30" s="13">
        <v>57</v>
      </c>
      <c r="C30" s="13">
        <v>364</v>
      </c>
      <c r="D30" s="13">
        <v>14</v>
      </c>
      <c r="E30" s="13">
        <v>565</v>
      </c>
      <c r="F30" s="13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FF98-2384-477D-AEB1-5E321B178F90}">
  <dimension ref="A1:E18"/>
  <sheetViews>
    <sheetView workbookViewId="0">
      <selection activeCell="G22" sqref="G22"/>
    </sheetView>
  </sheetViews>
  <sheetFormatPr defaultRowHeight="15.75" x14ac:dyDescent="0.25"/>
  <cols>
    <col min="1" max="1" width="15.875" bestFit="1" customWidth="1"/>
    <col min="2" max="2" width="15.125" bestFit="1" customWidth="1"/>
    <col min="3" max="3" width="5.5" bestFit="1" customWidth="1"/>
    <col min="4" max="4" width="9.25" bestFit="1" customWidth="1"/>
    <col min="5" max="6" width="10.625" bestFit="1" customWidth="1"/>
    <col min="7" max="8" width="26.875" bestFit="1" customWidth="1"/>
    <col min="9" max="9" width="20.625" bestFit="1" customWidth="1"/>
    <col min="10" max="10" width="22.25" bestFit="1" customWidth="1"/>
    <col min="11" max="11" width="13.5" bestFit="1" customWidth="1"/>
    <col min="12" max="13" width="14.5" bestFit="1" customWidth="1"/>
    <col min="14" max="14" width="13.5" bestFit="1" customWidth="1"/>
    <col min="15" max="16" width="14.5" bestFit="1" customWidth="1"/>
    <col min="17" max="17" width="13.5" bestFit="1" customWidth="1"/>
    <col min="18" max="19" width="14.5" bestFit="1" customWidth="1"/>
    <col min="20" max="22" width="13.5" bestFit="1" customWidth="1"/>
    <col min="23" max="28" width="14.5" bestFit="1" customWidth="1"/>
    <col min="29" max="29" width="13.5" bestFit="1" customWidth="1"/>
    <col min="30" max="31" width="14.5" bestFit="1" customWidth="1"/>
    <col min="32" max="32" width="13.5" bestFit="1" customWidth="1"/>
    <col min="33" max="34" width="14.5" bestFit="1" customWidth="1"/>
    <col min="35" max="35" width="13.5" bestFit="1" customWidth="1"/>
    <col min="36" max="40" width="14.5" bestFit="1" customWidth="1"/>
    <col min="41" max="41" width="13.5" bestFit="1" customWidth="1"/>
    <col min="42" max="42" width="14.5" bestFit="1" customWidth="1"/>
    <col min="43" max="43" width="13.5" bestFit="1" customWidth="1"/>
    <col min="44" max="44" width="14.5" bestFit="1" customWidth="1"/>
    <col min="45" max="45" width="13.5" bestFit="1" customWidth="1"/>
    <col min="46" max="46" width="14.5" bestFit="1" customWidth="1"/>
    <col min="47" max="47" width="13.5" bestFit="1" customWidth="1"/>
    <col min="48" max="48" width="14.5" bestFit="1" customWidth="1"/>
    <col min="49" max="49" width="13.5" bestFit="1" customWidth="1"/>
    <col min="50" max="51" width="14.5" bestFit="1" customWidth="1"/>
    <col min="52" max="52" width="13.5" bestFit="1" customWidth="1"/>
    <col min="53" max="53" width="14.5" bestFit="1" customWidth="1"/>
    <col min="54" max="54" width="13.5" bestFit="1" customWidth="1"/>
    <col min="55" max="56" width="14.5" bestFit="1" customWidth="1"/>
    <col min="57" max="58" width="13.5" bestFit="1" customWidth="1"/>
    <col min="59" max="59" width="14.5" bestFit="1" customWidth="1"/>
    <col min="60" max="60" width="13.5" bestFit="1" customWidth="1"/>
    <col min="61" max="62" width="14.5" bestFit="1" customWidth="1"/>
    <col min="63" max="63" width="13.5" bestFit="1" customWidth="1"/>
    <col min="64" max="70" width="14.5" bestFit="1" customWidth="1"/>
    <col min="71" max="72" width="13.5" bestFit="1" customWidth="1"/>
    <col min="73" max="73" width="14.5" bestFit="1" customWidth="1"/>
    <col min="74" max="75" width="13.5" bestFit="1" customWidth="1"/>
    <col min="76" max="78" width="14.5" bestFit="1" customWidth="1"/>
    <col min="79" max="79" width="13.5" bestFit="1" customWidth="1"/>
    <col min="80" max="82" width="14.5" bestFit="1" customWidth="1"/>
    <col min="83" max="83" width="13.5" bestFit="1" customWidth="1"/>
    <col min="84" max="88" width="14.5" bestFit="1" customWidth="1"/>
    <col min="89" max="91" width="13.5" bestFit="1" customWidth="1"/>
    <col min="92" max="95" width="14.5" bestFit="1" customWidth="1"/>
    <col min="96" max="96" width="13.5" bestFit="1" customWidth="1"/>
    <col min="97" max="98" width="14.5" bestFit="1" customWidth="1"/>
    <col min="99" max="104" width="13.5" bestFit="1" customWidth="1"/>
    <col min="105" max="107" width="14.5" bestFit="1" customWidth="1"/>
    <col min="108" max="110" width="13.5" bestFit="1" customWidth="1"/>
    <col min="111" max="115" width="14.5" bestFit="1" customWidth="1"/>
    <col min="116" max="116" width="13.5" bestFit="1" customWidth="1"/>
    <col min="117" max="124" width="14.5" bestFit="1" customWidth="1"/>
    <col min="125" max="125" width="13.5" bestFit="1" customWidth="1"/>
    <col min="126" max="128" width="14.5" bestFit="1" customWidth="1"/>
    <col min="129" max="129" width="13.5" bestFit="1" customWidth="1"/>
    <col min="130" max="135" width="14.5" bestFit="1" customWidth="1"/>
    <col min="136" max="136" width="13.5" bestFit="1" customWidth="1"/>
    <col min="137" max="141" width="14.5" bestFit="1" customWidth="1"/>
    <col min="142" max="142" width="13.5" bestFit="1" customWidth="1"/>
    <col min="143" max="144" width="14.5" bestFit="1" customWidth="1"/>
    <col min="145" max="147" width="13.5" bestFit="1" customWidth="1"/>
    <col min="148" max="150" width="14.5" bestFit="1" customWidth="1"/>
    <col min="151" max="151" width="13.5" bestFit="1" customWidth="1"/>
    <col min="152" max="152" width="14.5" bestFit="1" customWidth="1"/>
    <col min="153" max="153" width="13.5" bestFit="1" customWidth="1"/>
    <col min="154" max="155" width="14.5" bestFit="1" customWidth="1"/>
    <col min="156" max="156" width="13.5" bestFit="1" customWidth="1"/>
    <col min="157" max="158" width="14.5" bestFit="1" customWidth="1"/>
    <col min="159" max="159" width="13.5" bestFit="1" customWidth="1"/>
    <col min="160" max="160" width="14.5" bestFit="1" customWidth="1"/>
    <col min="161" max="161" width="13.5" bestFit="1" customWidth="1"/>
    <col min="162" max="163" width="14.5" bestFit="1" customWidth="1"/>
    <col min="164" max="166" width="13.5" bestFit="1" customWidth="1"/>
    <col min="167" max="168" width="14.5" bestFit="1" customWidth="1"/>
    <col min="169" max="169" width="13.5" bestFit="1" customWidth="1"/>
    <col min="170" max="170" width="14.5" bestFit="1" customWidth="1"/>
    <col min="171" max="172" width="13.5" bestFit="1" customWidth="1"/>
    <col min="173" max="173" width="14.5" bestFit="1" customWidth="1"/>
    <col min="174" max="174" width="13.5" bestFit="1" customWidth="1"/>
    <col min="175" max="178" width="14.5" bestFit="1" customWidth="1"/>
    <col min="179" max="180" width="13.5" bestFit="1" customWidth="1"/>
    <col min="181" max="186" width="14.5" bestFit="1" customWidth="1"/>
    <col min="187" max="187" width="13.5" bestFit="1" customWidth="1"/>
    <col min="188" max="192" width="14.5" bestFit="1" customWidth="1"/>
    <col min="193" max="193" width="13.5" bestFit="1" customWidth="1"/>
    <col min="194" max="201" width="14.5" bestFit="1" customWidth="1"/>
    <col min="202" max="203" width="13.5" bestFit="1" customWidth="1"/>
    <col min="204" max="209" width="14.5" bestFit="1" customWidth="1"/>
    <col min="210" max="210" width="13.5" bestFit="1" customWidth="1"/>
    <col min="211" max="212" width="14.5" bestFit="1" customWidth="1"/>
    <col min="213" max="213" width="13.5" bestFit="1" customWidth="1"/>
    <col min="214" max="214" width="14.5" bestFit="1" customWidth="1"/>
    <col min="215" max="215" width="13.5" bestFit="1" customWidth="1"/>
    <col min="216" max="217" width="14.5" bestFit="1" customWidth="1"/>
    <col min="218" max="218" width="13.5" bestFit="1" customWidth="1"/>
    <col min="219" max="220" width="14.5" bestFit="1" customWidth="1"/>
    <col min="221" max="222" width="13.5" bestFit="1" customWidth="1"/>
    <col min="223" max="225" width="14.5" bestFit="1" customWidth="1"/>
    <col min="226" max="226" width="13.5" bestFit="1" customWidth="1"/>
    <col min="227" max="230" width="14.5" bestFit="1" customWidth="1"/>
    <col min="231" max="231" width="13.5" bestFit="1" customWidth="1"/>
    <col min="232" max="232" width="14.5" bestFit="1" customWidth="1"/>
    <col min="233" max="233" width="13.5" bestFit="1" customWidth="1"/>
    <col min="234" max="236" width="14.5" bestFit="1" customWidth="1"/>
    <col min="237" max="237" width="13.5" bestFit="1" customWidth="1"/>
    <col min="238" max="241" width="14.5" bestFit="1" customWidth="1"/>
    <col min="242" max="242" width="13.5" bestFit="1" customWidth="1"/>
    <col min="243" max="245" width="14.5" bestFit="1" customWidth="1"/>
    <col min="246" max="248" width="13.5" bestFit="1" customWidth="1"/>
    <col min="249" max="258" width="14.5" bestFit="1" customWidth="1"/>
    <col min="259" max="260" width="13.5" bestFit="1" customWidth="1"/>
    <col min="261" max="263" width="14.5" bestFit="1" customWidth="1"/>
    <col min="264" max="264" width="13.5" bestFit="1" customWidth="1"/>
    <col min="265" max="269" width="14.5" bestFit="1" customWidth="1"/>
    <col min="270" max="271" width="13.5" bestFit="1" customWidth="1"/>
    <col min="272" max="275" width="14.5" bestFit="1" customWidth="1"/>
    <col min="276" max="277" width="13.5" bestFit="1" customWidth="1"/>
    <col min="278" max="279" width="14.5" bestFit="1" customWidth="1"/>
    <col min="280" max="281" width="13.5" bestFit="1" customWidth="1"/>
    <col min="282" max="290" width="14.5" bestFit="1" customWidth="1"/>
    <col min="291" max="291" width="13.5" bestFit="1" customWidth="1"/>
    <col min="292" max="294" width="14.5" bestFit="1" customWidth="1"/>
    <col min="295" max="295" width="13.5" bestFit="1" customWidth="1"/>
    <col min="296" max="297" width="14.5" bestFit="1" customWidth="1"/>
    <col min="298" max="298" width="13.5" bestFit="1" customWidth="1"/>
    <col min="299" max="299" width="14.5" bestFit="1" customWidth="1"/>
    <col min="300" max="301" width="13.5" bestFit="1" customWidth="1"/>
    <col min="302" max="304" width="14.5" bestFit="1" customWidth="1"/>
    <col min="305" max="305" width="13.5" bestFit="1" customWidth="1"/>
    <col min="306" max="307" width="14.5" bestFit="1" customWidth="1"/>
    <col min="308" max="308" width="13.5" bestFit="1" customWidth="1"/>
    <col min="309" max="311" width="14.5" bestFit="1" customWidth="1"/>
    <col min="312" max="312" width="13.5" bestFit="1" customWidth="1"/>
    <col min="313" max="319" width="14.5" bestFit="1" customWidth="1"/>
    <col min="320" max="320" width="13.5" bestFit="1" customWidth="1"/>
    <col min="321" max="324" width="14.5" bestFit="1" customWidth="1"/>
    <col min="325" max="325" width="13.5" bestFit="1" customWidth="1"/>
    <col min="326" max="328" width="14.5" bestFit="1" customWidth="1"/>
    <col min="329" max="330" width="13.5" bestFit="1" customWidth="1"/>
    <col min="331" max="334" width="14.5" bestFit="1" customWidth="1"/>
    <col min="335" max="335" width="13.5" bestFit="1" customWidth="1"/>
    <col min="336" max="337" width="14.5" bestFit="1" customWidth="1"/>
    <col min="338" max="340" width="13.5" bestFit="1" customWidth="1"/>
    <col min="341" max="341" width="14.5" bestFit="1" customWidth="1"/>
    <col min="342" max="342" width="13.5" bestFit="1" customWidth="1"/>
    <col min="343" max="344" width="14.5" bestFit="1" customWidth="1"/>
    <col min="345" max="346" width="13.5" bestFit="1" customWidth="1"/>
    <col min="347" max="351" width="14.5" bestFit="1" customWidth="1"/>
    <col min="352" max="352" width="13.5" bestFit="1" customWidth="1"/>
    <col min="353" max="353" width="14.5" bestFit="1" customWidth="1"/>
    <col min="354" max="354" width="13.5" bestFit="1" customWidth="1"/>
    <col min="355" max="358" width="14.5" bestFit="1" customWidth="1"/>
    <col min="359" max="359" width="13.5" bestFit="1" customWidth="1"/>
    <col min="360" max="363" width="14.5" bestFit="1" customWidth="1"/>
    <col min="364" max="365" width="13.5" bestFit="1" customWidth="1"/>
    <col min="366" max="373" width="14.5" bestFit="1" customWidth="1"/>
    <col min="374" max="374" width="13.5" bestFit="1" customWidth="1"/>
    <col min="375" max="380" width="14.5" bestFit="1" customWidth="1"/>
    <col min="381" max="381" width="13.5" bestFit="1" customWidth="1"/>
    <col min="382" max="383" width="14.5" bestFit="1" customWidth="1"/>
    <col min="384" max="386" width="13.5" bestFit="1" customWidth="1"/>
    <col min="387" max="388" width="14.5" bestFit="1" customWidth="1"/>
    <col min="389" max="389" width="13.5" bestFit="1" customWidth="1"/>
    <col min="390" max="401" width="14.5" bestFit="1" customWidth="1"/>
    <col min="402" max="402" width="13.5" bestFit="1" customWidth="1"/>
    <col min="403" max="403" width="14.5" bestFit="1" customWidth="1"/>
    <col min="404" max="404" width="13.5" bestFit="1" customWidth="1"/>
    <col min="405" max="405" width="14.5" bestFit="1" customWidth="1"/>
    <col min="406" max="406" width="13.5" bestFit="1" customWidth="1"/>
    <col min="407" max="407" width="14.5" bestFit="1" customWidth="1"/>
    <col min="408" max="408" width="13.5" bestFit="1" customWidth="1"/>
    <col min="409" max="409" width="14.5" bestFit="1" customWidth="1"/>
    <col min="410" max="411" width="13.5" bestFit="1" customWidth="1"/>
    <col min="412" max="415" width="14.5" bestFit="1" customWidth="1"/>
    <col min="416" max="416" width="13.5" bestFit="1" customWidth="1"/>
    <col min="417" max="418" width="14.5" bestFit="1" customWidth="1"/>
    <col min="419" max="420" width="13.5" bestFit="1" customWidth="1"/>
    <col min="421" max="426" width="14.5" bestFit="1" customWidth="1"/>
    <col min="427" max="427" width="13.5" bestFit="1" customWidth="1"/>
    <col min="428" max="433" width="14.5" bestFit="1" customWidth="1"/>
    <col min="434" max="435" width="13.5" bestFit="1" customWidth="1"/>
    <col min="436" max="443" width="14.5" bestFit="1" customWidth="1"/>
    <col min="444" max="444" width="13.5" bestFit="1" customWidth="1"/>
    <col min="445" max="448" width="14.5" bestFit="1" customWidth="1"/>
    <col min="449" max="450" width="13.5" bestFit="1" customWidth="1"/>
    <col min="451" max="454" width="14.5" bestFit="1" customWidth="1"/>
    <col min="455" max="455" width="13.5" bestFit="1" customWidth="1"/>
    <col min="456" max="456" width="14.5" bestFit="1" customWidth="1"/>
    <col min="457" max="458" width="13.5" bestFit="1" customWidth="1"/>
    <col min="459" max="462" width="14.5" bestFit="1" customWidth="1"/>
    <col min="463" max="464" width="13.5" bestFit="1" customWidth="1"/>
    <col min="465" max="467" width="14.5" bestFit="1" customWidth="1"/>
    <col min="468" max="468" width="13.5" bestFit="1" customWidth="1"/>
    <col min="469" max="470" width="14.5" bestFit="1" customWidth="1"/>
    <col min="471" max="472" width="13.5" bestFit="1" customWidth="1"/>
    <col min="473" max="481" width="14.5" bestFit="1" customWidth="1"/>
    <col min="482" max="482" width="13.5" bestFit="1" customWidth="1"/>
    <col min="483" max="484" width="14.5" bestFit="1" customWidth="1"/>
    <col min="485" max="486" width="13.5" bestFit="1" customWidth="1"/>
    <col min="487" max="492" width="14.5" bestFit="1" customWidth="1"/>
    <col min="493" max="494" width="13.5" bestFit="1" customWidth="1"/>
    <col min="495" max="496" width="14.5" bestFit="1" customWidth="1"/>
    <col min="497" max="498" width="13.5" bestFit="1" customWidth="1"/>
    <col min="499" max="502" width="14.5" bestFit="1" customWidth="1"/>
    <col min="503" max="503" width="13.5" bestFit="1" customWidth="1"/>
    <col min="504" max="506" width="14.5" bestFit="1" customWidth="1"/>
    <col min="507" max="508" width="13.5" bestFit="1" customWidth="1"/>
    <col min="509" max="517" width="14.5" bestFit="1" customWidth="1"/>
    <col min="518" max="519" width="13.5" bestFit="1" customWidth="1"/>
    <col min="520" max="522" width="14.5" bestFit="1" customWidth="1"/>
    <col min="523" max="524" width="13.5" bestFit="1" customWidth="1"/>
    <col min="525" max="527" width="14.5" bestFit="1" customWidth="1"/>
    <col min="528" max="528" width="13.5" bestFit="1" customWidth="1"/>
    <col min="529" max="530" width="14.5" bestFit="1" customWidth="1"/>
    <col min="531" max="531" width="13.5" bestFit="1" customWidth="1"/>
    <col min="532" max="535" width="14.5" bestFit="1" customWidth="1"/>
    <col min="536" max="537" width="13.5" bestFit="1" customWidth="1"/>
    <col min="538" max="539" width="14.5" bestFit="1" customWidth="1"/>
    <col min="540" max="540" width="13.5" bestFit="1" customWidth="1"/>
    <col min="541" max="547" width="14.5" bestFit="1" customWidth="1"/>
    <col min="548" max="549" width="13.5" bestFit="1" customWidth="1"/>
    <col min="550" max="552" width="14.5" bestFit="1" customWidth="1"/>
    <col min="553" max="554" width="13.5" bestFit="1" customWidth="1"/>
    <col min="555" max="559" width="14.5" bestFit="1" customWidth="1"/>
    <col min="560" max="560" width="13.5" bestFit="1" customWidth="1"/>
    <col min="561" max="561" width="14.5" bestFit="1" customWidth="1"/>
    <col min="562" max="562" width="13.5" bestFit="1" customWidth="1"/>
    <col min="563" max="563" width="14.5" bestFit="1" customWidth="1"/>
    <col min="564" max="566" width="13.5" bestFit="1" customWidth="1"/>
    <col min="567" max="569" width="14.5" bestFit="1" customWidth="1"/>
    <col min="570" max="571" width="13.5" bestFit="1" customWidth="1"/>
    <col min="572" max="573" width="14.5" bestFit="1" customWidth="1"/>
    <col min="574" max="575" width="13.5" bestFit="1" customWidth="1"/>
    <col min="576" max="583" width="14.5" bestFit="1" customWidth="1"/>
    <col min="584" max="584" width="13.5" bestFit="1" customWidth="1"/>
    <col min="585" max="588" width="14.5" bestFit="1" customWidth="1"/>
    <col min="589" max="590" width="13.5" bestFit="1" customWidth="1"/>
    <col min="591" max="593" width="14.5" bestFit="1" customWidth="1"/>
    <col min="594" max="594" width="13.5" bestFit="1" customWidth="1"/>
    <col min="595" max="604" width="14.5" bestFit="1" customWidth="1"/>
    <col min="605" max="606" width="13.5" bestFit="1" customWidth="1"/>
    <col min="607" max="617" width="14.5" bestFit="1" customWidth="1"/>
    <col min="618" max="619" width="13.5" bestFit="1" customWidth="1"/>
    <col min="620" max="623" width="14.5" bestFit="1" customWidth="1"/>
    <col min="624" max="625" width="13.5" bestFit="1" customWidth="1"/>
    <col min="626" max="627" width="14.5" bestFit="1" customWidth="1"/>
    <col min="628" max="629" width="13.5" bestFit="1" customWidth="1"/>
    <col min="630" max="632" width="14.5" bestFit="1" customWidth="1"/>
    <col min="633" max="634" width="13.5" bestFit="1" customWidth="1"/>
    <col min="635" max="640" width="14.5" bestFit="1" customWidth="1"/>
    <col min="641" max="641" width="13.5" bestFit="1" customWidth="1"/>
    <col min="642" max="643" width="14.5" bestFit="1" customWidth="1"/>
    <col min="644" max="644" width="13.5" bestFit="1" customWidth="1"/>
    <col min="645" max="649" width="14.5" bestFit="1" customWidth="1"/>
    <col min="650" max="652" width="13.5" bestFit="1" customWidth="1"/>
    <col min="653" max="659" width="14.5" bestFit="1" customWidth="1"/>
    <col min="660" max="661" width="13.5" bestFit="1" customWidth="1"/>
    <col min="662" max="669" width="14.5" bestFit="1" customWidth="1"/>
    <col min="670" max="670" width="13.5" bestFit="1" customWidth="1"/>
    <col min="671" max="675" width="14.5" bestFit="1" customWidth="1"/>
    <col min="676" max="676" width="13.5" bestFit="1" customWidth="1"/>
    <col min="677" max="680" width="14.5" bestFit="1" customWidth="1"/>
    <col min="681" max="682" width="13.5" bestFit="1" customWidth="1"/>
    <col min="683" max="687" width="14.5" bestFit="1" customWidth="1"/>
    <col min="688" max="688" width="13.5" bestFit="1" customWidth="1"/>
    <col min="689" max="691" width="14.5" bestFit="1" customWidth="1"/>
    <col min="692" max="692" width="13.5" bestFit="1" customWidth="1"/>
    <col min="693" max="694" width="14.5" bestFit="1" customWidth="1"/>
    <col min="695" max="695" width="13.5" bestFit="1" customWidth="1"/>
    <col min="696" max="698" width="14.5" bestFit="1" customWidth="1"/>
    <col min="699" max="701" width="13.5" bestFit="1" customWidth="1"/>
    <col min="702" max="705" width="14.5" bestFit="1" customWidth="1"/>
    <col min="706" max="706" width="13.5" bestFit="1" customWidth="1"/>
    <col min="707" max="707" width="14.5" bestFit="1" customWidth="1"/>
    <col min="708" max="710" width="13.5" bestFit="1" customWidth="1"/>
    <col min="711" max="711" width="14.5" bestFit="1" customWidth="1"/>
    <col min="712" max="712" width="13.5" bestFit="1" customWidth="1"/>
    <col min="713" max="717" width="14.5" bestFit="1" customWidth="1"/>
    <col min="718" max="720" width="13.5" bestFit="1" customWidth="1"/>
    <col min="721" max="724" width="14.5" bestFit="1" customWidth="1"/>
    <col min="725" max="726" width="13.5" bestFit="1" customWidth="1"/>
    <col min="727" max="731" width="14.5" bestFit="1" customWidth="1"/>
    <col min="732" max="733" width="13.5" bestFit="1" customWidth="1"/>
    <col min="734" max="735" width="14.5" bestFit="1" customWidth="1"/>
    <col min="736" max="738" width="13.5" bestFit="1" customWidth="1"/>
    <col min="739" max="744" width="14.5" bestFit="1" customWidth="1"/>
    <col min="745" max="745" width="13.5" bestFit="1" customWidth="1"/>
    <col min="746" max="748" width="14.5" bestFit="1" customWidth="1"/>
    <col min="749" max="749" width="13.5" bestFit="1" customWidth="1"/>
    <col min="750" max="763" width="14.5" bestFit="1" customWidth="1"/>
    <col min="764" max="765" width="13.5" bestFit="1" customWidth="1"/>
    <col min="766" max="772" width="14.5" bestFit="1" customWidth="1"/>
    <col min="773" max="774" width="13.5" bestFit="1" customWidth="1"/>
    <col min="775" max="779" width="14.5" bestFit="1" customWidth="1"/>
    <col min="780" max="780" width="13.5" bestFit="1" customWidth="1"/>
    <col min="781" max="792" width="14.5" bestFit="1" customWidth="1"/>
    <col min="793" max="793" width="13.5" bestFit="1" customWidth="1"/>
    <col min="794" max="797" width="14.5" bestFit="1" customWidth="1"/>
    <col min="798" max="799" width="13.5" bestFit="1" customWidth="1"/>
    <col min="800" max="802" width="14.5" bestFit="1" customWidth="1"/>
    <col min="803" max="804" width="13.5" bestFit="1" customWidth="1"/>
    <col min="805" max="805" width="14.5" bestFit="1" customWidth="1"/>
    <col min="806" max="808" width="13.5" bestFit="1" customWidth="1"/>
    <col min="809" max="813" width="14.5" bestFit="1" customWidth="1"/>
    <col min="814" max="814" width="13.5" bestFit="1" customWidth="1"/>
    <col min="815" max="818" width="14.5" bestFit="1" customWidth="1"/>
    <col min="819" max="820" width="13.5" bestFit="1" customWidth="1"/>
    <col min="821" max="827" width="14.5" bestFit="1" customWidth="1"/>
    <col min="828" max="829" width="13.5" bestFit="1" customWidth="1"/>
    <col min="830" max="831" width="14.5" bestFit="1" customWidth="1"/>
    <col min="832" max="832" width="13.5" bestFit="1" customWidth="1"/>
    <col min="833" max="834" width="14.5" bestFit="1" customWidth="1"/>
    <col min="835" max="837" width="13.5" bestFit="1" customWidth="1"/>
    <col min="838" max="840" width="14.5" bestFit="1" customWidth="1"/>
    <col min="841" max="842" width="13.5" bestFit="1" customWidth="1"/>
    <col min="843" max="856" width="14.5" bestFit="1" customWidth="1"/>
    <col min="857" max="857" width="13.5" bestFit="1" customWidth="1"/>
    <col min="858" max="861" width="14.5" bestFit="1" customWidth="1"/>
    <col min="862" max="863" width="13.5" bestFit="1" customWidth="1"/>
    <col min="864" max="865" width="14.5" bestFit="1" customWidth="1"/>
    <col min="866" max="866" width="13.5" bestFit="1" customWidth="1"/>
    <col min="867" max="869" width="14.5" bestFit="1" customWidth="1"/>
    <col min="870" max="871" width="13.5" bestFit="1" customWidth="1"/>
    <col min="872" max="873" width="14.5" bestFit="1" customWidth="1"/>
    <col min="874" max="874" width="13.5" bestFit="1" customWidth="1"/>
    <col min="875" max="882" width="14.5" bestFit="1" customWidth="1"/>
    <col min="883" max="884" width="13.5" bestFit="1" customWidth="1"/>
    <col min="885" max="887" width="14.5" bestFit="1" customWidth="1"/>
    <col min="888" max="888" width="13.5" bestFit="1" customWidth="1"/>
    <col min="889" max="893" width="14.5" bestFit="1" customWidth="1"/>
    <col min="894" max="896" width="13.5" bestFit="1" customWidth="1"/>
    <col min="897" max="902" width="14.5" bestFit="1" customWidth="1"/>
    <col min="903" max="904" width="13.5" bestFit="1" customWidth="1"/>
    <col min="905" max="910" width="14.5" bestFit="1" customWidth="1"/>
    <col min="911" max="912" width="13.5" bestFit="1" customWidth="1"/>
    <col min="913" max="914" width="14.5" bestFit="1" customWidth="1"/>
    <col min="915" max="917" width="13.5" bestFit="1" customWidth="1"/>
    <col min="918" max="918" width="14.5" bestFit="1" customWidth="1"/>
    <col min="919" max="919" width="13.5" bestFit="1" customWidth="1"/>
    <col min="920" max="931" width="14.5" bestFit="1" customWidth="1"/>
    <col min="932" max="933" width="13.5" bestFit="1" customWidth="1"/>
    <col min="934" max="936" width="14.5" bestFit="1" customWidth="1"/>
    <col min="937" max="937" width="10.625" bestFit="1" customWidth="1"/>
  </cols>
  <sheetData>
    <row r="1" spans="1:5" x14ac:dyDescent="0.25">
      <c r="A1" s="4" t="s">
        <v>2031</v>
      </c>
      <c r="B1" t="s" vm="1">
        <v>2085</v>
      </c>
    </row>
    <row r="2" spans="1:5" x14ac:dyDescent="0.25">
      <c r="A2" s="4" t="s">
        <v>2086</v>
      </c>
      <c r="B2" t="s" vm="2">
        <v>2085</v>
      </c>
    </row>
    <row r="4" spans="1:5" x14ac:dyDescent="0.25">
      <c r="A4" s="4" t="s">
        <v>2044</v>
      </c>
      <c r="B4" s="4" t="s">
        <v>2046</v>
      </c>
    </row>
    <row r="5" spans="1:5" x14ac:dyDescent="0.25">
      <c r="A5" s="4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25">
      <c r="A6" s="5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5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5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5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5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5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5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5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5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5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5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5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5" t="s">
        <v>2043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6D1B2-FE70-448E-ABA8-EBE9DD199F50}">
  <dimension ref="A1:H13"/>
  <sheetViews>
    <sheetView zoomScale="70" zoomScaleNormal="70" workbookViewId="0">
      <selection activeCell="C4" sqref="C4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3" bestFit="1" customWidth="1"/>
    <col min="4" max="4" width="16.125" bestFit="1" customWidth="1"/>
    <col min="5" max="5" width="11.875" bestFit="1" customWidth="1"/>
    <col min="6" max="6" width="18.875" bestFit="1" customWidth="1"/>
    <col min="7" max="7" width="15.375" bestFit="1" customWidth="1"/>
    <col min="8" max="8" width="18.625" bestFit="1" customWidth="1"/>
  </cols>
  <sheetData>
    <row r="1" spans="1:8" x14ac:dyDescent="0.25">
      <c r="A1" s="7" t="s">
        <v>2087</v>
      </c>
      <c r="B1" s="7" t="s">
        <v>2088</v>
      </c>
      <c r="C1" s="7" t="s">
        <v>2089</v>
      </c>
      <c r="D1" s="7" t="s">
        <v>2090</v>
      </c>
      <c r="E1" s="7" t="s">
        <v>2091</v>
      </c>
      <c r="F1" s="7" t="s">
        <v>2092</v>
      </c>
      <c r="G1" s="7" t="s">
        <v>2093</v>
      </c>
      <c r="H1" s="7" t="s">
        <v>2094</v>
      </c>
    </row>
    <row r="2" spans="1:8" x14ac:dyDescent="0.25">
      <c r="A2" s="7" t="s">
        <v>2095</v>
      </c>
      <c r="B2" s="7">
        <f>COUNTIFS(Crowdfunding!$G:$G,"successful",Crowdfunding!$D:$D,"&lt;1000")</f>
        <v>30</v>
      </c>
      <c r="C2" s="7">
        <f>COUNTIFS(Crowdfunding!$G:$G,"failed",Crowdfunding!$D:$D,"&lt;1000")</f>
        <v>20</v>
      </c>
      <c r="D2" s="7">
        <f>COUNTIFS(Crowdfunding!$G:$G,"canceled",Crowdfunding!$D:$D,"&lt;1000")</f>
        <v>1</v>
      </c>
      <c r="E2" s="7">
        <f>SUM(B2:D2)</f>
        <v>51</v>
      </c>
      <c r="F2" s="8">
        <f>B2/$E$2</f>
        <v>0.58823529411764708</v>
      </c>
      <c r="G2" s="8">
        <f t="shared" ref="G2:H2" si="0">C2/$E$2</f>
        <v>0.39215686274509803</v>
      </c>
      <c r="H2" s="8">
        <f t="shared" si="0"/>
        <v>1.9607843137254902E-2</v>
      </c>
    </row>
    <row r="3" spans="1:8" x14ac:dyDescent="0.25">
      <c r="A3" s="7" t="s">
        <v>2096</v>
      </c>
      <c r="B3" s="7">
        <f>COUNTIFS(Crowdfunding!$G:$G,"successful",Crowdfunding!$D:$D,"&gt;=1000",Crowdfunding!$D:$D,"&lt;4999")</f>
        <v>191</v>
      </c>
      <c r="C3" s="7">
        <f>COUNTIFS(Crowdfunding!$G:$G,"failed",Crowdfunding!$D:$D,"&gt;=1000",Crowdfunding!$D:$D,"&lt;4999")</f>
        <v>38</v>
      </c>
      <c r="D3" s="7">
        <f>COUNTIFS(Crowdfunding!$G:$G,"canceled",Crowdfunding!$D:$D,"&gt;=1000",Crowdfunding!$D:$D,"&lt;4999")</f>
        <v>2</v>
      </c>
      <c r="E3" s="7">
        <f t="shared" ref="E3:E13" si="1">SUM(B3:D3)</f>
        <v>231</v>
      </c>
      <c r="F3" s="8">
        <f>B3/$E$3</f>
        <v>0.82683982683982682</v>
      </c>
      <c r="G3" s="8">
        <f t="shared" ref="G3:H3" si="2">C3/$E$3</f>
        <v>0.16450216450216451</v>
      </c>
      <c r="H3" s="8">
        <f t="shared" si="2"/>
        <v>8.658008658008658E-3</v>
      </c>
    </row>
    <row r="4" spans="1:8" x14ac:dyDescent="0.25">
      <c r="A4" s="7" t="s">
        <v>2097</v>
      </c>
      <c r="B4" s="7">
        <f>COUNTIFS(Crowdfunding!$G:$G,"successful",Crowdfunding!$D:$D,"&gt;=4999",Crowdfunding!$D:$D,"&lt;9999")</f>
        <v>164</v>
      </c>
      <c r="C4" s="7">
        <f>COUNTIFS(Crowdfunding!$G:$G,"failed",Crowdfunding!$D:$D,"&gt;=4999",Crowdfunding!$D:$D,"&lt;9999")</f>
        <v>126</v>
      </c>
      <c r="D4" s="7">
        <f>COUNTIFS(Crowdfunding!$G:$G,"canceled",Crowdfunding!$D:$D,"&gt;=4999",Crowdfunding!$D:$D,"&lt;9999")</f>
        <v>25</v>
      </c>
      <c r="E4" s="7">
        <f t="shared" si="1"/>
        <v>315</v>
      </c>
      <c r="F4" s="8">
        <f>B4/$E$4</f>
        <v>0.52063492063492067</v>
      </c>
      <c r="G4" s="8">
        <f t="shared" ref="G4:H4" si="3">C4/$E$4</f>
        <v>0.4</v>
      </c>
      <c r="H4" s="8">
        <f t="shared" si="3"/>
        <v>7.9365079365079361E-2</v>
      </c>
    </row>
    <row r="5" spans="1:8" x14ac:dyDescent="0.25">
      <c r="A5" s="7" t="s">
        <v>2098</v>
      </c>
      <c r="B5" s="7">
        <f>COUNTIFS(Crowdfunding!$G:$G,"successful",Crowdfunding!$D:$D,"&gt;=10000",Crowdfunding!$D:$D,"&lt;14999")</f>
        <v>4</v>
      </c>
      <c r="C5" s="7">
        <f>COUNTIFS(Crowdfunding!$G:$G,"failed",Crowdfunding!$D:$D,"&gt;=10000",Crowdfunding!$D:$D,"&lt;14999")</f>
        <v>5</v>
      </c>
      <c r="D5" s="7">
        <f>COUNTIFS(Crowdfunding!$G:$G,"canceled",Crowdfunding!$D:$D,"&gt;=10000",Crowdfunding!$D:$D,"&lt;14999")</f>
        <v>0</v>
      </c>
      <c r="E5" s="7">
        <f t="shared" si="1"/>
        <v>9</v>
      </c>
      <c r="F5" s="8">
        <f>B5/$E$5</f>
        <v>0.44444444444444442</v>
      </c>
      <c r="G5" s="8">
        <f t="shared" ref="G5:H5" si="4">C5/$E$5</f>
        <v>0.55555555555555558</v>
      </c>
      <c r="H5" s="8">
        <f t="shared" si="4"/>
        <v>0</v>
      </c>
    </row>
    <row r="6" spans="1:8" x14ac:dyDescent="0.25">
      <c r="A6" s="7" t="s">
        <v>2099</v>
      </c>
      <c r="B6" s="7">
        <f>COUNTIFS(Crowdfunding!$G:$G,"successful",Crowdfunding!$D:$D,"&gt;=15000",Crowdfunding!$D:$D,"&lt;19999")</f>
        <v>10</v>
      </c>
      <c r="C6" s="7">
        <f>COUNTIFS(Crowdfunding!$G:$G,"failed",Crowdfunding!$D:$D,"&gt;=15000",Crowdfunding!$D:$D,"&lt;19999")</f>
        <v>0</v>
      </c>
      <c r="D6" s="7">
        <f>COUNTIFS(Crowdfunding!$G:$G,"canceled",Crowdfunding!$D:$D,"&gt;=15000",Crowdfunding!$D:$D,"&lt;19999")</f>
        <v>0</v>
      </c>
      <c r="E6" s="7">
        <f t="shared" si="1"/>
        <v>10</v>
      </c>
      <c r="F6" s="8">
        <f>B6/$E$6</f>
        <v>1</v>
      </c>
      <c r="G6" s="8">
        <f t="shared" ref="G6:H6" si="5">C6/$E$6</f>
        <v>0</v>
      </c>
      <c r="H6" s="8">
        <f t="shared" si="5"/>
        <v>0</v>
      </c>
    </row>
    <row r="7" spans="1:8" x14ac:dyDescent="0.25">
      <c r="A7" s="7" t="s">
        <v>2100</v>
      </c>
      <c r="B7" s="7">
        <f>COUNTIFS(Crowdfunding!$G:$G,"successful",Crowdfunding!$D:$D,"&gt;=20000",Crowdfunding!$D:$D,"&lt;24999")</f>
        <v>7</v>
      </c>
      <c r="C7" s="7">
        <f>COUNTIFS(Crowdfunding!$G:$G,"failed",Crowdfunding!$D:$D,"&gt;=20000",Crowdfunding!$D:$D,"&lt;24999")</f>
        <v>0</v>
      </c>
      <c r="D7" s="7">
        <f>COUNTIFS(Crowdfunding!$G:$G,"canceled",Crowdfunding!$D:$D,"&gt;=20000",Crowdfunding!$D:$D,"&lt;24999")</f>
        <v>0</v>
      </c>
      <c r="E7" s="7">
        <f t="shared" si="1"/>
        <v>7</v>
      </c>
      <c r="F7" s="8">
        <f>B7/$E$7</f>
        <v>1</v>
      </c>
      <c r="G7" s="8">
        <f t="shared" ref="G7:H7" si="6">C7/$E$7</f>
        <v>0</v>
      </c>
      <c r="H7" s="8">
        <f t="shared" si="6"/>
        <v>0</v>
      </c>
    </row>
    <row r="8" spans="1:8" x14ac:dyDescent="0.25">
      <c r="A8" s="7" t="s">
        <v>2101</v>
      </c>
      <c r="B8" s="7">
        <f>COUNTIFS(Crowdfunding!$G:$G,"successful",Crowdfunding!$D:$D,"&gt;=25000",Crowdfunding!$D:$D,"&lt;29999")</f>
        <v>11</v>
      </c>
      <c r="C8" s="7">
        <f>COUNTIFS(Crowdfunding!$G:$G,"failed",Crowdfunding!$D:$D,"&gt;=25000",Crowdfunding!$D:$D,"&lt;29999")</f>
        <v>3</v>
      </c>
      <c r="D8" s="7">
        <f>COUNTIFS(Crowdfunding!$G:$G,"canceled",Crowdfunding!$D:$D,"&gt;=25000",Crowdfunding!$D:$D,"&lt;29999")</f>
        <v>0</v>
      </c>
      <c r="E8" s="7">
        <f t="shared" si="1"/>
        <v>14</v>
      </c>
      <c r="F8" s="8">
        <f>B8/$E$8</f>
        <v>0.7857142857142857</v>
      </c>
      <c r="G8" s="8">
        <f t="shared" ref="G8:H8" si="7">C8/$E$8</f>
        <v>0.21428571428571427</v>
      </c>
      <c r="H8" s="8">
        <f t="shared" si="7"/>
        <v>0</v>
      </c>
    </row>
    <row r="9" spans="1:8" x14ac:dyDescent="0.25">
      <c r="A9" s="7" t="s">
        <v>2102</v>
      </c>
      <c r="B9" s="7">
        <f>COUNTIFS(Crowdfunding!$G:$G,"successful",Crowdfunding!$D:$D,"&gt;=30000",Crowdfunding!$D:$D,"&lt;34999")</f>
        <v>7</v>
      </c>
      <c r="C9" s="7">
        <f>COUNTIFS(Crowdfunding!$G:$G,"failed",Crowdfunding!$D:$D,"&gt;=30000",Crowdfunding!$D:$D,"&lt;34999")</f>
        <v>0</v>
      </c>
      <c r="D9" s="7">
        <f>COUNTIFS(Crowdfunding!$G:$G,"canceled",Crowdfunding!$D:$D,"&gt;=30000",Crowdfunding!$D:$D,"&lt;34999")</f>
        <v>0</v>
      </c>
      <c r="E9" s="7">
        <f t="shared" si="1"/>
        <v>7</v>
      </c>
      <c r="F9" s="8">
        <f>B9/$E$9</f>
        <v>1</v>
      </c>
      <c r="G9" s="8">
        <f t="shared" ref="G9:H9" si="8">C9/$E$9</f>
        <v>0</v>
      </c>
      <c r="H9" s="8">
        <f t="shared" si="8"/>
        <v>0</v>
      </c>
    </row>
    <row r="10" spans="1:8" x14ac:dyDescent="0.25">
      <c r="A10" s="7" t="s">
        <v>2103</v>
      </c>
      <c r="B10" s="7">
        <f>COUNTIFS(Crowdfunding!$G:$G,"successful",Crowdfunding!$D:$D,"&gt;=35000",Crowdfunding!$D:$D,"&lt;39999")</f>
        <v>8</v>
      </c>
      <c r="C10" s="7">
        <f>COUNTIFS(Crowdfunding!$G:$G,"failed",Crowdfunding!$D:$D,"&gt;=35000",Crowdfunding!$D:$D,"&lt;39999")</f>
        <v>3</v>
      </c>
      <c r="D10" s="7">
        <f>COUNTIFS(Crowdfunding!$G:$G,"canceled",Crowdfunding!$D:$D,"&gt;=35000",Crowdfunding!$D:$D,"&lt;39999")</f>
        <v>1</v>
      </c>
      <c r="E10" s="7">
        <f t="shared" si="1"/>
        <v>12</v>
      </c>
      <c r="F10" s="8">
        <f>B10/$E$10</f>
        <v>0.66666666666666663</v>
      </c>
      <c r="G10" s="8">
        <f t="shared" ref="G10:H10" si="9">C10/$E$10</f>
        <v>0.25</v>
      </c>
      <c r="H10" s="8">
        <f t="shared" si="9"/>
        <v>8.3333333333333329E-2</v>
      </c>
    </row>
    <row r="11" spans="1:8" x14ac:dyDescent="0.25">
      <c r="A11" s="7" t="s">
        <v>2104</v>
      </c>
      <c r="B11" s="7">
        <f>COUNTIFS(Crowdfunding!$G:$G,"successful",Crowdfunding!$D:$D,"&gt;=40000",Crowdfunding!$D:$D,"&lt;44999")</f>
        <v>11</v>
      </c>
      <c r="C11" s="7">
        <f>COUNTIFS(Crowdfunding!$G:$G,"failed",Crowdfunding!$D:$D,"&gt;=40000",Crowdfunding!$D:$D,"&lt;44999")</f>
        <v>3</v>
      </c>
      <c r="D11" s="7">
        <f>COUNTIFS(Crowdfunding!$G:$G,"canceled",Crowdfunding!$D:$D,"&gt;=40000",Crowdfunding!$D:$D,"&lt;44999")</f>
        <v>0</v>
      </c>
      <c r="E11" s="7">
        <f t="shared" si="1"/>
        <v>14</v>
      </c>
      <c r="F11" s="8">
        <f>B11/$E$11</f>
        <v>0.7857142857142857</v>
      </c>
      <c r="G11" s="8">
        <f t="shared" ref="G11:H11" si="10">C11/$E$11</f>
        <v>0.21428571428571427</v>
      </c>
      <c r="H11" s="8">
        <f t="shared" si="10"/>
        <v>0</v>
      </c>
    </row>
    <row r="12" spans="1:8" x14ac:dyDescent="0.25">
      <c r="A12" s="7" t="s">
        <v>2105</v>
      </c>
      <c r="B12" s="7">
        <f>COUNTIFS(Crowdfunding!$G:$G,"successful",Crowdfunding!$D:$D,"&gt;=45000",Crowdfunding!$D:$D,"&lt;49999")</f>
        <v>8</v>
      </c>
      <c r="C12" s="7">
        <f>COUNTIFS(Crowdfunding!$G:$G,"failed",Crowdfunding!$D:$D,"&gt;=45000",Crowdfunding!$D:$D,"&lt;49999")</f>
        <v>3</v>
      </c>
      <c r="D12" s="7">
        <f>COUNTIFS(Crowdfunding!$G:$G,"canceled",Crowdfunding!$D:$D,"&gt;=45000",Crowdfunding!$D:$D,"&lt;49999")</f>
        <v>0</v>
      </c>
      <c r="E12" s="7">
        <f t="shared" si="1"/>
        <v>11</v>
      </c>
      <c r="F12" s="8">
        <f>B12/$E$12</f>
        <v>0.72727272727272729</v>
      </c>
      <c r="G12" s="8">
        <f t="shared" ref="G12:H12" si="11">C12/$E$12</f>
        <v>0.27272727272727271</v>
      </c>
      <c r="H12" s="8">
        <f t="shared" si="11"/>
        <v>0</v>
      </c>
    </row>
    <row r="13" spans="1:8" x14ac:dyDescent="0.25">
      <c r="A13" s="7" t="s">
        <v>2106</v>
      </c>
      <c r="B13" s="7">
        <f>COUNTIFS(Crowdfunding!$G:$G,"successful",Crowdfunding!$D:$D,"&gt;=50000")</f>
        <v>114</v>
      </c>
      <c r="C13" s="7">
        <f>COUNTIFS(Crowdfunding!$G:$G,"failed",Crowdfunding!$D:$D,"&gt;=50000")</f>
        <v>163</v>
      </c>
      <c r="D13" s="7">
        <f>COUNTIFS(Crowdfunding!$G:$G,"canceled",Crowdfunding!$D:$D,"&gt;=50000")</f>
        <v>28</v>
      </c>
      <c r="E13" s="7">
        <f t="shared" si="1"/>
        <v>305</v>
      </c>
      <c r="F13" s="8">
        <f>B13/$E$13</f>
        <v>0.3737704918032787</v>
      </c>
      <c r="G13" s="8">
        <f t="shared" ref="G13:H13" si="12">C13/$E$13</f>
        <v>0.53442622950819674</v>
      </c>
      <c r="H13" s="8">
        <f t="shared" si="12"/>
        <v>9.1803278688524587E-2</v>
      </c>
    </row>
  </sheetData>
  <pageMargins left="0.7" right="0.7" top="0.75" bottom="0.75" header="0.3" footer="0.3"/>
  <ignoredErrors>
    <ignoredError sqref="C2:C5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66DF0-65DD-4ED4-97AF-C8873607809B}">
  <dimension ref="A1:J566"/>
  <sheetViews>
    <sheetView tabSelected="1" workbookViewId="0">
      <selection activeCell="G12" sqref="G12:G13"/>
    </sheetView>
  </sheetViews>
  <sheetFormatPr defaultRowHeight="15.75" x14ac:dyDescent="0.25"/>
  <cols>
    <col min="1" max="1" width="14.375" customWidth="1"/>
    <col min="2" max="2" width="13.125" bestFit="1" customWidth="1"/>
    <col min="4" max="4" width="8.125" bestFit="1" customWidth="1"/>
    <col min="5" max="5" width="13.125" bestFit="1" customWidth="1"/>
    <col min="7" max="7" width="16.75" bestFit="1" customWidth="1"/>
    <col min="10" max="10" width="11.625" bestFit="1" customWidth="1"/>
  </cols>
  <sheetData>
    <row r="1" spans="1:10" x14ac:dyDescent="0.25">
      <c r="A1" s="1" t="s">
        <v>4</v>
      </c>
      <c r="B1" s="1" t="s">
        <v>5</v>
      </c>
      <c r="D1" s="1" t="s">
        <v>4</v>
      </c>
      <c r="E1" s="1" t="s">
        <v>5</v>
      </c>
      <c r="G1" s="10" t="s">
        <v>2107</v>
      </c>
      <c r="H1" s="7"/>
      <c r="I1" s="7"/>
      <c r="J1" s="11" t="s">
        <v>2114</v>
      </c>
    </row>
    <row r="2" spans="1:10" x14ac:dyDescent="0.25">
      <c r="A2" s="9" t="s">
        <v>20</v>
      </c>
      <c r="B2">
        <v>158</v>
      </c>
      <c r="D2" t="s">
        <v>14</v>
      </c>
      <c r="E2">
        <v>0</v>
      </c>
      <c r="G2" s="7" t="s">
        <v>2108</v>
      </c>
      <c r="H2" s="12">
        <f>AVERAGE(B2:B566)</f>
        <v>851.14690265486729</v>
      </c>
      <c r="I2" s="7"/>
      <c r="J2" s="12">
        <f>AVERAGE(E2:E365)</f>
        <v>585.61538461538464</v>
      </c>
    </row>
    <row r="3" spans="1:10" x14ac:dyDescent="0.25">
      <c r="A3" s="9" t="s">
        <v>20</v>
      </c>
      <c r="B3">
        <v>1425</v>
      </c>
      <c r="D3" t="s">
        <v>14</v>
      </c>
      <c r="E3">
        <v>24</v>
      </c>
      <c r="G3" s="7" t="s">
        <v>2109</v>
      </c>
      <c r="H3" s="7">
        <f>MEDIAN(B2:B566)</f>
        <v>201</v>
      </c>
      <c r="I3" s="7"/>
      <c r="J3" s="12">
        <f>MEDIAN(E2:E365)</f>
        <v>114.5</v>
      </c>
    </row>
    <row r="4" spans="1:10" x14ac:dyDescent="0.25">
      <c r="A4" s="9" t="s">
        <v>20</v>
      </c>
      <c r="B4">
        <v>174</v>
      </c>
      <c r="D4" t="s">
        <v>14</v>
      </c>
      <c r="E4">
        <v>53</v>
      </c>
      <c r="G4" s="7" t="s">
        <v>2110</v>
      </c>
      <c r="H4" s="7">
        <f>MIN(B2:B566)</f>
        <v>16</v>
      </c>
      <c r="I4" s="7"/>
      <c r="J4" s="7">
        <f>MIN(E2:E365)</f>
        <v>0</v>
      </c>
    </row>
    <row r="5" spans="1:10" x14ac:dyDescent="0.25">
      <c r="A5" s="9" t="s">
        <v>20</v>
      </c>
      <c r="B5">
        <v>227</v>
      </c>
      <c r="D5" t="s">
        <v>14</v>
      </c>
      <c r="E5">
        <v>18</v>
      </c>
      <c r="G5" s="7" t="s">
        <v>2111</v>
      </c>
      <c r="H5" s="7">
        <f>MAX(B2:B566)</f>
        <v>7295</v>
      </c>
      <c r="I5" s="7"/>
      <c r="J5" s="7">
        <f>MAX(E2:E365)</f>
        <v>6080</v>
      </c>
    </row>
    <row r="6" spans="1:10" x14ac:dyDescent="0.25">
      <c r="A6" s="9" t="s">
        <v>20</v>
      </c>
      <c r="B6">
        <v>220</v>
      </c>
      <c r="D6" t="s">
        <v>14</v>
      </c>
      <c r="E6">
        <v>44</v>
      </c>
      <c r="G6" s="7" t="s">
        <v>2112</v>
      </c>
      <c r="H6" s="7">
        <f>VAR(B2:B566)</f>
        <v>1606216.5936295739</v>
      </c>
      <c r="I6" s="7"/>
      <c r="J6" s="12">
        <f>VAR(E2:E365)</f>
        <v>924113.45496927318</v>
      </c>
    </row>
    <row r="7" spans="1:10" x14ac:dyDescent="0.25">
      <c r="A7" s="9" t="s">
        <v>20</v>
      </c>
      <c r="B7">
        <v>98</v>
      </c>
      <c r="D7" t="s">
        <v>14</v>
      </c>
      <c r="E7">
        <v>27</v>
      </c>
      <c r="G7" s="7" t="s">
        <v>2113</v>
      </c>
      <c r="H7" s="12">
        <f>STDEVA(B2:B566)</f>
        <v>1267.366006183523</v>
      </c>
      <c r="I7" s="7"/>
      <c r="J7" s="12">
        <f>STDEVA(E2:E365)</f>
        <v>961.30819978260524</v>
      </c>
    </row>
    <row r="8" spans="1:10" x14ac:dyDescent="0.25">
      <c r="A8" s="9" t="s">
        <v>20</v>
      </c>
      <c r="B8">
        <v>100</v>
      </c>
      <c r="D8" t="s">
        <v>14</v>
      </c>
      <c r="E8">
        <v>55</v>
      </c>
    </row>
    <row r="9" spans="1:10" x14ac:dyDescent="0.25">
      <c r="A9" s="9" t="s">
        <v>20</v>
      </c>
      <c r="B9">
        <v>1249</v>
      </c>
      <c r="D9" t="s">
        <v>14</v>
      </c>
      <c r="E9">
        <v>200</v>
      </c>
    </row>
    <row r="10" spans="1:10" x14ac:dyDescent="0.25">
      <c r="A10" s="9" t="s">
        <v>20</v>
      </c>
      <c r="B10">
        <v>1396</v>
      </c>
      <c r="D10" t="s">
        <v>14</v>
      </c>
      <c r="E10">
        <v>452</v>
      </c>
    </row>
    <row r="11" spans="1:10" x14ac:dyDescent="0.25">
      <c r="A11" s="9" t="s">
        <v>20</v>
      </c>
      <c r="B11">
        <v>890</v>
      </c>
      <c r="D11" t="s">
        <v>14</v>
      </c>
      <c r="E11">
        <v>674</v>
      </c>
    </row>
    <row r="12" spans="1:10" x14ac:dyDescent="0.25">
      <c r="A12" s="9" t="s">
        <v>20</v>
      </c>
      <c r="B12">
        <v>142</v>
      </c>
      <c r="D12" t="s">
        <v>14</v>
      </c>
      <c r="E12">
        <v>558</v>
      </c>
    </row>
    <row r="13" spans="1:10" x14ac:dyDescent="0.25">
      <c r="A13" s="9" t="s">
        <v>20</v>
      </c>
      <c r="B13">
        <v>2673</v>
      </c>
      <c r="D13" t="s">
        <v>14</v>
      </c>
      <c r="E13">
        <v>15</v>
      </c>
    </row>
    <row r="14" spans="1:10" x14ac:dyDescent="0.25">
      <c r="A14" s="9" t="s">
        <v>20</v>
      </c>
      <c r="B14">
        <v>163</v>
      </c>
      <c r="D14" t="s">
        <v>14</v>
      </c>
      <c r="E14">
        <v>2307</v>
      </c>
    </row>
    <row r="15" spans="1:10" x14ac:dyDescent="0.25">
      <c r="A15" s="9" t="s">
        <v>20</v>
      </c>
      <c r="B15">
        <v>2220</v>
      </c>
      <c r="D15" t="s">
        <v>14</v>
      </c>
      <c r="E15">
        <v>88</v>
      </c>
    </row>
    <row r="16" spans="1:10" x14ac:dyDescent="0.25">
      <c r="A16" s="9" t="s">
        <v>20</v>
      </c>
      <c r="B16">
        <v>1606</v>
      </c>
      <c r="D16" t="s">
        <v>14</v>
      </c>
      <c r="E16">
        <v>48</v>
      </c>
    </row>
    <row r="17" spans="1:5" x14ac:dyDescent="0.25">
      <c r="A17" s="9" t="s">
        <v>20</v>
      </c>
      <c r="B17">
        <v>129</v>
      </c>
      <c r="D17" t="s">
        <v>14</v>
      </c>
      <c r="E17">
        <v>1</v>
      </c>
    </row>
    <row r="18" spans="1:5" x14ac:dyDescent="0.25">
      <c r="A18" s="9" t="s">
        <v>20</v>
      </c>
      <c r="B18">
        <v>226</v>
      </c>
      <c r="D18" t="s">
        <v>14</v>
      </c>
      <c r="E18">
        <v>1467</v>
      </c>
    </row>
    <row r="19" spans="1:5" x14ac:dyDescent="0.25">
      <c r="A19" s="9" t="s">
        <v>20</v>
      </c>
      <c r="B19">
        <v>5419</v>
      </c>
      <c r="D19" t="s">
        <v>14</v>
      </c>
      <c r="E19">
        <v>75</v>
      </c>
    </row>
    <row r="20" spans="1:5" x14ac:dyDescent="0.25">
      <c r="A20" s="9" t="s">
        <v>20</v>
      </c>
      <c r="B20">
        <v>165</v>
      </c>
      <c r="D20" t="s">
        <v>14</v>
      </c>
      <c r="E20">
        <v>120</v>
      </c>
    </row>
    <row r="21" spans="1:5" x14ac:dyDescent="0.25">
      <c r="A21" s="9" t="s">
        <v>20</v>
      </c>
      <c r="B21">
        <v>1965</v>
      </c>
      <c r="D21" t="s">
        <v>14</v>
      </c>
      <c r="E21">
        <v>2253</v>
      </c>
    </row>
    <row r="22" spans="1:5" x14ac:dyDescent="0.25">
      <c r="A22" s="9" t="s">
        <v>20</v>
      </c>
      <c r="B22">
        <v>16</v>
      </c>
      <c r="D22" t="s">
        <v>14</v>
      </c>
      <c r="E22">
        <v>5</v>
      </c>
    </row>
    <row r="23" spans="1:5" x14ac:dyDescent="0.25">
      <c r="A23" s="9" t="s">
        <v>20</v>
      </c>
      <c r="B23">
        <v>107</v>
      </c>
      <c r="D23" t="s">
        <v>14</v>
      </c>
      <c r="E23">
        <v>38</v>
      </c>
    </row>
    <row r="24" spans="1:5" x14ac:dyDescent="0.25">
      <c r="A24" s="9" t="s">
        <v>20</v>
      </c>
      <c r="B24">
        <v>134</v>
      </c>
      <c r="D24" t="s">
        <v>14</v>
      </c>
      <c r="E24">
        <v>12</v>
      </c>
    </row>
    <row r="25" spans="1:5" x14ac:dyDescent="0.25">
      <c r="A25" s="9" t="s">
        <v>20</v>
      </c>
      <c r="B25">
        <v>198</v>
      </c>
      <c r="D25" t="s">
        <v>14</v>
      </c>
      <c r="E25">
        <v>1684</v>
      </c>
    </row>
    <row r="26" spans="1:5" x14ac:dyDescent="0.25">
      <c r="A26" s="9" t="s">
        <v>20</v>
      </c>
      <c r="B26">
        <v>111</v>
      </c>
      <c r="D26" t="s">
        <v>14</v>
      </c>
      <c r="E26">
        <v>56</v>
      </c>
    </row>
    <row r="27" spans="1:5" x14ac:dyDescent="0.25">
      <c r="A27" s="9" t="s">
        <v>20</v>
      </c>
      <c r="B27">
        <v>222</v>
      </c>
      <c r="D27" t="s">
        <v>14</v>
      </c>
      <c r="E27">
        <v>838</v>
      </c>
    </row>
    <row r="28" spans="1:5" x14ac:dyDescent="0.25">
      <c r="A28" s="9" t="s">
        <v>20</v>
      </c>
      <c r="B28">
        <v>6212</v>
      </c>
      <c r="D28" t="s">
        <v>14</v>
      </c>
      <c r="E28">
        <v>1000</v>
      </c>
    </row>
    <row r="29" spans="1:5" x14ac:dyDescent="0.25">
      <c r="A29" s="9" t="s">
        <v>20</v>
      </c>
      <c r="B29">
        <v>98</v>
      </c>
      <c r="D29" t="s">
        <v>14</v>
      </c>
      <c r="E29">
        <v>1482</v>
      </c>
    </row>
    <row r="30" spans="1:5" x14ac:dyDescent="0.25">
      <c r="A30" s="9" t="s">
        <v>20</v>
      </c>
      <c r="B30">
        <v>92</v>
      </c>
      <c r="D30" t="s">
        <v>14</v>
      </c>
      <c r="E30">
        <v>106</v>
      </c>
    </row>
    <row r="31" spans="1:5" x14ac:dyDescent="0.25">
      <c r="A31" s="9" t="s">
        <v>20</v>
      </c>
      <c r="B31">
        <v>149</v>
      </c>
      <c r="D31" t="s">
        <v>14</v>
      </c>
      <c r="E31">
        <v>679</v>
      </c>
    </row>
    <row r="32" spans="1:5" x14ac:dyDescent="0.25">
      <c r="A32" s="9" t="s">
        <v>20</v>
      </c>
      <c r="B32">
        <v>2431</v>
      </c>
      <c r="D32" t="s">
        <v>14</v>
      </c>
      <c r="E32">
        <v>1220</v>
      </c>
    </row>
    <row r="33" spans="1:5" x14ac:dyDescent="0.25">
      <c r="A33" s="9" t="s">
        <v>20</v>
      </c>
      <c r="B33">
        <v>303</v>
      </c>
      <c r="D33" t="s">
        <v>14</v>
      </c>
      <c r="E33">
        <v>1</v>
      </c>
    </row>
    <row r="34" spans="1:5" x14ac:dyDescent="0.25">
      <c r="A34" s="9" t="s">
        <v>20</v>
      </c>
      <c r="B34">
        <v>209</v>
      </c>
      <c r="D34" t="s">
        <v>14</v>
      </c>
      <c r="E34">
        <v>37</v>
      </c>
    </row>
    <row r="35" spans="1:5" x14ac:dyDescent="0.25">
      <c r="A35" s="9" t="s">
        <v>20</v>
      </c>
      <c r="B35">
        <v>131</v>
      </c>
      <c r="D35" t="s">
        <v>14</v>
      </c>
      <c r="E35">
        <v>60</v>
      </c>
    </row>
    <row r="36" spans="1:5" x14ac:dyDescent="0.25">
      <c r="A36" s="9" t="s">
        <v>20</v>
      </c>
      <c r="B36">
        <v>164</v>
      </c>
      <c r="D36" t="s">
        <v>14</v>
      </c>
      <c r="E36">
        <v>296</v>
      </c>
    </row>
    <row r="37" spans="1:5" x14ac:dyDescent="0.25">
      <c r="A37" s="9" t="s">
        <v>20</v>
      </c>
      <c r="B37">
        <v>201</v>
      </c>
      <c r="D37" t="s">
        <v>14</v>
      </c>
      <c r="E37">
        <v>3304</v>
      </c>
    </row>
    <row r="38" spans="1:5" x14ac:dyDescent="0.25">
      <c r="A38" s="9" t="s">
        <v>20</v>
      </c>
      <c r="B38">
        <v>211</v>
      </c>
      <c r="D38" t="s">
        <v>14</v>
      </c>
      <c r="E38">
        <v>73</v>
      </c>
    </row>
    <row r="39" spans="1:5" x14ac:dyDescent="0.25">
      <c r="A39" s="9" t="s">
        <v>20</v>
      </c>
      <c r="B39">
        <v>128</v>
      </c>
      <c r="D39" t="s">
        <v>14</v>
      </c>
      <c r="E39">
        <v>3387</v>
      </c>
    </row>
    <row r="40" spans="1:5" x14ac:dyDescent="0.25">
      <c r="A40" s="9" t="s">
        <v>20</v>
      </c>
      <c r="B40">
        <v>1600</v>
      </c>
      <c r="D40" t="s">
        <v>14</v>
      </c>
      <c r="E40">
        <v>662</v>
      </c>
    </row>
    <row r="41" spans="1:5" x14ac:dyDescent="0.25">
      <c r="A41" s="9" t="s">
        <v>20</v>
      </c>
      <c r="B41">
        <v>249</v>
      </c>
      <c r="D41" t="s">
        <v>14</v>
      </c>
      <c r="E41">
        <v>774</v>
      </c>
    </row>
    <row r="42" spans="1:5" x14ac:dyDescent="0.25">
      <c r="A42" s="9" t="s">
        <v>20</v>
      </c>
      <c r="B42">
        <v>236</v>
      </c>
      <c r="D42" t="s">
        <v>14</v>
      </c>
      <c r="E42">
        <v>672</v>
      </c>
    </row>
    <row r="43" spans="1:5" x14ac:dyDescent="0.25">
      <c r="A43" s="9" t="s">
        <v>20</v>
      </c>
      <c r="B43">
        <v>4065</v>
      </c>
      <c r="D43" t="s">
        <v>14</v>
      </c>
      <c r="E43">
        <v>940</v>
      </c>
    </row>
    <row r="44" spans="1:5" x14ac:dyDescent="0.25">
      <c r="A44" s="9" t="s">
        <v>20</v>
      </c>
      <c r="B44">
        <v>246</v>
      </c>
      <c r="D44" t="s">
        <v>14</v>
      </c>
      <c r="E44">
        <v>117</v>
      </c>
    </row>
    <row r="45" spans="1:5" x14ac:dyDescent="0.25">
      <c r="A45" s="9" t="s">
        <v>20</v>
      </c>
      <c r="B45">
        <v>2475</v>
      </c>
      <c r="D45" t="s">
        <v>14</v>
      </c>
      <c r="E45">
        <v>115</v>
      </c>
    </row>
    <row r="46" spans="1:5" x14ac:dyDescent="0.25">
      <c r="A46" s="9" t="s">
        <v>20</v>
      </c>
      <c r="B46">
        <v>76</v>
      </c>
      <c r="D46" t="s">
        <v>14</v>
      </c>
      <c r="E46">
        <v>326</v>
      </c>
    </row>
    <row r="47" spans="1:5" x14ac:dyDescent="0.25">
      <c r="A47" s="9" t="s">
        <v>20</v>
      </c>
      <c r="B47">
        <v>54</v>
      </c>
      <c r="D47" t="s">
        <v>14</v>
      </c>
      <c r="E47">
        <v>1</v>
      </c>
    </row>
    <row r="48" spans="1:5" x14ac:dyDescent="0.25">
      <c r="A48" s="9" t="s">
        <v>20</v>
      </c>
      <c r="B48">
        <v>88</v>
      </c>
      <c r="D48" t="s">
        <v>14</v>
      </c>
      <c r="E48">
        <v>1467</v>
      </c>
    </row>
    <row r="49" spans="1:5" x14ac:dyDescent="0.25">
      <c r="A49" s="9" t="s">
        <v>20</v>
      </c>
      <c r="B49">
        <v>85</v>
      </c>
      <c r="D49" t="s">
        <v>14</v>
      </c>
      <c r="E49">
        <v>5681</v>
      </c>
    </row>
    <row r="50" spans="1:5" x14ac:dyDescent="0.25">
      <c r="A50" s="9" t="s">
        <v>20</v>
      </c>
      <c r="B50">
        <v>170</v>
      </c>
      <c r="D50" t="s">
        <v>14</v>
      </c>
      <c r="E50">
        <v>1059</v>
      </c>
    </row>
    <row r="51" spans="1:5" x14ac:dyDescent="0.25">
      <c r="A51" s="9" t="s">
        <v>20</v>
      </c>
      <c r="B51">
        <v>330</v>
      </c>
      <c r="D51" t="s">
        <v>14</v>
      </c>
      <c r="E51">
        <v>1194</v>
      </c>
    </row>
    <row r="52" spans="1:5" x14ac:dyDescent="0.25">
      <c r="A52" s="9" t="s">
        <v>20</v>
      </c>
      <c r="B52">
        <v>127</v>
      </c>
      <c r="D52" t="s">
        <v>14</v>
      </c>
      <c r="E52">
        <v>30</v>
      </c>
    </row>
    <row r="53" spans="1:5" x14ac:dyDescent="0.25">
      <c r="A53" s="9" t="s">
        <v>20</v>
      </c>
      <c r="B53">
        <v>411</v>
      </c>
      <c r="D53" t="s">
        <v>14</v>
      </c>
      <c r="E53">
        <v>75</v>
      </c>
    </row>
    <row r="54" spans="1:5" x14ac:dyDescent="0.25">
      <c r="A54" s="9" t="s">
        <v>20</v>
      </c>
      <c r="B54">
        <v>180</v>
      </c>
      <c r="D54" t="s">
        <v>14</v>
      </c>
      <c r="E54">
        <v>955</v>
      </c>
    </row>
    <row r="55" spans="1:5" x14ac:dyDescent="0.25">
      <c r="A55" s="9" t="s">
        <v>20</v>
      </c>
      <c r="B55">
        <v>374</v>
      </c>
      <c r="D55" t="s">
        <v>14</v>
      </c>
      <c r="E55">
        <v>67</v>
      </c>
    </row>
    <row r="56" spans="1:5" x14ac:dyDescent="0.25">
      <c r="A56" s="9" t="s">
        <v>20</v>
      </c>
      <c r="B56">
        <v>71</v>
      </c>
      <c r="D56" t="s">
        <v>14</v>
      </c>
      <c r="E56">
        <v>5</v>
      </c>
    </row>
    <row r="57" spans="1:5" x14ac:dyDescent="0.25">
      <c r="A57" s="9" t="s">
        <v>20</v>
      </c>
      <c r="B57">
        <v>203</v>
      </c>
      <c r="D57" t="s">
        <v>14</v>
      </c>
      <c r="E57">
        <v>26</v>
      </c>
    </row>
    <row r="58" spans="1:5" x14ac:dyDescent="0.25">
      <c r="A58" s="9" t="s">
        <v>20</v>
      </c>
      <c r="B58">
        <v>113</v>
      </c>
      <c r="D58" t="s">
        <v>14</v>
      </c>
      <c r="E58">
        <v>1130</v>
      </c>
    </row>
    <row r="59" spans="1:5" x14ac:dyDescent="0.25">
      <c r="A59" s="9" t="s">
        <v>20</v>
      </c>
      <c r="B59">
        <v>96</v>
      </c>
      <c r="D59" t="s">
        <v>14</v>
      </c>
      <c r="E59">
        <v>782</v>
      </c>
    </row>
    <row r="60" spans="1:5" x14ac:dyDescent="0.25">
      <c r="A60" s="9" t="s">
        <v>20</v>
      </c>
      <c r="B60">
        <v>498</v>
      </c>
      <c r="D60" t="s">
        <v>14</v>
      </c>
      <c r="E60">
        <v>210</v>
      </c>
    </row>
    <row r="61" spans="1:5" x14ac:dyDescent="0.25">
      <c r="A61" s="9" t="s">
        <v>20</v>
      </c>
      <c r="B61">
        <v>180</v>
      </c>
      <c r="D61" t="s">
        <v>14</v>
      </c>
      <c r="E61">
        <v>136</v>
      </c>
    </row>
    <row r="62" spans="1:5" x14ac:dyDescent="0.25">
      <c r="A62" s="9" t="s">
        <v>20</v>
      </c>
      <c r="B62">
        <v>27</v>
      </c>
      <c r="D62" t="s">
        <v>14</v>
      </c>
      <c r="E62">
        <v>86</v>
      </c>
    </row>
    <row r="63" spans="1:5" x14ac:dyDescent="0.25">
      <c r="A63" s="9" t="s">
        <v>20</v>
      </c>
      <c r="B63">
        <v>2331</v>
      </c>
      <c r="D63" t="s">
        <v>14</v>
      </c>
      <c r="E63">
        <v>19</v>
      </c>
    </row>
    <row r="64" spans="1:5" x14ac:dyDescent="0.25">
      <c r="A64" s="9" t="s">
        <v>20</v>
      </c>
      <c r="B64">
        <v>113</v>
      </c>
      <c r="D64" t="s">
        <v>14</v>
      </c>
      <c r="E64">
        <v>886</v>
      </c>
    </row>
    <row r="65" spans="1:5" x14ac:dyDescent="0.25">
      <c r="A65" s="9" t="s">
        <v>20</v>
      </c>
      <c r="B65">
        <v>164</v>
      </c>
      <c r="D65" t="s">
        <v>14</v>
      </c>
      <c r="E65">
        <v>35</v>
      </c>
    </row>
    <row r="66" spans="1:5" x14ac:dyDescent="0.25">
      <c r="A66" s="9" t="s">
        <v>20</v>
      </c>
      <c r="B66">
        <v>164</v>
      </c>
      <c r="D66" t="s">
        <v>14</v>
      </c>
      <c r="E66">
        <v>24</v>
      </c>
    </row>
    <row r="67" spans="1:5" x14ac:dyDescent="0.25">
      <c r="A67" s="9" t="s">
        <v>20</v>
      </c>
      <c r="B67">
        <v>336</v>
      </c>
      <c r="D67" t="s">
        <v>14</v>
      </c>
      <c r="E67">
        <v>86</v>
      </c>
    </row>
    <row r="68" spans="1:5" x14ac:dyDescent="0.25">
      <c r="A68" s="9" t="s">
        <v>20</v>
      </c>
      <c r="B68">
        <v>1917</v>
      </c>
      <c r="D68" t="s">
        <v>14</v>
      </c>
      <c r="E68">
        <v>243</v>
      </c>
    </row>
    <row r="69" spans="1:5" x14ac:dyDescent="0.25">
      <c r="A69" s="9" t="s">
        <v>20</v>
      </c>
      <c r="B69">
        <v>95</v>
      </c>
      <c r="D69" t="s">
        <v>14</v>
      </c>
      <c r="E69">
        <v>65</v>
      </c>
    </row>
    <row r="70" spans="1:5" x14ac:dyDescent="0.25">
      <c r="A70" s="9" t="s">
        <v>20</v>
      </c>
      <c r="B70">
        <v>147</v>
      </c>
      <c r="D70" t="s">
        <v>14</v>
      </c>
      <c r="E70">
        <v>100</v>
      </c>
    </row>
    <row r="71" spans="1:5" x14ac:dyDescent="0.25">
      <c r="A71" s="9" t="s">
        <v>20</v>
      </c>
      <c r="B71">
        <v>86</v>
      </c>
      <c r="D71" t="s">
        <v>14</v>
      </c>
      <c r="E71">
        <v>168</v>
      </c>
    </row>
    <row r="72" spans="1:5" x14ac:dyDescent="0.25">
      <c r="A72" s="9" t="s">
        <v>20</v>
      </c>
      <c r="B72">
        <v>83</v>
      </c>
      <c r="D72" t="s">
        <v>14</v>
      </c>
      <c r="E72">
        <v>13</v>
      </c>
    </row>
    <row r="73" spans="1:5" x14ac:dyDescent="0.25">
      <c r="A73" s="9" t="s">
        <v>20</v>
      </c>
      <c r="B73">
        <v>676</v>
      </c>
      <c r="D73" t="s">
        <v>14</v>
      </c>
      <c r="E73">
        <v>1</v>
      </c>
    </row>
    <row r="74" spans="1:5" x14ac:dyDescent="0.25">
      <c r="A74" s="9" t="s">
        <v>20</v>
      </c>
      <c r="B74">
        <v>361</v>
      </c>
      <c r="D74" t="s">
        <v>14</v>
      </c>
      <c r="E74">
        <v>40</v>
      </c>
    </row>
    <row r="75" spans="1:5" x14ac:dyDescent="0.25">
      <c r="A75" s="9" t="s">
        <v>20</v>
      </c>
      <c r="B75">
        <v>131</v>
      </c>
      <c r="D75" t="s">
        <v>14</v>
      </c>
      <c r="E75">
        <v>226</v>
      </c>
    </row>
    <row r="76" spans="1:5" x14ac:dyDescent="0.25">
      <c r="A76" s="9" t="s">
        <v>20</v>
      </c>
      <c r="B76">
        <v>126</v>
      </c>
      <c r="D76" t="s">
        <v>14</v>
      </c>
      <c r="E76">
        <v>1625</v>
      </c>
    </row>
    <row r="77" spans="1:5" x14ac:dyDescent="0.25">
      <c r="A77" s="9" t="s">
        <v>20</v>
      </c>
      <c r="B77">
        <v>275</v>
      </c>
      <c r="D77" t="s">
        <v>14</v>
      </c>
      <c r="E77">
        <v>143</v>
      </c>
    </row>
    <row r="78" spans="1:5" x14ac:dyDescent="0.25">
      <c r="A78" s="9" t="s">
        <v>20</v>
      </c>
      <c r="B78">
        <v>67</v>
      </c>
      <c r="D78" t="s">
        <v>14</v>
      </c>
      <c r="E78">
        <v>934</v>
      </c>
    </row>
    <row r="79" spans="1:5" x14ac:dyDescent="0.25">
      <c r="A79" s="9" t="s">
        <v>20</v>
      </c>
      <c r="B79">
        <v>154</v>
      </c>
      <c r="D79" t="s">
        <v>14</v>
      </c>
      <c r="E79">
        <v>17</v>
      </c>
    </row>
    <row r="80" spans="1:5" x14ac:dyDescent="0.25">
      <c r="A80" s="9" t="s">
        <v>20</v>
      </c>
      <c r="B80">
        <v>1782</v>
      </c>
      <c r="D80" t="s">
        <v>14</v>
      </c>
      <c r="E80">
        <v>2179</v>
      </c>
    </row>
    <row r="81" spans="1:5" x14ac:dyDescent="0.25">
      <c r="A81" s="9" t="s">
        <v>20</v>
      </c>
      <c r="B81">
        <v>903</v>
      </c>
      <c r="D81" t="s">
        <v>14</v>
      </c>
      <c r="E81">
        <v>931</v>
      </c>
    </row>
    <row r="82" spans="1:5" x14ac:dyDescent="0.25">
      <c r="A82" s="9" t="s">
        <v>20</v>
      </c>
      <c r="B82">
        <v>94</v>
      </c>
      <c r="D82" t="s">
        <v>14</v>
      </c>
      <c r="E82">
        <v>92</v>
      </c>
    </row>
    <row r="83" spans="1:5" x14ac:dyDescent="0.25">
      <c r="A83" s="9" t="s">
        <v>20</v>
      </c>
      <c r="B83">
        <v>180</v>
      </c>
      <c r="D83" t="s">
        <v>14</v>
      </c>
      <c r="E83">
        <v>57</v>
      </c>
    </row>
    <row r="84" spans="1:5" x14ac:dyDescent="0.25">
      <c r="A84" s="9" t="s">
        <v>20</v>
      </c>
      <c r="B84">
        <v>533</v>
      </c>
      <c r="D84" t="s">
        <v>14</v>
      </c>
      <c r="E84">
        <v>41</v>
      </c>
    </row>
    <row r="85" spans="1:5" x14ac:dyDescent="0.25">
      <c r="A85" s="9" t="s">
        <v>20</v>
      </c>
      <c r="B85">
        <v>2443</v>
      </c>
      <c r="D85" t="s">
        <v>14</v>
      </c>
      <c r="E85">
        <v>1</v>
      </c>
    </row>
    <row r="86" spans="1:5" x14ac:dyDescent="0.25">
      <c r="A86" s="9" t="s">
        <v>20</v>
      </c>
      <c r="B86">
        <v>89</v>
      </c>
      <c r="D86" t="s">
        <v>14</v>
      </c>
      <c r="E86">
        <v>101</v>
      </c>
    </row>
    <row r="87" spans="1:5" x14ac:dyDescent="0.25">
      <c r="A87" s="9" t="s">
        <v>20</v>
      </c>
      <c r="B87">
        <v>159</v>
      </c>
      <c r="D87" t="s">
        <v>14</v>
      </c>
      <c r="E87">
        <v>1335</v>
      </c>
    </row>
    <row r="88" spans="1:5" x14ac:dyDescent="0.25">
      <c r="A88" s="9" t="s">
        <v>20</v>
      </c>
      <c r="B88">
        <v>50</v>
      </c>
      <c r="D88" t="s">
        <v>14</v>
      </c>
      <c r="E88">
        <v>15</v>
      </c>
    </row>
    <row r="89" spans="1:5" x14ac:dyDescent="0.25">
      <c r="A89" s="9" t="s">
        <v>20</v>
      </c>
      <c r="B89">
        <v>186</v>
      </c>
      <c r="D89" t="s">
        <v>14</v>
      </c>
      <c r="E89">
        <v>454</v>
      </c>
    </row>
    <row r="90" spans="1:5" x14ac:dyDescent="0.25">
      <c r="A90" s="9" t="s">
        <v>20</v>
      </c>
      <c r="B90">
        <v>1071</v>
      </c>
      <c r="D90" t="s">
        <v>14</v>
      </c>
      <c r="E90">
        <v>3182</v>
      </c>
    </row>
    <row r="91" spans="1:5" x14ac:dyDescent="0.25">
      <c r="A91" s="9" t="s">
        <v>20</v>
      </c>
      <c r="B91">
        <v>117</v>
      </c>
      <c r="D91" t="s">
        <v>14</v>
      </c>
      <c r="E91">
        <v>15</v>
      </c>
    </row>
    <row r="92" spans="1:5" x14ac:dyDescent="0.25">
      <c r="A92" s="9" t="s">
        <v>20</v>
      </c>
      <c r="B92">
        <v>70</v>
      </c>
      <c r="D92" t="s">
        <v>14</v>
      </c>
      <c r="E92">
        <v>133</v>
      </c>
    </row>
    <row r="93" spans="1:5" x14ac:dyDescent="0.25">
      <c r="A93" s="9" t="s">
        <v>20</v>
      </c>
      <c r="B93">
        <v>135</v>
      </c>
      <c r="D93" t="s">
        <v>14</v>
      </c>
      <c r="E93">
        <v>2062</v>
      </c>
    </row>
    <row r="94" spans="1:5" x14ac:dyDescent="0.25">
      <c r="A94" s="9" t="s">
        <v>20</v>
      </c>
      <c r="B94">
        <v>768</v>
      </c>
      <c r="D94" t="s">
        <v>14</v>
      </c>
      <c r="E94">
        <v>29</v>
      </c>
    </row>
    <row r="95" spans="1:5" x14ac:dyDescent="0.25">
      <c r="A95" s="9" t="s">
        <v>20</v>
      </c>
      <c r="B95">
        <v>199</v>
      </c>
      <c r="D95" t="s">
        <v>14</v>
      </c>
      <c r="E95">
        <v>132</v>
      </c>
    </row>
    <row r="96" spans="1:5" x14ac:dyDescent="0.25">
      <c r="A96" s="9" t="s">
        <v>20</v>
      </c>
      <c r="B96">
        <v>107</v>
      </c>
      <c r="D96" t="s">
        <v>14</v>
      </c>
      <c r="E96">
        <v>137</v>
      </c>
    </row>
    <row r="97" spans="1:5" x14ac:dyDescent="0.25">
      <c r="A97" s="9" t="s">
        <v>20</v>
      </c>
      <c r="B97">
        <v>195</v>
      </c>
      <c r="D97" t="s">
        <v>14</v>
      </c>
      <c r="E97">
        <v>908</v>
      </c>
    </row>
    <row r="98" spans="1:5" x14ac:dyDescent="0.25">
      <c r="A98" s="9" t="s">
        <v>20</v>
      </c>
      <c r="B98">
        <v>3376</v>
      </c>
      <c r="D98" t="s">
        <v>14</v>
      </c>
      <c r="E98">
        <v>10</v>
      </c>
    </row>
    <row r="99" spans="1:5" x14ac:dyDescent="0.25">
      <c r="A99" s="9" t="s">
        <v>20</v>
      </c>
      <c r="B99">
        <v>41</v>
      </c>
      <c r="D99" t="s">
        <v>14</v>
      </c>
      <c r="E99">
        <v>1910</v>
      </c>
    </row>
    <row r="100" spans="1:5" x14ac:dyDescent="0.25">
      <c r="A100" s="9" t="s">
        <v>20</v>
      </c>
      <c r="B100">
        <v>1821</v>
      </c>
      <c r="D100" t="s">
        <v>14</v>
      </c>
      <c r="E100">
        <v>38</v>
      </c>
    </row>
    <row r="101" spans="1:5" x14ac:dyDescent="0.25">
      <c r="A101" s="9" t="s">
        <v>20</v>
      </c>
      <c r="B101">
        <v>164</v>
      </c>
      <c r="D101" t="s">
        <v>14</v>
      </c>
      <c r="E101">
        <v>104</v>
      </c>
    </row>
    <row r="102" spans="1:5" x14ac:dyDescent="0.25">
      <c r="A102" s="9" t="s">
        <v>20</v>
      </c>
      <c r="B102">
        <v>157</v>
      </c>
      <c r="D102" t="s">
        <v>14</v>
      </c>
      <c r="E102">
        <v>49</v>
      </c>
    </row>
    <row r="103" spans="1:5" x14ac:dyDescent="0.25">
      <c r="A103" s="9" t="s">
        <v>20</v>
      </c>
      <c r="B103">
        <v>246</v>
      </c>
      <c r="D103" t="s">
        <v>14</v>
      </c>
      <c r="E103">
        <v>1</v>
      </c>
    </row>
    <row r="104" spans="1:5" x14ac:dyDescent="0.25">
      <c r="A104" s="9" t="s">
        <v>20</v>
      </c>
      <c r="B104">
        <v>1396</v>
      </c>
      <c r="D104" t="s">
        <v>14</v>
      </c>
      <c r="E104">
        <v>245</v>
      </c>
    </row>
    <row r="105" spans="1:5" x14ac:dyDescent="0.25">
      <c r="A105" s="9" t="s">
        <v>20</v>
      </c>
      <c r="B105">
        <v>2506</v>
      </c>
      <c r="D105" t="s">
        <v>14</v>
      </c>
      <c r="E105">
        <v>32</v>
      </c>
    </row>
    <row r="106" spans="1:5" x14ac:dyDescent="0.25">
      <c r="A106" s="9" t="s">
        <v>20</v>
      </c>
      <c r="B106">
        <v>244</v>
      </c>
      <c r="D106" t="s">
        <v>14</v>
      </c>
      <c r="E106">
        <v>7</v>
      </c>
    </row>
    <row r="107" spans="1:5" x14ac:dyDescent="0.25">
      <c r="A107" s="9" t="s">
        <v>20</v>
      </c>
      <c r="B107">
        <v>146</v>
      </c>
      <c r="D107" t="s">
        <v>14</v>
      </c>
      <c r="E107">
        <v>803</v>
      </c>
    </row>
    <row r="108" spans="1:5" x14ac:dyDescent="0.25">
      <c r="A108" s="9" t="s">
        <v>20</v>
      </c>
      <c r="B108">
        <v>1267</v>
      </c>
      <c r="D108" t="s">
        <v>14</v>
      </c>
      <c r="E108">
        <v>16</v>
      </c>
    </row>
    <row r="109" spans="1:5" x14ac:dyDescent="0.25">
      <c r="A109" s="9" t="s">
        <v>20</v>
      </c>
      <c r="B109">
        <v>1561</v>
      </c>
      <c r="D109" t="s">
        <v>14</v>
      </c>
      <c r="E109">
        <v>31</v>
      </c>
    </row>
    <row r="110" spans="1:5" x14ac:dyDescent="0.25">
      <c r="A110" s="9" t="s">
        <v>20</v>
      </c>
      <c r="B110">
        <v>48</v>
      </c>
      <c r="D110" t="s">
        <v>14</v>
      </c>
      <c r="E110">
        <v>108</v>
      </c>
    </row>
    <row r="111" spans="1:5" x14ac:dyDescent="0.25">
      <c r="A111" s="9" t="s">
        <v>20</v>
      </c>
      <c r="B111">
        <v>2739</v>
      </c>
      <c r="D111" t="s">
        <v>14</v>
      </c>
      <c r="E111">
        <v>30</v>
      </c>
    </row>
    <row r="112" spans="1:5" x14ac:dyDescent="0.25">
      <c r="A112" s="9" t="s">
        <v>20</v>
      </c>
      <c r="B112">
        <v>3537</v>
      </c>
      <c r="D112" t="s">
        <v>14</v>
      </c>
      <c r="E112">
        <v>17</v>
      </c>
    </row>
    <row r="113" spans="1:5" x14ac:dyDescent="0.25">
      <c r="A113" s="9" t="s">
        <v>20</v>
      </c>
      <c r="B113">
        <v>2107</v>
      </c>
      <c r="D113" t="s">
        <v>14</v>
      </c>
      <c r="E113">
        <v>80</v>
      </c>
    </row>
    <row r="114" spans="1:5" x14ac:dyDescent="0.25">
      <c r="A114" s="9" t="s">
        <v>20</v>
      </c>
      <c r="B114">
        <v>3318</v>
      </c>
      <c r="D114" t="s">
        <v>14</v>
      </c>
      <c r="E114">
        <v>2468</v>
      </c>
    </row>
    <row r="115" spans="1:5" x14ac:dyDescent="0.25">
      <c r="A115" s="9" t="s">
        <v>20</v>
      </c>
      <c r="B115">
        <v>340</v>
      </c>
      <c r="D115" t="s">
        <v>14</v>
      </c>
      <c r="E115">
        <v>26</v>
      </c>
    </row>
    <row r="116" spans="1:5" x14ac:dyDescent="0.25">
      <c r="A116" s="9" t="s">
        <v>20</v>
      </c>
      <c r="B116">
        <v>1442</v>
      </c>
      <c r="D116" t="s">
        <v>14</v>
      </c>
      <c r="E116">
        <v>73</v>
      </c>
    </row>
    <row r="117" spans="1:5" x14ac:dyDescent="0.25">
      <c r="A117" s="9" t="s">
        <v>20</v>
      </c>
      <c r="B117">
        <v>126</v>
      </c>
      <c r="D117" t="s">
        <v>14</v>
      </c>
      <c r="E117">
        <v>128</v>
      </c>
    </row>
    <row r="118" spans="1:5" x14ac:dyDescent="0.25">
      <c r="A118" s="9" t="s">
        <v>20</v>
      </c>
      <c r="B118">
        <v>524</v>
      </c>
      <c r="D118" t="s">
        <v>14</v>
      </c>
      <c r="E118">
        <v>33</v>
      </c>
    </row>
    <row r="119" spans="1:5" x14ac:dyDescent="0.25">
      <c r="A119" s="9" t="s">
        <v>20</v>
      </c>
      <c r="B119">
        <v>1989</v>
      </c>
      <c r="D119" t="s">
        <v>14</v>
      </c>
      <c r="E119">
        <v>1072</v>
      </c>
    </row>
    <row r="120" spans="1:5" x14ac:dyDescent="0.25">
      <c r="A120" s="9" t="s">
        <v>20</v>
      </c>
      <c r="B120">
        <v>157</v>
      </c>
      <c r="D120" t="s">
        <v>14</v>
      </c>
      <c r="E120">
        <v>393</v>
      </c>
    </row>
    <row r="121" spans="1:5" x14ac:dyDescent="0.25">
      <c r="A121" s="9" t="s">
        <v>20</v>
      </c>
      <c r="B121">
        <v>4498</v>
      </c>
      <c r="D121" t="s">
        <v>14</v>
      </c>
      <c r="E121">
        <v>1257</v>
      </c>
    </row>
    <row r="122" spans="1:5" x14ac:dyDescent="0.25">
      <c r="A122" s="9" t="s">
        <v>20</v>
      </c>
      <c r="B122">
        <v>80</v>
      </c>
      <c r="D122" t="s">
        <v>14</v>
      </c>
      <c r="E122">
        <v>328</v>
      </c>
    </row>
    <row r="123" spans="1:5" x14ac:dyDescent="0.25">
      <c r="A123" s="9" t="s">
        <v>20</v>
      </c>
      <c r="B123">
        <v>43</v>
      </c>
      <c r="D123" t="s">
        <v>14</v>
      </c>
      <c r="E123">
        <v>147</v>
      </c>
    </row>
    <row r="124" spans="1:5" x14ac:dyDescent="0.25">
      <c r="A124" s="9" t="s">
        <v>20</v>
      </c>
      <c r="B124">
        <v>2053</v>
      </c>
      <c r="D124" t="s">
        <v>14</v>
      </c>
      <c r="E124">
        <v>830</v>
      </c>
    </row>
    <row r="125" spans="1:5" x14ac:dyDescent="0.25">
      <c r="A125" s="9" t="s">
        <v>20</v>
      </c>
      <c r="B125">
        <v>168</v>
      </c>
      <c r="D125" t="s">
        <v>14</v>
      </c>
      <c r="E125">
        <v>331</v>
      </c>
    </row>
    <row r="126" spans="1:5" x14ac:dyDescent="0.25">
      <c r="A126" s="9" t="s">
        <v>20</v>
      </c>
      <c r="B126">
        <v>4289</v>
      </c>
      <c r="D126" t="s">
        <v>14</v>
      </c>
      <c r="E126">
        <v>25</v>
      </c>
    </row>
    <row r="127" spans="1:5" x14ac:dyDescent="0.25">
      <c r="A127" s="9" t="s">
        <v>20</v>
      </c>
      <c r="B127">
        <v>165</v>
      </c>
      <c r="D127" t="s">
        <v>14</v>
      </c>
      <c r="E127">
        <v>3483</v>
      </c>
    </row>
    <row r="128" spans="1:5" x14ac:dyDescent="0.25">
      <c r="A128" s="9" t="s">
        <v>20</v>
      </c>
      <c r="B128">
        <v>1815</v>
      </c>
      <c r="D128" t="s">
        <v>14</v>
      </c>
      <c r="E128">
        <v>923</v>
      </c>
    </row>
    <row r="129" spans="1:5" x14ac:dyDescent="0.25">
      <c r="A129" s="9" t="s">
        <v>20</v>
      </c>
      <c r="B129">
        <v>397</v>
      </c>
      <c r="D129" t="s">
        <v>14</v>
      </c>
      <c r="E129">
        <v>1</v>
      </c>
    </row>
    <row r="130" spans="1:5" x14ac:dyDescent="0.25">
      <c r="A130" s="9" t="s">
        <v>20</v>
      </c>
      <c r="B130">
        <v>1539</v>
      </c>
      <c r="D130" t="s">
        <v>14</v>
      </c>
      <c r="E130">
        <v>33</v>
      </c>
    </row>
    <row r="131" spans="1:5" x14ac:dyDescent="0.25">
      <c r="A131" s="9" t="s">
        <v>20</v>
      </c>
      <c r="B131">
        <v>138</v>
      </c>
      <c r="D131" t="s">
        <v>14</v>
      </c>
      <c r="E131">
        <v>40</v>
      </c>
    </row>
    <row r="132" spans="1:5" x14ac:dyDescent="0.25">
      <c r="A132" s="9" t="s">
        <v>20</v>
      </c>
      <c r="B132">
        <v>3594</v>
      </c>
      <c r="D132" t="s">
        <v>14</v>
      </c>
      <c r="E132">
        <v>23</v>
      </c>
    </row>
    <row r="133" spans="1:5" x14ac:dyDescent="0.25">
      <c r="A133" s="9" t="s">
        <v>20</v>
      </c>
      <c r="B133">
        <v>5880</v>
      </c>
      <c r="D133" t="s">
        <v>14</v>
      </c>
      <c r="E133">
        <v>75</v>
      </c>
    </row>
    <row r="134" spans="1:5" x14ac:dyDescent="0.25">
      <c r="A134" s="9" t="s">
        <v>20</v>
      </c>
      <c r="B134">
        <v>112</v>
      </c>
      <c r="D134" t="s">
        <v>14</v>
      </c>
      <c r="E134">
        <v>2176</v>
      </c>
    </row>
    <row r="135" spans="1:5" x14ac:dyDescent="0.25">
      <c r="A135" s="9" t="s">
        <v>20</v>
      </c>
      <c r="B135">
        <v>943</v>
      </c>
      <c r="D135" t="s">
        <v>14</v>
      </c>
      <c r="E135">
        <v>441</v>
      </c>
    </row>
    <row r="136" spans="1:5" x14ac:dyDescent="0.25">
      <c r="A136" s="9" t="s">
        <v>20</v>
      </c>
      <c r="B136">
        <v>2468</v>
      </c>
      <c r="D136" t="s">
        <v>14</v>
      </c>
      <c r="E136">
        <v>25</v>
      </c>
    </row>
    <row r="137" spans="1:5" x14ac:dyDescent="0.25">
      <c r="A137" s="9" t="s">
        <v>20</v>
      </c>
      <c r="B137">
        <v>2551</v>
      </c>
      <c r="D137" t="s">
        <v>14</v>
      </c>
      <c r="E137">
        <v>127</v>
      </c>
    </row>
    <row r="138" spans="1:5" x14ac:dyDescent="0.25">
      <c r="A138" s="9" t="s">
        <v>20</v>
      </c>
      <c r="B138">
        <v>101</v>
      </c>
      <c r="D138" t="s">
        <v>14</v>
      </c>
      <c r="E138">
        <v>355</v>
      </c>
    </row>
    <row r="139" spans="1:5" x14ac:dyDescent="0.25">
      <c r="A139" s="9" t="s">
        <v>20</v>
      </c>
      <c r="B139">
        <v>92</v>
      </c>
      <c r="D139" t="s">
        <v>14</v>
      </c>
      <c r="E139">
        <v>44</v>
      </c>
    </row>
    <row r="140" spans="1:5" x14ac:dyDescent="0.25">
      <c r="A140" s="9" t="s">
        <v>20</v>
      </c>
      <c r="B140">
        <v>62</v>
      </c>
      <c r="D140" t="s">
        <v>14</v>
      </c>
      <c r="E140">
        <v>67</v>
      </c>
    </row>
    <row r="141" spans="1:5" x14ac:dyDescent="0.25">
      <c r="A141" s="9" t="s">
        <v>20</v>
      </c>
      <c r="B141">
        <v>149</v>
      </c>
      <c r="D141" t="s">
        <v>14</v>
      </c>
      <c r="E141">
        <v>1068</v>
      </c>
    </row>
    <row r="142" spans="1:5" x14ac:dyDescent="0.25">
      <c r="A142" s="9" t="s">
        <v>20</v>
      </c>
      <c r="B142">
        <v>329</v>
      </c>
      <c r="D142" t="s">
        <v>14</v>
      </c>
      <c r="E142">
        <v>424</v>
      </c>
    </row>
    <row r="143" spans="1:5" x14ac:dyDescent="0.25">
      <c r="A143" s="9" t="s">
        <v>20</v>
      </c>
      <c r="B143">
        <v>97</v>
      </c>
      <c r="D143" t="s">
        <v>14</v>
      </c>
      <c r="E143">
        <v>151</v>
      </c>
    </row>
    <row r="144" spans="1:5" x14ac:dyDescent="0.25">
      <c r="A144" s="9" t="s">
        <v>20</v>
      </c>
      <c r="B144">
        <v>1784</v>
      </c>
      <c r="D144" t="s">
        <v>14</v>
      </c>
      <c r="E144">
        <v>1608</v>
      </c>
    </row>
    <row r="145" spans="1:5" x14ac:dyDescent="0.25">
      <c r="A145" s="9" t="s">
        <v>20</v>
      </c>
      <c r="B145">
        <v>1684</v>
      </c>
      <c r="D145" t="s">
        <v>14</v>
      </c>
      <c r="E145">
        <v>941</v>
      </c>
    </row>
    <row r="146" spans="1:5" x14ac:dyDescent="0.25">
      <c r="A146" s="9" t="s">
        <v>20</v>
      </c>
      <c r="B146">
        <v>250</v>
      </c>
      <c r="D146" t="s">
        <v>14</v>
      </c>
      <c r="E146">
        <v>1</v>
      </c>
    </row>
    <row r="147" spans="1:5" x14ac:dyDescent="0.25">
      <c r="A147" s="9" t="s">
        <v>20</v>
      </c>
      <c r="B147">
        <v>238</v>
      </c>
      <c r="D147" t="s">
        <v>14</v>
      </c>
      <c r="E147">
        <v>40</v>
      </c>
    </row>
    <row r="148" spans="1:5" x14ac:dyDescent="0.25">
      <c r="A148" s="9" t="s">
        <v>20</v>
      </c>
      <c r="B148">
        <v>53</v>
      </c>
      <c r="D148" t="s">
        <v>14</v>
      </c>
      <c r="E148">
        <v>3015</v>
      </c>
    </row>
    <row r="149" spans="1:5" x14ac:dyDescent="0.25">
      <c r="A149" s="9" t="s">
        <v>20</v>
      </c>
      <c r="B149">
        <v>214</v>
      </c>
      <c r="D149" t="s">
        <v>14</v>
      </c>
      <c r="E149">
        <v>435</v>
      </c>
    </row>
    <row r="150" spans="1:5" x14ac:dyDescent="0.25">
      <c r="A150" s="9" t="s">
        <v>20</v>
      </c>
      <c r="B150">
        <v>222</v>
      </c>
      <c r="D150" t="s">
        <v>14</v>
      </c>
      <c r="E150">
        <v>714</v>
      </c>
    </row>
    <row r="151" spans="1:5" x14ac:dyDescent="0.25">
      <c r="A151" s="9" t="s">
        <v>20</v>
      </c>
      <c r="B151">
        <v>1884</v>
      </c>
      <c r="D151" t="s">
        <v>14</v>
      </c>
      <c r="E151">
        <v>5497</v>
      </c>
    </row>
    <row r="152" spans="1:5" x14ac:dyDescent="0.25">
      <c r="A152" s="9" t="s">
        <v>20</v>
      </c>
      <c r="B152">
        <v>218</v>
      </c>
      <c r="D152" t="s">
        <v>14</v>
      </c>
      <c r="E152">
        <v>418</v>
      </c>
    </row>
    <row r="153" spans="1:5" x14ac:dyDescent="0.25">
      <c r="A153" s="9" t="s">
        <v>20</v>
      </c>
      <c r="B153">
        <v>6465</v>
      </c>
      <c r="D153" t="s">
        <v>14</v>
      </c>
      <c r="E153">
        <v>1439</v>
      </c>
    </row>
    <row r="154" spans="1:5" x14ac:dyDescent="0.25">
      <c r="A154" s="9" t="s">
        <v>20</v>
      </c>
      <c r="B154">
        <v>59</v>
      </c>
      <c r="D154" t="s">
        <v>14</v>
      </c>
      <c r="E154">
        <v>15</v>
      </c>
    </row>
    <row r="155" spans="1:5" x14ac:dyDescent="0.25">
      <c r="A155" s="9" t="s">
        <v>20</v>
      </c>
      <c r="B155">
        <v>88</v>
      </c>
      <c r="D155" t="s">
        <v>14</v>
      </c>
      <c r="E155">
        <v>1999</v>
      </c>
    </row>
    <row r="156" spans="1:5" x14ac:dyDescent="0.25">
      <c r="A156" s="9" t="s">
        <v>20</v>
      </c>
      <c r="B156">
        <v>1697</v>
      </c>
      <c r="D156" t="s">
        <v>14</v>
      </c>
      <c r="E156">
        <v>118</v>
      </c>
    </row>
    <row r="157" spans="1:5" x14ac:dyDescent="0.25">
      <c r="A157" s="9" t="s">
        <v>20</v>
      </c>
      <c r="B157">
        <v>92</v>
      </c>
      <c r="D157" t="s">
        <v>14</v>
      </c>
      <c r="E157">
        <v>162</v>
      </c>
    </row>
    <row r="158" spans="1:5" x14ac:dyDescent="0.25">
      <c r="A158" s="9" t="s">
        <v>20</v>
      </c>
      <c r="B158">
        <v>186</v>
      </c>
      <c r="D158" t="s">
        <v>14</v>
      </c>
      <c r="E158">
        <v>83</v>
      </c>
    </row>
    <row r="159" spans="1:5" x14ac:dyDescent="0.25">
      <c r="A159" s="9" t="s">
        <v>20</v>
      </c>
      <c r="B159">
        <v>138</v>
      </c>
      <c r="D159" t="s">
        <v>14</v>
      </c>
      <c r="E159">
        <v>747</v>
      </c>
    </row>
    <row r="160" spans="1:5" x14ac:dyDescent="0.25">
      <c r="A160" s="9" t="s">
        <v>20</v>
      </c>
      <c r="B160">
        <v>261</v>
      </c>
      <c r="D160" t="s">
        <v>14</v>
      </c>
      <c r="E160">
        <v>84</v>
      </c>
    </row>
    <row r="161" spans="1:5" x14ac:dyDescent="0.25">
      <c r="A161" s="9" t="s">
        <v>20</v>
      </c>
      <c r="B161">
        <v>107</v>
      </c>
      <c r="D161" t="s">
        <v>14</v>
      </c>
      <c r="E161">
        <v>91</v>
      </c>
    </row>
    <row r="162" spans="1:5" x14ac:dyDescent="0.25">
      <c r="A162" s="9" t="s">
        <v>20</v>
      </c>
      <c r="B162">
        <v>199</v>
      </c>
      <c r="D162" t="s">
        <v>14</v>
      </c>
      <c r="E162">
        <v>792</v>
      </c>
    </row>
    <row r="163" spans="1:5" x14ac:dyDescent="0.25">
      <c r="A163" s="9" t="s">
        <v>20</v>
      </c>
      <c r="B163">
        <v>5512</v>
      </c>
      <c r="D163" t="s">
        <v>14</v>
      </c>
      <c r="E163">
        <v>32</v>
      </c>
    </row>
    <row r="164" spans="1:5" x14ac:dyDescent="0.25">
      <c r="A164" s="9" t="s">
        <v>20</v>
      </c>
      <c r="B164">
        <v>86</v>
      </c>
      <c r="D164" t="s">
        <v>14</v>
      </c>
      <c r="E164">
        <v>186</v>
      </c>
    </row>
    <row r="165" spans="1:5" x14ac:dyDescent="0.25">
      <c r="A165" s="9" t="s">
        <v>20</v>
      </c>
      <c r="B165">
        <v>2768</v>
      </c>
      <c r="D165" t="s">
        <v>14</v>
      </c>
      <c r="E165">
        <v>605</v>
      </c>
    </row>
    <row r="166" spans="1:5" x14ac:dyDescent="0.25">
      <c r="A166" s="9" t="s">
        <v>20</v>
      </c>
      <c r="B166">
        <v>48</v>
      </c>
      <c r="D166" t="s">
        <v>14</v>
      </c>
      <c r="E166">
        <v>1</v>
      </c>
    </row>
    <row r="167" spans="1:5" x14ac:dyDescent="0.25">
      <c r="A167" s="9" t="s">
        <v>20</v>
      </c>
      <c r="B167">
        <v>87</v>
      </c>
      <c r="D167" t="s">
        <v>14</v>
      </c>
      <c r="E167">
        <v>31</v>
      </c>
    </row>
    <row r="168" spans="1:5" x14ac:dyDescent="0.25">
      <c r="A168" s="9" t="s">
        <v>20</v>
      </c>
      <c r="B168">
        <v>1894</v>
      </c>
      <c r="D168" t="s">
        <v>14</v>
      </c>
      <c r="E168">
        <v>1181</v>
      </c>
    </row>
    <row r="169" spans="1:5" x14ac:dyDescent="0.25">
      <c r="A169" s="9" t="s">
        <v>20</v>
      </c>
      <c r="B169">
        <v>282</v>
      </c>
      <c r="D169" t="s">
        <v>14</v>
      </c>
      <c r="E169">
        <v>39</v>
      </c>
    </row>
    <row r="170" spans="1:5" x14ac:dyDescent="0.25">
      <c r="A170" s="9" t="s">
        <v>20</v>
      </c>
      <c r="B170">
        <v>116</v>
      </c>
      <c r="D170" t="s">
        <v>14</v>
      </c>
      <c r="E170">
        <v>46</v>
      </c>
    </row>
    <row r="171" spans="1:5" x14ac:dyDescent="0.25">
      <c r="A171" s="9" t="s">
        <v>20</v>
      </c>
      <c r="B171">
        <v>83</v>
      </c>
      <c r="D171" t="s">
        <v>14</v>
      </c>
      <c r="E171">
        <v>105</v>
      </c>
    </row>
    <row r="172" spans="1:5" x14ac:dyDescent="0.25">
      <c r="A172" s="9" t="s">
        <v>20</v>
      </c>
      <c r="B172">
        <v>91</v>
      </c>
      <c r="D172" t="s">
        <v>14</v>
      </c>
      <c r="E172">
        <v>535</v>
      </c>
    </row>
    <row r="173" spans="1:5" x14ac:dyDescent="0.25">
      <c r="A173" s="9" t="s">
        <v>20</v>
      </c>
      <c r="B173">
        <v>546</v>
      </c>
      <c r="D173" t="s">
        <v>14</v>
      </c>
      <c r="E173">
        <v>16</v>
      </c>
    </row>
    <row r="174" spans="1:5" x14ac:dyDescent="0.25">
      <c r="A174" s="9" t="s">
        <v>20</v>
      </c>
      <c r="B174">
        <v>393</v>
      </c>
      <c r="D174" t="s">
        <v>14</v>
      </c>
      <c r="E174">
        <v>575</v>
      </c>
    </row>
    <row r="175" spans="1:5" x14ac:dyDescent="0.25">
      <c r="A175" s="9" t="s">
        <v>20</v>
      </c>
      <c r="B175">
        <v>133</v>
      </c>
      <c r="D175" t="s">
        <v>14</v>
      </c>
      <c r="E175">
        <v>1120</v>
      </c>
    </row>
    <row r="176" spans="1:5" x14ac:dyDescent="0.25">
      <c r="A176" s="9" t="s">
        <v>20</v>
      </c>
      <c r="B176">
        <v>254</v>
      </c>
      <c r="D176" t="s">
        <v>14</v>
      </c>
      <c r="E176">
        <v>113</v>
      </c>
    </row>
    <row r="177" spans="1:5" x14ac:dyDescent="0.25">
      <c r="A177" s="9" t="s">
        <v>20</v>
      </c>
      <c r="B177">
        <v>176</v>
      </c>
      <c r="D177" t="s">
        <v>14</v>
      </c>
      <c r="E177">
        <v>1538</v>
      </c>
    </row>
    <row r="178" spans="1:5" x14ac:dyDescent="0.25">
      <c r="A178" s="9" t="s">
        <v>20</v>
      </c>
      <c r="B178">
        <v>337</v>
      </c>
      <c r="D178" t="s">
        <v>14</v>
      </c>
      <c r="E178">
        <v>9</v>
      </c>
    </row>
    <row r="179" spans="1:5" x14ac:dyDescent="0.25">
      <c r="A179" s="9" t="s">
        <v>20</v>
      </c>
      <c r="B179">
        <v>107</v>
      </c>
      <c r="D179" t="s">
        <v>14</v>
      </c>
      <c r="E179">
        <v>554</v>
      </c>
    </row>
    <row r="180" spans="1:5" x14ac:dyDescent="0.25">
      <c r="A180" s="9" t="s">
        <v>20</v>
      </c>
      <c r="B180">
        <v>183</v>
      </c>
      <c r="D180" t="s">
        <v>14</v>
      </c>
      <c r="E180">
        <v>648</v>
      </c>
    </row>
    <row r="181" spans="1:5" x14ac:dyDescent="0.25">
      <c r="A181" s="9" t="s">
        <v>20</v>
      </c>
      <c r="B181">
        <v>72</v>
      </c>
      <c r="D181" t="s">
        <v>14</v>
      </c>
      <c r="E181">
        <v>21</v>
      </c>
    </row>
    <row r="182" spans="1:5" x14ac:dyDescent="0.25">
      <c r="A182" s="9" t="s">
        <v>20</v>
      </c>
      <c r="B182">
        <v>295</v>
      </c>
      <c r="D182" t="s">
        <v>14</v>
      </c>
      <c r="E182">
        <v>54</v>
      </c>
    </row>
    <row r="183" spans="1:5" x14ac:dyDescent="0.25">
      <c r="A183" s="9" t="s">
        <v>20</v>
      </c>
      <c r="B183">
        <v>142</v>
      </c>
      <c r="D183" t="s">
        <v>14</v>
      </c>
      <c r="E183">
        <v>120</v>
      </c>
    </row>
    <row r="184" spans="1:5" x14ac:dyDescent="0.25">
      <c r="A184" s="9" t="s">
        <v>20</v>
      </c>
      <c r="B184">
        <v>85</v>
      </c>
      <c r="D184" t="s">
        <v>14</v>
      </c>
      <c r="E184">
        <v>579</v>
      </c>
    </row>
    <row r="185" spans="1:5" x14ac:dyDescent="0.25">
      <c r="A185" s="9" t="s">
        <v>20</v>
      </c>
      <c r="B185">
        <v>659</v>
      </c>
      <c r="D185" t="s">
        <v>14</v>
      </c>
      <c r="E185">
        <v>2072</v>
      </c>
    </row>
    <row r="186" spans="1:5" x14ac:dyDescent="0.25">
      <c r="A186" s="9" t="s">
        <v>20</v>
      </c>
      <c r="B186">
        <v>121</v>
      </c>
      <c r="D186" t="s">
        <v>14</v>
      </c>
      <c r="E186">
        <v>0</v>
      </c>
    </row>
    <row r="187" spans="1:5" x14ac:dyDescent="0.25">
      <c r="A187" s="9" t="s">
        <v>20</v>
      </c>
      <c r="B187">
        <v>3742</v>
      </c>
      <c r="D187" t="s">
        <v>14</v>
      </c>
      <c r="E187">
        <v>1796</v>
      </c>
    </row>
    <row r="188" spans="1:5" x14ac:dyDescent="0.25">
      <c r="A188" s="9" t="s">
        <v>20</v>
      </c>
      <c r="B188">
        <v>223</v>
      </c>
      <c r="D188" t="s">
        <v>14</v>
      </c>
      <c r="E188">
        <v>62</v>
      </c>
    </row>
    <row r="189" spans="1:5" x14ac:dyDescent="0.25">
      <c r="A189" s="9" t="s">
        <v>20</v>
      </c>
      <c r="B189">
        <v>133</v>
      </c>
      <c r="D189" t="s">
        <v>14</v>
      </c>
      <c r="E189">
        <v>347</v>
      </c>
    </row>
    <row r="190" spans="1:5" x14ac:dyDescent="0.25">
      <c r="A190" s="9" t="s">
        <v>20</v>
      </c>
      <c r="B190">
        <v>5168</v>
      </c>
      <c r="D190" t="s">
        <v>14</v>
      </c>
      <c r="E190">
        <v>19</v>
      </c>
    </row>
    <row r="191" spans="1:5" x14ac:dyDescent="0.25">
      <c r="A191" s="9" t="s">
        <v>20</v>
      </c>
      <c r="B191">
        <v>307</v>
      </c>
      <c r="D191" t="s">
        <v>14</v>
      </c>
      <c r="E191">
        <v>1258</v>
      </c>
    </row>
    <row r="192" spans="1:5" x14ac:dyDescent="0.25">
      <c r="A192" s="9" t="s">
        <v>20</v>
      </c>
      <c r="B192">
        <v>2441</v>
      </c>
      <c r="D192" t="s">
        <v>14</v>
      </c>
      <c r="E192">
        <v>362</v>
      </c>
    </row>
    <row r="193" spans="1:5" x14ac:dyDescent="0.25">
      <c r="A193" s="9" t="s">
        <v>20</v>
      </c>
      <c r="B193">
        <v>1385</v>
      </c>
      <c r="D193" t="s">
        <v>14</v>
      </c>
      <c r="E193">
        <v>133</v>
      </c>
    </row>
    <row r="194" spans="1:5" x14ac:dyDescent="0.25">
      <c r="A194" s="9" t="s">
        <v>20</v>
      </c>
      <c r="B194">
        <v>190</v>
      </c>
      <c r="D194" t="s">
        <v>14</v>
      </c>
      <c r="E194">
        <v>846</v>
      </c>
    </row>
    <row r="195" spans="1:5" x14ac:dyDescent="0.25">
      <c r="A195" s="9" t="s">
        <v>20</v>
      </c>
      <c r="B195">
        <v>470</v>
      </c>
      <c r="D195" t="s">
        <v>14</v>
      </c>
      <c r="E195">
        <v>10</v>
      </c>
    </row>
    <row r="196" spans="1:5" x14ac:dyDescent="0.25">
      <c r="A196" s="9" t="s">
        <v>20</v>
      </c>
      <c r="B196">
        <v>253</v>
      </c>
      <c r="D196" t="s">
        <v>14</v>
      </c>
      <c r="E196">
        <v>191</v>
      </c>
    </row>
    <row r="197" spans="1:5" x14ac:dyDescent="0.25">
      <c r="A197" s="9" t="s">
        <v>20</v>
      </c>
      <c r="B197">
        <v>1113</v>
      </c>
      <c r="D197" t="s">
        <v>14</v>
      </c>
      <c r="E197">
        <v>1979</v>
      </c>
    </row>
    <row r="198" spans="1:5" x14ac:dyDescent="0.25">
      <c r="A198" s="9" t="s">
        <v>20</v>
      </c>
      <c r="B198">
        <v>2283</v>
      </c>
      <c r="D198" t="s">
        <v>14</v>
      </c>
      <c r="E198">
        <v>63</v>
      </c>
    </row>
    <row r="199" spans="1:5" x14ac:dyDescent="0.25">
      <c r="A199" s="9" t="s">
        <v>20</v>
      </c>
      <c r="B199">
        <v>1095</v>
      </c>
      <c r="D199" t="s">
        <v>14</v>
      </c>
      <c r="E199">
        <v>6080</v>
      </c>
    </row>
    <row r="200" spans="1:5" x14ac:dyDescent="0.25">
      <c r="A200" s="9" t="s">
        <v>20</v>
      </c>
      <c r="B200">
        <v>1690</v>
      </c>
      <c r="D200" t="s">
        <v>14</v>
      </c>
      <c r="E200">
        <v>80</v>
      </c>
    </row>
    <row r="201" spans="1:5" x14ac:dyDescent="0.25">
      <c r="A201" s="9" t="s">
        <v>20</v>
      </c>
      <c r="B201">
        <v>191</v>
      </c>
      <c r="D201" t="s">
        <v>14</v>
      </c>
      <c r="E201">
        <v>9</v>
      </c>
    </row>
    <row r="202" spans="1:5" x14ac:dyDescent="0.25">
      <c r="A202" s="9" t="s">
        <v>20</v>
      </c>
      <c r="B202">
        <v>2013</v>
      </c>
      <c r="D202" t="s">
        <v>14</v>
      </c>
      <c r="E202">
        <v>1784</v>
      </c>
    </row>
    <row r="203" spans="1:5" x14ac:dyDescent="0.25">
      <c r="A203" s="9" t="s">
        <v>20</v>
      </c>
      <c r="B203">
        <v>1703</v>
      </c>
      <c r="D203" t="s">
        <v>14</v>
      </c>
      <c r="E203">
        <v>243</v>
      </c>
    </row>
    <row r="204" spans="1:5" x14ac:dyDescent="0.25">
      <c r="A204" s="9" t="s">
        <v>20</v>
      </c>
      <c r="B204">
        <v>80</v>
      </c>
      <c r="D204" t="s">
        <v>14</v>
      </c>
      <c r="E204">
        <v>1296</v>
      </c>
    </row>
    <row r="205" spans="1:5" x14ac:dyDescent="0.25">
      <c r="A205" s="9" t="s">
        <v>20</v>
      </c>
      <c r="B205">
        <v>41</v>
      </c>
      <c r="D205" t="s">
        <v>14</v>
      </c>
      <c r="E205">
        <v>77</v>
      </c>
    </row>
    <row r="206" spans="1:5" x14ac:dyDescent="0.25">
      <c r="A206" s="9" t="s">
        <v>20</v>
      </c>
      <c r="B206">
        <v>187</v>
      </c>
      <c r="D206" t="s">
        <v>14</v>
      </c>
      <c r="E206">
        <v>395</v>
      </c>
    </row>
    <row r="207" spans="1:5" x14ac:dyDescent="0.25">
      <c r="A207" s="9" t="s">
        <v>20</v>
      </c>
      <c r="B207">
        <v>2875</v>
      </c>
      <c r="D207" t="s">
        <v>14</v>
      </c>
      <c r="E207">
        <v>49</v>
      </c>
    </row>
    <row r="208" spans="1:5" x14ac:dyDescent="0.25">
      <c r="A208" s="9" t="s">
        <v>20</v>
      </c>
      <c r="B208">
        <v>88</v>
      </c>
      <c r="D208" t="s">
        <v>14</v>
      </c>
      <c r="E208">
        <v>180</v>
      </c>
    </row>
    <row r="209" spans="1:5" x14ac:dyDescent="0.25">
      <c r="A209" s="9" t="s">
        <v>20</v>
      </c>
      <c r="B209">
        <v>191</v>
      </c>
      <c r="D209" t="s">
        <v>14</v>
      </c>
      <c r="E209">
        <v>2690</v>
      </c>
    </row>
    <row r="210" spans="1:5" x14ac:dyDescent="0.25">
      <c r="A210" s="9" t="s">
        <v>20</v>
      </c>
      <c r="B210">
        <v>139</v>
      </c>
      <c r="D210" t="s">
        <v>14</v>
      </c>
      <c r="E210">
        <v>2779</v>
      </c>
    </row>
    <row r="211" spans="1:5" x14ac:dyDescent="0.25">
      <c r="A211" s="9" t="s">
        <v>20</v>
      </c>
      <c r="B211">
        <v>186</v>
      </c>
      <c r="D211" t="s">
        <v>14</v>
      </c>
      <c r="E211">
        <v>92</v>
      </c>
    </row>
    <row r="212" spans="1:5" x14ac:dyDescent="0.25">
      <c r="A212" s="9" t="s">
        <v>20</v>
      </c>
      <c r="B212">
        <v>112</v>
      </c>
      <c r="D212" t="s">
        <v>14</v>
      </c>
      <c r="E212">
        <v>1028</v>
      </c>
    </row>
    <row r="213" spans="1:5" x14ac:dyDescent="0.25">
      <c r="A213" s="9" t="s">
        <v>20</v>
      </c>
      <c r="B213">
        <v>101</v>
      </c>
      <c r="D213" t="s">
        <v>14</v>
      </c>
      <c r="E213">
        <v>26</v>
      </c>
    </row>
    <row r="214" spans="1:5" x14ac:dyDescent="0.25">
      <c r="A214" s="9" t="s">
        <v>20</v>
      </c>
      <c r="B214">
        <v>206</v>
      </c>
      <c r="D214" t="s">
        <v>14</v>
      </c>
      <c r="E214">
        <v>1790</v>
      </c>
    </row>
    <row r="215" spans="1:5" x14ac:dyDescent="0.25">
      <c r="A215" s="9" t="s">
        <v>20</v>
      </c>
      <c r="B215">
        <v>154</v>
      </c>
      <c r="D215" t="s">
        <v>14</v>
      </c>
      <c r="E215">
        <v>37</v>
      </c>
    </row>
    <row r="216" spans="1:5" x14ac:dyDescent="0.25">
      <c r="A216" s="9" t="s">
        <v>20</v>
      </c>
      <c r="B216">
        <v>5966</v>
      </c>
      <c r="D216" t="s">
        <v>14</v>
      </c>
      <c r="E216">
        <v>35</v>
      </c>
    </row>
    <row r="217" spans="1:5" x14ac:dyDescent="0.25">
      <c r="A217" s="9" t="s">
        <v>20</v>
      </c>
      <c r="B217">
        <v>169</v>
      </c>
      <c r="D217" t="s">
        <v>14</v>
      </c>
      <c r="E217">
        <v>558</v>
      </c>
    </row>
    <row r="218" spans="1:5" x14ac:dyDescent="0.25">
      <c r="A218" s="9" t="s">
        <v>20</v>
      </c>
      <c r="B218">
        <v>2106</v>
      </c>
      <c r="D218" t="s">
        <v>14</v>
      </c>
      <c r="E218">
        <v>64</v>
      </c>
    </row>
    <row r="219" spans="1:5" x14ac:dyDescent="0.25">
      <c r="A219" s="9" t="s">
        <v>20</v>
      </c>
      <c r="B219">
        <v>131</v>
      </c>
      <c r="D219" t="s">
        <v>14</v>
      </c>
      <c r="E219">
        <v>245</v>
      </c>
    </row>
    <row r="220" spans="1:5" x14ac:dyDescent="0.25">
      <c r="A220" s="9" t="s">
        <v>20</v>
      </c>
      <c r="B220">
        <v>84</v>
      </c>
      <c r="D220" t="s">
        <v>14</v>
      </c>
      <c r="E220">
        <v>71</v>
      </c>
    </row>
    <row r="221" spans="1:5" x14ac:dyDescent="0.25">
      <c r="A221" s="9" t="s">
        <v>20</v>
      </c>
      <c r="B221">
        <v>155</v>
      </c>
      <c r="D221" t="s">
        <v>14</v>
      </c>
      <c r="E221">
        <v>42</v>
      </c>
    </row>
    <row r="222" spans="1:5" x14ac:dyDescent="0.25">
      <c r="A222" s="9" t="s">
        <v>20</v>
      </c>
      <c r="B222">
        <v>189</v>
      </c>
      <c r="D222" t="s">
        <v>14</v>
      </c>
      <c r="E222">
        <v>156</v>
      </c>
    </row>
    <row r="223" spans="1:5" x14ac:dyDescent="0.25">
      <c r="A223" s="9" t="s">
        <v>20</v>
      </c>
      <c r="B223">
        <v>4799</v>
      </c>
      <c r="D223" t="s">
        <v>14</v>
      </c>
      <c r="E223">
        <v>1368</v>
      </c>
    </row>
    <row r="224" spans="1:5" x14ac:dyDescent="0.25">
      <c r="A224" s="9" t="s">
        <v>20</v>
      </c>
      <c r="B224">
        <v>1137</v>
      </c>
      <c r="D224" t="s">
        <v>14</v>
      </c>
      <c r="E224">
        <v>102</v>
      </c>
    </row>
    <row r="225" spans="1:5" x14ac:dyDescent="0.25">
      <c r="A225" s="9" t="s">
        <v>20</v>
      </c>
      <c r="B225">
        <v>1152</v>
      </c>
      <c r="D225" t="s">
        <v>14</v>
      </c>
      <c r="E225">
        <v>86</v>
      </c>
    </row>
    <row r="226" spans="1:5" x14ac:dyDescent="0.25">
      <c r="A226" s="9" t="s">
        <v>20</v>
      </c>
      <c r="B226">
        <v>50</v>
      </c>
      <c r="D226" t="s">
        <v>14</v>
      </c>
      <c r="E226">
        <v>253</v>
      </c>
    </row>
    <row r="227" spans="1:5" x14ac:dyDescent="0.25">
      <c r="A227" s="9" t="s">
        <v>20</v>
      </c>
      <c r="B227">
        <v>3059</v>
      </c>
      <c r="D227" t="s">
        <v>14</v>
      </c>
      <c r="E227">
        <v>157</v>
      </c>
    </row>
    <row r="228" spans="1:5" x14ac:dyDescent="0.25">
      <c r="A228" s="9" t="s">
        <v>20</v>
      </c>
      <c r="B228">
        <v>34</v>
      </c>
      <c r="D228" t="s">
        <v>14</v>
      </c>
      <c r="E228">
        <v>183</v>
      </c>
    </row>
    <row r="229" spans="1:5" x14ac:dyDescent="0.25">
      <c r="A229" s="9" t="s">
        <v>20</v>
      </c>
      <c r="B229">
        <v>220</v>
      </c>
      <c r="D229" t="s">
        <v>14</v>
      </c>
      <c r="E229">
        <v>82</v>
      </c>
    </row>
    <row r="230" spans="1:5" x14ac:dyDescent="0.25">
      <c r="A230" s="9" t="s">
        <v>20</v>
      </c>
      <c r="B230">
        <v>1604</v>
      </c>
      <c r="D230" t="s">
        <v>14</v>
      </c>
      <c r="E230">
        <v>1</v>
      </c>
    </row>
    <row r="231" spans="1:5" x14ac:dyDescent="0.25">
      <c r="A231" s="9" t="s">
        <v>20</v>
      </c>
      <c r="B231">
        <v>454</v>
      </c>
      <c r="D231" t="s">
        <v>14</v>
      </c>
      <c r="E231">
        <v>1198</v>
      </c>
    </row>
    <row r="232" spans="1:5" x14ac:dyDescent="0.25">
      <c r="A232" s="9" t="s">
        <v>20</v>
      </c>
      <c r="B232">
        <v>123</v>
      </c>
      <c r="D232" t="s">
        <v>14</v>
      </c>
      <c r="E232">
        <v>648</v>
      </c>
    </row>
    <row r="233" spans="1:5" x14ac:dyDescent="0.25">
      <c r="A233" s="9" t="s">
        <v>20</v>
      </c>
      <c r="B233">
        <v>299</v>
      </c>
      <c r="D233" t="s">
        <v>14</v>
      </c>
      <c r="E233">
        <v>64</v>
      </c>
    </row>
    <row r="234" spans="1:5" x14ac:dyDescent="0.25">
      <c r="A234" s="9" t="s">
        <v>20</v>
      </c>
      <c r="B234">
        <v>2237</v>
      </c>
      <c r="D234" t="s">
        <v>14</v>
      </c>
      <c r="E234">
        <v>62</v>
      </c>
    </row>
    <row r="235" spans="1:5" x14ac:dyDescent="0.25">
      <c r="A235" s="9" t="s">
        <v>20</v>
      </c>
      <c r="B235">
        <v>645</v>
      </c>
      <c r="D235" t="s">
        <v>14</v>
      </c>
      <c r="E235">
        <v>750</v>
      </c>
    </row>
    <row r="236" spans="1:5" x14ac:dyDescent="0.25">
      <c r="A236" s="9" t="s">
        <v>20</v>
      </c>
      <c r="B236">
        <v>484</v>
      </c>
      <c r="D236" t="s">
        <v>14</v>
      </c>
      <c r="E236">
        <v>105</v>
      </c>
    </row>
    <row r="237" spans="1:5" x14ac:dyDescent="0.25">
      <c r="A237" s="9" t="s">
        <v>20</v>
      </c>
      <c r="B237">
        <v>154</v>
      </c>
      <c r="D237" t="s">
        <v>14</v>
      </c>
      <c r="E237">
        <v>2604</v>
      </c>
    </row>
    <row r="238" spans="1:5" x14ac:dyDescent="0.25">
      <c r="A238" s="9" t="s">
        <v>20</v>
      </c>
      <c r="B238">
        <v>82</v>
      </c>
      <c r="D238" t="s">
        <v>14</v>
      </c>
      <c r="E238">
        <v>65</v>
      </c>
    </row>
    <row r="239" spans="1:5" x14ac:dyDescent="0.25">
      <c r="A239" s="9" t="s">
        <v>20</v>
      </c>
      <c r="B239">
        <v>134</v>
      </c>
      <c r="D239" t="s">
        <v>14</v>
      </c>
      <c r="E239">
        <v>94</v>
      </c>
    </row>
    <row r="240" spans="1:5" x14ac:dyDescent="0.25">
      <c r="A240" s="9" t="s">
        <v>20</v>
      </c>
      <c r="B240">
        <v>5203</v>
      </c>
      <c r="D240" t="s">
        <v>14</v>
      </c>
      <c r="E240">
        <v>257</v>
      </c>
    </row>
    <row r="241" spans="1:5" x14ac:dyDescent="0.25">
      <c r="A241" s="9" t="s">
        <v>20</v>
      </c>
      <c r="B241">
        <v>94</v>
      </c>
      <c r="D241" t="s">
        <v>14</v>
      </c>
      <c r="E241">
        <v>2928</v>
      </c>
    </row>
    <row r="242" spans="1:5" x14ac:dyDescent="0.25">
      <c r="A242" s="9" t="s">
        <v>20</v>
      </c>
      <c r="B242">
        <v>205</v>
      </c>
      <c r="D242" t="s">
        <v>14</v>
      </c>
      <c r="E242">
        <v>4697</v>
      </c>
    </row>
    <row r="243" spans="1:5" x14ac:dyDescent="0.25">
      <c r="A243" s="9" t="s">
        <v>20</v>
      </c>
      <c r="B243">
        <v>92</v>
      </c>
      <c r="D243" t="s">
        <v>14</v>
      </c>
      <c r="E243">
        <v>2915</v>
      </c>
    </row>
    <row r="244" spans="1:5" x14ac:dyDescent="0.25">
      <c r="A244" s="9" t="s">
        <v>20</v>
      </c>
      <c r="B244">
        <v>219</v>
      </c>
      <c r="D244" t="s">
        <v>14</v>
      </c>
      <c r="E244">
        <v>18</v>
      </c>
    </row>
    <row r="245" spans="1:5" x14ac:dyDescent="0.25">
      <c r="A245" s="9" t="s">
        <v>20</v>
      </c>
      <c r="B245">
        <v>2526</v>
      </c>
      <c r="D245" t="s">
        <v>14</v>
      </c>
      <c r="E245">
        <v>602</v>
      </c>
    </row>
    <row r="246" spans="1:5" x14ac:dyDescent="0.25">
      <c r="A246" s="9" t="s">
        <v>20</v>
      </c>
      <c r="B246">
        <v>94</v>
      </c>
      <c r="D246" t="s">
        <v>14</v>
      </c>
      <c r="E246">
        <v>1</v>
      </c>
    </row>
    <row r="247" spans="1:5" x14ac:dyDescent="0.25">
      <c r="A247" s="9" t="s">
        <v>20</v>
      </c>
      <c r="B247">
        <v>1713</v>
      </c>
      <c r="D247" t="s">
        <v>14</v>
      </c>
      <c r="E247">
        <v>3868</v>
      </c>
    </row>
    <row r="248" spans="1:5" x14ac:dyDescent="0.25">
      <c r="A248" s="9" t="s">
        <v>20</v>
      </c>
      <c r="B248">
        <v>249</v>
      </c>
      <c r="D248" t="s">
        <v>14</v>
      </c>
      <c r="E248">
        <v>504</v>
      </c>
    </row>
    <row r="249" spans="1:5" x14ac:dyDescent="0.25">
      <c r="A249" s="9" t="s">
        <v>20</v>
      </c>
      <c r="B249">
        <v>192</v>
      </c>
      <c r="D249" t="s">
        <v>14</v>
      </c>
      <c r="E249">
        <v>14</v>
      </c>
    </row>
    <row r="250" spans="1:5" x14ac:dyDescent="0.25">
      <c r="A250" s="9" t="s">
        <v>20</v>
      </c>
      <c r="B250">
        <v>247</v>
      </c>
      <c r="D250" t="s">
        <v>14</v>
      </c>
      <c r="E250">
        <v>750</v>
      </c>
    </row>
    <row r="251" spans="1:5" x14ac:dyDescent="0.25">
      <c r="A251" s="9" t="s">
        <v>20</v>
      </c>
      <c r="B251">
        <v>2293</v>
      </c>
      <c r="D251" t="s">
        <v>14</v>
      </c>
      <c r="E251">
        <v>77</v>
      </c>
    </row>
    <row r="252" spans="1:5" x14ac:dyDescent="0.25">
      <c r="A252" s="9" t="s">
        <v>20</v>
      </c>
      <c r="B252">
        <v>3131</v>
      </c>
      <c r="D252" t="s">
        <v>14</v>
      </c>
      <c r="E252">
        <v>752</v>
      </c>
    </row>
    <row r="253" spans="1:5" x14ac:dyDescent="0.25">
      <c r="A253" s="9" t="s">
        <v>20</v>
      </c>
      <c r="B253">
        <v>143</v>
      </c>
      <c r="D253" t="s">
        <v>14</v>
      </c>
      <c r="E253">
        <v>131</v>
      </c>
    </row>
    <row r="254" spans="1:5" x14ac:dyDescent="0.25">
      <c r="A254" s="9" t="s">
        <v>20</v>
      </c>
      <c r="B254">
        <v>296</v>
      </c>
      <c r="D254" t="s">
        <v>14</v>
      </c>
      <c r="E254">
        <v>87</v>
      </c>
    </row>
    <row r="255" spans="1:5" x14ac:dyDescent="0.25">
      <c r="A255" s="9" t="s">
        <v>20</v>
      </c>
      <c r="B255">
        <v>170</v>
      </c>
      <c r="D255" t="s">
        <v>14</v>
      </c>
      <c r="E255">
        <v>1063</v>
      </c>
    </row>
    <row r="256" spans="1:5" x14ac:dyDescent="0.25">
      <c r="A256" s="9" t="s">
        <v>20</v>
      </c>
      <c r="B256">
        <v>86</v>
      </c>
      <c r="D256" t="s">
        <v>14</v>
      </c>
      <c r="E256">
        <v>76</v>
      </c>
    </row>
    <row r="257" spans="1:5" x14ac:dyDescent="0.25">
      <c r="A257" s="9" t="s">
        <v>20</v>
      </c>
      <c r="B257">
        <v>6286</v>
      </c>
      <c r="D257" t="s">
        <v>14</v>
      </c>
      <c r="E257">
        <v>4428</v>
      </c>
    </row>
    <row r="258" spans="1:5" x14ac:dyDescent="0.25">
      <c r="A258" s="9" t="s">
        <v>20</v>
      </c>
      <c r="B258">
        <v>3727</v>
      </c>
      <c r="D258" t="s">
        <v>14</v>
      </c>
      <c r="E258">
        <v>58</v>
      </c>
    </row>
    <row r="259" spans="1:5" x14ac:dyDescent="0.25">
      <c r="A259" s="9" t="s">
        <v>20</v>
      </c>
      <c r="B259">
        <v>1605</v>
      </c>
      <c r="D259" t="s">
        <v>14</v>
      </c>
      <c r="E259">
        <v>111</v>
      </c>
    </row>
    <row r="260" spans="1:5" x14ac:dyDescent="0.25">
      <c r="A260" s="9" t="s">
        <v>20</v>
      </c>
      <c r="B260">
        <v>2120</v>
      </c>
      <c r="D260" t="s">
        <v>14</v>
      </c>
      <c r="E260">
        <v>2955</v>
      </c>
    </row>
    <row r="261" spans="1:5" x14ac:dyDescent="0.25">
      <c r="A261" s="9" t="s">
        <v>20</v>
      </c>
      <c r="B261">
        <v>50</v>
      </c>
      <c r="D261" t="s">
        <v>14</v>
      </c>
      <c r="E261">
        <v>1657</v>
      </c>
    </row>
    <row r="262" spans="1:5" x14ac:dyDescent="0.25">
      <c r="A262" s="9" t="s">
        <v>20</v>
      </c>
      <c r="B262">
        <v>2080</v>
      </c>
      <c r="D262" t="s">
        <v>14</v>
      </c>
      <c r="E262">
        <v>926</v>
      </c>
    </row>
    <row r="263" spans="1:5" x14ac:dyDescent="0.25">
      <c r="A263" s="9" t="s">
        <v>20</v>
      </c>
      <c r="B263">
        <v>2105</v>
      </c>
      <c r="D263" t="s">
        <v>14</v>
      </c>
      <c r="E263">
        <v>77</v>
      </c>
    </row>
    <row r="264" spans="1:5" x14ac:dyDescent="0.25">
      <c r="A264" s="9" t="s">
        <v>20</v>
      </c>
      <c r="B264">
        <v>2436</v>
      </c>
      <c r="D264" t="s">
        <v>14</v>
      </c>
      <c r="E264">
        <v>1748</v>
      </c>
    </row>
    <row r="265" spans="1:5" x14ac:dyDescent="0.25">
      <c r="A265" s="9" t="s">
        <v>20</v>
      </c>
      <c r="B265">
        <v>80</v>
      </c>
      <c r="D265" t="s">
        <v>14</v>
      </c>
      <c r="E265">
        <v>79</v>
      </c>
    </row>
    <row r="266" spans="1:5" x14ac:dyDescent="0.25">
      <c r="A266" s="9" t="s">
        <v>20</v>
      </c>
      <c r="B266">
        <v>42</v>
      </c>
      <c r="D266" t="s">
        <v>14</v>
      </c>
      <c r="E266">
        <v>889</v>
      </c>
    </row>
    <row r="267" spans="1:5" x14ac:dyDescent="0.25">
      <c r="A267" s="9" t="s">
        <v>20</v>
      </c>
      <c r="B267">
        <v>139</v>
      </c>
      <c r="D267" t="s">
        <v>14</v>
      </c>
      <c r="E267">
        <v>56</v>
      </c>
    </row>
    <row r="268" spans="1:5" x14ac:dyDescent="0.25">
      <c r="A268" s="9" t="s">
        <v>20</v>
      </c>
      <c r="B268">
        <v>159</v>
      </c>
      <c r="D268" t="s">
        <v>14</v>
      </c>
      <c r="E268">
        <v>1</v>
      </c>
    </row>
    <row r="269" spans="1:5" x14ac:dyDescent="0.25">
      <c r="A269" s="9" t="s">
        <v>20</v>
      </c>
      <c r="B269">
        <v>381</v>
      </c>
      <c r="D269" t="s">
        <v>14</v>
      </c>
      <c r="E269">
        <v>83</v>
      </c>
    </row>
    <row r="270" spans="1:5" x14ac:dyDescent="0.25">
      <c r="A270" s="9" t="s">
        <v>20</v>
      </c>
      <c r="B270">
        <v>194</v>
      </c>
      <c r="D270" t="s">
        <v>14</v>
      </c>
      <c r="E270">
        <v>2025</v>
      </c>
    </row>
    <row r="271" spans="1:5" x14ac:dyDescent="0.25">
      <c r="A271" s="9" t="s">
        <v>20</v>
      </c>
      <c r="B271">
        <v>106</v>
      </c>
      <c r="D271" t="s">
        <v>14</v>
      </c>
      <c r="E271">
        <v>14</v>
      </c>
    </row>
    <row r="272" spans="1:5" x14ac:dyDescent="0.25">
      <c r="A272" s="9" t="s">
        <v>20</v>
      </c>
      <c r="B272">
        <v>142</v>
      </c>
      <c r="D272" t="s">
        <v>14</v>
      </c>
      <c r="E272">
        <v>656</v>
      </c>
    </row>
    <row r="273" spans="1:5" x14ac:dyDescent="0.25">
      <c r="A273" s="9" t="s">
        <v>20</v>
      </c>
      <c r="B273">
        <v>211</v>
      </c>
      <c r="D273" t="s">
        <v>14</v>
      </c>
      <c r="E273">
        <v>1596</v>
      </c>
    </row>
    <row r="274" spans="1:5" x14ac:dyDescent="0.25">
      <c r="A274" s="9" t="s">
        <v>20</v>
      </c>
      <c r="B274">
        <v>2756</v>
      </c>
      <c r="D274" t="s">
        <v>14</v>
      </c>
      <c r="E274">
        <v>10</v>
      </c>
    </row>
    <row r="275" spans="1:5" x14ac:dyDescent="0.25">
      <c r="A275" s="9" t="s">
        <v>20</v>
      </c>
      <c r="B275">
        <v>173</v>
      </c>
      <c r="D275" t="s">
        <v>14</v>
      </c>
      <c r="E275">
        <v>1121</v>
      </c>
    </row>
    <row r="276" spans="1:5" x14ac:dyDescent="0.25">
      <c r="A276" s="9" t="s">
        <v>20</v>
      </c>
      <c r="B276">
        <v>87</v>
      </c>
      <c r="D276" t="s">
        <v>14</v>
      </c>
      <c r="E276">
        <v>15</v>
      </c>
    </row>
    <row r="277" spans="1:5" x14ac:dyDescent="0.25">
      <c r="A277" s="9" t="s">
        <v>20</v>
      </c>
      <c r="B277">
        <v>1572</v>
      </c>
      <c r="D277" t="s">
        <v>14</v>
      </c>
      <c r="E277">
        <v>191</v>
      </c>
    </row>
    <row r="278" spans="1:5" x14ac:dyDescent="0.25">
      <c r="A278" s="9" t="s">
        <v>20</v>
      </c>
      <c r="B278">
        <v>2346</v>
      </c>
      <c r="D278" t="s">
        <v>14</v>
      </c>
      <c r="E278">
        <v>16</v>
      </c>
    </row>
    <row r="279" spans="1:5" x14ac:dyDescent="0.25">
      <c r="A279" s="9" t="s">
        <v>20</v>
      </c>
      <c r="B279">
        <v>115</v>
      </c>
      <c r="D279" t="s">
        <v>14</v>
      </c>
      <c r="E279">
        <v>17</v>
      </c>
    </row>
    <row r="280" spans="1:5" x14ac:dyDescent="0.25">
      <c r="A280" s="9" t="s">
        <v>20</v>
      </c>
      <c r="B280">
        <v>85</v>
      </c>
      <c r="D280" t="s">
        <v>14</v>
      </c>
      <c r="E280">
        <v>34</v>
      </c>
    </row>
    <row r="281" spans="1:5" x14ac:dyDescent="0.25">
      <c r="A281" s="9" t="s">
        <v>20</v>
      </c>
      <c r="B281">
        <v>144</v>
      </c>
      <c r="D281" t="s">
        <v>14</v>
      </c>
      <c r="E281">
        <v>1</v>
      </c>
    </row>
    <row r="282" spans="1:5" x14ac:dyDescent="0.25">
      <c r="A282" s="9" t="s">
        <v>20</v>
      </c>
      <c r="B282">
        <v>2443</v>
      </c>
      <c r="D282" t="s">
        <v>14</v>
      </c>
      <c r="E282">
        <v>1274</v>
      </c>
    </row>
    <row r="283" spans="1:5" x14ac:dyDescent="0.25">
      <c r="A283" s="9" t="s">
        <v>20</v>
      </c>
      <c r="B283">
        <v>64</v>
      </c>
      <c r="D283" t="s">
        <v>14</v>
      </c>
      <c r="E283">
        <v>210</v>
      </c>
    </row>
    <row r="284" spans="1:5" x14ac:dyDescent="0.25">
      <c r="A284" s="9" t="s">
        <v>20</v>
      </c>
      <c r="B284">
        <v>268</v>
      </c>
      <c r="D284" t="s">
        <v>14</v>
      </c>
      <c r="E284">
        <v>248</v>
      </c>
    </row>
    <row r="285" spans="1:5" x14ac:dyDescent="0.25">
      <c r="A285" s="9" t="s">
        <v>20</v>
      </c>
      <c r="B285">
        <v>195</v>
      </c>
      <c r="D285" t="s">
        <v>14</v>
      </c>
      <c r="E285">
        <v>513</v>
      </c>
    </row>
    <row r="286" spans="1:5" x14ac:dyDescent="0.25">
      <c r="A286" s="9" t="s">
        <v>20</v>
      </c>
      <c r="B286">
        <v>186</v>
      </c>
      <c r="D286" t="s">
        <v>14</v>
      </c>
      <c r="E286">
        <v>3410</v>
      </c>
    </row>
    <row r="287" spans="1:5" x14ac:dyDescent="0.25">
      <c r="A287" s="9" t="s">
        <v>20</v>
      </c>
      <c r="B287">
        <v>460</v>
      </c>
      <c r="D287" t="s">
        <v>14</v>
      </c>
      <c r="E287">
        <v>10</v>
      </c>
    </row>
    <row r="288" spans="1:5" x14ac:dyDescent="0.25">
      <c r="A288" s="9" t="s">
        <v>20</v>
      </c>
      <c r="B288">
        <v>2528</v>
      </c>
      <c r="D288" t="s">
        <v>14</v>
      </c>
      <c r="E288">
        <v>2201</v>
      </c>
    </row>
    <row r="289" spans="1:5" x14ac:dyDescent="0.25">
      <c r="A289" s="9" t="s">
        <v>20</v>
      </c>
      <c r="B289">
        <v>3657</v>
      </c>
      <c r="D289" t="s">
        <v>14</v>
      </c>
      <c r="E289">
        <v>676</v>
      </c>
    </row>
    <row r="290" spans="1:5" x14ac:dyDescent="0.25">
      <c r="A290" s="9" t="s">
        <v>20</v>
      </c>
      <c r="B290">
        <v>131</v>
      </c>
      <c r="D290" t="s">
        <v>14</v>
      </c>
      <c r="E290">
        <v>831</v>
      </c>
    </row>
    <row r="291" spans="1:5" x14ac:dyDescent="0.25">
      <c r="A291" s="9" t="s">
        <v>20</v>
      </c>
      <c r="B291">
        <v>239</v>
      </c>
      <c r="D291" t="s">
        <v>14</v>
      </c>
      <c r="E291">
        <v>859</v>
      </c>
    </row>
    <row r="292" spans="1:5" x14ac:dyDescent="0.25">
      <c r="A292" s="9" t="s">
        <v>20</v>
      </c>
      <c r="B292">
        <v>78</v>
      </c>
      <c r="D292" t="s">
        <v>14</v>
      </c>
      <c r="E292">
        <v>45</v>
      </c>
    </row>
    <row r="293" spans="1:5" x14ac:dyDescent="0.25">
      <c r="A293" s="9" t="s">
        <v>20</v>
      </c>
      <c r="B293">
        <v>1773</v>
      </c>
      <c r="D293" t="s">
        <v>14</v>
      </c>
      <c r="E293">
        <v>6</v>
      </c>
    </row>
    <row r="294" spans="1:5" x14ac:dyDescent="0.25">
      <c r="A294" s="9" t="s">
        <v>20</v>
      </c>
      <c r="B294">
        <v>32</v>
      </c>
      <c r="D294" t="s">
        <v>14</v>
      </c>
      <c r="E294">
        <v>7</v>
      </c>
    </row>
    <row r="295" spans="1:5" x14ac:dyDescent="0.25">
      <c r="A295" s="9" t="s">
        <v>20</v>
      </c>
      <c r="B295">
        <v>369</v>
      </c>
      <c r="D295" t="s">
        <v>14</v>
      </c>
      <c r="E295">
        <v>31</v>
      </c>
    </row>
    <row r="296" spans="1:5" x14ac:dyDescent="0.25">
      <c r="A296" s="9" t="s">
        <v>20</v>
      </c>
      <c r="B296">
        <v>89</v>
      </c>
      <c r="D296" t="s">
        <v>14</v>
      </c>
      <c r="E296">
        <v>78</v>
      </c>
    </row>
    <row r="297" spans="1:5" x14ac:dyDescent="0.25">
      <c r="A297" s="9" t="s">
        <v>20</v>
      </c>
      <c r="B297">
        <v>147</v>
      </c>
      <c r="D297" t="s">
        <v>14</v>
      </c>
      <c r="E297">
        <v>1225</v>
      </c>
    </row>
    <row r="298" spans="1:5" x14ac:dyDescent="0.25">
      <c r="A298" s="9" t="s">
        <v>20</v>
      </c>
      <c r="B298">
        <v>126</v>
      </c>
      <c r="D298" t="s">
        <v>14</v>
      </c>
      <c r="E298">
        <v>1</v>
      </c>
    </row>
    <row r="299" spans="1:5" x14ac:dyDescent="0.25">
      <c r="A299" s="9" t="s">
        <v>20</v>
      </c>
      <c r="B299">
        <v>2218</v>
      </c>
      <c r="D299" t="s">
        <v>14</v>
      </c>
      <c r="E299">
        <v>67</v>
      </c>
    </row>
    <row r="300" spans="1:5" x14ac:dyDescent="0.25">
      <c r="A300" s="9" t="s">
        <v>20</v>
      </c>
      <c r="B300">
        <v>202</v>
      </c>
      <c r="D300" t="s">
        <v>14</v>
      </c>
      <c r="E300">
        <v>19</v>
      </c>
    </row>
    <row r="301" spans="1:5" x14ac:dyDescent="0.25">
      <c r="A301" s="9" t="s">
        <v>20</v>
      </c>
      <c r="B301">
        <v>140</v>
      </c>
      <c r="D301" t="s">
        <v>14</v>
      </c>
      <c r="E301">
        <v>2108</v>
      </c>
    </row>
    <row r="302" spans="1:5" x14ac:dyDescent="0.25">
      <c r="A302" s="9" t="s">
        <v>20</v>
      </c>
      <c r="B302">
        <v>1052</v>
      </c>
      <c r="D302" t="s">
        <v>14</v>
      </c>
      <c r="E302">
        <v>679</v>
      </c>
    </row>
    <row r="303" spans="1:5" x14ac:dyDescent="0.25">
      <c r="A303" s="9" t="s">
        <v>20</v>
      </c>
      <c r="B303">
        <v>247</v>
      </c>
      <c r="D303" t="s">
        <v>14</v>
      </c>
      <c r="E303">
        <v>36</v>
      </c>
    </row>
    <row r="304" spans="1:5" x14ac:dyDescent="0.25">
      <c r="A304" s="9" t="s">
        <v>20</v>
      </c>
      <c r="B304">
        <v>84</v>
      </c>
      <c r="D304" t="s">
        <v>14</v>
      </c>
      <c r="E304">
        <v>47</v>
      </c>
    </row>
    <row r="305" spans="1:5" x14ac:dyDescent="0.25">
      <c r="A305" s="9" t="s">
        <v>20</v>
      </c>
      <c r="B305">
        <v>88</v>
      </c>
      <c r="D305" t="s">
        <v>14</v>
      </c>
      <c r="E305">
        <v>70</v>
      </c>
    </row>
    <row r="306" spans="1:5" x14ac:dyDescent="0.25">
      <c r="A306" s="9" t="s">
        <v>20</v>
      </c>
      <c r="B306">
        <v>156</v>
      </c>
      <c r="D306" t="s">
        <v>14</v>
      </c>
      <c r="E306">
        <v>154</v>
      </c>
    </row>
    <row r="307" spans="1:5" x14ac:dyDescent="0.25">
      <c r="A307" s="9" t="s">
        <v>20</v>
      </c>
      <c r="B307">
        <v>2985</v>
      </c>
      <c r="D307" t="s">
        <v>14</v>
      </c>
      <c r="E307">
        <v>22</v>
      </c>
    </row>
    <row r="308" spans="1:5" x14ac:dyDescent="0.25">
      <c r="A308" s="9" t="s">
        <v>20</v>
      </c>
      <c r="B308">
        <v>762</v>
      </c>
      <c r="D308" t="s">
        <v>14</v>
      </c>
      <c r="E308">
        <v>1758</v>
      </c>
    </row>
    <row r="309" spans="1:5" x14ac:dyDescent="0.25">
      <c r="A309" s="9" t="s">
        <v>20</v>
      </c>
      <c r="B309">
        <v>554</v>
      </c>
      <c r="D309" t="s">
        <v>14</v>
      </c>
      <c r="E309">
        <v>94</v>
      </c>
    </row>
    <row r="310" spans="1:5" x14ac:dyDescent="0.25">
      <c r="A310" s="9" t="s">
        <v>20</v>
      </c>
      <c r="B310">
        <v>135</v>
      </c>
      <c r="D310" t="s">
        <v>14</v>
      </c>
      <c r="E310">
        <v>33</v>
      </c>
    </row>
    <row r="311" spans="1:5" x14ac:dyDescent="0.25">
      <c r="A311" s="9" t="s">
        <v>20</v>
      </c>
      <c r="B311">
        <v>122</v>
      </c>
      <c r="D311" t="s">
        <v>14</v>
      </c>
      <c r="E311">
        <v>1</v>
      </c>
    </row>
    <row r="312" spans="1:5" x14ac:dyDescent="0.25">
      <c r="A312" s="9" t="s">
        <v>20</v>
      </c>
      <c r="B312">
        <v>221</v>
      </c>
      <c r="D312" t="s">
        <v>14</v>
      </c>
      <c r="E312">
        <v>31</v>
      </c>
    </row>
    <row r="313" spans="1:5" x14ac:dyDescent="0.25">
      <c r="A313" s="9" t="s">
        <v>20</v>
      </c>
      <c r="B313">
        <v>126</v>
      </c>
      <c r="D313" t="s">
        <v>14</v>
      </c>
      <c r="E313">
        <v>35</v>
      </c>
    </row>
    <row r="314" spans="1:5" x14ac:dyDescent="0.25">
      <c r="A314" s="9" t="s">
        <v>20</v>
      </c>
      <c r="B314">
        <v>1022</v>
      </c>
      <c r="D314" t="s">
        <v>14</v>
      </c>
      <c r="E314">
        <v>63</v>
      </c>
    </row>
    <row r="315" spans="1:5" x14ac:dyDescent="0.25">
      <c r="A315" s="9" t="s">
        <v>20</v>
      </c>
      <c r="B315">
        <v>3177</v>
      </c>
      <c r="D315" t="s">
        <v>14</v>
      </c>
      <c r="E315">
        <v>526</v>
      </c>
    </row>
    <row r="316" spans="1:5" x14ac:dyDescent="0.25">
      <c r="A316" s="9" t="s">
        <v>20</v>
      </c>
      <c r="B316">
        <v>198</v>
      </c>
      <c r="D316" t="s">
        <v>14</v>
      </c>
      <c r="E316">
        <v>121</v>
      </c>
    </row>
    <row r="317" spans="1:5" x14ac:dyDescent="0.25">
      <c r="A317" s="9" t="s">
        <v>20</v>
      </c>
      <c r="B317">
        <v>85</v>
      </c>
      <c r="D317" t="s">
        <v>14</v>
      </c>
      <c r="E317">
        <v>67</v>
      </c>
    </row>
    <row r="318" spans="1:5" x14ac:dyDescent="0.25">
      <c r="A318" s="9" t="s">
        <v>20</v>
      </c>
      <c r="B318">
        <v>3596</v>
      </c>
      <c r="D318" t="s">
        <v>14</v>
      </c>
      <c r="E318">
        <v>57</v>
      </c>
    </row>
    <row r="319" spans="1:5" x14ac:dyDescent="0.25">
      <c r="A319" s="9" t="s">
        <v>20</v>
      </c>
      <c r="B319">
        <v>244</v>
      </c>
      <c r="D319" t="s">
        <v>14</v>
      </c>
      <c r="E319">
        <v>1229</v>
      </c>
    </row>
    <row r="320" spans="1:5" x14ac:dyDescent="0.25">
      <c r="A320" s="9" t="s">
        <v>20</v>
      </c>
      <c r="B320">
        <v>5180</v>
      </c>
      <c r="D320" t="s">
        <v>14</v>
      </c>
      <c r="E320">
        <v>12</v>
      </c>
    </row>
    <row r="321" spans="1:5" x14ac:dyDescent="0.25">
      <c r="A321" s="9" t="s">
        <v>20</v>
      </c>
      <c r="B321">
        <v>589</v>
      </c>
      <c r="D321" t="s">
        <v>14</v>
      </c>
      <c r="E321">
        <v>452</v>
      </c>
    </row>
    <row r="322" spans="1:5" x14ac:dyDescent="0.25">
      <c r="A322" s="9" t="s">
        <v>20</v>
      </c>
      <c r="B322">
        <v>2725</v>
      </c>
      <c r="D322" t="s">
        <v>14</v>
      </c>
      <c r="E322">
        <v>1886</v>
      </c>
    </row>
    <row r="323" spans="1:5" x14ac:dyDescent="0.25">
      <c r="A323" s="9" t="s">
        <v>20</v>
      </c>
      <c r="B323">
        <v>300</v>
      </c>
      <c r="D323" t="s">
        <v>14</v>
      </c>
      <c r="E323">
        <v>1825</v>
      </c>
    </row>
    <row r="324" spans="1:5" x14ac:dyDescent="0.25">
      <c r="A324" s="9" t="s">
        <v>20</v>
      </c>
      <c r="B324">
        <v>144</v>
      </c>
      <c r="D324" t="s">
        <v>14</v>
      </c>
      <c r="E324">
        <v>31</v>
      </c>
    </row>
    <row r="325" spans="1:5" x14ac:dyDescent="0.25">
      <c r="A325" s="9" t="s">
        <v>20</v>
      </c>
      <c r="B325">
        <v>87</v>
      </c>
      <c r="D325" t="s">
        <v>14</v>
      </c>
      <c r="E325">
        <v>107</v>
      </c>
    </row>
    <row r="326" spans="1:5" x14ac:dyDescent="0.25">
      <c r="A326" s="9" t="s">
        <v>20</v>
      </c>
      <c r="B326">
        <v>3116</v>
      </c>
      <c r="D326" t="s">
        <v>14</v>
      </c>
      <c r="E326">
        <v>27</v>
      </c>
    </row>
    <row r="327" spans="1:5" x14ac:dyDescent="0.25">
      <c r="A327" s="9" t="s">
        <v>20</v>
      </c>
      <c r="B327">
        <v>909</v>
      </c>
      <c r="D327" t="s">
        <v>14</v>
      </c>
      <c r="E327">
        <v>1221</v>
      </c>
    </row>
    <row r="328" spans="1:5" x14ac:dyDescent="0.25">
      <c r="A328" s="9" t="s">
        <v>20</v>
      </c>
      <c r="B328">
        <v>1613</v>
      </c>
      <c r="D328" t="s">
        <v>14</v>
      </c>
      <c r="E328">
        <v>1</v>
      </c>
    </row>
    <row r="329" spans="1:5" x14ac:dyDescent="0.25">
      <c r="A329" s="9" t="s">
        <v>20</v>
      </c>
      <c r="B329">
        <v>136</v>
      </c>
      <c r="D329" t="s">
        <v>14</v>
      </c>
      <c r="E329">
        <v>16</v>
      </c>
    </row>
    <row r="330" spans="1:5" x14ac:dyDescent="0.25">
      <c r="A330" s="9" t="s">
        <v>20</v>
      </c>
      <c r="B330">
        <v>130</v>
      </c>
      <c r="D330" t="s">
        <v>14</v>
      </c>
      <c r="E330">
        <v>41</v>
      </c>
    </row>
    <row r="331" spans="1:5" x14ac:dyDescent="0.25">
      <c r="A331" s="9" t="s">
        <v>20</v>
      </c>
      <c r="B331">
        <v>102</v>
      </c>
      <c r="D331" t="s">
        <v>14</v>
      </c>
      <c r="E331">
        <v>523</v>
      </c>
    </row>
    <row r="332" spans="1:5" x14ac:dyDescent="0.25">
      <c r="A332" s="9" t="s">
        <v>20</v>
      </c>
      <c r="B332">
        <v>4006</v>
      </c>
      <c r="D332" t="s">
        <v>14</v>
      </c>
      <c r="E332">
        <v>141</v>
      </c>
    </row>
    <row r="333" spans="1:5" x14ac:dyDescent="0.25">
      <c r="A333" s="9" t="s">
        <v>20</v>
      </c>
      <c r="B333">
        <v>1629</v>
      </c>
      <c r="D333" t="s">
        <v>14</v>
      </c>
      <c r="E333">
        <v>52</v>
      </c>
    </row>
    <row r="334" spans="1:5" x14ac:dyDescent="0.25">
      <c r="A334" s="9" t="s">
        <v>20</v>
      </c>
      <c r="B334">
        <v>2188</v>
      </c>
      <c r="D334" t="s">
        <v>14</v>
      </c>
      <c r="E334">
        <v>225</v>
      </c>
    </row>
    <row r="335" spans="1:5" x14ac:dyDescent="0.25">
      <c r="A335" s="9" t="s">
        <v>20</v>
      </c>
      <c r="B335">
        <v>2409</v>
      </c>
      <c r="D335" t="s">
        <v>14</v>
      </c>
      <c r="E335">
        <v>38</v>
      </c>
    </row>
    <row r="336" spans="1:5" x14ac:dyDescent="0.25">
      <c r="A336" s="9" t="s">
        <v>20</v>
      </c>
      <c r="B336">
        <v>194</v>
      </c>
      <c r="D336" t="s">
        <v>14</v>
      </c>
      <c r="E336">
        <v>15</v>
      </c>
    </row>
    <row r="337" spans="1:5" x14ac:dyDescent="0.25">
      <c r="A337" s="9" t="s">
        <v>20</v>
      </c>
      <c r="B337">
        <v>1140</v>
      </c>
      <c r="D337" t="s">
        <v>14</v>
      </c>
      <c r="E337">
        <v>37</v>
      </c>
    </row>
    <row r="338" spans="1:5" x14ac:dyDescent="0.25">
      <c r="A338" s="9" t="s">
        <v>20</v>
      </c>
      <c r="B338">
        <v>102</v>
      </c>
      <c r="D338" t="s">
        <v>14</v>
      </c>
      <c r="E338">
        <v>112</v>
      </c>
    </row>
    <row r="339" spans="1:5" x14ac:dyDescent="0.25">
      <c r="A339" s="9" t="s">
        <v>20</v>
      </c>
      <c r="B339">
        <v>2857</v>
      </c>
      <c r="D339" t="s">
        <v>14</v>
      </c>
      <c r="E339">
        <v>21</v>
      </c>
    </row>
    <row r="340" spans="1:5" x14ac:dyDescent="0.25">
      <c r="A340" s="9" t="s">
        <v>20</v>
      </c>
      <c r="B340">
        <v>107</v>
      </c>
      <c r="D340" t="s">
        <v>14</v>
      </c>
      <c r="E340">
        <v>67</v>
      </c>
    </row>
    <row r="341" spans="1:5" x14ac:dyDescent="0.25">
      <c r="A341" s="9" t="s">
        <v>20</v>
      </c>
      <c r="B341">
        <v>160</v>
      </c>
      <c r="D341" t="s">
        <v>14</v>
      </c>
      <c r="E341">
        <v>78</v>
      </c>
    </row>
    <row r="342" spans="1:5" x14ac:dyDescent="0.25">
      <c r="A342" s="9" t="s">
        <v>20</v>
      </c>
      <c r="B342">
        <v>2230</v>
      </c>
      <c r="D342" t="s">
        <v>14</v>
      </c>
      <c r="E342">
        <v>67</v>
      </c>
    </row>
    <row r="343" spans="1:5" x14ac:dyDescent="0.25">
      <c r="A343" s="9" t="s">
        <v>20</v>
      </c>
      <c r="B343">
        <v>316</v>
      </c>
      <c r="D343" t="s">
        <v>14</v>
      </c>
      <c r="E343">
        <v>263</v>
      </c>
    </row>
    <row r="344" spans="1:5" x14ac:dyDescent="0.25">
      <c r="A344" s="9" t="s">
        <v>20</v>
      </c>
      <c r="B344">
        <v>117</v>
      </c>
      <c r="D344" t="s">
        <v>14</v>
      </c>
      <c r="E344">
        <v>1691</v>
      </c>
    </row>
    <row r="345" spans="1:5" x14ac:dyDescent="0.25">
      <c r="A345" s="9" t="s">
        <v>20</v>
      </c>
      <c r="B345">
        <v>6406</v>
      </c>
      <c r="D345" t="s">
        <v>14</v>
      </c>
      <c r="E345">
        <v>181</v>
      </c>
    </row>
    <row r="346" spans="1:5" x14ac:dyDescent="0.25">
      <c r="A346" s="9" t="s">
        <v>20</v>
      </c>
      <c r="B346">
        <v>192</v>
      </c>
      <c r="D346" t="s">
        <v>14</v>
      </c>
      <c r="E346">
        <v>13</v>
      </c>
    </row>
    <row r="347" spans="1:5" x14ac:dyDescent="0.25">
      <c r="A347" s="9" t="s">
        <v>20</v>
      </c>
      <c r="B347">
        <v>26</v>
      </c>
      <c r="D347" t="s">
        <v>14</v>
      </c>
      <c r="E347">
        <v>1</v>
      </c>
    </row>
    <row r="348" spans="1:5" x14ac:dyDescent="0.25">
      <c r="A348" s="9" t="s">
        <v>20</v>
      </c>
      <c r="B348">
        <v>723</v>
      </c>
      <c r="D348" t="s">
        <v>14</v>
      </c>
      <c r="E348">
        <v>21</v>
      </c>
    </row>
    <row r="349" spans="1:5" x14ac:dyDescent="0.25">
      <c r="A349" s="9" t="s">
        <v>20</v>
      </c>
      <c r="B349">
        <v>170</v>
      </c>
      <c r="D349" t="s">
        <v>14</v>
      </c>
      <c r="E349">
        <v>830</v>
      </c>
    </row>
    <row r="350" spans="1:5" x14ac:dyDescent="0.25">
      <c r="A350" s="9" t="s">
        <v>20</v>
      </c>
      <c r="B350">
        <v>238</v>
      </c>
      <c r="D350" t="s">
        <v>14</v>
      </c>
      <c r="E350">
        <v>130</v>
      </c>
    </row>
    <row r="351" spans="1:5" x14ac:dyDescent="0.25">
      <c r="A351" s="9" t="s">
        <v>20</v>
      </c>
      <c r="B351">
        <v>55</v>
      </c>
      <c r="D351" t="s">
        <v>14</v>
      </c>
      <c r="E351">
        <v>55</v>
      </c>
    </row>
    <row r="352" spans="1:5" x14ac:dyDescent="0.25">
      <c r="A352" s="9" t="s">
        <v>20</v>
      </c>
      <c r="B352">
        <v>128</v>
      </c>
      <c r="D352" t="s">
        <v>14</v>
      </c>
      <c r="E352">
        <v>114</v>
      </c>
    </row>
    <row r="353" spans="1:5" x14ac:dyDescent="0.25">
      <c r="A353" s="9" t="s">
        <v>20</v>
      </c>
      <c r="B353">
        <v>2144</v>
      </c>
      <c r="D353" t="s">
        <v>14</v>
      </c>
      <c r="E353">
        <v>594</v>
      </c>
    </row>
    <row r="354" spans="1:5" x14ac:dyDescent="0.25">
      <c r="A354" s="9" t="s">
        <v>20</v>
      </c>
      <c r="B354">
        <v>2693</v>
      </c>
      <c r="D354" t="s">
        <v>14</v>
      </c>
      <c r="E354">
        <v>24</v>
      </c>
    </row>
    <row r="355" spans="1:5" x14ac:dyDescent="0.25">
      <c r="A355" s="9" t="s">
        <v>20</v>
      </c>
      <c r="B355">
        <v>432</v>
      </c>
      <c r="D355" t="s">
        <v>14</v>
      </c>
      <c r="E355">
        <v>252</v>
      </c>
    </row>
    <row r="356" spans="1:5" x14ac:dyDescent="0.25">
      <c r="A356" s="9" t="s">
        <v>20</v>
      </c>
      <c r="B356">
        <v>189</v>
      </c>
      <c r="D356" t="s">
        <v>14</v>
      </c>
      <c r="E356">
        <v>67</v>
      </c>
    </row>
    <row r="357" spans="1:5" x14ac:dyDescent="0.25">
      <c r="A357" s="9" t="s">
        <v>20</v>
      </c>
      <c r="B357">
        <v>154</v>
      </c>
      <c r="D357" t="s">
        <v>14</v>
      </c>
      <c r="E357">
        <v>742</v>
      </c>
    </row>
    <row r="358" spans="1:5" x14ac:dyDescent="0.25">
      <c r="A358" s="9" t="s">
        <v>20</v>
      </c>
      <c r="B358">
        <v>96</v>
      </c>
      <c r="D358" t="s">
        <v>14</v>
      </c>
      <c r="E358">
        <v>75</v>
      </c>
    </row>
    <row r="359" spans="1:5" x14ac:dyDescent="0.25">
      <c r="A359" s="9" t="s">
        <v>20</v>
      </c>
      <c r="B359">
        <v>3063</v>
      </c>
      <c r="D359" t="s">
        <v>14</v>
      </c>
      <c r="E359">
        <v>4405</v>
      </c>
    </row>
    <row r="360" spans="1:5" x14ac:dyDescent="0.25">
      <c r="A360" s="9" t="s">
        <v>20</v>
      </c>
      <c r="B360">
        <v>2266</v>
      </c>
      <c r="D360" t="s">
        <v>14</v>
      </c>
      <c r="E360">
        <v>92</v>
      </c>
    </row>
    <row r="361" spans="1:5" x14ac:dyDescent="0.25">
      <c r="A361" s="9" t="s">
        <v>20</v>
      </c>
      <c r="B361">
        <v>194</v>
      </c>
      <c r="D361" t="s">
        <v>14</v>
      </c>
      <c r="E361">
        <v>64</v>
      </c>
    </row>
    <row r="362" spans="1:5" x14ac:dyDescent="0.25">
      <c r="A362" s="9" t="s">
        <v>20</v>
      </c>
      <c r="B362">
        <v>129</v>
      </c>
      <c r="D362" t="s">
        <v>14</v>
      </c>
      <c r="E362">
        <v>64</v>
      </c>
    </row>
    <row r="363" spans="1:5" x14ac:dyDescent="0.25">
      <c r="A363" s="9" t="s">
        <v>20</v>
      </c>
      <c r="B363">
        <v>375</v>
      </c>
      <c r="D363" t="s">
        <v>14</v>
      </c>
      <c r="E363">
        <v>842</v>
      </c>
    </row>
    <row r="364" spans="1:5" x14ac:dyDescent="0.25">
      <c r="A364" s="9" t="s">
        <v>20</v>
      </c>
      <c r="B364">
        <v>409</v>
      </c>
      <c r="D364" t="s">
        <v>14</v>
      </c>
      <c r="E364">
        <v>112</v>
      </c>
    </row>
    <row r="365" spans="1:5" x14ac:dyDescent="0.25">
      <c r="A365" s="9" t="s">
        <v>20</v>
      </c>
      <c r="B365">
        <v>234</v>
      </c>
      <c r="D365" t="s">
        <v>14</v>
      </c>
      <c r="E365">
        <v>374</v>
      </c>
    </row>
    <row r="366" spans="1:5" x14ac:dyDescent="0.25">
      <c r="A366" s="9" t="s">
        <v>20</v>
      </c>
      <c r="B366">
        <v>3016</v>
      </c>
    </row>
    <row r="367" spans="1:5" x14ac:dyDescent="0.25">
      <c r="A367" s="9" t="s">
        <v>20</v>
      </c>
      <c r="B367">
        <v>264</v>
      </c>
    </row>
    <row r="368" spans="1:5" x14ac:dyDescent="0.25">
      <c r="A368" s="9" t="s">
        <v>20</v>
      </c>
      <c r="B368">
        <v>272</v>
      </c>
    </row>
    <row r="369" spans="1:2" x14ac:dyDescent="0.25">
      <c r="A369" s="9" t="s">
        <v>20</v>
      </c>
      <c r="B369">
        <v>419</v>
      </c>
    </row>
    <row r="370" spans="1:2" x14ac:dyDescent="0.25">
      <c r="A370" s="9" t="s">
        <v>20</v>
      </c>
      <c r="B370">
        <v>1621</v>
      </c>
    </row>
    <row r="371" spans="1:2" x14ac:dyDescent="0.25">
      <c r="A371" s="9" t="s">
        <v>20</v>
      </c>
      <c r="B371">
        <v>1101</v>
      </c>
    </row>
    <row r="372" spans="1:2" x14ac:dyDescent="0.25">
      <c r="A372" s="9" t="s">
        <v>20</v>
      </c>
      <c r="B372">
        <v>1073</v>
      </c>
    </row>
    <row r="373" spans="1:2" x14ac:dyDescent="0.25">
      <c r="A373" s="9" t="s">
        <v>20</v>
      </c>
      <c r="B373">
        <v>331</v>
      </c>
    </row>
    <row r="374" spans="1:2" x14ac:dyDescent="0.25">
      <c r="A374" s="9" t="s">
        <v>20</v>
      </c>
      <c r="B374">
        <v>1170</v>
      </c>
    </row>
    <row r="375" spans="1:2" x14ac:dyDescent="0.25">
      <c r="A375" s="9" t="s">
        <v>20</v>
      </c>
      <c r="B375">
        <v>363</v>
      </c>
    </row>
    <row r="376" spans="1:2" x14ac:dyDescent="0.25">
      <c r="A376" s="9" t="s">
        <v>20</v>
      </c>
      <c r="B376">
        <v>103</v>
      </c>
    </row>
    <row r="377" spans="1:2" x14ac:dyDescent="0.25">
      <c r="A377" s="9" t="s">
        <v>20</v>
      </c>
      <c r="B377">
        <v>147</v>
      </c>
    </row>
    <row r="378" spans="1:2" x14ac:dyDescent="0.25">
      <c r="A378" s="9" t="s">
        <v>20</v>
      </c>
      <c r="B378">
        <v>110</v>
      </c>
    </row>
    <row r="379" spans="1:2" x14ac:dyDescent="0.25">
      <c r="A379" s="9" t="s">
        <v>20</v>
      </c>
      <c r="B379">
        <v>134</v>
      </c>
    </row>
    <row r="380" spans="1:2" x14ac:dyDescent="0.25">
      <c r="A380" s="9" t="s">
        <v>20</v>
      </c>
      <c r="B380">
        <v>269</v>
      </c>
    </row>
    <row r="381" spans="1:2" x14ac:dyDescent="0.25">
      <c r="A381" s="9" t="s">
        <v>20</v>
      </c>
      <c r="B381">
        <v>175</v>
      </c>
    </row>
    <row r="382" spans="1:2" x14ac:dyDescent="0.25">
      <c r="A382" s="9" t="s">
        <v>20</v>
      </c>
      <c r="B382">
        <v>69</v>
      </c>
    </row>
    <row r="383" spans="1:2" x14ac:dyDescent="0.25">
      <c r="A383" s="9" t="s">
        <v>20</v>
      </c>
      <c r="B383">
        <v>190</v>
      </c>
    </row>
    <row r="384" spans="1:2" x14ac:dyDescent="0.25">
      <c r="A384" s="9" t="s">
        <v>20</v>
      </c>
      <c r="B384">
        <v>237</v>
      </c>
    </row>
    <row r="385" spans="1:2" x14ac:dyDescent="0.25">
      <c r="A385" s="9" t="s">
        <v>20</v>
      </c>
      <c r="B385">
        <v>196</v>
      </c>
    </row>
    <row r="386" spans="1:2" x14ac:dyDescent="0.25">
      <c r="A386" s="9" t="s">
        <v>20</v>
      </c>
      <c r="B386">
        <v>7295</v>
      </c>
    </row>
    <row r="387" spans="1:2" x14ac:dyDescent="0.25">
      <c r="A387" s="9" t="s">
        <v>20</v>
      </c>
      <c r="B387">
        <v>2893</v>
      </c>
    </row>
    <row r="388" spans="1:2" x14ac:dyDescent="0.25">
      <c r="A388" s="9" t="s">
        <v>20</v>
      </c>
      <c r="B388">
        <v>820</v>
      </c>
    </row>
    <row r="389" spans="1:2" x14ac:dyDescent="0.25">
      <c r="A389" s="9" t="s">
        <v>20</v>
      </c>
      <c r="B389">
        <v>2038</v>
      </c>
    </row>
    <row r="390" spans="1:2" x14ac:dyDescent="0.25">
      <c r="A390" s="9" t="s">
        <v>20</v>
      </c>
      <c r="B390">
        <v>116</v>
      </c>
    </row>
    <row r="391" spans="1:2" x14ac:dyDescent="0.25">
      <c r="A391" s="9" t="s">
        <v>20</v>
      </c>
      <c r="B391">
        <v>1345</v>
      </c>
    </row>
    <row r="392" spans="1:2" x14ac:dyDescent="0.25">
      <c r="A392" s="9" t="s">
        <v>20</v>
      </c>
      <c r="B392">
        <v>168</v>
      </c>
    </row>
    <row r="393" spans="1:2" x14ac:dyDescent="0.25">
      <c r="A393" s="9" t="s">
        <v>20</v>
      </c>
      <c r="B393">
        <v>137</v>
      </c>
    </row>
    <row r="394" spans="1:2" x14ac:dyDescent="0.25">
      <c r="A394" s="9" t="s">
        <v>20</v>
      </c>
      <c r="B394">
        <v>186</v>
      </c>
    </row>
    <row r="395" spans="1:2" x14ac:dyDescent="0.25">
      <c r="A395" s="9" t="s">
        <v>20</v>
      </c>
      <c r="B395">
        <v>125</v>
      </c>
    </row>
    <row r="396" spans="1:2" x14ac:dyDescent="0.25">
      <c r="A396" s="9" t="s">
        <v>20</v>
      </c>
      <c r="B396">
        <v>202</v>
      </c>
    </row>
    <row r="397" spans="1:2" x14ac:dyDescent="0.25">
      <c r="A397" s="9" t="s">
        <v>20</v>
      </c>
      <c r="B397">
        <v>103</v>
      </c>
    </row>
    <row r="398" spans="1:2" x14ac:dyDescent="0.25">
      <c r="A398" s="9" t="s">
        <v>20</v>
      </c>
      <c r="B398">
        <v>1785</v>
      </c>
    </row>
    <row r="399" spans="1:2" x14ac:dyDescent="0.25">
      <c r="A399" s="9" t="s">
        <v>20</v>
      </c>
      <c r="B399">
        <v>157</v>
      </c>
    </row>
    <row r="400" spans="1:2" x14ac:dyDescent="0.25">
      <c r="A400" s="9" t="s">
        <v>20</v>
      </c>
      <c r="B400">
        <v>555</v>
      </c>
    </row>
    <row r="401" spans="1:2" x14ac:dyDescent="0.25">
      <c r="A401" s="9" t="s">
        <v>20</v>
      </c>
      <c r="B401">
        <v>297</v>
      </c>
    </row>
    <row r="402" spans="1:2" x14ac:dyDescent="0.25">
      <c r="A402" s="9" t="s">
        <v>20</v>
      </c>
      <c r="B402">
        <v>123</v>
      </c>
    </row>
    <row r="403" spans="1:2" x14ac:dyDescent="0.25">
      <c r="A403" s="9" t="s">
        <v>20</v>
      </c>
      <c r="B403">
        <v>3036</v>
      </c>
    </row>
    <row r="404" spans="1:2" x14ac:dyDescent="0.25">
      <c r="A404" s="9" t="s">
        <v>20</v>
      </c>
      <c r="B404">
        <v>144</v>
      </c>
    </row>
    <row r="405" spans="1:2" x14ac:dyDescent="0.25">
      <c r="A405" s="9" t="s">
        <v>20</v>
      </c>
      <c r="B405">
        <v>121</v>
      </c>
    </row>
    <row r="406" spans="1:2" x14ac:dyDescent="0.25">
      <c r="A406" s="9" t="s">
        <v>20</v>
      </c>
      <c r="B406">
        <v>181</v>
      </c>
    </row>
    <row r="407" spans="1:2" x14ac:dyDescent="0.25">
      <c r="A407" s="9" t="s">
        <v>20</v>
      </c>
      <c r="B407">
        <v>122</v>
      </c>
    </row>
    <row r="408" spans="1:2" x14ac:dyDescent="0.25">
      <c r="A408" s="9" t="s">
        <v>20</v>
      </c>
      <c r="B408">
        <v>1071</v>
      </c>
    </row>
    <row r="409" spans="1:2" x14ac:dyDescent="0.25">
      <c r="A409" s="9" t="s">
        <v>20</v>
      </c>
      <c r="B409">
        <v>980</v>
      </c>
    </row>
    <row r="410" spans="1:2" x14ac:dyDescent="0.25">
      <c r="A410" s="9" t="s">
        <v>20</v>
      </c>
      <c r="B410">
        <v>536</v>
      </c>
    </row>
    <row r="411" spans="1:2" x14ac:dyDescent="0.25">
      <c r="A411" s="9" t="s">
        <v>20</v>
      </c>
      <c r="B411">
        <v>1991</v>
      </c>
    </row>
    <row r="412" spans="1:2" x14ac:dyDescent="0.25">
      <c r="A412" s="9" t="s">
        <v>20</v>
      </c>
      <c r="B412">
        <v>180</v>
      </c>
    </row>
    <row r="413" spans="1:2" x14ac:dyDescent="0.25">
      <c r="A413" s="9" t="s">
        <v>20</v>
      </c>
      <c r="B413">
        <v>130</v>
      </c>
    </row>
    <row r="414" spans="1:2" x14ac:dyDescent="0.25">
      <c r="A414" s="9" t="s">
        <v>20</v>
      </c>
      <c r="B414">
        <v>122</v>
      </c>
    </row>
    <row r="415" spans="1:2" x14ac:dyDescent="0.25">
      <c r="A415" s="9" t="s">
        <v>20</v>
      </c>
      <c r="B415">
        <v>140</v>
      </c>
    </row>
    <row r="416" spans="1:2" x14ac:dyDescent="0.25">
      <c r="A416" s="9" t="s">
        <v>20</v>
      </c>
      <c r="B416">
        <v>3388</v>
      </c>
    </row>
    <row r="417" spans="1:2" x14ac:dyDescent="0.25">
      <c r="A417" s="9" t="s">
        <v>20</v>
      </c>
      <c r="B417">
        <v>280</v>
      </c>
    </row>
    <row r="418" spans="1:2" x14ac:dyDescent="0.25">
      <c r="A418" s="9" t="s">
        <v>20</v>
      </c>
      <c r="B418">
        <v>366</v>
      </c>
    </row>
    <row r="419" spans="1:2" x14ac:dyDescent="0.25">
      <c r="A419" s="9" t="s">
        <v>20</v>
      </c>
      <c r="B419">
        <v>270</v>
      </c>
    </row>
    <row r="420" spans="1:2" x14ac:dyDescent="0.25">
      <c r="A420" s="9" t="s">
        <v>20</v>
      </c>
      <c r="B420">
        <v>137</v>
      </c>
    </row>
    <row r="421" spans="1:2" x14ac:dyDescent="0.25">
      <c r="A421" s="9" t="s">
        <v>20</v>
      </c>
      <c r="B421">
        <v>3205</v>
      </c>
    </row>
    <row r="422" spans="1:2" x14ac:dyDescent="0.25">
      <c r="A422" s="9" t="s">
        <v>20</v>
      </c>
      <c r="B422">
        <v>288</v>
      </c>
    </row>
    <row r="423" spans="1:2" x14ac:dyDescent="0.25">
      <c r="A423" s="9" t="s">
        <v>20</v>
      </c>
      <c r="B423">
        <v>148</v>
      </c>
    </row>
    <row r="424" spans="1:2" x14ac:dyDescent="0.25">
      <c r="A424" s="9" t="s">
        <v>20</v>
      </c>
      <c r="B424">
        <v>114</v>
      </c>
    </row>
    <row r="425" spans="1:2" x14ac:dyDescent="0.25">
      <c r="A425" s="9" t="s">
        <v>20</v>
      </c>
      <c r="B425">
        <v>1518</v>
      </c>
    </row>
    <row r="426" spans="1:2" x14ac:dyDescent="0.25">
      <c r="A426" s="9" t="s">
        <v>20</v>
      </c>
      <c r="B426">
        <v>166</v>
      </c>
    </row>
    <row r="427" spans="1:2" x14ac:dyDescent="0.25">
      <c r="A427" s="9" t="s">
        <v>20</v>
      </c>
      <c r="B427">
        <v>100</v>
      </c>
    </row>
    <row r="428" spans="1:2" x14ac:dyDescent="0.25">
      <c r="A428" s="9" t="s">
        <v>20</v>
      </c>
      <c r="B428">
        <v>235</v>
      </c>
    </row>
    <row r="429" spans="1:2" x14ac:dyDescent="0.25">
      <c r="A429" s="9" t="s">
        <v>20</v>
      </c>
      <c r="B429">
        <v>148</v>
      </c>
    </row>
    <row r="430" spans="1:2" x14ac:dyDescent="0.25">
      <c r="A430" s="9" t="s">
        <v>20</v>
      </c>
      <c r="B430">
        <v>198</v>
      </c>
    </row>
    <row r="431" spans="1:2" x14ac:dyDescent="0.25">
      <c r="A431" s="9" t="s">
        <v>20</v>
      </c>
      <c r="B431">
        <v>150</v>
      </c>
    </row>
    <row r="432" spans="1:2" x14ac:dyDescent="0.25">
      <c r="A432" s="9" t="s">
        <v>20</v>
      </c>
      <c r="B432">
        <v>216</v>
      </c>
    </row>
    <row r="433" spans="1:2" x14ac:dyDescent="0.25">
      <c r="A433" s="9" t="s">
        <v>20</v>
      </c>
      <c r="B433">
        <v>5139</v>
      </c>
    </row>
    <row r="434" spans="1:2" x14ac:dyDescent="0.25">
      <c r="A434" s="9" t="s">
        <v>20</v>
      </c>
      <c r="B434">
        <v>2353</v>
      </c>
    </row>
    <row r="435" spans="1:2" x14ac:dyDescent="0.25">
      <c r="A435" s="9" t="s">
        <v>20</v>
      </c>
      <c r="B435">
        <v>78</v>
      </c>
    </row>
    <row r="436" spans="1:2" x14ac:dyDescent="0.25">
      <c r="A436" s="9" t="s">
        <v>20</v>
      </c>
      <c r="B436">
        <v>174</v>
      </c>
    </row>
    <row r="437" spans="1:2" x14ac:dyDescent="0.25">
      <c r="A437" s="9" t="s">
        <v>20</v>
      </c>
      <c r="B437">
        <v>164</v>
      </c>
    </row>
    <row r="438" spans="1:2" x14ac:dyDescent="0.25">
      <c r="A438" s="9" t="s">
        <v>20</v>
      </c>
      <c r="B438">
        <v>161</v>
      </c>
    </row>
    <row r="439" spans="1:2" x14ac:dyDescent="0.25">
      <c r="A439" s="9" t="s">
        <v>20</v>
      </c>
      <c r="B439">
        <v>138</v>
      </c>
    </row>
    <row r="440" spans="1:2" x14ac:dyDescent="0.25">
      <c r="A440" s="9" t="s">
        <v>20</v>
      </c>
      <c r="B440">
        <v>3308</v>
      </c>
    </row>
    <row r="441" spans="1:2" x14ac:dyDescent="0.25">
      <c r="A441" s="9" t="s">
        <v>20</v>
      </c>
      <c r="B441">
        <v>127</v>
      </c>
    </row>
    <row r="442" spans="1:2" x14ac:dyDescent="0.25">
      <c r="A442" s="9" t="s">
        <v>20</v>
      </c>
      <c r="B442">
        <v>207</v>
      </c>
    </row>
    <row r="443" spans="1:2" x14ac:dyDescent="0.25">
      <c r="A443" s="9" t="s">
        <v>20</v>
      </c>
      <c r="B443">
        <v>181</v>
      </c>
    </row>
    <row r="444" spans="1:2" x14ac:dyDescent="0.25">
      <c r="A444" s="9" t="s">
        <v>20</v>
      </c>
      <c r="B444">
        <v>110</v>
      </c>
    </row>
    <row r="445" spans="1:2" x14ac:dyDescent="0.25">
      <c r="A445" s="9" t="s">
        <v>20</v>
      </c>
      <c r="B445">
        <v>185</v>
      </c>
    </row>
    <row r="446" spans="1:2" x14ac:dyDescent="0.25">
      <c r="A446" s="9" t="s">
        <v>20</v>
      </c>
      <c r="B446">
        <v>121</v>
      </c>
    </row>
    <row r="447" spans="1:2" x14ac:dyDescent="0.25">
      <c r="A447" s="9" t="s">
        <v>20</v>
      </c>
      <c r="B447">
        <v>106</v>
      </c>
    </row>
    <row r="448" spans="1:2" x14ac:dyDescent="0.25">
      <c r="A448" s="9" t="s">
        <v>20</v>
      </c>
      <c r="B448">
        <v>142</v>
      </c>
    </row>
    <row r="449" spans="1:2" x14ac:dyDescent="0.25">
      <c r="A449" s="9" t="s">
        <v>20</v>
      </c>
      <c r="B449">
        <v>233</v>
      </c>
    </row>
    <row r="450" spans="1:2" x14ac:dyDescent="0.25">
      <c r="A450" s="9" t="s">
        <v>20</v>
      </c>
      <c r="B450">
        <v>218</v>
      </c>
    </row>
    <row r="451" spans="1:2" x14ac:dyDescent="0.25">
      <c r="A451" s="9" t="s">
        <v>20</v>
      </c>
      <c r="B451">
        <v>76</v>
      </c>
    </row>
    <row r="452" spans="1:2" x14ac:dyDescent="0.25">
      <c r="A452" s="9" t="s">
        <v>20</v>
      </c>
      <c r="B452">
        <v>43</v>
      </c>
    </row>
    <row r="453" spans="1:2" x14ac:dyDescent="0.25">
      <c r="A453" s="9" t="s">
        <v>20</v>
      </c>
      <c r="B453">
        <v>221</v>
      </c>
    </row>
    <row r="454" spans="1:2" x14ac:dyDescent="0.25">
      <c r="A454" s="9" t="s">
        <v>20</v>
      </c>
      <c r="B454">
        <v>2805</v>
      </c>
    </row>
    <row r="455" spans="1:2" x14ac:dyDescent="0.25">
      <c r="A455" s="9" t="s">
        <v>20</v>
      </c>
      <c r="B455">
        <v>68</v>
      </c>
    </row>
    <row r="456" spans="1:2" x14ac:dyDescent="0.25">
      <c r="A456" s="9" t="s">
        <v>20</v>
      </c>
      <c r="B456">
        <v>183</v>
      </c>
    </row>
    <row r="457" spans="1:2" x14ac:dyDescent="0.25">
      <c r="A457" s="9" t="s">
        <v>20</v>
      </c>
      <c r="B457">
        <v>133</v>
      </c>
    </row>
    <row r="458" spans="1:2" x14ac:dyDescent="0.25">
      <c r="A458" s="9" t="s">
        <v>20</v>
      </c>
      <c r="B458">
        <v>2489</v>
      </c>
    </row>
    <row r="459" spans="1:2" x14ac:dyDescent="0.25">
      <c r="A459" s="9" t="s">
        <v>20</v>
      </c>
      <c r="B459">
        <v>69</v>
      </c>
    </row>
    <row r="460" spans="1:2" x14ac:dyDescent="0.25">
      <c r="A460" s="9" t="s">
        <v>20</v>
      </c>
      <c r="B460">
        <v>279</v>
      </c>
    </row>
    <row r="461" spans="1:2" x14ac:dyDescent="0.25">
      <c r="A461" s="9" t="s">
        <v>20</v>
      </c>
      <c r="B461">
        <v>210</v>
      </c>
    </row>
    <row r="462" spans="1:2" x14ac:dyDescent="0.25">
      <c r="A462" s="9" t="s">
        <v>20</v>
      </c>
      <c r="B462">
        <v>2100</v>
      </c>
    </row>
    <row r="463" spans="1:2" x14ac:dyDescent="0.25">
      <c r="A463" s="9" t="s">
        <v>20</v>
      </c>
      <c r="B463">
        <v>252</v>
      </c>
    </row>
    <row r="464" spans="1:2" x14ac:dyDescent="0.25">
      <c r="A464" s="9" t="s">
        <v>20</v>
      </c>
      <c r="B464">
        <v>1280</v>
      </c>
    </row>
    <row r="465" spans="1:2" x14ac:dyDescent="0.25">
      <c r="A465" s="9" t="s">
        <v>20</v>
      </c>
      <c r="B465">
        <v>157</v>
      </c>
    </row>
    <row r="466" spans="1:2" x14ac:dyDescent="0.25">
      <c r="A466" s="9" t="s">
        <v>20</v>
      </c>
      <c r="B466">
        <v>194</v>
      </c>
    </row>
    <row r="467" spans="1:2" x14ac:dyDescent="0.25">
      <c r="A467" s="9" t="s">
        <v>20</v>
      </c>
      <c r="B467">
        <v>82</v>
      </c>
    </row>
    <row r="468" spans="1:2" x14ac:dyDescent="0.25">
      <c r="A468" s="9" t="s">
        <v>20</v>
      </c>
      <c r="B468">
        <v>4233</v>
      </c>
    </row>
    <row r="469" spans="1:2" x14ac:dyDescent="0.25">
      <c r="A469" s="9" t="s">
        <v>20</v>
      </c>
      <c r="B469">
        <v>1297</v>
      </c>
    </row>
    <row r="470" spans="1:2" x14ac:dyDescent="0.25">
      <c r="A470" s="9" t="s">
        <v>20</v>
      </c>
      <c r="B470">
        <v>165</v>
      </c>
    </row>
    <row r="471" spans="1:2" x14ac:dyDescent="0.25">
      <c r="A471" s="9" t="s">
        <v>20</v>
      </c>
      <c r="B471">
        <v>119</v>
      </c>
    </row>
    <row r="472" spans="1:2" x14ac:dyDescent="0.25">
      <c r="A472" s="9" t="s">
        <v>20</v>
      </c>
      <c r="B472">
        <v>1797</v>
      </c>
    </row>
    <row r="473" spans="1:2" x14ac:dyDescent="0.25">
      <c r="A473" s="9" t="s">
        <v>20</v>
      </c>
      <c r="B473">
        <v>261</v>
      </c>
    </row>
    <row r="474" spans="1:2" x14ac:dyDescent="0.25">
      <c r="A474" s="9" t="s">
        <v>20</v>
      </c>
      <c r="B474">
        <v>157</v>
      </c>
    </row>
    <row r="475" spans="1:2" x14ac:dyDescent="0.25">
      <c r="A475" s="9" t="s">
        <v>20</v>
      </c>
      <c r="B475">
        <v>3533</v>
      </c>
    </row>
    <row r="476" spans="1:2" x14ac:dyDescent="0.25">
      <c r="A476" s="9" t="s">
        <v>20</v>
      </c>
      <c r="B476">
        <v>155</v>
      </c>
    </row>
    <row r="477" spans="1:2" x14ac:dyDescent="0.25">
      <c r="A477" s="9" t="s">
        <v>20</v>
      </c>
      <c r="B477">
        <v>132</v>
      </c>
    </row>
    <row r="478" spans="1:2" x14ac:dyDescent="0.25">
      <c r="A478" s="9" t="s">
        <v>20</v>
      </c>
      <c r="B478">
        <v>1354</v>
      </c>
    </row>
    <row r="479" spans="1:2" x14ac:dyDescent="0.25">
      <c r="A479" s="9" t="s">
        <v>20</v>
      </c>
      <c r="B479">
        <v>48</v>
      </c>
    </row>
    <row r="480" spans="1:2" x14ac:dyDescent="0.25">
      <c r="A480" s="9" t="s">
        <v>20</v>
      </c>
      <c r="B480">
        <v>110</v>
      </c>
    </row>
    <row r="481" spans="1:2" x14ac:dyDescent="0.25">
      <c r="A481" s="9" t="s">
        <v>20</v>
      </c>
      <c r="B481">
        <v>172</v>
      </c>
    </row>
    <row r="482" spans="1:2" x14ac:dyDescent="0.25">
      <c r="A482" s="9" t="s">
        <v>20</v>
      </c>
      <c r="B482">
        <v>307</v>
      </c>
    </row>
    <row r="483" spans="1:2" x14ac:dyDescent="0.25">
      <c r="A483" s="9" t="s">
        <v>20</v>
      </c>
      <c r="B483">
        <v>160</v>
      </c>
    </row>
    <row r="484" spans="1:2" x14ac:dyDescent="0.25">
      <c r="A484" s="9" t="s">
        <v>20</v>
      </c>
      <c r="B484">
        <v>1467</v>
      </c>
    </row>
    <row r="485" spans="1:2" x14ac:dyDescent="0.25">
      <c r="A485" s="9" t="s">
        <v>20</v>
      </c>
      <c r="B485">
        <v>2662</v>
      </c>
    </row>
    <row r="486" spans="1:2" x14ac:dyDescent="0.25">
      <c r="A486" s="9" t="s">
        <v>20</v>
      </c>
      <c r="B486">
        <v>452</v>
      </c>
    </row>
    <row r="487" spans="1:2" x14ac:dyDescent="0.25">
      <c r="A487" s="9" t="s">
        <v>20</v>
      </c>
      <c r="B487">
        <v>158</v>
      </c>
    </row>
    <row r="488" spans="1:2" x14ac:dyDescent="0.25">
      <c r="A488" s="9" t="s">
        <v>20</v>
      </c>
      <c r="B488">
        <v>225</v>
      </c>
    </row>
    <row r="489" spans="1:2" x14ac:dyDescent="0.25">
      <c r="A489" s="9" t="s">
        <v>20</v>
      </c>
      <c r="B489">
        <v>65</v>
      </c>
    </row>
    <row r="490" spans="1:2" x14ac:dyDescent="0.25">
      <c r="A490" s="9" t="s">
        <v>20</v>
      </c>
      <c r="B490">
        <v>163</v>
      </c>
    </row>
    <row r="491" spans="1:2" x14ac:dyDescent="0.25">
      <c r="A491" s="9" t="s">
        <v>20</v>
      </c>
      <c r="B491">
        <v>85</v>
      </c>
    </row>
    <row r="492" spans="1:2" x14ac:dyDescent="0.25">
      <c r="A492" s="9" t="s">
        <v>20</v>
      </c>
      <c r="B492">
        <v>217</v>
      </c>
    </row>
    <row r="493" spans="1:2" x14ac:dyDescent="0.25">
      <c r="A493" s="9" t="s">
        <v>20</v>
      </c>
      <c r="B493">
        <v>150</v>
      </c>
    </row>
    <row r="494" spans="1:2" x14ac:dyDescent="0.25">
      <c r="A494" s="9" t="s">
        <v>20</v>
      </c>
      <c r="B494">
        <v>3272</v>
      </c>
    </row>
    <row r="495" spans="1:2" x14ac:dyDescent="0.25">
      <c r="A495" s="9" t="s">
        <v>20</v>
      </c>
      <c r="B495">
        <v>300</v>
      </c>
    </row>
    <row r="496" spans="1:2" x14ac:dyDescent="0.25">
      <c r="A496" s="9" t="s">
        <v>20</v>
      </c>
      <c r="B496">
        <v>126</v>
      </c>
    </row>
    <row r="497" spans="1:2" x14ac:dyDescent="0.25">
      <c r="A497" s="9" t="s">
        <v>20</v>
      </c>
      <c r="B497">
        <v>2320</v>
      </c>
    </row>
    <row r="498" spans="1:2" x14ac:dyDescent="0.25">
      <c r="A498" s="9" t="s">
        <v>20</v>
      </c>
      <c r="B498">
        <v>81</v>
      </c>
    </row>
    <row r="499" spans="1:2" x14ac:dyDescent="0.25">
      <c r="A499" s="9" t="s">
        <v>20</v>
      </c>
      <c r="B499">
        <v>1887</v>
      </c>
    </row>
    <row r="500" spans="1:2" x14ac:dyDescent="0.25">
      <c r="A500" s="9" t="s">
        <v>20</v>
      </c>
      <c r="B500">
        <v>4358</v>
      </c>
    </row>
    <row r="501" spans="1:2" x14ac:dyDescent="0.25">
      <c r="A501" s="9" t="s">
        <v>20</v>
      </c>
      <c r="B501">
        <v>53</v>
      </c>
    </row>
    <row r="502" spans="1:2" x14ac:dyDescent="0.25">
      <c r="A502" s="9" t="s">
        <v>20</v>
      </c>
      <c r="B502">
        <v>2414</v>
      </c>
    </row>
    <row r="503" spans="1:2" x14ac:dyDescent="0.25">
      <c r="A503" s="9" t="s">
        <v>20</v>
      </c>
      <c r="B503">
        <v>80</v>
      </c>
    </row>
    <row r="504" spans="1:2" x14ac:dyDescent="0.25">
      <c r="A504" s="9" t="s">
        <v>20</v>
      </c>
      <c r="B504">
        <v>193</v>
      </c>
    </row>
    <row r="505" spans="1:2" x14ac:dyDescent="0.25">
      <c r="A505" s="9" t="s">
        <v>20</v>
      </c>
      <c r="B505">
        <v>52</v>
      </c>
    </row>
    <row r="506" spans="1:2" x14ac:dyDescent="0.25">
      <c r="A506" s="9" t="s">
        <v>20</v>
      </c>
      <c r="B506">
        <v>290</v>
      </c>
    </row>
    <row r="507" spans="1:2" x14ac:dyDescent="0.25">
      <c r="A507" s="9" t="s">
        <v>20</v>
      </c>
      <c r="B507">
        <v>122</v>
      </c>
    </row>
    <row r="508" spans="1:2" x14ac:dyDescent="0.25">
      <c r="A508" s="9" t="s">
        <v>20</v>
      </c>
      <c r="B508">
        <v>1470</v>
      </c>
    </row>
    <row r="509" spans="1:2" x14ac:dyDescent="0.25">
      <c r="A509" s="9" t="s">
        <v>20</v>
      </c>
      <c r="B509">
        <v>165</v>
      </c>
    </row>
    <row r="510" spans="1:2" x14ac:dyDescent="0.25">
      <c r="A510" s="9" t="s">
        <v>20</v>
      </c>
      <c r="B510">
        <v>182</v>
      </c>
    </row>
    <row r="511" spans="1:2" x14ac:dyDescent="0.25">
      <c r="A511" s="9" t="s">
        <v>20</v>
      </c>
      <c r="B511">
        <v>199</v>
      </c>
    </row>
    <row r="512" spans="1:2" x14ac:dyDescent="0.25">
      <c r="A512" s="9" t="s">
        <v>20</v>
      </c>
      <c r="B512">
        <v>56</v>
      </c>
    </row>
    <row r="513" spans="1:2" x14ac:dyDescent="0.25">
      <c r="A513" s="9" t="s">
        <v>20</v>
      </c>
      <c r="B513">
        <v>1460</v>
      </c>
    </row>
    <row r="514" spans="1:2" x14ac:dyDescent="0.25">
      <c r="A514" s="9" t="s">
        <v>20</v>
      </c>
      <c r="B514">
        <v>123</v>
      </c>
    </row>
    <row r="515" spans="1:2" x14ac:dyDescent="0.25">
      <c r="A515" s="9" t="s">
        <v>20</v>
      </c>
      <c r="B515">
        <v>159</v>
      </c>
    </row>
    <row r="516" spans="1:2" x14ac:dyDescent="0.25">
      <c r="A516" s="9" t="s">
        <v>20</v>
      </c>
      <c r="B516">
        <v>110</v>
      </c>
    </row>
    <row r="517" spans="1:2" x14ac:dyDescent="0.25">
      <c r="A517" s="9" t="s">
        <v>20</v>
      </c>
      <c r="B517">
        <v>236</v>
      </c>
    </row>
    <row r="518" spans="1:2" x14ac:dyDescent="0.25">
      <c r="A518" s="9" t="s">
        <v>20</v>
      </c>
      <c r="B518">
        <v>191</v>
      </c>
    </row>
    <row r="519" spans="1:2" x14ac:dyDescent="0.25">
      <c r="A519" s="9" t="s">
        <v>20</v>
      </c>
      <c r="B519">
        <v>3934</v>
      </c>
    </row>
    <row r="520" spans="1:2" x14ac:dyDescent="0.25">
      <c r="A520" s="9" t="s">
        <v>20</v>
      </c>
      <c r="B520">
        <v>80</v>
      </c>
    </row>
    <row r="521" spans="1:2" x14ac:dyDescent="0.25">
      <c r="A521" s="9" t="s">
        <v>20</v>
      </c>
      <c r="B521">
        <v>462</v>
      </c>
    </row>
    <row r="522" spans="1:2" x14ac:dyDescent="0.25">
      <c r="A522" s="9" t="s">
        <v>20</v>
      </c>
      <c r="B522">
        <v>179</v>
      </c>
    </row>
    <row r="523" spans="1:2" x14ac:dyDescent="0.25">
      <c r="A523" s="9" t="s">
        <v>20</v>
      </c>
      <c r="B523">
        <v>1866</v>
      </c>
    </row>
    <row r="524" spans="1:2" x14ac:dyDescent="0.25">
      <c r="A524" s="9" t="s">
        <v>20</v>
      </c>
      <c r="B524">
        <v>156</v>
      </c>
    </row>
    <row r="525" spans="1:2" x14ac:dyDescent="0.25">
      <c r="A525" s="9" t="s">
        <v>20</v>
      </c>
      <c r="B525">
        <v>255</v>
      </c>
    </row>
    <row r="526" spans="1:2" x14ac:dyDescent="0.25">
      <c r="A526" s="9" t="s">
        <v>20</v>
      </c>
      <c r="B526">
        <v>2261</v>
      </c>
    </row>
    <row r="527" spans="1:2" x14ac:dyDescent="0.25">
      <c r="A527" s="9" t="s">
        <v>20</v>
      </c>
      <c r="B527">
        <v>40</v>
      </c>
    </row>
    <row r="528" spans="1:2" x14ac:dyDescent="0.25">
      <c r="A528" s="9" t="s">
        <v>20</v>
      </c>
      <c r="B528">
        <v>2289</v>
      </c>
    </row>
    <row r="529" spans="1:2" x14ac:dyDescent="0.25">
      <c r="A529" s="9" t="s">
        <v>20</v>
      </c>
      <c r="B529">
        <v>65</v>
      </c>
    </row>
    <row r="530" spans="1:2" x14ac:dyDescent="0.25">
      <c r="A530" s="9" t="s">
        <v>20</v>
      </c>
      <c r="B530">
        <v>3777</v>
      </c>
    </row>
    <row r="531" spans="1:2" x14ac:dyDescent="0.25">
      <c r="A531" s="9" t="s">
        <v>20</v>
      </c>
      <c r="B531">
        <v>184</v>
      </c>
    </row>
    <row r="532" spans="1:2" x14ac:dyDescent="0.25">
      <c r="A532" s="9" t="s">
        <v>20</v>
      </c>
      <c r="B532">
        <v>85</v>
      </c>
    </row>
    <row r="533" spans="1:2" x14ac:dyDescent="0.25">
      <c r="A533" s="9" t="s">
        <v>20</v>
      </c>
      <c r="B533">
        <v>144</v>
      </c>
    </row>
    <row r="534" spans="1:2" x14ac:dyDescent="0.25">
      <c r="A534" s="9" t="s">
        <v>20</v>
      </c>
      <c r="B534">
        <v>1902</v>
      </c>
    </row>
    <row r="535" spans="1:2" x14ac:dyDescent="0.25">
      <c r="A535" s="9" t="s">
        <v>20</v>
      </c>
      <c r="B535">
        <v>105</v>
      </c>
    </row>
    <row r="536" spans="1:2" x14ac:dyDescent="0.25">
      <c r="A536" s="9" t="s">
        <v>20</v>
      </c>
      <c r="B536">
        <v>132</v>
      </c>
    </row>
    <row r="537" spans="1:2" x14ac:dyDescent="0.25">
      <c r="A537" s="9" t="s">
        <v>20</v>
      </c>
      <c r="B537">
        <v>96</v>
      </c>
    </row>
    <row r="538" spans="1:2" x14ac:dyDescent="0.25">
      <c r="A538" s="9" t="s">
        <v>20</v>
      </c>
      <c r="B538">
        <v>114</v>
      </c>
    </row>
    <row r="539" spans="1:2" x14ac:dyDescent="0.25">
      <c r="A539" s="9" t="s">
        <v>20</v>
      </c>
      <c r="B539">
        <v>203</v>
      </c>
    </row>
    <row r="540" spans="1:2" x14ac:dyDescent="0.25">
      <c r="A540" s="9" t="s">
        <v>20</v>
      </c>
      <c r="B540">
        <v>1559</v>
      </c>
    </row>
    <row r="541" spans="1:2" x14ac:dyDescent="0.25">
      <c r="A541" s="9" t="s">
        <v>20</v>
      </c>
      <c r="B541">
        <v>1548</v>
      </c>
    </row>
    <row r="542" spans="1:2" x14ac:dyDescent="0.25">
      <c r="A542" s="9" t="s">
        <v>20</v>
      </c>
      <c r="B542">
        <v>80</v>
      </c>
    </row>
    <row r="543" spans="1:2" x14ac:dyDescent="0.25">
      <c r="A543" s="9" t="s">
        <v>20</v>
      </c>
      <c r="B543">
        <v>131</v>
      </c>
    </row>
    <row r="544" spans="1:2" x14ac:dyDescent="0.25">
      <c r="A544" s="9" t="s">
        <v>20</v>
      </c>
      <c r="B544">
        <v>112</v>
      </c>
    </row>
    <row r="545" spans="1:2" x14ac:dyDescent="0.25">
      <c r="A545" s="9" t="s">
        <v>20</v>
      </c>
      <c r="B545">
        <v>155</v>
      </c>
    </row>
    <row r="546" spans="1:2" x14ac:dyDescent="0.25">
      <c r="A546" s="9" t="s">
        <v>20</v>
      </c>
      <c r="B546">
        <v>266</v>
      </c>
    </row>
    <row r="547" spans="1:2" x14ac:dyDescent="0.25">
      <c r="A547" s="9" t="s">
        <v>20</v>
      </c>
      <c r="B547">
        <v>155</v>
      </c>
    </row>
    <row r="548" spans="1:2" x14ac:dyDescent="0.25">
      <c r="A548" s="9" t="s">
        <v>20</v>
      </c>
      <c r="B548">
        <v>207</v>
      </c>
    </row>
    <row r="549" spans="1:2" x14ac:dyDescent="0.25">
      <c r="A549" s="9" t="s">
        <v>20</v>
      </c>
      <c r="B549">
        <v>245</v>
      </c>
    </row>
    <row r="550" spans="1:2" x14ac:dyDescent="0.25">
      <c r="A550" s="9" t="s">
        <v>20</v>
      </c>
      <c r="B550">
        <v>1573</v>
      </c>
    </row>
    <row r="551" spans="1:2" x14ac:dyDescent="0.25">
      <c r="A551" s="9" t="s">
        <v>20</v>
      </c>
      <c r="B551">
        <v>114</v>
      </c>
    </row>
    <row r="552" spans="1:2" x14ac:dyDescent="0.25">
      <c r="A552" s="9" t="s">
        <v>20</v>
      </c>
      <c r="B552">
        <v>93</v>
      </c>
    </row>
    <row r="553" spans="1:2" x14ac:dyDescent="0.25">
      <c r="A553" s="9" t="s">
        <v>20</v>
      </c>
      <c r="B553">
        <v>1681</v>
      </c>
    </row>
    <row r="554" spans="1:2" x14ac:dyDescent="0.25">
      <c r="A554" s="9" t="s">
        <v>20</v>
      </c>
      <c r="B554">
        <v>32</v>
      </c>
    </row>
    <row r="555" spans="1:2" x14ac:dyDescent="0.25">
      <c r="A555" s="9" t="s">
        <v>20</v>
      </c>
      <c r="B555">
        <v>135</v>
      </c>
    </row>
    <row r="556" spans="1:2" x14ac:dyDescent="0.25">
      <c r="A556" s="9" t="s">
        <v>20</v>
      </c>
      <c r="B556">
        <v>140</v>
      </c>
    </row>
    <row r="557" spans="1:2" x14ac:dyDescent="0.25">
      <c r="A557" s="9" t="s">
        <v>20</v>
      </c>
      <c r="B557">
        <v>92</v>
      </c>
    </row>
    <row r="558" spans="1:2" x14ac:dyDescent="0.25">
      <c r="A558" s="9" t="s">
        <v>20</v>
      </c>
      <c r="B558">
        <v>1015</v>
      </c>
    </row>
    <row r="559" spans="1:2" x14ac:dyDescent="0.25">
      <c r="A559" s="9" t="s">
        <v>20</v>
      </c>
      <c r="B559">
        <v>323</v>
      </c>
    </row>
    <row r="560" spans="1:2" x14ac:dyDescent="0.25">
      <c r="A560" s="9" t="s">
        <v>20</v>
      </c>
      <c r="B560">
        <v>2326</v>
      </c>
    </row>
    <row r="561" spans="1:2" x14ac:dyDescent="0.25">
      <c r="A561" s="9" t="s">
        <v>20</v>
      </c>
      <c r="B561">
        <v>381</v>
      </c>
    </row>
    <row r="562" spans="1:2" x14ac:dyDescent="0.25">
      <c r="A562" s="9" t="s">
        <v>20</v>
      </c>
      <c r="B562">
        <v>480</v>
      </c>
    </row>
    <row r="563" spans="1:2" x14ac:dyDescent="0.25">
      <c r="A563" s="9" t="s">
        <v>20</v>
      </c>
      <c r="B563">
        <v>226</v>
      </c>
    </row>
    <row r="564" spans="1:2" x14ac:dyDescent="0.25">
      <c r="A564" s="9" t="s">
        <v>20</v>
      </c>
      <c r="B564">
        <v>241</v>
      </c>
    </row>
    <row r="565" spans="1:2" x14ac:dyDescent="0.25">
      <c r="A565" s="9" t="s">
        <v>20</v>
      </c>
      <c r="B565">
        <v>132</v>
      </c>
    </row>
    <row r="566" spans="1:2" x14ac:dyDescent="0.25">
      <c r="A566" s="9" t="s">
        <v>20</v>
      </c>
      <c r="B566">
        <v>2043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8BCC3DB3-3570-480F-BFCD-4EC902FEFBE0}">
            <xm:f>NOT(ISERROR(SEARCH($G$28,D2)))</xm:f>
            <xm:f>$G$28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6" operator="containsText" id="{A23D8F45-6049-42C1-90B4-B10B1D46EF1C}">
            <xm:f>NOT(ISERROR(SEARCH($G$10,D2)))</xm:f>
            <xm:f>$G$10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7" operator="containsText" id="{FB0699CF-B417-40DB-8F19-BB28C1F1014B}">
            <xm:f>NOT(ISERROR(SEARCH($G$3,D2)))</xm:f>
            <xm:f>$G$3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" operator="containsText" id="{FA3D59F6-7C5A-460D-8E5B-5688D5A1F6AD}">
            <xm:f>NOT(ISERROR(SEARCH($G$2,D2)))</xm:f>
            <xm:f>$G$2</xm:f>
            <x14:dxf>
              <fill>
                <patternFill>
                  <bgColor rgb="FFFFC000"/>
                </patternFill>
              </fill>
            </x14:dxf>
          </x14:cfRule>
          <xm:sqref>D2:D365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Table1</vt:lpstr>
      <vt:lpstr>Pivot Table2</vt:lpstr>
      <vt:lpstr>Pivot Table3</vt:lpstr>
      <vt:lpstr>Bonus</vt:lpstr>
      <vt:lpstr>Bonus Alternative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Simon Gomes</cp:lastModifiedBy>
  <dcterms:created xsi:type="dcterms:W3CDTF">2021-09-29T18:52:28Z</dcterms:created>
  <dcterms:modified xsi:type="dcterms:W3CDTF">2023-04-06T06:41:57Z</dcterms:modified>
</cp:coreProperties>
</file>