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simonabennet/Desktop/Desktop - Simon’s MacBook Pro/Third Year/Fin 425 Int. Financial Mgt/"/>
    </mc:Choice>
  </mc:AlternateContent>
  <xr:revisionPtr revIDLastSave="0" documentId="8_{A9772A3F-76B3-4544-8EB4-8DDF0D49CB38}" xr6:coauthVersionLast="47" xr6:coauthVersionMax="47" xr10:uidLastSave="{00000000-0000-0000-0000-000000000000}"/>
  <bookViews>
    <workbookView xWindow="0" yWindow="500" windowWidth="28800" windowHeight="17400" activeTab="1" xr2:uid="{00000000-000D-0000-FFFF-FFFF00000000}"/>
  </bookViews>
  <sheets>
    <sheet name="CB_DATA_" sheetId="2" state="veryHidden" r:id="rId1"/>
    <sheet name="Sheet1" sheetId="1" r:id="rId2"/>
  </sheets>
  <definedNames>
    <definedName name="CB_26e1956b6e7149adbffcba32aef82f2b" localSheetId="0" hidden="1">#N/A</definedName>
    <definedName name="CB_65cbd8fee68d421685b97c7b60105089" localSheetId="0" hidden="1">#N/A</definedName>
    <definedName name="CB_9b47e608062d4c15881e3b60aa08bf5f" localSheetId="0" hidden="1">#N/A</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"'637683391505229925"</definedName>
    <definedName name="CB_Block_00000000000000000000000000000001" localSheetId="1" hidden="1">"'637683391300232600"</definedName>
    <definedName name="CB_Block_00000000000000000000000000000003" localSheetId="0" hidden="1">"'11.1.4716.0"</definedName>
    <definedName name="CB_Block_00000000000000000000000000000003" localSheetId="1" hidden="1">"'11.1.4716.0"</definedName>
    <definedName name="CB_BlockExt_00000000000000000000000000000003" localSheetId="0" hidden="1">"'11.1.2.4.850"</definedName>
    <definedName name="CB_BlockExt_00000000000000000000000000000003" localSheetId="1" hidden="1">"'11.1.2.4.850"</definedName>
    <definedName name="CB_dec02112154c41baa51525ffebc373ea" localSheetId="0" hidden="1">#N/A</definedName>
    <definedName name="CBWorkbookPriority" localSheetId="0" hidden="1">-739428770104818</definedName>
    <definedName name="CBx_2d99e7c05dbb4ba6aedfe1a2880d82ba" localSheetId="0" hidden="1">"'CB_DATA_'!$A$1"</definedName>
    <definedName name="CBx_a8e1cddc456b4b829631e684e32eb7d5" localSheetId="0" hidden="1">"'Sheet1'!$A$1"</definedName>
    <definedName name="CBx_Sheet_Guid" localSheetId="0" hidden="1">"'2d99e7c0-5dbb-4ba6-aedf-e1a2880d82ba"</definedName>
    <definedName name="CBx_Sheet_Guid" localSheetId="1" hidden="1">"'a8e1cddc-456b-4b82-9631-e684e32eb7d5"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concurrentCalc="0"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3" i="1" l="1"/>
  <c r="B102" i="1"/>
  <c r="B101" i="1"/>
  <c r="C45" i="1"/>
  <c r="C38" i="1"/>
  <c r="C53" i="1"/>
  <c r="C46" i="1"/>
  <c r="C39" i="1"/>
  <c r="C54" i="1"/>
  <c r="C47" i="1"/>
  <c r="C40" i="1"/>
  <c r="C55" i="1"/>
  <c r="C48" i="1"/>
  <c r="C41" i="1"/>
  <c r="C56" i="1"/>
  <c r="C49" i="1"/>
  <c r="C42" i="1"/>
  <c r="C57" i="1"/>
  <c r="C59" i="1"/>
  <c r="C63" i="1"/>
  <c r="C64" i="1"/>
  <c r="C65" i="1"/>
  <c r="C66" i="1"/>
  <c r="C67" i="1"/>
  <c r="C68" i="1"/>
  <c r="C69" i="1"/>
  <c r="C70" i="1"/>
  <c r="C71" i="1"/>
  <c r="C72" i="1"/>
  <c r="C73" i="1"/>
  <c r="C74" i="1"/>
  <c r="C75" i="1"/>
  <c r="C76" i="1"/>
  <c r="C77" i="1"/>
  <c r="C78" i="1"/>
  <c r="C79" i="1"/>
  <c r="C80" i="1"/>
  <c r="C81" i="1"/>
  <c r="C82" i="1"/>
  <c r="C83" i="1"/>
  <c r="C84" i="1"/>
  <c r="C86" i="1"/>
  <c r="C88" i="1"/>
  <c r="C89" i="1"/>
  <c r="C90" i="1"/>
  <c r="C93" i="1"/>
  <c r="C95" i="1"/>
  <c r="B35" i="1"/>
  <c r="C35" i="1"/>
  <c r="C98" i="1"/>
  <c r="D45" i="1"/>
  <c r="D38" i="1"/>
  <c r="D53" i="1"/>
  <c r="D46" i="1"/>
  <c r="D39" i="1"/>
  <c r="D54" i="1"/>
  <c r="D47" i="1"/>
  <c r="D40" i="1"/>
  <c r="D55" i="1"/>
  <c r="D48" i="1"/>
  <c r="D41" i="1"/>
  <c r="D56" i="1"/>
  <c r="D49" i="1"/>
  <c r="D42" i="1"/>
  <c r="D57" i="1"/>
  <c r="D59" i="1"/>
  <c r="D63" i="1"/>
  <c r="D64" i="1"/>
  <c r="D65" i="1"/>
  <c r="D66" i="1"/>
  <c r="D67" i="1"/>
  <c r="D68" i="1"/>
  <c r="D69" i="1"/>
  <c r="D70" i="1"/>
  <c r="D71" i="1"/>
  <c r="D72" i="1"/>
  <c r="D73" i="1"/>
  <c r="D74" i="1"/>
  <c r="D75" i="1"/>
  <c r="D76" i="1"/>
  <c r="D77" i="1"/>
  <c r="D78" i="1"/>
  <c r="D79" i="1"/>
  <c r="D80" i="1"/>
  <c r="D81" i="1"/>
  <c r="D82" i="1"/>
  <c r="D83" i="1"/>
  <c r="D84" i="1"/>
  <c r="D86" i="1"/>
  <c r="D88" i="1"/>
  <c r="D89" i="1"/>
  <c r="D90" i="1"/>
  <c r="D93" i="1"/>
  <c r="D95" i="1"/>
  <c r="D35" i="1"/>
  <c r="D98" i="1"/>
  <c r="E45" i="1"/>
  <c r="E38" i="1"/>
  <c r="E53" i="1"/>
  <c r="E46" i="1"/>
  <c r="E39" i="1"/>
  <c r="E54" i="1"/>
  <c r="E47" i="1"/>
  <c r="E40" i="1"/>
  <c r="E55" i="1"/>
  <c r="E48" i="1"/>
  <c r="E41" i="1"/>
  <c r="E56" i="1"/>
  <c r="E49" i="1"/>
  <c r="E42" i="1"/>
  <c r="E57" i="1"/>
  <c r="E59" i="1"/>
  <c r="E63" i="1"/>
  <c r="E64" i="1"/>
  <c r="E65" i="1"/>
  <c r="E66" i="1"/>
  <c r="E67" i="1"/>
  <c r="E68" i="1"/>
  <c r="E69" i="1"/>
  <c r="E70" i="1"/>
  <c r="E71" i="1"/>
  <c r="E72" i="1"/>
  <c r="E73" i="1"/>
  <c r="E74" i="1"/>
  <c r="E75" i="1"/>
  <c r="E76" i="1"/>
  <c r="E77" i="1"/>
  <c r="E78" i="1"/>
  <c r="E79" i="1"/>
  <c r="E80" i="1"/>
  <c r="E81" i="1"/>
  <c r="E82" i="1"/>
  <c r="E83" i="1"/>
  <c r="E84" i="1"/>
  <c r="E86" i="1"/>
  <c r="E88" i="1"/>
  <c r="E89" i="1"/>
  <c r="E90" i="1"/>
  <c r="E93" i="1"/>
  <c r="E95" i="1"/>
  <c r="E35" i="1"/>
  <c r="E98" i="1"/>
  <c r="F45" i="1"/>
  <c r="F38" i="1"/>
  <c r="F53" i="1"/>
  <c r="F46" i="1"/>
  <c r="F39" i="1"/>
  <c r="F54" i="1"/>
  <c r="F47" i="1"/>
  <c r="F40" i="1"/>
  <c r="F55" i="1"/>
  <c r="F48" i="1"/>
  <c r="F41" i="1"/>
  <c r="F56" i="1"/>
  <c r="F49" i="1"/>
  <c r="F42" i="1"/>
  <c r="F57" i="1"/>
  <c r="F59" i="1"/>
  <c r="F63" i="1"/>
  <c r="F64" i="1"/>
  <c r="F65" i="1"/>
  <c r="F66" i="1"/>
  <c r="F67" i="1"/>
  <c r="F68" i="1"/>
  <c r="F69" i="1"/>
  <c r="F70" i="1"/>
  <c r="F71" i="1"/>
  <c r="F72" i="1"/>
  <c r="F73" i="1"/>
  <c r="F74" i="1"/>
  <c r="F75" i="1"/>
  <c r="F76" i="1"/>
  <c r="F77" i="1"/>
  <c r="F78" i="1"/>
  <c r="F79" i="1"/>
  <c r="F80" i="1"/>
  <c r="F81" i="1"/>
  <c r="F82" i="1"/>
  <c r="F83" i="1"/>
  <c r="F84" i="1"/>
  <c r="F86" i="1"/>
  <c r="F88" i="1"/>
  <c r="F89" i="1"/>
  <c r="F90" i="1"/>
  <c r="F93" i="1"/>
  <c r="F94" i="1"/>
  <c r="F95" i="1"/>
  <c r="F35" i="1"/>
  <c r="F98" i="1"/>
  <c r="G45" i="1"/>
  <c r="G38" i="1"/>
  <c r="G53" i="1"/>
  <c r="G46" i="1"/>
  <c r="G39" i="1"/>
  <c r="G54" i="1"/>
  <c r="G47" i="1"/>
  <c r="G40" i="1"/>
  <c r="G55" i="1"/>
  <c r="G48" i="1"/>
  <c r="G41" i="1"/>
  <c r="G56" i="1"/>
  <c r="G49" i="1"/>
  <c r="G42" i="1"/>
  <c r="G57" i="1"/>
  <c r="G59" i="1"/>
  <c r="G63" i="1"/>
  <c r="G64" i="1"/>
  <c r="G65" i="1"/>
  <c r="G66" i="1"/>
  <c r="G67" i="1"/>
  <c r="G68" i="1"/>
  <c r="G69" i="1"/>
  <c r="G70" i="1"/>
  <c r="G71" i="1"/>
  <c r="G72" i="1"/>
  <c r="G73" i="1"/>
  <c r="G74" i="1"/>
  <c r="G75" i="1"/>
  <c r="G76" i="1"/>
  <c r="G77" i="1"/>
  <c r="G78" i="1"/>
  <c r="G79" i="1"/>
  <c r="G80" i="1"/>
  <c r="G81" i="1"/>
  <c r="G82" i="1"/>
  <c r="G83" i="1"/>
  <c r="G84" i="1"/>
  <c r="G86" i="1"/>
  <c r="G88" i="1"/>
  <c r="G89" i="1"/>
  <c r="G90" i="1"/>
  <c r="G93" i="1"/>
  <c r="G95" i="1"/>
  <c r="G35" i="1"/>
  <c r="G98" i="1"/>
  <c r="H45" i="1"/>
  <c r="H38" i="1"/>
  <c r="H53" i="1"/>
  <c r="H46" i="1"/>
  <c r="H39" i="1"/>
  <c r="H54" i="1"/>
  <c r="H47" i="1"/>
  <c r="H40" i="1"/>
  <c r="H55" i="1"/>
  <c r="H48" i="1"/>
  <c r="H41" i="1"/>
  <c r="H56" i="1"/>
  <c r="H49" i="1"/>
  <c r="H42" i="1"/>
  <c r="H57" i="1"/>
  <c r="H59" i="1"/>
  <c r="H63" i="1"/>
  <c r="H64" i="1"/>
  <c r="H65" i="1"/>
  <c r="H66" i="1"/>
  <c r="H67" i="1"/>
  <c r="H68" i="1"/>
  <c r="H69" i="1"/>
  <c r="H70" i="1"/>
  <c r="H71" i="1"/>
  <c r="H72" i="1"/>
  <c r="H73" i="1"/>
  <c r="H74" i="1"/>
  <c r="H75" i="1"/>
  <c r="H76" i="1"/>
  <c r="H77" i="1"/>
  <c r="H78" i="1"/>
  <c r="H79" i="1"/>
  <c r="H80" i="1"/>
  <c r="H81" i="1"/>
  <c r="H82" i="1"/>
  <c r="H86" i="1"/>
  <c r="H88" i="1"/>
  <c r="H89" i="1"/>
  <c r="H90" i="1"/>
  <c r="H93" i="1"/>
  <c r="H95" i="1"/>
  <c r="H35" i="1"/>
  <c r="H98" i="1"/>
  <c r="I45" i="1"/>
  <c r="I38" i="1"/>
  <c r="I53" i="1"/>
  <c r="I46" i="1"/>
  <c r="I39" i="1"/>
  <c r="I54" i="1"/>
  <c r="I47" i="1"/>
  <c r="I40" i="1"/>
  <c r="I55" i="1"/>
  <c r="I48" i="1"/>
  <c r="I41" i="1"/>
  <c r="I56" i="1"/>
  <c r="I49" i="1"/>
  <c r="I42" i="1"/>
  <c r="I57" i="1"/>
  <c r="I59" i="1"/>
  <c r="I63" i="1"/>
  <c r="I64" i="1"/>
  <c r="I65" i="1"/>
  <c r="I66" i="1"/>
  <c r="I67" i="1"/>
  <c r="I68" i="1"/>
  <c r="I69" i="1"/>
  <c r="I70" i="1"/>
  <c r="I71" i="1"/>
  <c r="I72" i="1"/>
  <c r="I73" i="1"/>
  <c r="I74" i="1"/>
  <c r="I75" i="1"/>
  <c r="I76" i="1"/>
  <c r="I77" i="1"/>
  <c r="I78" i="1"/>
  <c r="I79" i="1"/>
  <c r="I80" i="1"/>
  <c r="I81" i="1"/>
  <c r="I82" i="1"/>
  <c r="I86" i="1"/>
  <c r="I88" i="1"/>
  <c r="I89" i="1"/>
  <c r="I90" i="1"/>
  <c r="I93" i="1"/>
  <c r="I95" i="1"/>
  <c r="I35" i="1"/>
  <c r="I98" i="1"/>
  <c r="J45" i="1"/>
  <c r="J38" i="1"/>
  <c r="J53" i="1"/>
  <c r="J46" i="1"/>
  <c r="J39" i="1"/>
  <c r="J54" i="1"/>
  <c r="J47" i="1"/>
  <c r="J40" i="1"/>
  <c r="J55" i="1"/>
  <c r="J48" i="1"/>
  <c r="J41" i="1"/>
  <c r="J56" i="1"/>
  <c r="J49" i="1"/>
  <c r="J42" i="1"/>
  <c r="J57" i="1"/>
  <c r="J59" i="1"/>
  <c r="J63" i="1"/>
  <c r="J64" i="1"/>
  <c r="J65" i="1"/>
  <c r="J66" i="1"/>
  <c r="J67" i="1"/>
  <c r="J68" i="1"/>
  <c r="J69" i="1"/>
  <c r="J70" i="1"/>
  <c r="J71" i="1"/>
  <c r="J72" i="1"/>
  <c r="J73" i="1"/>
  <c r="J74" i="1"/>
  <c r="J75" i="1"/>
  <c r="J76" i="1"/>
  <c r="J77" i="1"/>
  <c r="J78" i="1"/>
  <c r="J79" i="1"/>
  <c r="J80" i="1"/>
  <c r="J81" i="1"/>
  <c r="J82" i="1"/>
  <c r="J86" i="1"/>
  <c r="J88" i="1"/>
  <c r="J89" i="1"/>
  <c r="J90" i="1"/>
  <c r="J93" i="1"/>
  <c r="J95" i="1"/>
  <c r="J35" i="1"/>
  <c r="J98" i="1"/>
  <c r="K45" i="1"/>
  <c r="K38" i="1"/>
  <c r="K53" i="1"/>
  <c r="K46" i="1"/>
  <c r="K39" i="1"/>
  <c r="K54" i="1"/>
  <c r="K47" i="1"/>
  <c r="K40" i="1"/>
  <c r="K55" i="1"/>
  <c r="K48" i="1"/>
  <c r="K41" i="1"/>
  <c r="K56" i="1"/>
  <c r="K49" i="1"/>
  <c r="K42" i="1"/>
  <c r="K57" i="1"/>
  <c r="K59" i="1"/>
  <c r="K63" i="1"/>
  <c r="K64" i="1"/>
  <c r="K65" i="1"/>
  <c r="K66" i="1"/>
  <c r="K67" i="1"/>
  <c r="K68" i="1"/>
  <c r="K69" i="1"/>
  <c r="K70" i="1"/>
  <c r="K71" i="1"/>
  <c r="K72" i="1"/>
  <c r="K73" i="1"/>
  <c r="K74" i="1"/>
  <c r="K75" i="1"/>
  <c r="K76" i="1"/>
  <c r="K77" i="1"/>
  <c r="K78" i="1"/>
  <c r="K79" i="1"/>
  <c r="K80" i="1"/>
  <c r="K81" i="1"/>
  <c r="K82" i="1"/>
  <c r="K86" i="1"/>
  <c r="K88" i="1"/>
  <c r="K89" i="1"/>
  <c r="K90" i="1"/>
  <c r="K93" i="1"/>
  <c r="K94" i="1"/>
  <c r="K95" i="1"/>
  <c r="K35" i="1"/>
  <c r="K98" i="1"/>
  <c r="L45" i="1"/>
  <c r="L38" i="1"/>
  <c r="L53" i="1"/>
  <c r="L46" i="1"/>
  <c r="L39" i="1"/>
  <c r="L54" i="1"/>
  <c r="L47" i="1"/>
  <c r="L40" i="1"/>
  <c r="L55" i="1"/>
  <c r="L48" i="1"/>
  <c r="L41" i="1"/>
  <c r="L56" i="1"/>
  <c r="L49" i="1"/>
  <c r="L42" i="1"/>
  <c r="L57" i="1"/>
  <c r="L59" i="1"/>
  <c r="L63" i="1"/>
  <c r="L64" i="1"/>
  <c r="L65" i="1"/>
  <c r="L66" i="1"/>
  <c r="L67" i="1"/>
  <c r="L68" i="1"/>
  <c r="L69" i="1"/>
  <c r="L70" i="1"/>
  <c r="L71" i="1"/>
  <c r="L72" i="1"/>
  <c r="L73" i="1"/>
  <c r="L74" i="1"/>
  <c r="L75" i="1"/>
  <c r="L76" i="1"/>
  <c r="L77" i="1"/>
  <c r="L78" i="1"/>
  <c r="L79" i="1"/>
  <c r="L80" i="1"/>
  <c r="L81" i="1"/>
  <c r="L82" i="1"/>
  <c r="L86" i="1"/>
  <c r="L88" i="1"/>
  <c r="L89" i="1"/>
  <c r="L90" i="1"/>
  <c r="L93" i="1"/>
  <c r="L95" i="1"/>
  <c r="L35" i="1"/>
  <c r="L98" i="1"/>
  <c r="M45" i="1"/>
  <c r="M38" i="1"/>
  <c r="M53" i="1"/>
  <c r="M46" i="1"/>
  <c r="M39" i="1"/>
  <c r="M54" i="1"/>
  <c r="M47" i="1"/>
  <c r="M40" i="1"/>
  <c r="M55" i="1"/>
  <c r="M48" i="1"/>
  <c r="M41" i="1"/>
  <c r="M56" i="1"/>
  <c r="M49" i="1"/>
  <c r="M42" i="1"/>
  <c r="M57" i="1"/>
  <c r="M59" i="1"/>
  <c r="M63" i="1"/>
  <c r="M64" i="1"/>
  <c r="M65" i="1"/>
  <c r="M66" i="1"/>
  <c r="M67" i="1"/>
  <c r="M68" i="1"/>
  <c r="M69" i="1"/>
  <c r="M70" i="1"/>
  <c r="M71" i="1"/>
  <c r="M72" i="1"/>
  <c r="M73" i="1"/>
  <c r="M74" i="1"/>
  <c r="M75" i="1"/>
  <c r="M76" i="1"/>
  <c r="M77" i="1"/>
  <c r="M78" i="1"/>
  <c r="M79" i="1"/>
  <c r="M80" i="1"/>
  <c r="M81" i="1"/>
  <c r="M82" i="1"/>
  <c r="M86" i="1"/>
  <c r="M88" i="1"/>
  <c r="M89" i="1"/>
  <c r="M90" i="1"/>
  <c r="M93" i="1"/>
  <c r="M95" i="1"/>
  <c r="M35" i="1"/>
  <c r="M98" i="1"/>
  <c r="N45" i="1"/>
  <c r="N38" i="1"/>
  <c r="N53" i="1"/>
  <c r="N46" i="1"/>
  <c r="N39" i="1"/>
  <c r="N54" i="1"/>
  <c r="N47" i="1"/>
  <c r="N40" i="1"/>
  <c r="N55" i="1"/>
  <c r="N48" i="1"/>
  <c r="N41" i="1"/>
  <c r="N56" i="1"/>
  <c r="N49" i="1"/>
  <c r="N42" i="1"/>
  <c r="N57" i="1"/>
  <c r="N59" i="1"/>
  <c r="N63" i="1"/>
  <c r="N64" i="1"/>
  <c r="N65" i="1"/>
  <c r="N66" i="1"/>
  <c r="N67" i="1"/>
  <c r="N68" i="1"/>
  <c r="N69" i="1"/>
  <c r="N70" i="1"/>
  <c r="N71" i="1"/>
  <c r="N72" i="1"/>
  <c r="N73" i="1"/>
  <c r="N74" i="1"/>
  <c r="N75" i="1"/>
  <c r="N76" i="1"/>
  <c r="N77" i="1"/>
  <c r="N78" i="1"/>
  <c r="N79" i="1"/>
  <c r="N80" i="1"/>
  <c r="N81" i="1"/>
  <c r="N82" i="1"/>
  <c r="N86" i="1"/>
  <c r="N88" i="1"/>
  <c r="N89" i="1"/>
  <c r="N90" i="1"/>
  <c r="N93" i="1"/>
  <c r="N94" i="1"/>
  <c r="N95" i="1"/>
  <c r="N35" i="1"/>
  <c r="N98" i="1"/>
  <c r="B34" i="1"/>
  <c r="C34" i="1"/>
  <c r="C97" i="1"/>
  <c r="D34" i="1"/>
  <c r="D97" i="1"/>
  <c r="E34" i="1"/>
  <c r="E97" i="1"/>
  <c r="F34" i="1"/>
  <c r="F97" i="1"/>
  <c r="G34" i="1"/>
  <c r="G97" i="1"/>
  <c r="H34" i="1"/>
  <c r="H97" i="1"/>
  <c r="I34" i="1"/>
  <c r="I97" i="1"/>
  <c r="J34" i="1"/>
  <c r="J97" i="1"/>
  <c r="K34" i="1"/>
  <c r="K97" i="1"/>
  <c r="L34" i="1"/>
  <c r="L97" i="1"/>
  <c r="M34" i="1"/>
  <c r="M97" i="1"/>
  <c r="N34" i="1"/>
  <c r="N97" i="1"/>
  <c r="B92" i="1"/>
  <c r="B95" i="1"/>
  <c r="B98" i="1"/>
  <c r="B97" i="1"/>
  <c r="B33" i="1"/>
  <c r="C33" i="1"/>
  <c r="C96" i="1"/>
  <c r="D33" i="1"/>
  <c r="D96" i="1"/>
  <c r="E33" i="1"/>
  <c r="E96" i="1"/>
  <c r="F33" i="1"/>
  <c r="F96" i="1"/>
  <c r="G33" i="1"/>
  <c r="G96" i="1"/>
  <c r="H33" i="1"/>
  <c r="H96" i="1"/>
  <c r="I33" i="1"/>
  <c r="I96" i="1"/>
  <c r="J33" i="1"/>
  <c r="J96" i="1"/>
  <c r="K33" i="1"/>
  <c r="K96" i="1"/>
  <c r="L33" i="1"/>
  <c r="L96" i="1"/>
  <c r="M33" i="1"/>
  <c r="M96" i="1"/>
  <c r="N33" i="1"/>
  <c r="N96" i="1"/>
  <c r="B96" i="1"/>
  <c r="B100" i="1"/>
  <c r="B11" i="2"/>
  <c r="A11" i="2"/>
</calcChain>
</file>

<file path=xl/sharedStrings.xml><?xml version="1.0" encoding="utf-8"?>
<sst xmlns="http://schemas.openxmlformats.org/spreadsheetml/2006/main" count="131" uniqueCount="109">
  <si>
    <t>Twin Vee Capital Budgeting Analysis</t>
  </si>
  <si>
    <t>Assumptions</t>
  </si>
  <si>
    <t>US Discount Rate</t>
  </si>
  <si>
    <t>Mexican Discount Rate</t>
  </si>
  <si>
    <t>Effective Tax Rate</t>
  </si>
  <si>
    <t>Starting Spot Rate US$/Mex$</t>
  </si>
  <si>
    <t>Random Appreciation/Depreciation</t>
  </si>
  <si>
    <t>US Nominal Interest Rate</t>
  </si>
  <si>
    <t>Mexican Nominal Interest Rate</t>
  </si>
  <si>
    <t>US Expected Inflation</t>
  </si>
  <si>
    <t>Mexican Expected Inflation</t>
  </si>
  <si>
    <t>Manufacturing Facility Price</t>
  </si>
  <si>
    <t>Boat Mold Price</t>
  </si>
  <si>
    <t>Equipment Price</t>
  </si>
  <si>
    <t>Salaries</t>
  </si>
  <si>
    <t>Bonus</t>
  </si>
  <si>
    <t>CEO</t>
  </si>
  <si>
    <t>CFO</t>
  </si>
  <si>
    <t>COO</t>
  </si>
  <si>
    <t>CMO</t>
  </si>
  <si>
    <t>Assistant</t>
  </si>
  <si>
    <t>Production Manager</t>
  </si>
  <si>
    <t>Sales Force</t>
  </si>
  <si>
    <t>Number</t>
  </si>
  <si>
    <t>Production Specialist</t>
  </si>
  <si>
    <t>Production Assistant</t>
  </si>
  <si>
    <t>10' Classic</t>
  </si>
  <si>
    <t>14' Classic</t>
  </si>
  <si>
    <t>17' Classic</t>
  </si>
  <si>
    <t>19' Classic</t>
  </si>
  <si>
    <t>22' Classic</t>
  </si>
  <si>
    <t>Price</t>
  </si>
  <si>
    <t>10' Classic Growth in Sales</t>
  </si>
  <si>
    <t>14' Classic Growth in Sales</t>
  </si>
  <si>
    <t>17' Classic Growth in Sales</t>
  </si>
  <si>
    <t>19' Classic Growth in Sales</t>
  </si>
  <si>
    <t>22' Classic Growth in Sales</t>
  </si>
  <si>
    <t>Variable Costs</t>
  </si>
  <si>
    <t>Exchange Rate Random Walk</t>
  </si>
  <si>
    <t>Exchange Rate IRP</t>
  </si>
  <si>
    <t>Exchange Rate RPPP</t>
  </si>
  <si>
    <t>Revenue</t>
  </si>
  <si>
    <t>Sales Forecast</t>
  </si>
  <si>
    <t>Boat Prices</t>
  </si>
  <si>
    <t>Total Revenue</t>
  </si>
  <si>
    <t>Expenses</t>
  </si>
  <si>
    <t>CEO Salary</t>
  </si>
  <si>
    <t>CEO Bonus</t>
  </si>
  <si>
    <t>CFO Salary</t>
  </si>
  <si>
    <t>CFO Bonus</t>
  </si>
  <si>
    <t>COO Salary</t>
  </si>
  <si>
    <t>COO Bonus</t>
  </si>
  <si>
    <t>CMO Salary</t>
  </si>
  <si>
    <t>CMO Bonus</t>
  </si>
  <si>
    <t>Sales Force Salary</t>
  </si>
  <si>
    <t>Sales Force Bonus</t>
  </si>
  <si>
    <t>Production Manager Salary</t>
  </si>
  <si>
    <t>Production Specialist Salary</t>
  </si>
  <si>
    <t>Production Assistant Salary</t>
  </si>
  <si>
    <t>10' Classic Variable Costs</t>
  </si>
  <si>
    <t>14" Classic Variable Costs</t>
  </si>
  <si>
    <t>17' Classic Variable Costs</t>
  </si>
  <si>
    <t>19' Classic Variable Costs</t>
  </si>
  <si>
    <t>22' Classic Variable Costs</t>
  </si>
  <si>
    <t>Facility Depreciation</t>
  </si>
  <si>
    <t>Boat Molds Depreciation</t>
  </si>
  <si>
    <t>Equipment Depreciation</t>
  </si>
  <si>
    <t>Facility Depreciable Base %</t>
  </si>
  <si>
    <t>Depreciation Life</t>
  </si>
  <si>
    <t>Total Expenses</t>
  </si>
  <si>
    <t>Earnings Before Taxes</t>
  </si>
  <si>
    <t>Taxes</t>
  </si>
  <si>
    <t>Net Income</t>
  </si>
  <si>
    <t>Capital Expenditures</t>
  </si>
  <si>
    <t>Depreciation</t>
  </si>
  <si>
    <t>Cash Flow MXN</t>
  </si>
  <si>
    <t>Cash Flow Random Walk</t>
  </si>
  <si>
    <t>Cash Flow IRP</t>
  </si>
  <si>
    <t>Cash Flow RPPP</t>
  </si>
  <si>
    <t>NPV Project Perspective</t>
  </si>
  <si>
    <t>NPV Parent Random Walk</t>
  </si>
  <si>
    <t>NPV Parent IRP</t>
  </si>
  <si>
    <t>NPV Parent RPPP</t>
  </si>
  <si>
    <t>Exchange Rate Forecasts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</si>
  <si>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</si>
  <si>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</si>
  <si>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</si>
  <si>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</si>
  <si>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</si>
  <si>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</si>
  <si>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</si>
  <si>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</si>
  <si>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</si>
  <si>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</si>
  <si>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</si>
  <si>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</si>
  <si>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2d99e7c0-5dbb-4ba6-aedf-e1a2880d82ba</t>
  </si>
  <si>
    <t>CB_Block_0</t>
  </si>
  <si>
    <t>Decisioneering:7.0.0.0</t>
  </si>
  <si>
    <t>a8e1cddc-456b-4b82-9631-e684e32eb7d5</t>
  </si>
  <si>
    <t>CB_Block_7.0.0.0:1</t>
  </si>
  <si>
    <t>Terminal Value</t>
  </si>
  <si>
    <t>Assistants</t>
  </si>
  <si>
    <t>㜸〱敤㕣㕢㙣ㅣ搵ㄹ摥ㄹ敦慣㜷搶㜶㙣攲㈴㄰慥收㝥㜱戴挴㈱攱㔲㥡〶㕦㜲㌱攴㘲㘲㈷ㄴ㔱扡㡣㜷捦搸㤳散捣㥡㤹㔹㈷愶戴㠴㤶㐲改㐵ㄵ昴愱㠵搲ㄶ搱ち戵慡㔴㠹慡㐲搰搲㠷㑡㤵㕡㔵㔰昵〱㈱昵愱ㄲ㐵扤㍣戴慡㈲昵㠵〷㈴晡㝤㘷㘶㜶㘷㜷扤㘳戳㐰㙢㉡㑦戲㝦捥㥣晢㌹晦昵晣晦㤹愴㤴㔴㉡昵㉥ㅥ晥换㈷捤挴㠵搳㑢㥥㉦散晣㜸愵㕣ㄶ㐵摦慡㌸㕥㝥搴㜵㡤愵㠳㤶攷㜷愱㐲愶㘰愱摣搳ち㥥昵㠰挸ㄶㄶ㠵敢愱㤲㤶㑡㘵戳扡㡡㜲㜶挲摦㐰昴愲戳㔵㙦ㅡ㘰㘶㝣散挸散〹昴㍡敤㔷㕣戱㙤攸㜸搰㜶昷挸㐸㝥㈴扦昳愶㤱ㅢ昳摢户つ㡤㔷换㝥搵ㄵ扢ㅤ㔱昵㕤愳扣㙤㘸慡㍡㕢戶㡡㜷㠸愵㤹捡㐹攱散ㄶ戳摢㙦㤸㌵㜶摥㍣戲㜳搷㉥昳㤶㕢㙥敥挵搰愹挳攳㘳㔳慥㌰扤て愸㑦㡤㔳摥㌹㈱㡡ㄶ搷㈶㠴㙢㌹㜳昹昱㌱晣㡤捤ㅦ㙦㌷攵愷攷㠵昰㌹戴㜰㠵㔳ㄴ㥥㡥㠶㍤昶愸攷㔵敤〵㙥㥥㙥敦挳㔲㡢㠶攷㙢昶戸㈸㤷㜵㍢敡㌵㙢ㅦ挱摥㤵㡤愵㕥㝢㕡㌸㥥攵㕢㡢㤶扦㤴戱㘷搰㔱愹捦㍥收㠹愳㠶㌳㈷づㅢ戶搰散晤㔵慢㤴づ㥥㔴搷搵㔱ㄷ昱㠹挹攵攷㐷㍤㝢㝣摥㜰攵㡣㍣㙥㑣㐲摤㝤㙥戱戱敥攵敤晢攵搴攵〸散昳捡昶昵㔰㜲摣㜰㙢㌵㠷摢搷っㄷ摦㌸㠳敢摢搷㡦敤㔱㘳㥢㙢摢户㤱㕢搹㔸㕢改〹改㕢敥㈸ㄶ愳㘷〸扡〹戲〴㐴愰㥥㈳攸㈱攸〵㔰搲晦〶㤷挴ㅢ戲㐸㉤ㄸ㙡㘱㔶㉤ㄴ搵㐲㐹㉤〸戵㘰慡㠵㌹戵㌰慦ㄶ㉣戵㜰㐲㉤㥣㐴㥤攸挹㜶㜷慢攱昳㔷㔷晢晥㔴昷ㅢ㤳㍦晢昱捤㘷攷㉦㝦攲愶摥つ愸㜴㘷㌸愹〹搷㌸〵㔲慢㔳昱㡥晣㜶晥㔹㤹㉢挰ㄴ收㉥昳㈶㜳㘴愴戴㙢扢㜱㠳愱㜱㔹〹挸㙦㈰㤴〱搴敤㌵敦戲㥣㔲攵㤴挴摤㠵㘳㠶㈷敡ㅢ㌷ㅣ㤶㡤㔵慡㑥挹扢㘰昹挲㘹摦昰挵昹捤㘵昵㑥㕡㥡㑤㠳慤㠴㈷挷扢戸戹搹㜱愳㕣ㄵ愳愷慤愰昸愲愶㘲㝢捡慤捣戶㉦摤攷㡡晢㙢愵㉤㌳ㅡ㠵㔰㕢㤴㝤户慣㌲㈸ち收㌵㌴㍥㕦昱㠴㈳愷㌷㙣㑦㔹挵㤳挲㥤ㄶㄴ㠹愲㈴㤷扡㤹㐵㈱搷てㅦ㜱戰㔰㜰㙢改戲㜸慥戹昷戴て㘶ㄶ㈵捣㜷㐱戸晥搲㡣㌱㕢ㄶ㕢ㅡ慡〴㘳愲㘰㙢㐳昶扥㑡戱敡㡤㔷ㅣ摦慤㤴ㅢ㑢㐶㑢㡢〶㈴㑤改㔰愵㈴搲改㤴ㄴち㄰戸㕤㕤㡡㤲扡慥㍤㉦㐸㐴挴㔰㑣㐶㍥慦㤱散昲㐷戱㍡慣愲㉣㐸㤳敡ㄵ㉢㜴挶昹㑡ㄹ㤳挰㠱戱㌵㔱㝦㜰搰㙢㔶攸戶㠶戹て户戲慡づ㠶慢摦扢㈸ㅣ晦㠰攱㤴捡挲㑤搴㝥ち㘷愴昷〳㘸㘷㈱㄰摡敥ㅥ㔵㥤㜲㕡㔹搲㑥㔹㈵㝦㍥㌳㉦慣戹㜹ㅦ㜹搰㤰搹㉣户戶攵搱捦㐱㤶扥㤱㘰㄰㈰㤷㑢㘵㌶戱㔲㈶㠷㈷愵㔱㍡㈵昰㜲㠳㈰㘷扢〶㕥敥㌵昷㔹㘵㕦〴㐲戹摦〴㐶〲慤㈶搱搷㐷ㄲ㜵㡤㘲愰㌰㌶㤹攳愰㔲挳㜲晣愵㍡摦戶㜰㐹㐰㐴敢戲㘰捤挹〲㡡㠲㐶㜹㤰挰㙢㈰㥡㈶㘹㤰㕣㌹㐶㐴㘴㠳〴捤㡥㥥ㅢ㠹㡣昵ㄳ㘴〴敡挷㠹㤰戵户户㤷ㄱ㈴昶㔶㈲㘵愳戶晣戸㉥捤㤶戳攵〳㘹戶ㄹㅢ愷㙦㈱㌸㤷攰㍣㠲慤〰捡摦㈰攱㈸攵㤰㙥㝣昴ぢ昰慥㕦㐸㜰ㄱ〰攴㤳㑥㤹ㄳ㡡㉡摡㔰慢戱㈳㔹慦て㜶戲㌴㡡〳㔱㐴换戸㘶㘷昶搹ㄲ搱愱搵戹㌶㜴㙤㕡敡搸慢摡搳㘶㝣㌹愴挸㠴慡昱戵慥㔰㌵扥ㄱ慣摡愱摥扡〴㑤昵㈱㠲㑢〱〲挵㐲㘳㜷㜵搶㍣捤挹㡦㠴㐹ㄴㄸ㐲ㅤ㉡昷㤰㠸㘹晥㈷〸戸㤶愳换扡晤㑣㔳㜰搸晣挸摢捦摢摡昳㜶㠸昴㈶㥤戹慥㜳攸㉢㝡㡦ㄶ昴㘵㘰㉦攵㑦㙤昵换ㄵ㈸搶慦㈴戸ち愰㐹扦昰攴晤㕥扤〴搲㈴戶㘳㤸摢㐸㡦㡢戴㜰㘷㤶ㄶ㠴搴㍥扤收㡣攱捥〹ㅦ摥㡢挹〹搸挱ㄵ搷ㄵ㘵ㅣ㘸㑢㌲㠳㘷㤷㜳ㅢ㌳扤㝤㙥挵㘶晥扡㝤散㝤㈴ㄴ㐳㍡慤㜶愵㥡散攳〴㍢㌳收㙦㡡㔱づ昵敦つ敤㠵㐴慣㔱㈳㜹戱㕤昲搹㜲㕤㤲㜴㈰㐹慥挱戶敡搷〲㐰㑡㈸㙦戴㤵㈸挳慣戶㑤㔶㙢戴㔶改摤㑢㌸㤹㌴昹て㕢攴㐸㑦攰慣ㅤ㠳敦挰敢戳愷㉤扢㈶㉣㝡散㈹攱ㄶ攱㔷戰捡㈲ㄷ戸㘴㈹㙡搶㘵挵㐷㐴㔶㜴㜵戵㥣愵ㄳ㝣㙢㤲㑥㥡愴㐴㈲户㈷ㄶ㈶㥣挳敢㐴㐵ㄷ㈴㠵㑡㠲㕢愸㈶㠱㐸㜹慣扢㉥㘲㍡㄰㌱㜹㙣㥣㝥㍤挱㜶㠲ㄱ〰敤昷㤰㌴慢摤㜸㠶挲扡ㄷ改捥㉥ㄴ㔲㔹愲㐱扡〷㕦㙢㉢慣㜶㜲㤸㕤〴㌷〲㌴㤹㍦㜴㍥㈶㄰愲㐴㜹㡣㄰㘹㉤改收㜱㑢㥣㈲つ㙣㌰ㄱ㔴ㅡ慦㝡㝥挵㘶㔴愹捦㥣愸ㅣ慥昸ㄳ㤶户㠰㈸搴愰ㄹ㈶敥㥡ㄷづ愸换㠵敤搳㤴㔷㔹㔸㄰㈵摤㥣慥㔴㈱摡㈶㈷搶挲愱ㅣ敢㠳㉤㈹捦攵慡㠲愷戳戳㌱扡㔰攴㠹ㄸ扥㔶㝡㘲㔷攵昹收愱慦扦扥愳㌳㤶㕦ㄶ㍤㘶挰㜴㑣㘷㑤散㈲愲〶愵㙥㜳㘶摥ㄵ㘲愲捦摣敦㕡愵戲攵〸㈲〳㌶㈶〳㜵〷挵ㅣ㈲〴㔳ㄵ挶晦㉡㑥㥦㌹攳ㅡ㡥户㘰㌰㤸戸戴戱攱㑤㠶㐴㌴㜳捣㜲㍣っ㈳戱挸㜴扦㌹㍤㕦㌹㠵㘸㙤搵㜶昶ㅢぢ摥㥡挰ち㠹㍥㜸㈴㙡ㄴ㔵㔱㔵㈵慢㘶㍢挵てて攴愹搴づ晣搲〴ㄲ㔷㈹㡤晥昲〴敤㑤扢㍥㡣捦搰㑥攷㥣㝡ㄱ㌹慡㘵㜶㈵㑡㘱㜲慡㝥㌳摢摣〲㜰晢晥㘳㤳昵愸摣晢㡡㔷㙢昴昰㈷挸㜸㐹ㄶ戵㈰〸晤㜳ㅢ〲㔲㘱ㅥ㈹〷ㅣ〸㡣昳慤㤹晣㜲愶慣㐳敡摢㔰㑦敥㐳ㄴ愹搷㍣㘸捣㡡㌲㘲搱戶攱㙦〸㕥㘸挶摡㐶搹ぢ换挶㉢戶㙤㤰戴㐸㤶搳㐵㠳ㄴ㍣㕡昵㉢㠷㉣㐷㌷〱㈴晤㠵㔹挶㘹㘴ㄹ愷㘵㔶慦㜹㤴㘱㐱㤹㘶㕦㤵㌹挳戵晣㜹摢㉡㘶昹挲搰摤㥡愰㐹㌰㌹㈵㙦昴㐴㌲㘳愸挹㥡㍦〶㤳捤换〳摤㜹挸㔱㙥ㅤ搱て捡㔵㤵っ晥㈸ㅤ㍡㤶㈰㘰愴㤷㔴扦ㄵ扤㘹昲㘶〴㐴㡥㝣捥㐶昷㉦捥㍥㠴㥣挰㉦㐷慣㈷㤰〸㍣㠲㌱㈱㑦昷㜶挶㍣收㔸㍥戰㐷㡣敤戳晣〹て㈸〷㐰㔲ㅥ㙦捦㤷㔸㡤㌵ㅡ慥㘹㠵㑢㕡㡢ㅡ搴挴挵慤攵㜱扤㜱挵㌲挵㠱㐶㠹㈹㤲㤵㉡㐹捤戲捣ㅣ搷㤲慡㔱愴攲㡥戴㡤㤲攴㌶慤敦㍢愵挸晢㔰㑣㤲㘶㔲晡㙥㐹㈸〸昲㤲㍡愰愳攸慦㑦㈶㡦㔸戴㠶㌶㐰㡥㝡㉡挸敢ぢ挳㠱㤳戸㜲㔲ㄲ戹昰つ晣扤㈱㑣ㅥ愹晡つ㈵挶改挱戰㘴戴㕣㍥攲挰㑡㈸ㅡ㙥㘹㡤戰㌴搶ㄶ㘸ㄸ挹㥤㥤㙡晦㘰㝢㘳㡣ㄸ戲㈱㐳㈲〹㝥㘰戰㈱㤸㉢ㄶ㑤愵㜵搶挷慤慥㘵㘷昹㜶㐸ㄸ㡥挴挰戴㕦㥡㄰㡢搲っ慢㕢昲㠳戲㐱敤戴㈸攵愸㙥㡥捥㝡㔰改㍥攵㜸㤸㤲っ慥㥢㐷改㤶挲〵〶㠸摤㌰㌵㔵昴ㄱ搶慤㜵挰㤳挱摡挱づ㜶㈴〸㥢搰㍡愳〴捤㈴㄰㙥攳㈲挸㍢ㅤ㘲ㄴ㠲搴㤴捦扦昶㈸㑦㍦挵攷㐷㝢㔲㔱㈲㘴㈲㠶扡ㄲ慣〷㈰㌷ㅥ㤵㈴ㄷつ㐶挱昲㐰戲㐹愱搵ㅢ攵搱挴攸愳挹攷晡戸挱挳㌸㔶㍦搹愶㡣㍢㙥扥〵㙤㕡㕥摡㘰㑥㍡挵㜲戵㈴愴㉡㡥㘴戵搴挸㙢〲㕦昲晡㕦挰㑤〹晢ㄲ㙥捡㈴㡥㔲㕣㌲㤱搴戹摤慤㝦〲捤愵㤰㐳ㅦ㠱㙣㘳昰㌱挱㉤㈷㠳㘱㉤㜷ㄴ㘸ㅦ㙥慣㕦㕥㤰ㄷ攷㈰搲㕡戲㈸换づ攲㉥㕥㉤㠲㉣戹㉤㔶敤㘰攵㘰㠵㌶㝢㉣敢㠰ㄵ㘴慤〹ㅣ㘱㥤㠱挰换㘴㘰㡣㜴挸ㅤ散㈴㜵㌶㡣散㥥㝤㐸扥愶捥敥〹㡤て㠵昱㕤㥥㠲㔲搸㔵㌰ㄲつ㙥戵㙥㜵㉢㡣晣搲昲搶㙦〳㔰ㄸ〲愶㐱㡢㥡㠱㠱㌳㠶昴捡〶づ㠳㤱〹搱搱㜸㈰㤵㌱捡㐱㌸散㠱㌴㜰ㄳて搲㌳ㄵ㈸㈱㝦㤳扣ㄴㄶ摤㑢ㅣ戶㜱〴慡戸㕢㥡㌲愷っㅦ㔷㕦㥣慤㑤搹愳愵ㄲ捤㕤昸攷搶〴㔶㜱㙤㈳㌰㐷㌷㌵㕤挸㤲㙢愲㝤㜷㜹㔳㐱㜸㔱㜰挷㐴晥㠰攱ㄷ攷愷晤愵攰搲㔶愷㈴愱晤ㄲ晥㠸㘵㐷愷捤㥣㜶㜸〹㜵㤱㝢㥦㍢改㔴㑥㌹㜲㕥㥡挷ㅢ㝦戴㘲昵敥㙥㑥㌲㤷㝡ㄷ㝦攴愳愶戴㔷搰攳㙡愶捤づ敡づㄲ昶㈳㥦㐰ㅡっ㈱㥤㐰㈷戰摤㙢㌷〶㐸㈷㥢㥡攸㐴ち㠲㜵㐲㜱收㍥㌰㐲㔱㝥〱戴㤲㔸㠲㈳㌹昶晣㜹戰扥昲㜳攴㄰攱㜸て挵㠸㜶㈹㔲〹愸㤳㠲㍣扣摥挱换㈰晦㍦㔸㡡戸㜹㔹㜶晡㉦㌰戳昲㜲㌳㡡㉥㈶㡡㕥㙡㐵ㄱ〳戱敦㈹攴捤搹慦ㅦ㌵㍦昴㙢扤晦挳愳收敤挰㌰ㅦ㘹㡤㈱愸挶㘰㝣捤ㄸ攸㙡㌱〶慥㐴戱㌴〶敥㘰ㅢ挶敢〳㘳㈰昴㜶ㅣ㐲挶捡挶〰愳㜸〹㈶㕦㉣愸ㅡ㜳㘰昰慣戵挵愶㈷散〰慥搷ちて㤱㝢愸㈷㙦ㅣ扥愷㜳㕢戳愷っ搷戰户捡晣晤慥㠰摡㜲㘷㜰㕦㕢㌶㘱㡢昳㤷㉤㤱㡤㤶昱㑡㐴晥昴㜵捦挹敡㙥愹〳㔳挱ㄳ㌸敡㤵慣㤲㜹ㅦ㍥ㄱ㠵㈷㠴搴㘷㌶晤㘴晦㥦ㅦ㜸㘴て敦愵㠵戴慡㌱㄰摣㐹㜰㥥㤶〳挲户戱㉢㈱㥢昹昹捤㈱㝣㠸㘴㉤㤴挵㤸攱㑡㝢挷搳敤㈸ㄹ㄰㕥㡣㌰〳攲㕢ぢ挶㈴㙥㌸〴挶㘴扥挹戱㈹㍦㕦㤲捥挰㝣㙣攲搲㝢ㄷ〵〸㤵戶㉡慢㐳扢㔲晢㈹㤴捥㝢㥣㐸愳㍤挸昳㈵ㅦ㐵㜹愱㔹慢敤愲㔶㤳㘶愲㌲㡣ㅡ㤱㤴㐲愴㠱ㄴㄲ㍦戲㌰昴㉦愵搴ㄴㄲ㕡ㅥ㈰㈱㠶搶ㅣ捣攵挹㝦㕤〸㠸摡昵扥づ㍦㔵挱㉥〲㡢㤱搷扤搳戳㉢慤捥㐸㌵㌱㈸㉢㑦ㅦ㜷㈲㈱㡦㈹捣㘰㤴㔶收ㅥ㐵㈲㝡戴ㄱ愴㔶敤㜸攲㈰㝤㜶㄰㘲ぢㄸ㕢戳改㔵换搹㝢㥤㉡敥㜸㐰捦㘴愴挲㜰㌶㌲ㅢ㐷㑦ㄹ㡤ぢ慡收㠲㉣挲晥㈰㔹㙢搴ㄳㄶ㐱㘷㌹㕢㜱晥㐴㤸㡦摦〳戱㝣戸摥昵收收ㄲ敡㌸愷ㅢぢ攴て昶搷挵〹㡣㡤㔱挹㌱㤰戰慢慡㤵つ㉥㠱㑦愳㠹戴攷ㄵ扤㥥攴㔸㡡挲㘸㜴挴㔹㕤㙡㡢晥㘷㥣㕡㜲搶っ㙢㌳㘰摤愰晦㡦㈳㘳㐵晤慦㌰捡㈶㔱㜶㔷㤸攰㡢挶㐸挹㡡挱ㄹ敥〸㝣搸〸搳挸㈳戰㉥㤳っ㙥〷愹㘹㝣愲ㅡㄴ㑢〹づて㔷扡昹ㄲ㐴慤㉤㙤摢㥥戶〲㤰㔱㈰敤㠷㄰㐱㙤摢㜳搲慤攷搸捣摤挸摥㜴挸㉡扡ㄵ慦㘲晡㐳搳〸敦づ昱ぢ㌳ㄳ㌶捦愸昲㝣戳㔰扢ㅣ㍢搱㝢て摡ㅣ㍥〲㠱㝤㔸昸ㅦ㔴搴㤱㌱㠴搵挵㉣昸戵搱㐰㉣㤰㐴敤攰㥤㘳摥㔹㌵捡昸㐰昵〸扣㥡㍥戳搶㠴戲ぢ㝣换捤㜷㌱戸㜵戸㡤㜵〷㍣㍦愲㥣㐷ㄸ㑣㉥攱㥥㝢戹慦捤㝢搰㔸㌷㕣㥢挷㥡㥤㜹搷㜲摡て㠰搳搵㡤搲㐸㌲ㅣ㤳摦ㅤ攷昴㝢〹ㄱ攷愱㜷㜴昵慥㔸昶㌶〸㍡て㍦摢愶换㙢戸っ㐷搹㉡攲摣㥦㐶㔳攵㌶〲晣昴㐲㤸攰㡢㐲㝦摥慤㑣㍣㡢㘵㤱〱㤰㑥㘵っ㠰昶㔴晤摤攵愸㕡攱搱㠲㔴㤸㔳扥㠳㜲敥㔲戰摡ㄲ昳㜰搴㤰㐷〸愴昵戸攴㔶㜸㠴㤰攳㍦㡤〶戵昱攷㤰摢㝥晣㙦㉤㍢㍥㤵扦㕣㕦扣晦㠱㐸㜹攸㈷㌸昴㐹㠲㌲㠱つ㌰㄰搵散愷㔸愴慣挹〴㐱㠴㤷昷㈰㡤攷て攱扦㙦敥㜹敤㔵㍥晦摣愳㐸㐱㠸愲挶㔵㔰㄰捡㔵㍣ㄱ㕦挵〲㜲摢慦攲敢换慤㘲㠰㌲㤲㌳搱㕤㠰扥㉥㠵戴㈲㔷攵㈱挱つ攵㑦㤱〸㐵愲㘱ㄶ〳㐴慣㙣㕢㐵〲㙤戹昳戲敤㈲ㄲ㔱㕢㡤ㅢ㤱昰〹㡦戴㡦㜸攵㤱㕥㥢㑣攰㜶捤〴㕡㌱㙢㠷晥搶㌵㈱ㅢ戰㈴㝥ㄳ摢㔶愴㘷㍡㡣攵㉢㡦㐷㠸㌹㜰㈰晡㍥㑡つ愳㑢㈰㡣挰㈲㈵㈱㜱㈳㤵㉦㐵㤵㕦㜸戱敥ㅣ㐵〱ㅥ㔰㑦㔰㤹〴㈷㉢㍦ㄶ㔵摥㠱㙦慦㘴㥤ㄴ敦ち昰㜹㌳慡㑣挲㤴㤵ㅦ㡤㉡晦㘳挷搶㕡攵㠸づ㠳㥥㌵ㄲ㐹㠲慤㉢慤晦搸㜷搸㍣㔴㙢㈶昵㘷㡦ㄹ㘴㔳㜲捡㈰㜱㔹㙡搰㕥㕣晢㜰昱㈵昴㐱摣㘲挲㘵て〸搹攰㍦㐴㤸挴敤愶〹挳㌷昰愱昳㈲挲捡慥㉥摦搸㌸㘳ㅥ㜱㤱搱㙤㑥㝡㌸㔳㤵搶ㄴ㠹挰ㅣ㐸〷晢扢㠲晢㍤挱㜴慣敦㐷ㄴづ㔳㜹㕢愴㌳攵㈱㐳㈸㘹攵㤱〸戳愹㌳㜵㥡搱㍦ぢ攴㐰㑣〲㌲愱㝦づ㌰〸戹㙣㘲挶〰昹㕦㌲昷ㄹ㈴昴㠷〹㍥て㤰㔳挸散愴㠳捣ㄷ〰晡愳晦㡥㘲㘸㔱晡㑢㔴攵挱㘸戰㌸ㄹ改㕦㘴㠳㐷〱扡攰愸㔵㐲㈲捣改㡦㈱㈷㍥㈸〵㠷ㅣ昴㜱ㄶ㝣㤹攰㉢〰㌹㡤㤳㕤昵慥㜱㑤ㅤ㙡慥慦愲愹挲慤㤰㜲散㙢㘱㠲㉦摡ㄹ㠰㕢摢摢捡㍣ち㐷㥦敦㈳愸搹昰㥤晥㕥㝣㜷扦挴㐵㜷攱扦ㅤ搱愴㘱㥦㔶㍦搶㔹㕦㘴〲摡攴昲攷㘲戳摦㐷㍦㕣㔷摤挶㘴㡦ㅦ挷㉦慢㘶㤴㠷昱敦ㄹ晣㤴晢㌱〲㐷愱愶捤挲捤㐲ㅡ㤰〵ぢ㘱〱㔵㤶晥〴㠰㐲ㅣㄳ㑦晡㤳㝣㈳㙡搹扦晥㡤㌰挱ㄷ㠵㜸㍤挳㐴㌹㙣ㅥつ㐸㕣换㠲㤳㑤〳ㄲ晦戲攰㐴㝣挰㙦㈲㔷㤱挸㐲愲㔱㉢ㄱ㘹㘹收㍥〵搰搷搵捦戹㔱换愹愷㤵攲㝤愵晢敥㝢扢㍦㍤㜴㝥晡㤳户昵㍥昵收敦摥㝡昲昵㑦敤晥晢㍢捦㍣昳晡㕦㥥㝣昵㥤㔷㘶㜷晦收戹攷㝥㝤晢昷㕥㝤㙢愳昹慣晡攲摢〷㥦㝤㜰攴攴㠳昷㥢挷慥摢晦攰摤㈷敥ㅣ㤹㍡㘷戸慢慢扢晢敡挱摦㥥㜷捤挰㤹晢㕦㔲㝥昵挷㜳ㅤ㐵㉥㤷〳ㅥ〵㠸㥥〱㉥㕢㑥攳摢㐸㘰ㅡ㥣昱㠷㍡つ㉥昷っ㝥㑡㈹摣愸㌱扣㘴攱搳攰〴㘴㐱戱戱愰攷㍦㌳挰戱慡</t>
  </si>
  <si>
    <t>2022 Sales</t>
  </si>
  <si>
    <t>2025 Value Multiple</t>
  </si>
  <si>
    <t>2030 Value Multiple</t>
  </si>
  <si>
    <t>2033 Value Multiple</t>
  </si>
  <si>
    <t>㜸〱捤㔹㝤㙣ㅣ㐷ㄵ摦搹晢昰慤㝤㑥㡥㝣㈷㜵搳㙢㥡㐲愹㤳慢捦戱㥢戴㈱㡡敤扢搸㌱㐹散㡢㝤㜱愰ㄲ扤慣敦收㝣ㅢ摦敤㕥㜷昷晣㤱愲〲㈱㐱㘹㈹㔵慢㤶㔲㘸ぢ㠸ㄶ搴㔶㈲〲㠴㔴ㅡ愴戶〲㠹㝦〰㠹㝦㈲ち㐲㐰〴㑡〵㉤㐲㠲㝦昸〳ㄱ摥㙦㜶捦扥㡦㍤㌷〹㐱捡㈶㍢㥥㜹㙦收捤摢摦扣㜹敦捤㥣挴㈴㐹扡㐲て晥攲昱愳搲㌵戹㘸搹扣ㄴ㑢ㄸ挵㈲捦摡㥡愱㕢戱㐱搳㔴ㄷて㙢㤶敤愳づ挱㡣㐶㝣㉢㤰戱戴㔳㍣㤴㤹攳愶㐵㥤〲㤲ㄴち㈹㌲愴戸㙦愴摡㔰㌰㑡〱㔹愱㕥㤲ㄲ愴㈲摣㐶㐵㍡㌱㌴㍥㝤㤲㈶㤹戴つ㤳敦㠸㑥㌹愲昶挵攳戱㜸慣㙦㜷晣摥㔸捦㡥㘸愲㔲戴㉢㈶摦愷昳㡡㙤慡挵ㅤ搱㔴㘵扡愸㘵て昱挵戴㌱换昵㝤㝣扡㘷搷戴摡户㈷摥搷摦㥦扦敦扥㍤攱㄰㐹㑥㈵㠶づ昲㘲㤹攴摤㈸愹ち㐹ㅤ㑢っ愵㑣㥥扦㔱㌲〳挰㈵㥥攴㔹つ〰㜲㙥㙡晡㑣㉣㌱㐴晦㙢㔰愱搶敥搸昸攴㈴搷㉤捤搶收㌴㝢㔱㘰㔸ㅡ捦㑥㑦愹挵ちて㤶㠴㑡愱搲㤴㙡㡥愹㈵摥㔹㍡㘶昱〹㔵㥦攱㘸〵㑡㈳ㄵ㉤攷愷㠵昵㝤搴㙢㈲ㄷ愴搸㜸㘲㈸㔱㔰㑤㕢㠸〴㠰昷㜸昵ㄶ㌳挵㙡㔴ㄱ㘳〴ㄵ昰戰づ搷㜴㌰㈷搶㔷㘹㐷搱㐱㐵㌰㑣挵摡㥡㤱㔱㌱㌴扡㡢昹晦㐹〶㔸㍢㄰摤攵㡣㉡㘷愶攵㑣㔶捥攴攴っ㤷㌳㜹㌹㌳㈳㘷ち㜲㐶㤳㌳㈷攵捣㉣昵愹㍥愱戶㌶搹㝤晥昳捥捦昹㤷㉥㙦ㄸ㍡晢挶愷ㅦ㍥ㄱ㐹㍤捡㘰㜳挲昸㔶㔱㐵㔹㑤㐵㌰㐲㠵㠷㈲㜱挶晥㑥㡡㐰㤹搰攵㤱攷㜷〶搷ㅦ㍥户㜵敦㠹搷㐲㙦㘵ㄸ〰ㄷ㔲搶㐰捡㕡㐸㔹攷㉤愵㡦戱昷㕣㈹㙢㙥㝦晢昷㠷搷㕦ㄸ晣昶晡㍢慦扣昷㔳敢慦っ㔶㉦愴㙣㠰㤴㡤㤰戲挹㕢㑡㉦㘳敦扡㔲㘶扦㝣改挳て改摦ㅤ㝤敢摦ㄷ㝡捦晦敢㥥敥昰ㄶㅡ㌲㐶慢ㄵㅢ攳昶つ㌲敤〰㔶改敡慤〳㉢ㄹ㈸㌹挶㤵攴㔶㔶㠱攵㡤敡㌹扥㄰愴ㅡ㔹㘴戸㤴㌰㜴㥢㉦搸㐹搵㔶摢㑡㈹搵攴扡慤㔰愷㙥㌱捡愹㘱㘴愷愰㔵㐷户扢㉤㤲㄰ㄱ搵ㅡ㈹ㅤ㠲攰㐸㘲攴愴㝣㝥愷っ〵扤扣搵㐱搵㉡搸敡㜴㤱㙦㙦㌰㘲攰㐶晢收㤸慤ㄵ慤ㄸ㠹ㅣ㌱㡤㑡ㄹ㠸摥㌰㌹㈴㑢〱㐰挱㉥㉡㠴㙦挵㕦㥡㘰㐰戹㤵晥戴ぢ愶〲㈶㉤昰ㄵ㜰㤶㜹攱摢愹㐱㉡㈶㡤㤲慡改㌷㘸㜱挳摢㐸攸㔱㜷㕦㈶㑤㜵㥥㝣捣戲攸摥㔸て晥㝤戰㤳㈵ㅦ㥢敦捦敦捥挷攳戹晥ㅥ㜵㤷ㅡ挰㉥扤㔶ㅦ㠱㑤ㄳ㉥ㅤ搷昴㥣㌱㉦㥣挶㥡ㄲ㜹〴攱〸搲㡢㘵㉥㐸攱㝣㕡㌵㘷㌸㌹㈲㜳㌴戹㉥㥦㌰㑣㤳ㄷ㔵㥢攷〴〱㈱㘸㘳㍤搱ㅡ㌶㡤ㄲ攸㕤㐳慡挵㤷ㅤ㔲㜷摥㤹㘸挸愸攸㌹敢ㄶ㙦收愴㑤愲户㌴昲㤶㠵㌴つ㥢㈴㈷捤㉤愱改搶挶㘱挲昸〷ㄷ㌴㠷㝤㙢〳㥢摣戴㌱摤㥡㍢㙣昲㠷㤶戸㑤ㅡつ㔲ㅣ㥥攳攰㌷㝤愵挳㜲昴㈲愷㙡㔸㕣ㄷ敡㜵㤷㔲㕡㜶㤶㥢㤳ㅣ㔱㥣攷挴愷慥〷㡢搳㝥捣㜲慢㝢ㅣ搰㔳㥣挸㙤慢愵收て㉣搸㥣㜶㜳㡥昴愵昸㘹㉦愶戱㤳㌶搴㜵㜱收㈴挶收㍡昲戰㤱慤㔸搸戵愶㔱慣攷っ收收㔴㥡㌳㜷挴挸㜱扦㕦昶㔱㡥攰挷㈳㔱㕣昲搱㔶敥㘹搸愸㈲〸㐲戶㔵ㅢ㙤㙡㉣〷攱㘶搷㔵つ慡㌷㉦㡣昳㜲ㄹ㑢〹づ摢㔴扦㔷㘲ㄳ㠴ㅥ愱㔴攴搸㐸㜲愳㐷愹㔱㜴搹㙡㌰㠹愷㍦㜵扥愸〶㌳搸㉤㝡摦搵晡㔳㠴搸㈵换昸晦㜶㤶攵戵敥搷ㅦ㤸㈳㥦㝤㔰搵㜳㐵㙥慥㡣ㄷ㌴㔲敥㐰戱ㅤ挵㥤㔴戴㑢㠱摦㤲㜷㙢㠹㈴愲㌲㕢㘰㡢㠱㜹㉤㘷ㄷ㠲〵慥捤ㄴ㙣愲㔱〲ㄹち〱收㍥昷晤ㄸ㘵㤰㔹㝡㤹昲ㄱ愲㈸㜷㔱搱摥摥㉥〹晦ㄹ㙣㔷敥ㄶ㙤㠹㈱戸㡢㑣〳戱扤搹戹敥〴㕢㔹㠱挷㤰ㄸ挰愱㈹㜱ㄴ扤㈸㜶㔱搱㉥戱㕦搰㜷攰㕢㕥愰㈶摥㘵㡤晡搱敢㕥昴慡搱㘸㡦㘸㑢っ㠹㠲搰〸㉥慦㔹愳扤㘰㉢㉢昰ㄸ㤲っ愱搱㝥〸ㄸ㐰㌱㐸〵㘹昴愶慢搱ㄸ㌵昱㉥㙢㤴㐰慦㈴㝡搵㘸㌴㉣摡ㄲ㐳搲㈱㌴㐲捥搱慣搱㈸搸捡ち㍣㠶㠴㐵㘸㜴〴〲㌰戳㌲㡥㐱ㄲ晢㥥慢ㄱ〲㈹摥慡㐶㤲㜲ㄴ扤㈶搰慢㐶愳戴㘸㑢㝥挴㐳㉦搳㕡㡡摥挸㈰摢てㅢ㙡㙥㔸捤搲昹愰捤㍤ㅤ㠴ㄲ㐶愹㑣㌹㠵ㄹ㐱捦〴㜹ㄴ昲㔴㜳㕡㡥㥢㈱㄰㈶改㔰攲愷挳㠱ㄵㄴ晥搸愲㘴挱㈷〵〲ㅤ㈱慦戹㐶慢戲戶扢㜶㕦㝢攸ㄹ㙤㤲晦晥搱㍤晢挹ㅣ改㜳㐴㈲㜷㡣慡捡ㄴㄵ〱搸晦㌵晢㌰㔸摤㠶搲㘴挱㤸㍦㐸ㅢ㠰㕢㑥昲㙤㈵㑣捤摥搸㑣愶攴㐷㉤㙤ㄶ昴ㄱ㤳㔳搸㌲搳攴扤挵㌷㘲挴ㄶ㑦㡥ㄸ戴㐵戸㤰ㅡ攷搹㥤㥦搲昸㍣㐲敥㙤捤㉣㍡㍤㈴㉡㤶㙤㠸㕣㙤㙢㌳㍦㘹㡣ㄹ㜶㔲戳捡㐵㜵㜱扢〷摢攱ㅣ㉦㜰㥤㈲㡥㐹㠱攷㠳㍡ㄹ攵㌲捦㜹攸㌸㘹㔴捣㉣ㅦ㑤摥っ㌱㡢㔶捡㜹㤸〸㔷㉣挴㠲㌲愳攷晡摣㈵摢っ㘱て慦㍢㍦㜲改搴㤹晤㐱ち㠲㡣㌶〸㙤㤱〰㕣攸昵㠶戵捥扡㘴㙡㍤㡥㠱㐷攸攸慣㤵㡢㝣㐸㌵挹戰つ搳㔲㑡搵慡㘳㜸㌵〷㌲㘷户摣っ㘰㔳㙥攰㘴〵戱搶㔱戱㐶㜱㘱㠳㌰㘶㐴㈲戶慥㈱㝣㡢敦㐶㑣戹捥戵ち扣㑡摥敤ㅡㄵ挱㉤㑡摢ㅣ㡥㐲㤹㡣ㄴ㠲㕡㜸㔸攰ㄵㄲ攵愹ㅦ〲愲㕦挷㜱㕤㡣㙡㥦搵㡤㜹㕤㘸ㅥ戰㤰愱㐲愰搲搶㠶捦㠰てㄷ㑦㝦搵㙣愴〰㘲㙥户ㄷ㔶捥㐹㘲改㍥㘱㌴㐷㐱摤扤㐰〸攳〲㈱㙤㜲㜱㑢㄰ㄲつ㠲戰戳㜴摣㌰㘷愷つ㘳ㄶ攷扢㔵愲㘵ㄵ㌸户㜱愲敦㈸㌹搷ㄲ愸㤳敤晢㝣㜵愷㜶ㄷ㜷㌰㜱㡥㜱㘲昴〳㔴昳つ㥢㔹搱㘲㉦搳昷攳㠰晤扢㕦㕥㝡㘵昶挰改㐳捦挶㉦㥦昹㔳散昵㡢散㈵㤷昱晥㜳㝢㈳㉦㜷㜷ㅤ㝡㝣搳摣敢摡慦搲㥢〳〸晢㔷㤵㜲㈱扡慦捥㉦昹慥戴㘶ㄷ㜹㐷摥㌱つ搴㐳㜹昲㐶㤴づ攷摡昲改〲㝤㜵戲㌳㍦㘲㙡戹愲愶㜳㤸づㅤ㌴㜰晢㜱㤸捦㔰敡㥢㌲㜰搳㘲攸㥤昹戴愹敡ㄶ㘲㡤㥥㕤㕣㔳搷ㄲ扢㈵㤰ㅦ搲㜴㡢愶ㄱ晥ㄲ昵搵㜹戸㜳㕡戹㑡㐹ㅦ㔱换搶捤戰㥤挸㑥慡㡦攳扣㘴㈶换㉣㈴㠷慥㜳㐷㐸挱〷㐹摥ㅤ㌵㍢昰晥攸㔸㙡㉡㑡戱㠶捣㉢㑡㔷㑦㌹愳ㄴ㍤慥ㄶ㘷㈹㕦㤶㠵慦㤳㤱㔲㈱〹㈰ㄷ㠷㈴敥敡㤳㘳攸ㅥㄶ㌷㕣敥愹挵攷ㄵ挶㤷戲㜷㤱㡣㘶㘸っ扢ㅢ〵扤捡〹户㠲〶㐳㉡㠸扣愳㈱㤰慢㐴㔲愶搱〱〹㈰㠲㜹㑢ㄷ捤昰㈹㜰搳散㐵㌲㕡㌸〷慡㑢㡣扤㐰㌵散㙦㡦晤挹㤰㑢㘲㡦㡡㕤愰㘰㑦㌸晢攱㌹敡敦戹ㅦ扥攲㌲㍥昷搴挹ㅦ㤴ㅦ㈸て㍦晤昴㑦㥥㜸收㡦ㄳ㕤っ㐹㈷昶㠴ㄴ㍣㐹挵昶收㌵㌰つ㕣愷㐶㔳㜴昱㔹愶ちㅤㅡ扤ㄶ㠱㈱㙦挵㐲㈸戴㐶ㄲ㐳搶㉡戰㉡扡ㄵ㠱ㄵ㤲㔴て慣㑡㐴㔶㜴㜴㐴㙡扡㌲㔶〳搴㐳㘰昵ㄴ㝤搰㌲㔶㑦㔲慢ㄵ㔶㠳㌴挴ぢ慢挷㕢㘱昵㐵㤷昱攷㝦晣㘶愰敦㘷ㄷ㤲摦㥣つ扦戳攱搷㤷晥挶ㄲ㈴挹挱㙡㡥㙡㕤捤㔸戹昶㥡㑡愵㍣㌱㑡搲㈸㠱搱㍣㔵ㄸ昲㘸㠱搱㠲㕢ㄱㄸ㈱㙤昶挰㘸㤱挸捡㈹㜴㐴戲扣㌲㐶挸愴〵㐶㘷敢㌰㍡戳〲㐶挸扢扤㌰晡㙣㉢㡣㍥攳㌲摥㡣㠶攴㡢㍦扣㜲昰㡤搵捦ㄷ捣㡢㡦㥣㘴㐸搰ㅤ㡣㑥㔳敤㤶㔶ㄸ㡤㑥㜸㐳㠴搴㕥㐰昴㜹慡㌰㈴昶〲愲㌳㙥〵㡤〸㤲㘴㤹摥攰㔹㉡㔶㈵㠶㌲㌵挷摦攰ㄷ㠸昶㈱愲㌹㠱愵ㅡ㥦㈲挸愹㌱㐶㕣ㅤ㉢攷愸挶挴愶〶改㔱㉡慡㑦攴〴搵晣昴㉡㡦㔱搱改㡢愸昴㐷っ挴㘴ち愴㐷愶慢㈴愴摢捡ㄳ㔴㌰㘱昴㘸搵挹㠲昱ぢ㔹㑦㔲㠵㘴挱搰ㅢ㘴挱散〵〹挷㌳攵ㄹ㉡㤸㌰づ戴敡㘴挱㐸㠴慣㘷愹㐲戲㘰㄰つ戲㘰ㅥ㠲㠴㠳㤵昲㌵㉡㤸㐰ㄱ慤㍡㔹㐰㔳挸挲昹戳搳挷〰〷㔶㍦昸㈲摡㠳挵㘲戴ㅡ戳慤攰搷㐱慡扢换て㝥㠳㐸摤改㜹㑤愷㕦㔷㜸㌴慦㔲晦摥㥥摥㜸㜴㕥戳ぢ㐶挵㡥ㅥ挱㕤㙤㌴愱㥡㐵㈳戶㔰戴ㄶ搸〹搷㔸摥㝥昷慢㍢㝦晣愹敦ㅣ㍡晦㠷㑢摦㍡搷㜹晡〲换戸㡣挶㕢昶㐸㔵摤〰㔶㘱慦㔷㈲搲㜴昱搱摤㜸换㜴㠰㙥㡤ㄶ㠱㠷㡦捥㙥〱ㄱ㕥晤昲晤搷㈷慢㥡っ㉡㈴㉥昰㈰㘹晤㍦挸㠱つ搷攷㜲户ㄱ㐵㜹㠹ち〶㘳ㄲ晢㄰㉢愱〰㝢〵㘸戳㑦戶㐲昰ㄳ㉥愳改ㄷ〶㤸ㅣ挰㘳挷愹〷㌴ㄶ㤳扣〶ち慣捣㙢㤲㠹㔶㤳ㅣ㜵ㄹ㑤㍦㐰挰ㄶ挵㈴愹摡㐹扥㡦㐹㘰㝥㕥㤳ㅣ㙡㌵挹挷㕤㐶攳敦ㄳっ㐶㉡㈶ㄹ慤㥤攴㐷㐴つ〰戳挶昴ㄷ愷昵㘱㉣㝢挳㕤㔰㐷挷㌶㈲扥扡晦㉦〳㡦っ㍣㌶挸㠰〴㠶㉦ㄱ愰㜵ㅤ〱㌳搴ㄲ㍡晥ぢ挷㙣㠲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</si>
</sst>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MXN]\ #,##0"/>
    <numFmt numFmtId="165" formatCode="0.000%"/>
    <numFmt numFmtId="166" formatCode="_(&quot;$&quot;* #,##0_);_(&quot;$&quot;* \(#,##0\);_(&quot;$&quot;* &quot;-&quot;??_);_(@_)"/>
    <numFmt numFmtId="167" formatCode="_(&quot;$&quot;* #,##0.00000000_);_(&quot;$&quot;* \(#,##0.00000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64" fontId="0" fillId="0" borderId="0" xfId="0" applyNumberFormat="1"/>
    <xf numFmtId="1" fontId="0" fillId="0" borderId="0" xfId="0" applyNumberFormat="1"/>
    <xf numFmtId="0" fontId="2" fillId="0" borderId="0" xfId="0" applyFont="1"/>
    <xf numFmtId="166" fontId="0" fillId="0" borderId="0" xfId="1" applyNumberFormat="1" applyFont="1"/>
    <xf numFmtId="0" fontId="2" fillId="0" borderId="1" xfId="0" applyFont="1" applyBorder="1"/>
    <xf numFmtId="0" fontId="0" fillId="0" borderId="2" xfId="0" applyBorder="1"/>
    <xf numFmtId="0" fontId="0" fillId="0" borderId="3" xfId="0" applyBorder="1"/>
    <xf numFmtId="0" fontId="0" fillId="0" borderId="4" xfId="0" applyBorder="1"/>
    <xf numFmtId="9" fontId="0" fillId="0" borderId="0" xfId="0" applyNumberFormat="1"/>
    <xf numFmtId="0" fontId="2" fillId="0" borderId="5" xfId="0" applyFont="1" applyBorder="1"/>
    <xf numFmtId="165" fontId="0" fillId="0" borderId="0" xfId="0" applyNumberFormat="1"/>
    <xf numFmtId="10" fontId="0" fillId="0" borderId="5" xfId="0" applyNumberFormat="1" applyBorder="1"/>
    <xf numFmtId="0" fontId="0" fillId="0" borderId="5" xfId="0" applyBorder="1"/>
    <xf numFmtId="9" fontId="0" fillId="0" borderId="0" xfId="2" applyFont="1" applyBorder="1"/>
    <xf numFmtId="164" fontId="2" fillId="0" borderId="0" xfId="0" applyNumberFormat="1" applyFont="1" applyAlignment="1">
      <alignment horizontal="right"/>
    </xf>
    <xf numFmtId="0" fontId="2" fillId="0" borderId="0" xfId="0" applyFont="1" applyAlignment="1">
      <alignment horizontal="right"/>
    </xf>
    <xf numFmtId="0" fontId="0" fillId="0" borderId="6" xfId="0" applyBorder="1"/>
    <xf numFmtId="0" fontId="0" fillId="0" borderId="7" xfId="0" applyBorder="1"/>
    <xf numFmtId="0" fontId="0" fillId="0" borderId="8" xfId="0" applyBorder="1"/>
    <xf numFmtId="0" fontId="0" fillId="0" borderId="0" xfId="0" quotePrefix="1"/>
    <xf numFmtId="167" fontId="0" fillId="0" borderId="0" xfId="1" applyNumberFormat="1" applyFont="1"/>
    <xf numFmtId="167" fontId="0" fillId="0" borderId="0" xfId="1" applyNumberFormat="1" applyFont="1" applyBorder="1"/>
    <xf numFmtId="2" fontId="0" fillId="0" borderId="0" xfId="0" applyNumberFormat="1"/>
    <xf numFmtId="1" fontId="0" fillId="0" borderId="7" xfId="0" applyNumberFormat="1" applyBorder="1"/>
    <xf numFmtId="6" fontId="0" fillId="0" borderId="0" xfId="0" applyNumberForma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workbookViewId="0"/>
  </sheetViews>
  <sheetFormatPr baseColWidth="10" defaultColWidth="8.83203125" defaultRowHeight="15" x14ac:dyDescent="0.2"/>
  <cols>
    <col min="1" max="2" width="36.6640625" customWidth="1"/>
  </cols>
  <sheetData>
    <row r="1" spans="1:3" x14ac:dyDescent="0.2">
      <c r="A1" s="3" t="s">
        <v>84</v>
      </c>
    </row>
    <row r="3" spans="1:3" x14ac:dyDescent="0.2">
      <c r="A3" t="s">
        <v>85</v>
      </c>
      <c r="B3" t="s">
        <v>86</v>
      </c>
      <c r="C3">
        <v>0</v>
      </c>
    </row>
    <row r="4" spans="1:3" x14ac:dyDescent="0.2">
      <c r="A4" t="s">
        <v>87</v>
      </c>
    </row>
    <row r="5" spans="1:3" x14ac:dyDescent="0.2">
      <c r="A5" t="s">
        <v>88</v>
      </c>
    </row>
    <row r="7" spans="1:3" x14ac:dyDescent="0.2">
      <c r="A7" s="3" t="s">
        <v>89</v>
      </c>
      <c r="B7" t="s">
        <v>90</v>
      </c>
    </row>
    <row r="8" spans="1:3" x14ac:dyDescent="0.2">
      <c r="B8">
        <v>2</v>
      </c>
    </row>
    <row r="10" spans="1:3" x14ac:dyDescent="0.2">
      <c r="A10" t="s">
        <v>91</v>
      </c>
    </row>
    <row r="11" spans="1:3" x14ac:dyDescent="0.2">
      <c r="A11" t="e">
        <f>CB_DATA_!#REF!</f>
        <v>#REF!</v>
      </c>
      <c r="B11" t="e">
        <f>Sheet1!#REF!</f>
        <v>#REF!</v>
      </c>
    </row>
    <row r="13" spans="1:3" x14ac:dyDescent="0.2">
      <c r="A13" t="s">
        <v>92</v>
      </c>
    </row>
    <row r="14" spans="1:3" x14ac:dyDescent="0.2">
      <c r="A14" t="s">
        <v>96</v>
      </c>
      <c r="B14" t="s">
        <v>99</v>
      </c>
    </row>
    <row r="16" spans="1:3" x14ac:dyDescent="0.2">
      <c r="A16" t="s">
        <v>93</v>
      </c>
    </row>
    <row r="19" spans="1:2" x14ac:dyDescent="0.2">
      <c r="A19" t="s">
        <v>94</v>
      </c>
    </row>
    <row r="20" spans="1:2" x14ac:dyDescent="0.2">
      <c r="A20">
        <v>31</v>
      </c>
      <c r="B20">
        <v>26</v>
      </c>
    </row>
    <row r="25" spans="1:2" x14ac:dyDescent="0.2">
      <c r="A25" s="3" t="s">
        <v>95</v>
      </c>
    </row>
    <row r="26" spans="1:2" x14ac:dyDescent="0.2">
      <c r="A26" s="20" t="s">
        <v>97</v>
      </c>
    </row>
    <row r="27" spans="1:2" x14ac:dyDescent="0.2">
      <c r="A27" t="s">
        <v>103</v>
      </c>
    </row>
    <row r="28" spans="1:2" x14ac:dyDescent="0.2">
      <c r="A28" s="20" t="s">
        <v>98</v>
      </c>
    </row>
    <row r="29" spans="1:2" x14ac:dyDescent="0.2">
      <c r="A29" s="20" t="s">
        <v>100</v>
      </c>
    </row>
    <row r="30" spans="1:2" x14ac:dyDescent="0.2">
      <c r="A30" t="s">
        <v>108</v>
      </c>
    </row>
    <row r="31" spans="1:2" x14ac:dyDescent="0.2">
      <c r="A31" s="20" t="s">
        <v>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03"/>
  <sheetViews>
    <sheetView tabSelected="1" zoomScale="74" zoomScaleNormal="74" workbookViewId="0">
      <selection activeCell="A36" sqref="A36"/>
    </sheetView>
  </sheetViews>
  <sheetFormatPr baseColWidth="10" defaultColWidth="8.83203125" defaultRowHeight="15" x14ac:dyDescent="0.2"/>
  <cols>
    <col min="1" max="1" width="32.6640625" customWidth="1"/>
    <col min="2" max="2" width="19.5" customWidth="1"/>
    <col min="3" max="14" width="18.5" customWidth="1"/>
    <col min="15" max="15" width="16.6640625" customWidth="1"/>
  </cols>
  <sheetData>
    <row r="1" spans="1:16" x14ac:dyDescent="0.2">
      <c r="A1" t="s">
        <v>0</v>
      </c>
    </row>
    <row r="2" spans="1:16" ht="16" thickBot="1" x14ac:dyDescent="0.25"/>
    <row r="3" spans="1:16" x14ac:dyDescent="0.2">
      <c r="A3" s="5" t="s">
        <v>1</v>
      </c>
      <c r="B3" s="6"/>
      <c r="C3" s="6"/>
      <c r="D3" s="6"/>
      <c r="E3" s="6"/>
      <c r="F3" s="6"/>
      <c r="G3" s="6"/>
      <c r="H3" s="6"/>
      <c r="I3" s="6"/>
      <c r="J3" s="6"/>
      <c r="K3" s="6"/>
      <c r="L3" s="6"/>
      <c r="M3" s="6"/>
      <c r="N3" s="6"/>
      <c r="O3" s="6"/>
      <c r="P3" s="7"/>
    </row>
    <row r="4" spans="1:16" x14ac:dyDescent="0.2">
      <c r="A4" s="8" t="s">
        <v>2</v>
      </c>
      <c r="B4" s="9">
        <v>0.22</v>
      </c>
      <c r="F4" s="3" t="s">
        <v>14</v>
      </c>
      <c r="G4" s="3" t="s">
        <v>15</v>
      </c>
      <c r="H4" s="3"/>
      <c r="I4" s="3"/>
      <c r="J4" s="3" t="s">
        <v>14</v>
      </c>
      <c r="K4" s="3"/>
      <c r="L4" s="3"/>
      <c r="M4" s="3"/>
      <c r="N4" s="3" t="s">
        <v>23</v>
      </c>
      <c r="O4" s="3" t="s">
        <v>14</v>
      </c>
      <c r="P4" s="10" t="s">
        <v>15</v>
      </c>
    </row>
    <row r="5" spans="1:16" x14ac:dyDescent="0.2">
      <c r="A5" s="8" t="s">
        <v>3</v>
      </c>
      <c r="B5" s="9">
        <v>0.28000000000000003</v>
      </c>
      <c r="E5" t="s">
        <v>16</v>
      </c>
      <c r="F5" s="1">
        <v>2000000</v>
      </c>
      <c r="G5" s="11">
        <v>4.4999999999999999E-4</v>
      </c>
      <c r="I5" t="s">
        <v>20</v>
      </c>
      <c r="J5" s="1">
        <v>800000</v>
      </c>
      <c r="L5" t="s">
        <v>22</v>
      </c>
      <c r="N5">
        <v>10</v>
      </c>
      <c r="O5" s="1">
        <v>1000000</v>
      </c>
      <c r="P5" s="12">
        <v>2.0000000000000001E-4</v>
      </c>
    </row>
    <row r="6" spans="1:16" x14ac:dyDescent="0.2">
      <c r="A6" s="8" t="s">
        <v>4</v>
      </c>
      <c r="B6" s="9">
        <v>0.25</v>
      </c>
      <c r="E6" t="s">
        <v>17</v>
      </c>
      <c r="F6" s="1">
        <v>1500000</v>
      </c>
      <c r="G6" s="11">
        <v>2.9999999999999997E-4</v>
      </c>
      <c r="I6" t="s">
        <v>20</v>
      </c>
      <c r="J6" s="1">
        <v>800000</v>
      </c>
      <c r="L6" t="s">
        <v>21</v>
      </c>
      <c r="N6">
        <v>8</v>
      </c>
      <c r="O6" s="1">
        <v>1200000</v>
      </c>
      <c r="P6" s="13"/>
    </row>
    <row r="7" spans="1:16" x14ac:dyDescent="0.2">
      <c r="A7" s="8" t="s">
        <v>5</v>
      </c>
      <c r="B7" s="22">
        <v>4.9343499999999998E-2</v>
      </c>
      <c r="C7" t="s">
        <v>68</v>
      </c>
      <c r="E7" t="s">
        <v>18</v>
      </c>
      <c r="F7" s="1">
        <v>1500000</v>
      </c>
      <c r="G7" s="11">
        <v>2.9999999999999997E-4</v>
      </c>
      <c r="I7" t="s">
        <v>20</v>
      </c>
      <c r="J7" s="1">
        <v>800000</v>
      </c>
      <c r="L7" t="s">
        <v>24</v>
      </c>
      <c r="N7">
        <v>40</v>
      </c>
      <c r="O7" s="1">
        <v>800000</v>
      </c>
      <c r="P7" s="13"/>
    </row>
    <row r="8" spans="1:16" x14ac:dyDescent="0.2">
      <c r="A8" s="8" t="s">
        <v>11</v>
      </c>
      <c r="B8" s="1">
        <v>155000000</v>
      </c>
      <c r="C8">
        <v>30</v>
      </c>
      <c r="E8" t="s">
        <v>19</v>
      </c>
      <c r="F8" s="1">
        <v>1500000</v>
      </c>
      <c r="G8" s="11">
        <v>2.9999999999999997E-4</v>
      </c>
      <c r="I8" t="s">
        <v>20</v>
      </c>
      <c r="J8" s="1">
        <v>800000</v>
      </c>
      <c r="L8" t="s">
        <v>25</v>
      </c>
      <c r="N8">
        <v>20</v>
      </c>
      <c r="O8" s="1">
        <v>500000</v>
      </c>
      <c r="P8" s="13"/>
    </row>
    <row r="9" spans="1:16" x14ac:dyDescent="0.2">
      <c r="A9" s="8" t="s">
        <v>12</v>
      </c>
      <c r="B9" s="1">
        <v>25000000</v>
      </c>
      <c r="C9">
        <v>5</v>
      </c>
      <c r="P9" s="13"/>
    </row>
    <row r="10" spans="1:16" x14ac:dyDescent="0.2">
      <c r="A10" s="8" t="s">
        <v>13</v>
      </c>
      <c r="B10" s="1">
        <v>15000000</v>
      </c>
      <c r="C10">
        <v>5</v>
      </c>
      <c r="P10" s="13"/>
    </row>
    <row r="11" spans="1:16" x14ac:dyDescent="0.2">
      <c r="A11" s="8" t="s">
        <v>67</v>
      </c>
      <c r="B11" s="14">
        <v>0.8</v>
      </c>
      <c r="P11" s="13"/>
    </row>
    <row r="12" spans="1:16" x14ac:dyDescent="0.2">
      <c r="A12" s="8"/>
      <c r="B12" s="15" t="s">
        <v>31</v>
      </c>
      <c r="C12" s="16" t="s">
        <v>104</v>
      </c>
      <c r="D12" s="16" t="s">
        <v>37</v>
      </c>
      <c r="P12" s="13"/>
    </row>
    <row r="13" spans="1:16" x14ac:dyDescent="0.2">
      <c r="A13" s="8" t="s">
        <v>26</v>
      </c>
      <c r="B13" s="1">
        <v>120000</v>
      </c>
      <c r="C13">
        <v>115</v>
      </c>
      <c r="D13" s="9">
        <v>0.4</v>
      </c>
      <c r="P13" s="13"/>
    </row>
    <row r="14" spans="1:16" x14ac:dyDescent="0.2">
      <c r="A14" s="8" t="s">
        <v>27</v>
      </c>
      <c r="B14" s="1">
        <v>180000</v>
      </c>
      <c r="C14">
        <v>115</v>
      </c>
      <c r="D14" s="9">
        <v>0.35</v>
      </c>
      <c r="P14" s="13"/>
    </row>
    <row r="15" spans="1:16" x14ac:dyDescent="0.2">
      <c r="A15" s="8" t="s">
        <v>28</v>
      </c>
      <c r="B15" s="1">
        <v>230000</v>
      </c>
      <c r="C15">
        <v>125</v>
      </c>
      <c r="D15" s="9">
        <v>0.38</v>
      </c>
      <c r="P15" s="13"/>
    </row>
    <row r="16" spans="1:16" x14ac:dyDescent="0.2">
      <c r="A16" s="8" t="s">
        <v>29</v>
      </c>
      <c r="B16" s="1">
        <v>320000</v>
      </c>
      <c r="C16">
        <v>130</v>
      </c>
      <c r="D16" s="9">
        <v>0.42</v>
      </c>
      <c r="P16" s="13"/>
    </row>
    <row r="17" spans="1:16" x14ac:dyDescent="0.2">
      <c r="A17" s="8" t="s">
        <v>30</v>
      </c>
      <c r="B17" s="1">
        <v>420000</v>
      </c>
      <c r="C17">
        <v>200</v>
      </c>
      <c r="D17" s="9">
        <v>0.37</v>
      </c>
      <c r="P17" s="13"/>
    </row>
    <row r="18" spans="1:16" x14ac:dyDescent="0.2">
      <c r="A18" s="8"/>
      <c r="B18" s="1"/>
      <c r="P18" s="13"/>
    </row>
    <row r="19" spans="1:16" x14ac:dyDescent="0.2">
      <c r="A19" s="8" t="s">
        <v>105</v>
      </c>
      <c r="B19" s="23">
        <v>3</v>
      </c>
      <c r="C19" s="1">
        <v>40000000</v>
      </c>
      <c r="D19" t="s">
        <v>106</v>
      </c>
      <c r="E19" s="23">
        <v>3.5</v>
      </c>
      <c r="F19" s="1">
        <v>65000000</v>
      </c>
      <c r="G19" t="s">
        <v>107</v>
      </c>
      <c r="H19">
        <v>5</v>
      </c>
      <c r="P19" s="13"/>
    </row>
    <row r="20" spans="1:16" x14ac:dyDescent="0.2">
      <c r="A20" s="8"/>
      <c r="B20" s="23"/>
      <c r="C20">
        <v>2022</v>
      </c>
      <c r="D20">
        <v>2023</v>
      </c>
      <c r="E20">
        <v>2024</v>
      </c>
      <c r="F20">
        <v>2025</v>
      </c>
      <c r="G20">
        <v>2026</v>
      </c>
      <c r="H20">
        <v>2027</v>
      </c>
      <c r="I20">
        <v>2028</v>
      </c>
      <c r="J20">
        <v>2029</v>
      </c>
      <c r="K20">
        <v>2030</v>
      </c>
      <c r="L20">
        <v>2031</v>
      </c>
      <c r="M20">
        <v>2032</v>
      </c>
      <c r="N20">
        <v>2033</v>
      </c>
      <c r="P20" s="13"/>
    </row>
    <row r="21" spans="1:16" x14ac:dyDescent="0.2">
      <c r="A21" s="8" t="s">
        <v>6</v>
      </c>
      <c r="C21">
        <v>0</v>
      </c>
      <c r="D21">
        <v>0</v>
      </c>
      <c r="E21">
        <v>0</v>
      </c>
      <c r="F21">
        <v>0</v>
      </c>
      <c r="G21">
        <v>0</v>
      </c>
      <c r="H21">
        <v>0</v>
      </c>
      <c r="I21">
        <v>0</v>
      </c>
      <c r="J21">
        <v>0</v>
      </c>
      <c r="K21">
        <v>0</v>
      </c>
      <c r="L21">
        <v>0</v>
      </c>
      <c r="M21">
        <v>0</v>
      </c>
      <c r="N21">
        <v>0</v>
      </c>
      <c r="P21" s="13"/>
    </row>
    <row r="22" spans="1:16" x14ac:dyDescent="0.2">
      <c r="A22" s="8" t="s">
        <v>7</v>
      </c>
      <c r="C22" s="11">
        <v>5.4999999999999997E-3</v>
      </c>
      <c r="D22" s="11">
        <v>8.5000000000000006E-3</v>
      </c>
      <c r="E22" s="11">
        <v>1.2E-2</v>
      </c>
      <c r="F22" s="11">
        <v>1.2E-2</v>
      </c>
      <c r="G22" s="11">
        <v>1.2E-2</v>
      </c>
      <c r="H22" s="11">
        <v>1.2E-2</v>
      </c>
      <c r="I22" s="11">
        <v>1.2E-2</v>
      </c>
      <c r="J22" s="11">
        <v>1.2E-2</v>
      </c>
      <c r="K22" s="11">
        <v>1.2E-2</v>
      </c>
      <c r="L22" s="11">
        <v>1.2E-2</v>
      </c>
      <c r="M22" s="11">
        <v>1.2E-2</v>
      </c>
      <c r="N22" s="11">
        <v>1.2E-2</v>
      </c>
      <c r="P22" s="13"/>
    </row>
    <row r="23" spans="1:16" x14ac:dyDescent="0.2">
      <c r="A23" s="8" t="s">
        <v>8</v>
      </c>
      <c r="C23" s="11">
        <v>4.4999999999999998E-2</v>
      </c>
      <c r="D23" s="11">
        <v>4.8500000000000001E-2</v>
      </c>
      <c r="E23" s="11">
        <v>5.0999999999999997E-2</v>
      </c>
      <c r="F23" s="11">
        <v>5.0999999999999997E-2</v>
      </c>
      <c r="G23" s="11">
        <v>5.0999999999999997E-2</v>
      </c>
      <c r="H23" s="11">
        <v>5.0999999999999997E-2</v>
      </c>
      <c r="I23" s="11">
        <v>5.0999999999999997E-2</v>
      </c>
      <c r="J23" s="11">
        <v>5.0999999999999997E-2</v>
      </c>
      <c r="K23" s="11">
        <v>5.0999999999999997E-2</v>
      </c>
      <c r="L23" s="11">
        <v>5.0999999999999997E-2</v>
      </c>
      <c r="M23" s="11">
        <v>5.0999999999999997E-2</v>
      </c>
      <c r="N23" s="11">
        <v>5.0999999999999997E-2</v>
      </c>
      <c r="P23" s="13"/>
    </row>
    <row r="24" spans="1:16" x14ac:dyDescent="0.2">
      <c r="A24" s="8" t="s">
        <v>9</v>
      </c>
      <c r="C24" s="11">
        <v>4.4999999999999997E-3</v>
      </c>
      <c r="D24" s="11">
        <v>7.7999999999999996E-3</v>
      </c>
      <c r="E24" s="11">
        <v>1.0800000000000001E-2</v>
      </c>
      <c r="F24" s="11">
        <v>1.0800000000000001E-2</v>
      </c>
      <c r="G24" s="11">
        <v>1.0800000000000001E-2</v>
      </c>
      <c r="H24" s="11">
        <v>1.0800000000000001E-2</v>
      </c>
      <c r="I24" s="11">
        <v>1.0800000000000001E-2</v>
      </c>
      <c r="J24" s="11">
        <v>1.0800000000000001E-2</v>
      </c>
      <c r="K24" s="11">
        <v>1.0800000000000001E-2</v>
      </c>
      <c r="L24" s="11">
        <v>1.0800000000000001E-2</v>
      </c>
      <c r="M24" s="11">
        <v>1.0800000000000001E-2</v>
      </c>
      <c r="N24" s="11">
        <v>1.0800000000000001E-2</v>
      </c>
      <c r="P24" s="13"/>
    </row>
    <row r="25" spans="1:16" x14ac:dyDescent="0.2">
      <c r="A25" s="8" t="s">
        <v>10</v>
      </c>
      <c r="C25" s="11">
        <v>3.3500000000000002E-2</v>
      </c>
      <c r="D25" s="11">
        <v>3.6499999999999998E-2</v>
      </c>
      <c r="E25" s="11">
        <v>3.95E-2</v>
      </c>
      <c r="F25" s="11">
        <v>3.95E-2</v>
      </c>
      <c r="G25" s="11">
        <v>3.95E-2</v>
      </c>
      <c r="H25" s="11">
        <v>3.95E-2</v>
      </c>
      <c r="I25" s="11">
        <v>3.95E-2</v>
      </c>
      <c r="J25" s="11">
        <v>3.95E-2</v>
      </c>
      <c r="K25" s="11">
        <v>3.95E-2</v>
      </c>
      <c r="L25" s="11">
        <v>3.95E-2</v>
      </c>
      <c r="M25" s="11">
        <v>3.95E-2</v>
      </c>
      <c r="N25" s="11">
        <v>3.95E-2</v>
      </c>
      <c r="P25" s="13"/>
    </row>
    <row r="26" spans="1:16" x14ac:dyDescent="0.2">
      <c r="A26" s="8" t="s">
        <v>32</v>
      </c>
      <c r="D26" s="2">
        <v>2</v>
      </c>
      <c r="E26" s="2">
        <v>2</v>
      </c>
      <c r="F26" s="2">
        <v>2</v>
      </c>
      <c r="G26" s="2">
        <v>2</v>
      </c>
      <c r="H26" s="2">
        <v>2</v>
      </c>
      <c r="I26" s="2">
        <v>2</v>
      </c>
      <c r="J26" s="2">
        <v>2</v>
      </c>
      <c r="K26" s="2">
        <v>2</v>
      </c>
      <c r="L26" s="2">
        <v>2</v>
      </c>
      <c r="M26" s="2">
        <v>2</v>
      </c>
      <c r="N26" s="2">
        <v>2</v>
      </c>
      <c r="P26" s="13"/>
    </row>
    <row r="27" spans="1:16" x14ac:dyDescent="0.2">
      <c r="A27" s="8" t="s">
        <v>33</v>
      </c>
      <c r="D27" s="2">
        <v>4</v>
      </c>
      <c r="E27" s="2">
        <v>4</v>
      </c>
      <c r="F27" s="2">
        <v>4</v>
      </c>
      <c r="G27" s="2">
        <v>4</v>
      </c>
      <c r="H27" s="2">
        <v>4</v>
      </c>
      <c r="I27" s="2">
        <v>4</v>
      </c>
      <c r="J27" s="2">
        <v>4</v>
      </c>
      <c r="K27" s="2">
        <v>4</v>
      </c>
      <c r="L27" s="2">
        <v>4</v>
      </c>
      <c r="M27" s="2">
        <v>4</v>
      </c>
      <c r="N27" s="2">
        <v>4</v>
      </c>
      <c r="P27" s="13"/>
    </row>
    <row r="28" spans="1:16" x14ac:dyDescent="0.2">
      <c r="A28" s="8" t="s">
        <v>34</v>
      </c>
      <c r="D28" s="2">
        <v>6</v>
      </c>
      <c r="E28" s="2">
        <v>6</v>
      </c>
      <c r="F28" s="2">
        <v>6</v>
      </c>
      <c r="G28" s="2">
        <v>6</v>
      </c>
      <c r="H28" s="2">
        <v>6</v>
      </c>
      <c r="I28" s="2">
        <v>6</v>
      </c>
      <c r="J28" s="2">
        <v>6</v>
      </c>
      <c r="K28" s="2">
        <v>6</v>
      </c>
      <c r="L28" s="2">
        <v>6</v>
      </c>
      <c r="M28" s="2">
        <v>6</v>
      </c>
      <c r="N28" s="2">
        <v>6</v>
      </c>
      <c r="P28" s="13"/>
    </row>
    <row r="29" spans="1:16" x14ac:dyDescent="0.2">
      <c r="A29" s="8" t="s">
        <v>35</v>
      </c>
      <c r="D29" s="2">
        <v>3</v>
      </c>
      <c r="E29" s="2">
        <v>3</v>
      </c>
      <c r="F29" s="2">
        <v>3</v>
      </c>
      <c r="G29" s="2">
        <v>3</v>
      </c>
      <c r="H29" s="2">
        <v>3</v>
      </c>
      <c r="I29" s="2">
        <v>3</v>
      </c>
      <c r="J29" s="2">
        <v>3</v>
      </c>
      <c r="K29" s="2">
        <v>3</v>
      </c>
      <c r="L29" s="2">
        <v>3</v>
      </c>
      <c r="M29" s="2">
        <v>3</v>
      </c>
      <c r="N29" s="2">
        <v>3</v>
      </c>
      <c r="P29" s="13"/>
    </row>
    <row r="30" spans="1:16" ht="16" thickBot="1" x14ac:dyDescent="0.25">
      <c r="A30" s="17" t="s">
        <v>36</v>
      </c>
      <c r="B30" s="18"/>
      <c r="C30" s="18"/>
      <c r="D30" s="24">
        <v>6</v>
      </c>
      <c r="E30" s="24">
        <v>6</v>
      </c>
      <c r="F30" s="24">
        <v>6</v>
      </c>
      <c r="G30" s="24">
        <v>6</v>
      </c>
      <c r="H30" s="24">
        <v>6</v>
      </c>
      <c r="I30" s="24">
        <v>6</v>
      </c>
      <c r="J30" s="24">
        <v>6</v>
      </c>
      <c r="K30" s="24">
        <v>6</v>
      </c>
      <c r="L30" s="24">
        <v>6</v>
      </c>
      <c r="M30" s="24">
        <v>6</v>
      </c>
      <c r="N30" s="24">
        <v>6</v>
      </c>
      <c r="O30" s="18"/>
      <c r="P30" s="19"/>
    </row>
    <row r="32" spans="1:16" x14ac:dyDescent="0.2">
      <c r="A32" s="3" t="s">
        <v>83</v>
      </c>
    </row>
    <row r="33" spans="1:14" x14ac:dyDescent="0.2">
      <c r="A33" t="s">
        <v>38</v>
      </c>
      <c r="B33" s="21">
        <f>B7</f>
        <v>4.9343499999999998E-2</v>
      </c>
      <c r="C33" s="21">
        <f>B33*(1+C21)</f>
        <v>4.9343499999999998E-2</v>
      </c>
      <c r="D33" s="21">
        <f t="shared" ref="D33:N33" si="0">C33*(1+D21)</f>
        <v>4.9343499999999998E-2</v>
      </c>
      <c r="E33" s="21">
        <f t="shared" si="0"/>
        <v>4.9343499999999998E-2</v>
      </c>
      <c r="F33" s="21">
        <f t="shared" si="0"/>
        <v>4.9343499999999998E-2</v>
      </c>
      <c r="G33" s="21">
        <f t="shared" si="0"/>
        <v>4.9343499999999998E-2</v>
      </c>
      <c r="H33" s="21">
        <f t="shared" si="0"/>
        <v>4.9343499999999998E-2</v>
      </c>
      <c r="I33" s="21">
        <f t="shared" si="0"/>
        <v>4.9343499999999998E-2</v>
      </c>
      <c r="J33" s="21">
        <f t="shared" si="0"/>
        <v>4.9343499999999998E-2</v>
      </c>
      <c r="K33" s="21">
        <f t="shared" si="0"/>
        <v>4.9343499999999998E-2</v>
      </c>
      <c r="L33" s="21">
        <f t="shared" si="0"/>
        <v>4.9343499999999998E-2</v>
      </c>
      <c r="M33" s="21">
        <f t="shared" si="0"/>
        <v>4.9343499999999998E-2</v>
      </c>
      <c r="N33" s="21">
        <f t="shared" si="0"/>
        <v>4.9343499999999998E-2</v>
      </c>
    </row>
    <row r="34" spans="1:14" x14ac:dyDescent="0.2">
      <c r="A34" t="s">
        <v>39</v>
      </c>
      <c r="B34" s="21">
        <f>B7</f>
        <v>4.9343499999999998E-2</v>
      </c>
      <c r="C34" s="21">
        <f>B34*(1+C22)/(1+C23)</f>
        <v>4.747836291866029E-2</v>
      </c>
      <c r="D34" s="21">
        <f t="shared" ref="D34:N34" si="1">C34*(1+D22)/(1+D23)</f>
        <v>4.5667075825912166E-2</v>
      </c>
      <c r="E34" s="21">
        <f t="shared" si="1"/>
        <v>4.397248404930839E-2</v>
      </c>
      <c r="F34" s="21">
        <f t="shared" si="1"/>
        <v>4.2340774365271262E-2</v>
      </c>
      <c r="G34" s="21">
        <f t="shared" si="1"/>
        <v>4.0769613375503826E-2</v>
      </c>
      <c r="H34" s="21">
        <f t="shared" si="1"/>
        <v>3.9256754268325283E-2</v>
      </c>
      <c r="I34" s="21">
        <f t="shared" si="1"/>
        <v>3.7800033605656695E-2</v>
      </c>
      <c r="J34" s="21">
        <f t="shared" si="1"/>
        <v>3.6397368229233666E-2</v>
      </c>
      <c r="K34" s="21">
        <f t="shared" si="1"/>
        <v>3.5046752281621761E-2</v>
      </c>
      <c r="L34" s="21">
        <f t="shared" si="1"/>
        <v>3.3746254337774714E-2</v>
      </c>
      <c r="M34" s="21">
        <f t="shared" si="1"/>
        <v>3.2494014643033316E-2</v>
      </c>
      <c r="N34" s="21">
        <f t="shared" si="1"/>
        <v>3.1288242453615334E-2</v>
      </c>
    </row>
    <row r="35" spans="1:14" x14ac:dyDescent="0.2">
      <c r="A35" t="s">
        <v>40</v>
      </c>
      <c r="B35" s="21">
        <f>B7</f>
        <v>4.9343499999999998E-2</v>
      </c>
      <c r="C35" s="21">
        <f>B35*(1+C24)/(1+C25)</f>
        <v>4.7958921867440725E-2</v>
      </c>
      <c r="D35" s="21">
        <f t="shared" ref="D35:N35" si="2">C35*(1+D24)/(1+D25)</f>
        <v>4.6630971015925483E-2</v>
      </c>
      <c r="E35" s="21">
        <f t="shared" si="2"/>
        <v>4.5343516597303964E-2</v>
      </c>
      <c r="F35" s="21">
        <f t="shared" si="2"/>
        <v>4.4091608058253816E-2</v>
      </c>
      <c r="G35" s="21">
        <f t="shared" si="2"/>
        <v>4.2874263997386197E-2</v>
      </c>
      <c r="H35" s="21">
        <f t="shared" si="2"/>
        <v>4.1690530109242868E-2</v>
      </c>
      <c r="I35" s="21">
        <f t="shared" si="2"/>
        <v>4.0539478436193058E-2</v>
      </c>
      <c r="J35" s="21">
        <f t="shared" si="2"/>
        <v>3.9420206640985021E-2</v>
      </c>
      <c r="K35" s="21">
        <f t="shared" si="2"/>
        <v>3.8331837299382061E-2</v>
      </c>
      <c r="L35" s="21">
        <f t="shared" si="2"/>
        <v>3.7273517212328411E-2</v>
      </c>
      <c r="M35" s="21">
        <f t="shared" si="2"/>
        <v>3.6244416737105871E-2</v>
      </c>
      <c r="N35" s="21">
        <f t="shared" si="2"/>
        <v>3.5243729136956815E-2</v>
      </c>
    </row>
    <row r="37" spans="1:14" x14ac:dyDescent="0.2">
      <c r="A37" s="3" t="s">
        <v>42</v>
      </c>
    </row>
    <row r="38" spans="1:14" x14ac:dyDescent="0.2">
      <c r="A38" t="s">
        <v>26</v>
      </c>
      <c r="C38">
        <f>C13</f>
        <v>115</v>
      </c>
      <c r="D38" s="2">
        <f>C38+D26</f>
        <v>117</v>
      </c>
      <c r="E38" s="2">
        <f t="shared" ref="E38:N38" si="3">D38+E26</f>
        <v>119</v>
      </c>
      <c r="F38" s="2">
        <f t="shared" si="3"/>
        <v>121</v>
      </c>
      <c r="G38" s="2">
        <f t="shared" si="3"/>
        <v>123</v>
      </c>
      <c r="H38" s="2">
        <f t="shared" si="3"/>
        <v>125</v>
      </c>
      <c r="I38" s="2">
        <f t="shared" si="3"/>
        <v>127</v>
      </c>
      <c r="J38" s="2">
        <f t="shared" si="3"/>
        <v>129</v>
      </c>
      <c r="K38" s="2">
        <f t="shared" si="3"/>
        <v>131</v>
      </c>
      <c r="L38" s="2">
        <f t="shared" si="3"/>
        <v>133</v>
      </c>
      <c r="M38" s="2">
        <f t="shared" si="3"/>
        <v>135</v>
      </c>
      <c r="N38" s="2">
        <f t="shared" si="3"/>
        <v>137</v>
      </c>
    </row>
    <row r="39" spans="1:14" x14ac:dyDescent="0.2">
      <c r="A39" t="s">
        <v>27</v>
      </c>
      <c r="C39">
        <f t="shared" ref="C39:C42" si="4">C14</f>
        <v>115</v>
      </c>
      <c r="D39" s="2">
        <f t="shared" ref="D39:N42" si="5">C39+D27</f>
        <v>119</v>
      </c>
      <c r="E39" s="2">
        <f t="shared" si="5"/>
        <v>123</v>
      </c>
      <c r="F39" s="2">
        <f t="shared" si="5"/>
        <v>127</v>
      </c>
      <c r="G39" s="2">
        <f t="shared" si="5"/>
        <v>131</v>
      </c>
      <c r="H39" s="2">
        <f t="shared" si="5"/>
        <v>135</v>
      </c>
      <c r="I39" s="2">
        <f t="shared" si="5"/>
        <v>139</v>
      </c>
      <c r="J39" s="2">
        <f t="shared" si="5"/>
        <v>143</v>
      </c>
      <c r="K39" s="2">
        <f t="shared" si="5"/>
        <v>147</v>
      </c>
      <c r="L39" s="2">
        <f t="shared" si="5"/>
        <v>151</v>
      </c>
      <c r="M39" s="2">
        <f t="shared" si="5"/>
        <v>155</v>
      </c>
      <c r="N39" s="2">
        <f t="shared" si="5"/>
        <v>159</v>
      </c>
    </row>
    <row r="40" spans="1:14" x14ac:dyDescent="0.2">
      <c r="A40" t="s">
        <v>28</v>
      </c>
      <c r="C40">
        <f t="shared" si="4"/>
        <v>125</v>
      </c>
      <c r="D40" s="2">
        <f t="shared" si="5"/>
        <v>131</v>
      </c>
      <c r="E40" s="2">
        <f t="shared" si="5"/>
        <v>137</v>
      </c>
      <c r="F40" s="2">
        <f t="shared" si="5"/>
        <v>143</v>
      </c>
      <c r="G40" s="2">
        <f t="shared" si="5"/>
        <v>149</v>
      </c>
      <c r="H40" s="2">
        <f t="shared" si="5"/>
        <v>155</v>
      </c>
      <c r="I40" s="2">
        <f t="shared" si="5"/>
        <v>161</v>
      </c>
      <c r="J40" s="2">
        <f t="shared" si="5"/>
        <v>167</v>
      </c>
      <c r="K40" s="2">
        <f t="shared" si="5"/>
        <v>173</v>
      </c>
      <c r="L40" s="2">
        <f t="shared" si="5"/>
        <v>179</v>
      </c>
      <c r="M40" s="2">
        <f t="shared" si="5"/>
        <v>185</v>
      </c>
      <c r="N40" s="2">
        <f t="shared" si="5"/>
        <v>191</v>
      </c>
    </row>
    <row r="41" spans="1:14" x14ac:dyDescent="0.2">
      <c r="A41" t="s">
        <v>29</v>
      </c>
      <c r="C41">
        <f t="shared" si="4"/>
        <v>130</v>
      </c>
      <c r="D41" s="2">
        <f t="shared" si="5"/>
        <v>133</v>
      </c>
      <c r="E41" s="2">
        <f t="shared" si="5"/>
        <v>136</v>
      </c>
      <c r="F41" s="2">
        <f t="shared" si="5"/>
        <v>139</v>
      </c>
      <c r="G41" s="2">
        <f t="shared" si="5"/>
        <v>142</v>
      </c>
      <c r="H41" s="2">
        <f t="shared" si="5"/>
        <v>145</v>
      </c>
      <c r="I41" s="2">
        <f t="shared" si="5"/>
        <v>148</v>
      </c>
      <c r="J41" s="2">
        <f t="shared" si="5"/>
        <v>151</v>
      </c>
      <c r="K41" s="2">
        <f t="shared" si="5"/>
        <v>154</v>
      </c>
      <c r="L41" s="2">
        <f t="shared" si="5"/>
        <v>157</v>
      </c>
      <c r="M41" s="2">
        <f t="shared" si="5"/>
        <v>160</v>
      </c>
      <c r="N41" s="2">
        <f t="shared" si="5"/>
        <v>163</v>
      </c>
    </row>
    <row r="42" spans="1:14" x14ac:dyDescent="0.2">
      <c r="A42" t="s">
        <v>30</v>
      </c>
      <c r="C42">
        <f t="shared" si="4"/>
        <v>200</v>
      </c>
      <c r="D42" s="2">
        <f t="shared" si="5"/>
        <v>206</v>
      </c>
      <c r="E42" s="2">
        <f t="shared" si="5"/>
        <v>212</v>
      </c>
      <c r="F42" s="2">
        <f t="shared" si="5"/>
        <v>218</v>
      </c>
      <c r="G42" s="2">
        <f t="shared" si="5"/>
        <v>224</v>
      </c>
      <c r="H42" s="2">
        <f t="shared" si="5"/>
        <v>230</v>
      </c>
      <c r="I42" s="2">
        <f t="shared" si="5"/>
        <v>236</v>
      </c>
      <c r="J42" s="2">
        <f t="shared" si="5"/>
        <v>242</v>
      </c>
      <c r="K42" s="2">
        <f t="shared" si="5"/>
        <v>248</v>
      </c>
      <c r="L42" s="2">
        <f t="shared" si="5"/>
        <v>254</v>
      </c>
      <c r="M42" s="2">
        <f t="shared" si="5"/>
        <v>260</v>
      </c>
      <c r="N42" s="2">
        <f t="shared" si="5"/>
        <v>266</v>
      </c>
    </row>
    <row r="44" spans="1:14" x14ac:dyDescent="0.2">
      <c r="A44" t="s">
        <v>43</v>
      </c>
    </row>
    <row r="45" spans="1:14" x14ac:dyDescent="0.2">
      <c r="A45" t="s">
        <v>26</v>
      </c>
      <c r="C45" s="1">
        <f>B13</f>
        <v>120000</v>
      </c>
      <c r="D45" s="1">
        <f>C45*(1+C25)</f>
        <v>124020.00000000001</v>
      </c>
      <c r="E45" s="1">
        <f t="shared" ref="E45:N45" si="6">D45*(1+D25)</f>
        <v>128546.73000000001</v>
      </c>
      <c r="F45" s="1">
        <f t="shared" si="6"/>
        <v>133624.32583500003</v>
      </c>
      <c r="G45" s="1">
        <f t="shared" si="6"/>
        <v>138902.48670548253</v>
      </c>
      <c r="H45" s="1">
        <f t="shared" si="6"/>
        <v>144389.1349303491</v>
      </c>
      <c r="I45" s="1">
        <f t="shared" si="6"/>
        <v>150092.50576009791</v>
      </c>
      <c r="J45" s="1">
        <f t="shared" si="6"/>
        <v>156021.15973762178</v>
      </c>
      <c r="K45" s="1">
        <f t="shared" si="6"/>
        <v>162183.99554725786</v>
      </c>
      <c r="L45" s="1">
        <f t="shared" si="6"/>
        <v>168590.26337137455</v>
      </c>
      <c r="M45" s="1">
        <f t="shared" si="6"/>
        <v>175249.57877454386</v>
      </c>
      <c r="N45" s="1">
        <f t="shared" si="6"/>
        <v>182171.93713613835</v>
      </c>
    </row>
    <row r="46" spans="1:14" x14ac:dyDescent="0.2">
      <c r="A46" t="s">
        <v>27</v>
      </c>
      <c r="C46" s="1">
        <f>B14</f>
        <v>180000</v>
      </c>
      <c r="D46" s="1">
        <f>C46*(1+C25)</f>
        <v>186030.00000000003</v>
      </c>
      <c r="E46" s="1">
        <f t="shared" ref="E46:N46" si="7">D46*(1+D25)</f>
        <v>192820.09500000003</v>
      </c>
      <c r="F46" s="1">
        <f t="shared" si="7"/>
        <v>200436.48875250004</v>
      </c>
      <c r="G46" s="1">
        <f t="shared" si="7"/>
        <v>208353.73005822379</v>
      </c>
      <c r="H46" s="1">
        <f t="shared" si="7"/>
        <v>216583.70239552367</v>
      </c>
      <c r="I46" s="1">
        <f t="shared" si="7"/>
        <v>225138.75864014687</v>
      </c>
      <c r="J46" s="1">
        <f t="shared" si="7"/>
        <v>234031.7396064327</v>
      </c>
      <c r="K46" s="1">
        <f t="shared" si="7"/>
        <v>243275.99332088683</v>
      </c>
      <c r="L46" s="1">
        <f t="shared" si="7"/>
        <v>252885.39505706189</v>
      </c>
      <c r="M46" s="1">
        <f t="shared" si="7"/>
        <v>262874.36816181586</v>
      </c>
      <c r="N46" s="1">
        <f t="shared" si="7"/>
        <v>273257.9057042076</v>
      </c>
    </row>
    <row r="47" spans="1:14" x14ac:dyDescent="0.2">
      <c r="A47" t="s">
        <v>28</v>
      </c>
      <c r="C47" s="1">
        <f>B15</f>
        <v>230000</v>
      </c>
      <c r="D47" s="1">
        <f>C47*(1+C25)</f>
        <v>237705.00000000003</v>
      </c>
      <c r="E47" s="1">
        <f t="shared" ref="E47:N47" si="8">D47*(1+D25)</f>
        <v>246381.23250000001</v>
      </c>
      <c r="F47" s="1">
        <f t="shared" si="8"/>
        <v>256113.29118375003</v>
      </c>
      <c r="G47" s="1">
        <f t="shared" si="8"/>
        <v>266229.76618550817</v>
      </c>
      <c r="H47" s="1">
        <f t="shared" si="8"/>
        <v>276745.84194983577</v>
      </c>
      <c r="I47" s="1">
        <f t="shared" si="8"/>
        <v>287677.3027068543</v>
      </c>
      <c r="J47" s="1">
        <f t="shared" si="8"/>
        <v>299040.55616377509</v>
      </c>
      <c r="K47" s="1">
        <f t="shared" si="8"/>
        <v>310852.65813224425</v>
      </c>
      <c r="L47" s="1">
        <f t="shared" si="8"/>
        <v>323131.33812846791</v>
      </c>
      <c r="M47" s="1">
        <f t="shared" si="8"/>
        <v>335895.02598454244</v>
      </c>
      <c r="N47" s="1">
        <f t="shared" si="8"/>
        <v>349162.8795109319</v>
      </c>
    </row>
    <row r="48" spans="1:14" x14ac:dyDescent="0.2">
      <c r="A48" t="s">
        <v>29</v>
      </c>
      <c r="C48" s="1">
        <f>B16</f>
        <v>320000</v>
      </c>
      <c r="D48" s="1">
        <f>C48*(1+C25)</f>
        <v>330720</v>
      </c>
      <c r="E48" s="1">
        <f t="shared" ref="E48:N48" si="9">D48*(1+D25)</f>
        <v>342791.27999999997</v>
      </c>
      <c r="F48" s="1">
        <f t="shared" si="9"/>
        <v>356331.53555999999</v>
      </c>
      <c r="G48" s="1">
        <f t="shared" si="9"/>
        <v>370406.63121462002</v>
      </c>
      <c r="H48" s="1">
        <f t="shared" si="9"/>
        <v>385037.69314759754</v>
      </c>
      <c r="I48" s="1">
        <f t="shared" si="9"/>
        <v>400246.68202692771</v>
      </c>
      <c r="J48" s="1">
        <f t="shared" si="9"/>
        <v>416056.4259669914</v>
      </c>
      <c r="K48" s="1">
        <f t="shared" si="9"/>
        <v>432490.65479268762</v>
      </c>
      <c r="L48" s="1">
        <f t="shared" si="9"/>
        <v>449574.03565699881</v>
      </c>
      <c r="M48" s="1">
        <f t="shared" si="9"/>
        <v>467332.21006545029</v>
      </c>
      <c r="N48" s="1">
        <f t="shared" si="9"/>
        <v>485791.83236303559</v>
      </c>
    </row>
    <row r="49" spans="1:14" x14ac:dyDescent="0.2">
      <c r="A49" t="s">
        <v>30</v>
      </c>
      <c r="C49" s="1">
        <f>B17</f>
        <v>420000</v>
      </c>
      <c r="D49" s="1">
        <f>C49*(1+C25)</f>
        <v>434070.00000000006</v>
      </c>
      <c r="E49" s="1">
        <f t="shared" ref="E49:N49" si="10">D49*(1+D25)</f>
        <v>449913.55500000005</v>
      </c>
      <c r="F49" s="1">
        <f t="shared" si="10"/>
        <v>467685.14042250009</v>
      </c>
      <c r="G49" s="1">
        <f t="shared" si="10"/>
        <v>486158.70346918888</v>
      </c>
      <c r="H49" s="1">
        <f t="shared" si="10"/>
        <v>505361.97225622187</v>
      </c>
      <c r="I49" s="1">
        <f t="shared" si="10"/>
        <v>525323.77016034268</v>
      </c>
      <c r="J49" s="1">
        <f t="shared" si="10"/>
        <v>546074.0590816763</v>
      </c>
      <c r="K49" s="1">
        <f t="shared" si="10"/>
        <v>567643.98441540252</v>
      </c>
      <c r="L49" s="1">
        <f t="shared" si="10"/>
        <v>590065.92179981095</v>
      </c>
      <c r="M49" s="1">
        <f t="shared" si="10"/>
        <v>613373.52571090357</v>
      </c>
      <c r="N49" s="1">
        <f t="shared" si="10"/>
        <v>637601.77997648437</v>
      </c>
    </row>
    <row r="50" spans="1:14" x14ac:dyDescent="0.2">
      <c r="C50" s="1"/>
      <c r="D50" s="1"/>
      <c r="E50" s="1"/>
      <c r="F50" s="1"/>
      <c r="G50" s="1"/>
      <c r="H50" s="1"/>
      <c r="I50" s="1"/>
      <c r="J50" s="1"/>
      <c r="K50" s="1"/>
      <c r="L50" s="1"/>
      <c r="M50" s="1"/>
      <c r="N50" s="1"/>
    </row>
    <row r="51" spans="1:14" x14ac:dyDescent="0.2">
      <c r="C51" s="1"/>
      <c r="D51" s="1"/>
      <c r="E51" s="1"/>
      <c r="F51" s="1"/>
      <c r="G51" s="1"/>
      <c r="H51" s="1"/>
      <c r="I51" s="1"/>
      <c r="J51" s="1"/>
      <c r="K51" s="1"/>
      <c r="L51" s="1"/>
      <c r="M51" s="1"/>
      <c r="N51" s="1"/>
    </row>
    <row r="52" spans="1:14" x14ac:dyDescent="0.2">
      <c r="A52" s="3" t="s">
        <v>41</v>
      </c>
      <c r="C52" s="1"/>
      <c r="D52" s="1"/>
      <c r="E52" s="1"/>
      <c r="F52" s="1"/>
      <c r="G52" s="1"/>
      <c r="H52" s="1"/>
      <c r="I52" s="1"/>
      <c r="J52" s="1"/>
      <c r="K52" s="1"/>
      <c r="L52" s="1"/>
      <c r="M52" s="1"/>
      <c r="N52" s="1"/>
    </row>
    <row r="53" spans="1:14" x14ac:dyDescent="0.2">
      <c r="A53" t="s">
        <v>26</v>
      </c>
      <c r="C53" s="1">
        <f>C45*C38</f>
        <v>13800000</v>
      </c>
      <c r="D53" s="1">
        <f t="shared" ref="D53:N53" si="11">D45*D38</f>
        <v>14510340.000000002</v>
      </c>
      <c r="E53" s="1">
        <f t="shared" si="11"/>
        <v>15297060.870000001</v>
      </c>
      <c r="F53" s="1">
        <f t="shared" si="11"/>
        <v>16168543.426035004</v>
      </c>
      <c r="G53" s="1">
        <f t="shared" si="11"/>
        <v>17085005.86477435</v>
      </c>
      <c r="H53" s="1">
        <f t="shared" si="11"/>
        <v>18048641.866293639</v>
      </c>
      <c r="I53" s="1">
        <f t="shared" si="11"/>
        <v>19061748.231532432</v>
      </c>
      <c r="J53" s="1">
        <f t="shared" si="11"/>
        <v>20126729.606153209</v>
      </c>
      <c r="K53" s="1">
        <f t="shared" si="11"/>
        <v>21246103.416690778</v>
      </c>
      <c r="L53" s="1">
        <f t="shared" si="11"/>
        <v>22422505.028392814</v>
      </c>
      <c r="M53" s="1">
        <f t="shared" si="11"/>
        <v>23658693.13456342</v>
      </c>
      <c r="N53" s="1">
        <f t="shared" si="11"/>
        <v>24957555.387650955</v>
      </c>
    </row>
    <row r="54" spans="1:14" x14ac:dyDescent="0.2">
      <c r="A54" t="s">
        <v>27</v>
      </c>
      <c r="C54" s="1">
        <f>C46*C39</f>
        <v>20700000</v>
      </c>
      <c r="D54" s="1">
        <f t="shared" ref="D54:N54" si="12">D46*D39</f>
        <v>22137570.000000004</v>
      </c>
      <c r="E54" s="1">
        <f t="shared" si="12"/>
        <v>23716871.685000002</v>
      </c>
      <c r="F54" s="1">
        <f t="shared" si="12"/>
        <v>25455434.071567506</v>
      </c>
      <c r="G54" s="1">
        <f t="shared" si="12"/>
        <v>27294338.637627319</v>
      </c>
      <c r="H54" s="1">
        <f t="shared" si="12"/>
        <v>29238799.823395696</v>
      </c>
      <c r="I54" s="1">
        <f t="shared" si="12"/>
        <v>31294287.450980414</v>
      </c>
      <c r="J54" s="1">
        <f t="shared" si="12"/>
        <v>33466538.763719875</v>
      </c>
      <c r="K54" s="1">
        <f t="shared" si="12"/>
        <v>35761571.018170364</v>
      </c>
      <c r="L54" s="1">
        <f t="shared" si="12"/>
        <v>38185694.653616346</v>
      </c>
      <c r="M54" s="1">
        <f t="shared" si="12"/>
        <v>40745527.065081455</v>
      </c>
      <c r="N54" s="1">
        <f t="shared" si="12"/>
        <v>43448007.006969012</v>
      </c>
    </row>
    <row r="55" spans="1:14" x14ac:dyDescent="0.2">
      <c r="A55" t="s">
        <v>28</v>
      </c>
      <c r="C55" s="1">
        <f t="shared" ref="C55:N57" si="13">C47*C40</f>
        <v>28750000</v>
      </c>
      <c r="D55" s="1">
        <f t="shared" si="13"/>
        <v>31139355.000000004</v>
      </c>
      <c r="E55" s="1">
        <f t="shared" si="13"/>
        <v>33754228.852499999</v>
      </c>
      <c r="F55" s="1">
        <f t="shared" si="13"/>
        <v>36624200.639276251</v>
      </c>
      <c r="G55" s="1">
        <f t="shared" si="13"/>
        <v>39668235.161640719</v>
      </c>
      <c r="H55" s="1">
        <f t="shared" si="13"/>
        <v>42895605.502224542</v>
      </c>
      <c r="I55" s="1">
        <f t="shared" si="13"/>
        <v>46316045.735803545</v>
      </c>
      <c r="J55" s="1">
        <f t="shared" si="13"/>
        <v>49939772.879350439</v>
      </c>
      <c r="K55" s="1">
        <f t="shared" si="13"/>
        <v>53777509.856878258</v>
      </c>
      <c r="L55" s="1">
        <f t="shared" si="13"/>
        <v>57840509.524995752</v>
      </c>
      <c r="M55" s="1">
        <f t="shared" si="13"/>
        <v>62140579.80714035</v>
      </c>
      <c r="N55" s="1">
        <f t="shared" si="13"/>
        <v>66690109.986587994</v>
      </c>
    </row>
    <row r="56" spans="1:14" x14ac:dyDescent="0.2">
      <c r="A56" t="s">
        <v>29</v>
      </c>
      <c r="C56" s="1">
        <f t="shared" si="13"/>
        <v>41600000</v>
      </c>
      <c r="D56" s="1">
        <f t="shared" si="13"/>
        <v>43985760</v>
      </c>
      <c r="E56" s="1">
        <f t="shared" si="13"/>
        <v>46619614.079999998</v>
      </c>
      <c r="F56" s="1">
        <f t="shared" si="13"/>
        <v>49530083.442839995</v>
      </c>
      <c r="G56" s="1">
        <f t="shared" si="13"/>
        <v>52597741.632476047</v>
      </c>
      <c r="H56" s="1">
        <f t="shared" si="13"/>
        <v>55830465.506401643</v>
      </c>
      <c r="I56" s="1">
        <f t="shared" si="13"/>
        <v>59236508.939985298</v>
      </c>
      <c r="J56" s="1">
        <f t="shared" si="13"/>
        <v>62824520.321015701</v>
      </c>
      <c r="K56" s="1">
        <f t="shared" si="13"/>
        <v>66603560.838073894</v>
      </c>
      <c r="L56" s="1">
        <f t="shared" si="13"/>
        <v>70583123.598148808</v>
      </c>
      <c r="M56" s="1">
        <f t="shared" si="13"/>
        <v>74773153.610472053</v>
      </c>
      <c r="N56" s="1">
        <f t="shared" si="13"/>
        <v>79184068.675174803</v>
      </c>
    </row>
    <row r="57" spans="1:14" x14ac:dyDescent="0.2">
      <c r="A57" t="s">
        <v>30</v>
      </c>
      <c r="C57" s="1">
        <f t="shared" si="13"/>
        <v>84000000</v>
      </c>
      <c r="D57" s="1">
        <f t="shared" si="13"/>
        <v>89418420.000000015</v>
      </c>
      <c r="E57" s="1">
        <f t="shared" si="13"/>
        <v>95381673.660000011</v>
      </c>
      <c r="F57" s="1">
        <f t="shared" si="13"/>
        <v>101955360.61210501</v>
      </c>
      <c r="G57" s="1">
        <f t="shared" si="13"/>
        <v>108899549.57709831</v>
      </c>
      <c r="H57" s="1">
        <f t="shared" si="13"/>
        <v>116233253.61893103</v>
      </c>
      <c r="I57" s="1">
        <f t="shared" si="13"/>
        <v>123976409.75784087</v>
      </c>
      <c r="J57" s="1">
        <f t="shared" si="13"/>
        <v>132149922.29776566</v>
      </c>
      <c r="K57" s="1">
        <f t="shared" si="13"/>
        <v>140775708.13501984</v>
      </c>
      <c r="L57" s="1">
        <f t="shared" si="13"/>
        <v>149876744.13715199</v>
      </c>
      <c r="M57" s="1">
        <f t="shared" si="13"/>
        <v>159477116.68483493</v>
      </c>
      <c r="N57" s="1">
        <f t="shared" si="13"/>
        <v>169602073.47374484</v>
      </c>
    </row>
    <row r="58" spans="1:14" x14ac:dyDescent="0.2">
      <c r="C58" s="1"/>
      <c r="D58" s="1"/>
      <c r="E58" s="1"/>
      <c r="F58" s="1"/>
      <c r="G58" s="1"/>
      <c r="H58" s="1"/>
      <c r="I58" s="1"/>
      <c r="J58" s="1"/>
      <c r="K58" s="1"/>
      <c r="L58" s="1"/>
      <c r="M58" s="1"/>
      <c r="N58" s="1"/>
    </row>
    <row r="59" spans="1:14" x14ac:dyDescent="0.2">
      <c r="A59" s="3" t="s">
        <v>44</v>
      </c>
      <c r="C59" s="1">
        <f>SUM(C53:C57)</f>
        <v>188850000</v>
      </c>
      <c r="D59" s="1">
        <f t="shared" ref="D59:N59" si="14">SUM(D53:D57)</f>
        <v>201191445.00000003</v>
      </c>
      <c r="E59" s="1">
        <f t="shared" si="14"/>
        <v>214769449.14750001</v>
      </c>
      <c r="F59" s="1">
        <f t="shared" si="14"/>
        <v>229733622.19182378</v>
      </c>
      <c r="G59" s="1">
        <f t="shared" si="14"/>
        <v>245544870.87361676</v>
      </c>
      <c r="H59" s="1">
        <f t="shared" si="14"/>
        <v>262246766.31724653</v>
      </c>
      <c r="I59" s="1">
        <f t="shared" si="14"/>
        <v>279885000.11614257</v>
      </c>
      <c r="J59" s="1">
        <f t="shared" si="14"/>
        <v>298507483.86800492</v>
      </c>
      <c r="K59" s="1">
        <f t="shared" si="14"/>
        <v>318164453.26483315</v>
      </c>
      <c r="L59" s="1">
        <f t="shared" si="14"/>
        <v>338908576.94230568</v>
      </c>
      <c r="M59" s="1">
        <f t="shared" si="14"/>
        <v>360795070.30209219</v>
      </c>
      <c r="N59" s="1">
        <f t="shared" si="14"/>
        <v>383881814.53012764</v>
      </c>
    </row>
    <row r="60" spans="1:14" x14ac:dyDescent="0.2">
      <c r="C60" s="1"/>
      <c r="D60" s="1"/>
      <c r="E60" s="1"/>
      <c r="F60" s="1"/>
      <c r="G60" s="1"/>
      <c r="H60" s="1"/>
      <c r="I60" s="1"/>
      <c r="J60" s="1"/>
      <c r="K60" s="1"/>
      <c r="L60" s="1"/>
      <c r="M60" s="1"/>
      <c r="N60" s="1"/>
    </row>
    <row r="61" spans="1:14" x14ac:dyDescent="0.2">
      <c r="C61" s="1"/>
      <c r="D61" s="1"/>
      <c r="E61" s="1"/>
      <c r="F61" s="1"/>
      <c r="G61" s="1"/>
      <c r="H61" s="1"/>
      <c r="I61" s="1"/>
      <c r="J61" s="1"/>
      <c r="K61" s="1"/>
      <c r="L61" s="1"/>
      <c r="M61" s="1"/>
      <c r="N61" s="1"/>
    </row>
    <row r="62" spans="1:14" x14ac:dyDescent="0.2">
      <c r="A62" s="3" t="s">
        <v>45</v>
      </c>
      <c r="C62" s="1"/>
      <c r="D62" s="1"/>
      <c r="E62" s="1"/>
      <c r="F62" s="1"/>
      <c r="G62" s="1"/>
      <c r="H62" s="1"/>
      <c r="I62" s="1"/>
      <c r="J62" s="1"/>
      <c r="K62" s="1"/>
      <c r="L62" s="1"/>
      <c r="M62" s="1"/>
      <c r="N62" s="1"/>
    </row>
    <row r="63" spans="1:14" x14ac:dyDescent="0.2">
      <c r="A63" t="s">
        <v>46</v>
      </c>
      <c r="C63" s="1">
        <f>F5</f>
        <v>2000000</v>
      </c>
      <c r="D63" s="1">
        <f>(C63*(1+C25))</f>
        <v>2067000.0000000002</v>
      </c>
      <c r="E63" s="1">
        <f t="shared" ref="E63:N63" si="15">(D63*(1+D25))</f>
        <v>2142445.5</v>
      </c>
      <c r="F63" s="1">
        <f t="shared" si="15"/>
        <v>2227072.0972500001</v>
      </c>
      <c r="G63" s="1">
        <f t="shared" si="15"/>
        <v>2315041.4450913751</v>
      </c>
      <c r="H63" s="1">
        <f t="shared" si="15"/>
        <v>2406485.5821724846</v>
      </c>
      <c r="I63" s="1">
        <f t="shared" si="15"/>
        <v>2501541.7626682981</v>
      </c>
      <c r="J63" s="1">
        <f t="shared" si="15"/>
        <v>2600352.6622936963</v>
      </c>
      <c r="K63" s="1">
        <f t="shared" si="15"/>
        <v>2703066.5924542975</v>
      </c>
      <c r="L63" s="1">
        <f t="shared" si="15"/>
        <v>2809837.7228562427</v>
      </c>
      <c r="M63" s="1">
        <f t="shared" si="15"/>
        <v>2920826.3129090643</v>
      </c>
      <c r="N63" s="1">
        <f t="shared" si="15"/>
        <v>3036198.9522689725</v>
      </c>
    </row>
    <row r="64" spans="1:14" x14ac:dyDescent="0.2">
      <c r="A64" t="s">
        <v>47</v>
      </c>
      <c r="C64" s="1">
        <f>C59*$G$5</f>
        <v>84982.5</v>
      </c>
      <c r="D64" s="1">
        <f t="shared" ref="D64:N64" si="16">D59*$G$5</f>
        <v>90536.150250000006</v>
      </c>
      <c r="E64" s="1">
        <f t="shared" si="16"/>
        <v>96646.252116375006</v>
      </c>
      <c r="F64" s="1">
        <f t="shared" si="16"/>
        <v>103380.1299863207</v>
      </c>
      <c r="G64" s="1">
        <f t="shared" si="16"/>
        <v>110495.19189312754</v>
      </c>
      <c r="H64" s="1">
        <f t="shared" si="16"/>
        <v>118011.04484276094</v>
      </c>
      <c r="I64" s="1">
        <f t="shared" si="16"/>
        <v>125948.25005226415</v>
      </c>
      <c r="J64" s="1">
        <f t="shared" si="16"/>
        <v>134328.3677406022</v>
      </c>
      <c r="K64" s="1">
        <f t="shared" si="16"/>
        <v>143174.00396917493</v>
      </c>
      <c r="L64" s="1">
        <f t="shared" si="16"/>
        <v>152508.85962403755</v>
      </c>
      <c r="M64" s="1">
        <f t="shared" si="16"/>
        <v>162357.78163594147</v>
      </c>
      <c r="N64" s="1">
        <f t="shared" si="16"/>
        <v>172746.81653855744</v>
      </c>
    </row>
    <row r="65" spans="1:14" x14ac:dyDescent="0.2">
      <c r="A65" t="s">
        <v>48</v>
      </c>
      <c r="C65" s="1">
        <f>F6</f>
        <v>1500000</v>
      </c>
      <c r="D65" s="1">
        <f>C65*(1+C25)</f>
        <v>1550250.0000000002</v>
      </c>
      <c r="E65" s="1">
        <f t="shared" ref="E65:N65" si="17">D65*(1+D25)</f>
        <v>1606834.1250000002</v>
      </c>
      <c r="F65" s="1">
        <f t="shared" si="17"/>
        <v>1670304.0729375004</v>
      </c>
      <c r="G65" s="1">
        <f t="shared" si="17"/>
        <v>1736281.0838185318</v>
      </c>
      <c r="H65" s="1">
        <f t="shared" si="17"/>
        <v>1804864.186629364</v>
      </c>
      <c r="I65" s="1">
        <f t="shared" si="17"/>
        <v>1876156.3220012242</v>
      </c>
      <c r="J65" s="1">
        <f t="shared" si="17"/>
        <v>1950264.4967202726</v>
      </c>
      <c r="K65" s="1">
        <f t="shared" si="17"/>
        <v>2027299.9443407236</v>
      </c>
      <c r="L65" s="1">
        <f t="shared" si="17"/>
        <v>2107378.2921421821</v>
      </c>
      <c r="M65" s="1">
        <f t="shared" si="17"/>
        <v>2190619.7346817986</v>
      </c>
      <c r="N65" s="1">
        <f t="shared" si="17"/>
        <v>2277149.2142017297</v>
      </c>
    </row>
    <row r="66" spans="1:14" x14ac:dyDescent="0.2">
      <c r="A66" t="s">
        <v>49</v>
      </c>
      <c r="C66" s="1">
        <f>C59*$G$6</f>
        <v>56654.999999999993</v>
      </c>
      <c r="D66" s="1">
        <f t="shared" ref="D66:N66" si="18">D59*$G$6</f>
        <v>60357.433500000006</v>
      </c>
      <c r="E66" s="1">
        <f t="shared" si="18"/>
        <v>64430.834744249994</v>
      </c>
      <c r="F66" s="1">
        <f t="shared" si="18"/>
        <v>68920.08665754713</v>
      </c>
      <c r="G66" s="1">
        <f t="shared" si="18"/>
        <v>73663.461262085024</v>
      </c>
      <c r="H66" s="1">
        <f t="shared" si="18"/>
        <v>78674.029895173953</v>
      </c>
      <c r="I66" s="1">
        <f t="shared" si="18"/>
        <v>83965.500034842771</v>
      </c>
      <c r="J66" s="1">
        <f t="shared" si="18"/>
        <v>89552.245160401464</v>
      </c>
      <c r="K66" s="1">
        <f t="shared" si="18"/>
        <v>95449.335979449941</v>
      </c>
      <c r="L66" s="1">
        <f t="shared" si="18"/>
        <v>101672.5730826917</v>
      </c>
      <c r="M66" s="1">
        <f t="shared" si="18"/>
        <v>108238.52109062765</v>
      </c>
      <c r="N66" s="1">
        <f t="shared" si="18"/>
        <v>115164.54435903828</v>
      </c>
    </row>
    <row r="67" spans="1:14" x14ac:dyDescent="0.2">
      <c r="A67" t="s">
        <v>50</v>
      </c>
      <c r="C67" s="1">
        <f>F7</f>
        <v>1500000</v>
      </c>
      <c r="D67" s="1">
        <f>C67*(1+C25)</f>
        <v>1550250.0000000002</v>
      </c>
      <c r="E67" s="1">
        <f t="shared" ref="E67:N67" si="19">D67*(1+D25)</f>
        <v>1606834.1250000002</v>
      </c>
      <c r="F67" s="1">
        <f t="shared" si="19"/>
        <v>1670304.0729375004</v>
      </c>
      <c r="G67" s="1">
        <f t="shared" si="19"/>
        <v>1736281.0838185318</v>
      </c>
      <c r="H67" s="1">
        <f t="shared" si="19"/>
        <v>1804864.186629364</v>
      </c>
      <c r="I67" s="1">
        <f t="shared" si="19"/>
        <v>1876156.3220012242</v>
      </c>
      <c r="J67" s="1">
        <f t="shared" si="19"/>
        <v>1950264.4967202726</v>
      </c>
      <c r="K67" s="1">
        <f t="shared" si="19"/>
        <v>2027299.9443407236</v>
      </c>
      <c r="L67" s="1">
        <f t="shared" si="19"/>
        <v>2107378.2921421821</v>
      </c>
      <c r="M67" s="1">
        <f t="shared" si="19"/>
        <v>2190619.7346817986</v>
      </c>
      <c r="N67" s="1">
        <f t="shared" si="19"/>
        <v>2277149.2142017297</v>
      </c>
    </row>
    <row r="68" spans="1:14" x14ac:dyDescent="0.2">
      <c r="A68" t="s">
        <v>51</v>
      </c>
      <c r="C68" s="1">
        <f>C59*$G$7</f>
        <v>56654.999999999993</v>
      </c>
      <c r="D68" s="1">
        <f t="shared" ref="D68:N68" si="20">D59*$G$7</f>
        <v>60357.433500000006</v>
      </c>
      <c r="E68" s="1">
        <f t="shared" si="20"/>
        <v>64430.834744249994</v>
      </c>
      <c r="F68" s="1">
        <f t="shared" si="20"/>
        <v>68920.08665754713</v>
      </c>
      <c r="G68" s="1">
        <f t="shared" si="20"/>
        <v>73663.461262085024</v>
      </c>
      <c r="H68" s="1">
        <f t="shared" si="20"/>
        <v>78674.029895173953</v>
      </c>
      <c r="I68" s="1">
        <f t="shared" si="20"/>
        <v>83965.500034842771</v>
      </c>
      <c r="J68" s="1">
        <f t="shared" si="20"/>
        <v>89552.245160401464</v>
      </c>
      <c r="K68" s="1">
        <f t="shared" si="20"/>
        <v>95449.335979449941</v>
      </c>
      <c r="L68" s="1">
        <f t="shared" si="20"/>
        <v>101672.5730826917</v>
      </c>
      <c r="M68" s="1">
        <f t="shared" si="20"/>
        <v>108238.52109062765</v>
      </c>
      <c r="N68" s="1">
        <f t="shared" si="20"/>
        <v>115164.54435903828</v>
      </c>
    </row>
    <row r="69" spans="1:14" x14ac:dyDescent="0.2">
      <c r="A69" t="s">
        <v>52</v>
      </c>
      <c r="C69" s="1">
        <f>F8</f>
        <v>1500000</v>
      </c>
      <c r="D69" s="1">
        <f>C69*(1+C25)</f>
        <v>1550250.0000000002</v>
      </c>
      <c r="E69" s="1">
        <f t="shared" ref="E69:N69" si="21">D69*(1+D25)</f>
        <v>1606834.1250000002</v>
      </c>
      <c r="F69" s="1">
        <f t="shared" si="21"/>
        <v>1670304.0729375004</v>
      </c>
      <c r="G69" s="1">
        <f t="shared" si="21"/>
        <v>1736281.0838185318</v>
      </c>
      <c r="H69" s="1">
        <f t="shared" si="21"/>
        <v>1804864.186629364</v>
      </c>
      <c r="I69" s="1">
        <f t="shared" si="21"/>
        <v>1876156.3220012242</v>
      </c>
      <c r="J69" s="1">
        <f t="shared" si="21"/>
        <v>1950264.4967202726</v>
      </c>
      <c r="K69" s="1">
        <f t="shared" si="21"/>
        <v>2027299.9443407236</v>
      </c>
      <c r="L69" s="1">
        <f t="shared" si="21"/>
        <v>2107378.2921421821</v>
      </c>
      <c r="M69" s="1">
        <f t="shared" si="21"/>
        <v>2190619.7346817986</v>
      </c>
      <c r="N69" s="1">
        <f t="shared" si="21"/>
        <v>2277149.2142017297</v>
      </c>
    </row>
    <row r="70" spans="1:14" x14ac:dyDescent="0.2">
      <c r="A70" t="s">
        <v>53</v>
      </c>
      <c r="C70" s="1">
        <f t="shared" ref="C70:N70" si="22">C59*$G$8</f>
        <v>56654.999999999993</v>
      </c>
      <c r="D70" s="1">
        <f t="shared" si="22"/>
        <v>60357.433500000006</v>
      </c>
      <c r="E70" s="1">
        <f t="shared" si="22"/>
        <v>64430.834744249994</v>
      </c>
      <c r="F70" s="1">
        <f t="shared" si="22"/>
        <v>68920.08665754713</v>
      </c>
      <c r="G70" s="1">
        <f t="shared" si="22"/>
        <v>73663.461262085024</v>
      </c>
      <c r="H70" s="1">
        <f t="shared" si="22"/>
        <v>78674.029895173953</v>
      </c>
      <c r="I70" s="1">
        <f t="shared" si="22"/>
        <v>83965.500034842771</v>
      </c>
      <c r="J70" s="1">
        <f t="shared" si="22"/>
        <v>89552.245160401464</v>
      </c>
      <c r="K70" s="1">
        <f t="shared" si="22"/>
        <v>95449.335979449941</v>
      </c>
      <c r="L70" s="1">
        <f t="shared" si="22"/>
        <v>101672.5730826917</v>
      </c>
      <c r="M70" s="1">
        <f t="shared" si="22"/>
        <v>108238.52109062765</v>
      </c>
      <c r="N70" s="1">
        <f t="shared" si="22"/>
        <v>115164.54435903828</v>
      </c>
    </row>
    <row r="71" spans="1:14" x14ac:dyDescent="0.2">
      <c r="A71" t="s">
        <v>102</v>
      </c>
      <c r="C71" s="1">
        <f>J5+J6+J7+J8</f>
        <v>3200000</v>
      </c>
      <c r="D71" s="1">
        <f>C71*(1+C25)</f>
        <v>3307200.0000000005</v>
      </c>
      <c r="E71" s="1">
        <f t="shared" ref="E71:N71" si="23">D71*(1+D25)</f>
        <v>3427912.8000000003</v>
      </c>
      <c r="F71" s="1">
        <f t="shared" si="23"/>
        <v>3563315.3556000008</v>
      </c>
      <c r="G71" s="1">
        <f t="shared" si="23"/>
        <v>3704066.3121462013</v>
      </c>
      <c r="H71" s="1">
        <f t="shared" si="23"/>
        <v>3850376.9314759765</v>
      </c>
      <c r="I71" s="1">
        <f t="shared" si="23"/>
        <v>4002466.8202692778</v>
      </c>
      <c r="J71" s="1">
        <f t="shared" si="23"/>
        <v>4160564.2596699148</v>
      </c>
      <c r="K71" s="1">
        <f t="shared" si="23"/>
        <v>4324906.5479268767</v>
      </c>
      <c r="L71" s="1">
        <f t="shared" si="23"/>
        <v>4495740.3565699887</v>
      </c>
      <c r="M71" s="1">
        <f t="shared" si="23"/>
        <v>4673322.1006545033</v>
      </c>
      <c r="N71" s="1">
        <f t="shared" si="23"/>
        <v>4857918.3236303562</v>
      </c>
    </row>
    <row r="72" spans="1:14" x14ac:dyDescent="0.2">
      <c r="A72" t="s">
        <v>54</v>
      </c>
      <c r="C72" s="1">
        <f>N5*O5</f>
        <v>10000000</v>
      </c>
      <c r="D72" s="1">
        <f>C72*(1+C25)</f>
        <v>10335000</v>
      </c>
      <c r="E72" s="1">
        <f t="shared" ref="E72:N72" si="24">D72*(1+D25)</f>
        <v>10712227.5</v>
      </c>
      <c r="F72" s="1">
        <f t="shared" si="24"/>
        <v>11135360.48625</v>
      </c>
      <c r="G72" s="1">
        <f t="shared" si="24"/>
        <v>11575207.225456877</v>
      </c>
      <c r="H72" s="1">
        <f t="shared" si="24"/>
        <v>12032427.910862423</v>
      </c>
      <c r="I72" s="1">
        <f t="shared" si="24"/>
        <v>12507708.813341491</v>
      </c>
      <c r="J72" s="1">
        <f t="shared" si="24"/>
        <v>13001763.31146848</v>
      </c>
      <c r="K72" s="1">
        <f t="shared" si="24"/>
        <v>13515332.962271485</v>
      </c>
      <c r="L72" s="1">
        <f t="shared" si="24"/>
        <v>14049188.614281211</v>
      </c>
      <c r="M72" s="1">
        <f t="shared" si="24"/>
        <v>14604131.56454532</v>
      </c>
      <c r="N72" s="1">
        <f t="shared" si="24"/>
        <v>15180994.761344861</v>
      </c>
    </row>
    <row r="73" spans="1:14" x14ac:dyDescent="0.2">
      <c r="A73" t="s">
        <v>55</v>
      </c>
      <c r="C73" s="1">
        <f>C59*$P$5</f>
        <v>37770</v>
      </c>
      <c r="D73" s="1">
        <f t="shared" ref="D73:N73" si="25">D59*$P$5</f>
        <v>40238.289000000004</v>
      </c>
      <c r="E73" s="1">
        <f t="shared" si="25"/>
        <v>42953.889829500004</v>
      </c>
      <c r="F73" s="1">
        <f t="shared" si="25"/>
        <v>45946.724438364756</v>
      </c>
      <c r="G73" s="1">
        <f t="shared" si="25"/>
        <v>49108.974174723357</v>
      </c>
      <c r="H73" s="1">
        <f t="shared" si="25"/>
        <v>52449.353263449309</v>
      </c>
      <c r="I73" s="1">
        <f t="shared" si="25"/>
        <v>55977.000023228517</v>
      </c>
      <c r="J73" s="1">
        <f t="shared" si="25"/>
        <v>59701.496773600986</v>
      </c>
      <c r="K73" s="1">
        <f t="shared" si="25"/>
        <v>63632.890652966635</v>
      </c>
      <c r="L73" s="1">
        <f t="shared" si="25"/>
        <v>67781.715388461147</v>
      </c>
      <c r="M73" s="1">
        <f t="shared" si="25"/>
        <v>72159.014060418442</v>
      </c>
      <c r="N73" s="1">
        <f t="shared" si="25"/>
        <v>76776.362906025533</v>
      </c>
    </row>
    <row r="74" spans="1:14" x14ac:dyDescent="0.2">
      <c r="A74" t="s">
        <v>56</v>
      </c>
      <c r="C74" s="1">
        <f>N6*O6</f>
        <v>9600000</v>
      </c>
      <c r="D74" s="1">
        <f>C74*(1+C25)</f>
        <v>9921600</v>
      </c>
      <c r="E74" s="1">
        <f t="shared" ref="E74:N74" si="26">D74*(1+D25)</f>
        <v>10283738.4</v>
      </c>
      <c r="F74" s="1">
        <f t="shared" si="26"/>
        <v>10689946.066800002</v>
      </c>
      <c r="G74" s="1">
        <f t="shared" si="26"/>
        <v>11112198.936438603</v>
      </c>
      <c r="H74" s="1">
        <f t="shared" si="26"/>
        <v>11551130.794427929</v>
      </c>
      <c r="I74" s="1">
        <f t="shared" si="26"/>
        <v>12007400.460807834</v>
      </c>
      <c r="J74" s="1">
        <f t="shared" si="26"/>
        <v>12481692.779009745</v>
      </c>
      <c r="K74" s="1">
        <f t="shared" si="26"/>
        <v>12974719.64378063</v>
      </c>
      <c r="L74" s="1">
        <f t="shared" si="26"/>
        <v>13487221.069709966</v>
      </c>
      <c r="M74" s="1">
        <f t="shared" si="26"/>
        <v>14019966.30196351</v>
      </c>
      <c r="N74" s="1">
        <f t="shared" si="26"/>
        <v>14573754.97089107</v>
      </c>
    </row>
    <row r="75" spans="1:14" x14ac:dyDescent="0.2">
      <c r="A75" t="s">
        <v>57</v>
      </c>
      <c r="C75" s="1">
        <f>N7*O7</f>
        <v>32000000</v>
      </c>
      <c r="D75" s="1">
        <f>C75*(1+C25)</f>
        <v>33072000.000000004</v>
      </c>
      <c r="E75" s="1">
        <f t="shared" ref="E75:N75" si="27">D75*(1+D25)</f>
        <v>34279128</v>
      </c>
      <c r="F75" s="1">
        <f t="shared" si="27"/>
        <v>35633153.556000002</v>
      </c>
      <c r="G75" s="1">
        <f t="shared" si="27"/>
        <v>37040663.121462002</v>
      </c>
      <c r="H75" s="1">
        <f t="shared" si="27"/>
        <v>38503769.314759754</v>
      </c>
      <c r="I75" s="1">
        <f t="shared" si="27"/>
        <v>40024668.202692769</v>
      </c>
      <c r="J75" s="1">
        <f t="shared" si="27"/>
        <v>41605642.596699141</v>
      </c>
      <c r="K75" s="1">
        <f t="shared" si="27"/>
        <v>43249065.479268759</v>
      </c>
      <c r="L75" s="1">
        <f t="shared" si="27"/>
        <v>44957403.565699883</v>
      </c>
      <c r="M75" s="1">
        <f t="shared" si="27"/>
        <v>46733221.00654503</v>
      </c>
      <c r="N75" s="1">
        <f t="shared" si="27"/>
        <v>48579183.23630356</v>
      </c>
    </row>
    <row r="76" spans="1:14" x14ac:dyDescent="0.2">
      <c r="A76" t="s">
        <v>58</v>
      </c>
      <c r="C76" s="1">
        <f>N8*O8</f>
        <v>10000000</v>
      </c>
      <c r="D76" s="1">
        <f>C76*(1+C25)</f>
        <v>10335000</v>
      </c>
      <c r="E76" s="1">
        <f t="shared" ref="E76:N76" si="28">D76*(1+D25)</f>
        <v>10712227.5</v>
      </c>
      <c r="F76" s="1">
        <f t="shared" si="28"/>
        <v>11135360.48625</v>
      </c>
      <c r="G76" s="1">
        <f t="shared" si="28"/>
        <v>11575207.225456877</v>
      </c>
      <c r="H76" s="1">
        <f t="shared" si="28"/>
        <v>12032427.910862423</v>
      </c>
      <c r="I76" s="1">
        <f t="shared" si="28"/>
        <v>12507708.813341491</v>
      </c>
      <c r="J76" s="1">
        <f t="shared" si="28"/>
        <v>13001763.31146848</v>
      </c>
      <c r="K76" s="1">
        <f t="shared" si="28"/>
        <v>13515332.962271485</v>
      </c>
      <c r="L76" s="1">
        <f t="shared" si="28"/>
        <v>14049188.614281211</v>
      </c>
      <c r="M76" s="1">
        <f t="shared" si="28"/>
        <v>14604131.56454532</v>
      </c>
      <c r="N76" s="1">
        <f t="shared" si="28"/>
        <v>15180994.761344861</v>
      </c>
    </row>
    <row r="77" spans="1:14" x14ac:dyDescent="0.2">
      <c r="A77" t="s">
        <v>59</v>
      </c>
      <c r="C77" s="1">
        <f>C53*$D$13</f>
        <v>5520000</v>
      </c>
      <c r="D77" s="1">
        <f>D53*$D$13</f>
        <v>5804136.0000000009</v>
      </c>
      <c r="E77" s="1">
        <f t="shared" ref="E77:N77" si="29">E53*$D$13</f>
        <v>6118824.3480000012</v>
      </c>
      <c r="F77" s="1">
        <f t="shared" si="29"/>
        <v>6467417.3704140019</v>
      </c>
      <c r="G77" s="1">
        <f t="shared" si="29"/>
        <v>6834002.3459097408</v>
      </c>
      <c r="H77" s="1">
        <f t="shared" si="29"/>
        <v>7219456.7465174561</v>
      </c>
      <c r="I77" s="1">
        <f t="shared" si="29"/>
        <v>7624699.2926129736</v>
      </c>
      <c r="J77" s="1">
        <f t="shared" si="29"/>
        <v>8050691.8424612843</v>
      </c>
      <c r="K77" s="1">
        <f t="shared" si="29"/>
        <v>8498441.3666763119</v>
      </c>
      <c r="L77" s="1">
        <f t="shared" si="29"/>
        <v>8969002.0113571268</v>
      </c>
      <c r="M77" s="1">
        <f t="shared" si="29"/>
        <v>9463477.2538253684</v>
      </c>
      <c r="N77" s="1">
        <f t="shared" si="29"/>
        <v>9983022.1550603826</v>
      </c>
    </row>
    <row r="78" spans="1:14" x14ac:dyDescent="0.2">
      <c r="A78" t="s">
        <v>60</v>
      </c>
      <c r="C78" s="1">
        <f>C54*$D$14</f>
        <v>7245000</v>
      </c>
      <c r="D78" s="1">
        <f t="shared" ref="D78:N78" si="30">D54*$D$14</f>
        <v>7748149.5000000009</v>
      </c>
      <c r="E78" s="1">
        <f t="shared" si="30"/>
        <v>8300905.0897500003</v>
      </c>
      <c r="F78" s="1">
        <f t="shared" si="30"/>
        <v>8909401.925048627</v>
      </c>
      <c r="G78" s="1">
        <f t="shared" si="30"/>
        <v>9553018.5231695604</v>
      </c>
      <c r="H78" s="1">
        <f t="shared" si="30"/>
        <v>10233579.938188493</v>
      </c>
      <c r="I78" s="1">
        <f t="shared" si="30"/>
        <v>10953000.607843144</v>
      </c>
      <c r="J78" s="1">
        <f t="shared" si="30"/>
        <v>11713288.567301955</v>
      </c>
      <c r="K78" s="1">
        <f t="shared" si="30"/>
        <v>12516549.856359627</v>
      </c>
      <c r="L78" s="1">
        <f t="shared" si="30"/>
        <v>13364993.128765721</v>
      </c>
      <c r="M78" s="1">
        <f t="shared" si="30"/>
        <v>14260934.472778508</v>
      </c>
      <c r="N78" s="1">
        <f t="shared" si="30"/>
        <v>15206802.452439154</v>
      </c>
    </row>
    <row r="79" spans="1:14" x14ac:dyDescent="0.2">
      <c r="A79" t="s">
        <v>61</v>
      </c>
      <c r="C79" s="1">
        <f>C55*$D$15</f>
        <v>10925000</v>
      </c>
      <c r="D79" s="1">
        <f t="shared" ref="D79:N79" si="31">D55*$D$15</f>
        <v>11832954.900000002</v>
      </c>
      <c r="E79" s="1">
        <f t="shared" si="31"/>
        <v>12826606.963950001</v>
      </c>
      <c r="F79" s="1">
        <f t="shared" si="31"/>
        <v>13917196.242924975</v>
      </c>
      <c r="G79" s="1">
        <f t="shared" si="31"/>
        <v>15073929.361423474</v>
      </c>
      <c r="H79" s="1">
        <f t="shared" si="31"/>
        <v>16300330.090845326</v>
      </c>
      <c r="I79" s="1">
        <f t="shared" si="31"/>
        <v>17600097.379605345</v>
      </c>
      <c r="J79" s="1">
        <f t="shared" si="31"/>
        <v>18977113.694153167</v>
      </c>
      <c r="K79" s="1">
        <f t="shared" si="31"/>
        <v>20435453.745613739</v>
      </c>
      <c r="L79" s="1">
        <f t="shared" si="31"/>
        <v>21979393.619498387</v>
      </c>
      <c r="M79" s="1">
        <f t="shared" si="31"/>
        <v>23613420.326713335</v>
      </c>
      <c r="N79" s="1">
        <f t="shared" si="31"/>
        <v>25342241.794903439</v>
      </c>
    </row>
    <row r="80" spans="1:14" x14ac:dyDescent="0.2">
      <c r="A80" t="s">
        <v>62</v>
      </c>
      <c r="C80" s="1">
        <f>C56*$D$16</f>
        <v>17472000</v>
      </c>
      <c r="D80" s="1">
        <f t="shared" ref="D80:N80" si="32">D56*$D$16</f>
        <v>18474019.199999999</v>
      </c>
      <c r="E80" s="1">
        <f t="shared" si="32"/>
        <v>19580237.913599998</v>
      </c>
      <c r="F80" s="1">
        <f t="shared" si="32"/>
        <v>20802635.045992795</v>
      </c>
      <c r="G80" s="1">
        <f t="shared" si="32"/>
        <v>22091051.485639937</v>
      </c>
      <c r="H80" s="1">
        <f t="shared" si="32"/>
        <v>23448795.512688689</v>
      </c>
      <c r="I80" s="1">
        <f t="shared" si="32"/>
        <v>24879333.754793823</v>
      </c>
      <c r="J80" s="1">
        <f t="shared" si="32"/>
        <v>26386298.534826592</v>
      </c>
      <c r="K80" s="1">
        <f t="shared" si="32"/>
        <v>27973495.551991034</v>
      </c>
      <c r="L80" s="1">
        <f t="shared" si="32"/>
        <v>29644911.911222499</v>
      </c>
      <c r="M80" s="1">
        <f t="shared" si="32"/>
        <v>31404724.516398262</v>
      </c>
      <c r="N80" s="1">
        <f t="shared" si="32"/>
        <v>33257308.843573418</v>
      </c>
    </row>
    <row r="81" spans="1:14" x14ac:dyDescent="0.2">
      <c r="A81" t="s">
        <v>63</v>
      </c>
      <c r="C81" s="1">
        <f>C57*$D$17</f>
        <v>31080000</v>
      </c>
      <c r="D81" s="1">
        <f t="shared" ref="D81:N81" si="33">D57*$D$17</f>
        <v>33084815.400000006</v>
      </c>
      <c r="E81" s="1">
        <f t="shared" si="33"/>
        <v>35291219.254200004</v>
      </c>
      <c r="F81" s="1">
        <f t="shared" si="33"/>
        <v>37723483.426478855</v>
      </c>
      <c r="G81" s="1">
        <f t="shared" si="33"/>
        <v>40292833.343526371</v>
      </c>
      <c r="H81" s="1">
        <f t="shared" si="33"/>
        <v>43006303.839004479</v>
      </c>
      <c r="I81" s="1">
        <f t="shared" si="33"/>
        <v>45871271.610401124</v>
      </c>
      <c r="J81" s="1">
        <f t="shared" si="33"/>
        <v>48895471.250173293</v>
      </c>
      <c r="K81" s="1">
        <f t="shared" si="33"/>
        <v>52087012.009957343</v>
      </c>
      <c r="L81" s="1">
        <f t="shared" si="33"/>
        <v>55454395.330746233</v>
      </c>
      <c r="M81" s="1">
        <f t="shared" si="33"/>
        <v>59006533.173388921</v>
      </c>
      <c r="N81" s="1">
        <f t="shared" si="33"/>
        <v>62752767.185285591</v>
      </c>
    </row>
    <row r="82" spans="1:14" x14ac:dyDescent="0.2">
      <c r="A82" t="s">
        <v>64</v>
      </c>
      <c r="C82" s="1">
        <f>(B8*B11)/C8</f>
        <v>4133333.3333333335</v>
      </c>
      <c r="D82" s="1">
        <f>C82</f>
        <v>4133333.3333333335</v>
      </c>
      <c r="E82" s="1">
        <f t="shared" ref="E82:N82" si="34">D82</f>
        <v>4133333.3333333335</v>
      </c>
      <c r="F82" s="1">
        <f t="shared" si="34"/>
        <v>4133333.3333333335</v>
      </c>
      <c r="G82" s="1">
        <f t="shared" si="34"/>
        <v>4133333.3333333335</v>
      </c>
      <c r="H82" s="1">
        <f t="shared" si="34"/>
        <v>4133333.3333333335</v>
      </c>
      <c r="I82" s="1">
        <f t="shared" si="34"/>
        <v>4133333.3333333335</v>
      </c>
      <c r="J82" s="1">
        <f t="shared" si="34"/>
        <v>4133333.3333333335</v>
      </c>
      <c r="K82" s="1">
        <f t="shared" si="34"/>
        <v>4133333.3333333335</v>
      </c>
      <c r="L82" s="1">
        <f t="shared" si="34"/>
        <v>4133333.3333333335</v>
      </c>
      <c r="M82" s="1">
        <f t="shared" si="34"/>
        <v>4133333.3333333335</v>
      </c>
      <c r="N82" s="1">
        <f t="shared" si="34"/>
        <v>4133333.3333333335</v>
      </c>
    </row>
    <row r="83" spans="1:14" x14ac:dyDescent="0.2">
      <c r="A83" t="s">
        <v>65</v>
      </c>
      <c r="C83" s="1">
        <f>B9/C9</f>
        <v>5000000</v>
      </c>
      <c r="D83" s="1">
        <f>C83</f>
        <v>5000000</v>
      </c>
      <c r="E83" s="1">
        <f t="shared" ref="E83:G83" si="35">D83</f>
        <v>5000000</v>
      </c>
      <c r="F83" s="1">
        <f t="shared" si="35"/>
        <v>5000000</v>
      </c>
      <c r="G83" s="1">
        <f t="shared" si="35"/>
        <v>5000000</v>
      </c>
      <c r="H83" s="1"/>
      <c r="I83" s="1"/>
      <c r="J83" s="1"/>
      <c r="K83" s="1"/>
      <c r="L83" s="1"/>
      <c r="M83" s="1"/>
      <c r="N83" s="1"/>
    </row>
    <row r="84" spans="1:14" x14ac:dyDescent="0.2">
      <c r="A84" t="s">
        <v>66</v>
      </c>
      <c r="C84" s="1">
        <f>B10/C10</f>
        <v>3000000</v>
      </c>
      <c r="D84" s="1">
        <f>C84</f>
        <v>3000000</v>
      </c>
      <c r="E84" s="1">
        <f t="shared" ref="E84:G84" si="36">D84</f>
        <v>3000000</v>
      </c>
      <c r="F84" s="1">
        <f t="shared" si="36"/>
        <v>3000000</v>
      </c>
      <c r="G84" s="1">
        <f t="shared" si="36"/>
        <v>3000000</v>
      </c>
      <c r="H84" s="1"/>
      <c r="I84" s="1"/>
      <c r="J84" s="1"/>
      <c r="K84" s="1"/>
      <c r="L84" s="1"/>
      <c r="M84" s="1"/>
      <c r="N84" s="1"/>
    </row>
    <row r="85" spans="1:14" x14ac:dyDescent="0.2">
      <c r="C85" s="1"/>
      <c r="D85" s="1"/>
      <c r="E85" s="1"/>
      <c r="F85" s="1"/>
      <c r="G85" s="1"/>
      <c r="H85" s="1"/>
      <c r="I85" s="1"/>
      <c r="J85" s="1"/>
      <c r="K85" s="1"/>
      <c r="L85" s="1"/>
      <c r="M85" s="1"/>
      <c r="N85" s="1"/>
    </row>
    <row r="86" spans="1:14" x14ac:dyDescent="0.2">
      <c r="A86" s="3" t="s">
        <v>69</v>
      </c>
      <c r="C86" s="1">
        <f>SUM(C63:C84)</f>
        <v>155968050.83333334</v>
      </c>
      <c r="D86" s="1">
        <f t="shared" ref="D86:N86" si="37">SUM(D63:D84)</f>
        <v>163077805.07308337</v>
      </c>
      <c r="E86" s="1">
        <f t="shared" si="37"/>
        <v>170962201.62401199</v>
      </c>
      <c r="F86" s="1">
        <f t="shared" si="37"/>
        <v>179704674.72555241</v>
      </c>
      <c r="G86" s="1">
        <f t="shared" si="37"/>
        <v>188889990.46036407</v>
      </c>
      <c r="H86" s="1">
        <f t="shared" si="37"/>
        <v>190539492.9528186</v>
      </c>
      <c r="I86" s="1">
        <f t="shared" si="37"/>
        <v>200675521.56789461</v>
      </c>
      <c r="J86" s="1">
        <f t="shared" si="37"/>
        <v>211321456.2330153</v>
      </c>
      <c r="K86" s="1">
        <f t="shared" si="37"/>
        <v>222501764.78748763</v>
      </c>
      <c r="L86" s="1">
        <f t="shared" si="37"/>
        <v>234242052.44900891</v>
      </c>
      <c r="M86" s="1">
        <f t="shared" si="37"/>
        <v>246569113.49061412</v>
      </c>
      <c r="N86" s="1">
        <f t="shared" si="37"/>
        <v>259510985.22550592</v>
      </c>
    </row>
    <row r="88" spans="1:14" x14ac:dyDescent="0.2">
      <c r="A88" t="s">
        <v>70</v>
      </c>
      <c r="C88" s="1">
        <f>C59-C86</f>
        <v>32881949.166666657</v>
      </c>
      <c r="D88" s="1">
        <f t="shared" ref="D88:N88" si="38">D59-D86</f>
        <v>38113639.926916659</v>
      </c>
      <c r="E88" s="1">
        <f t="shared" si="38"/>
        <v>43807247.523488015</v>
      </c>
      <c r="F88" s="1">
        <f t="shared" si="38"/>
        <v>50028947.466271371</v>
      </c>
      <c r="G88" s="1">
        <f t="shared" si="38"/>
        <v>56654880.413252681</v>
      </c>
      <c r="H88" s="1">
        <f t="shared" si="38"/>
        <v>71707273.364427924</v>
      </c>
      <c r="I88" s="1">
        <f t="shared" si="38"/>
        <v>79209478.548247963</v>
      </c>
      <c r="J88" s="1">
        <f t="shared" si="38"/>
        <v>87186027.634989619</v>
      </c>
      <c r="K88" s="1">
        <f t="shared" si="38"/>
        <v>95662688.477345526</v>
      </c>
      <c r="L88" s="1">
        <f t="shared" si="38"/>
        <v>104666524.49329677</v>
      </c>
      <c r="M88" s="1">
        <f t="shared" si="38"/>
        <v>114225956.81147808</v>
      </c>
      <c r="N88" s="1">
        <f t="shared" si="38"/>
        <v>124370829.30462173</v>
      </c>
    </row>
    <row r="89" spans="1:14" x14ac:dyDescent="0.2">
      <c r="A89" t="s">
        <v>71</v>
      </c>
      <c r="C89" s="1">
        <f>C88*$B$6</f>
        <v>8220487.2916666642</v>
      </c>
      <c r="D89" s="1">
        <f t="shared" ref="D89:N89" si="39">D88*$B$6</f>
        <v>9528409.9817291647</v>
      </c>
      <c r="E89" s="1">
        <f t="shared" si="39"/>
        <v>10951811.880872004</v>
      </c>
      <c r="F89" s="1">
        <f t="shared" si="39"/>
        <v>12507236.866567843</v>
      </c>
      <c r="G89" s="1">
        <f t="shared" si="39"/>
        <v>14163720.10331317</v>
      </c>
      <c r="H89" s="1">
        <f t="shared" si="39"/>
        <v>17926818.341106981</v>
      </c>
      <c r="I89" s="1">
        <f t="shared" si="39"/>
        <v>19802369.637061991</v>
      </c>
      <c r="J89" s="1">
        <f t="shared" si="39"/>
        <v>21796506.908747405</v>
      </c>
      <c r="K89" s="1">
        <f t="shared" si="39"/>
        <v>23915672.119336382</v>
      </c>
      <c r="L89" s="1">
        <f t="shared" si="39"/>
        <v>26166631.123324193</v>
      </c>
      <c r="M89" s="1">
        <f t="shared" si="39"/>
        <v>28556489.20286952</v>
      </c>
      <c r="N89" s="1">
        <f t="shared" si="39"/>
        <v>31092707.326155432</v>
      </c>
    </row>
    <row r="90" spans="1:14" x14ac:dyDescent="0.2">
      <c r="A90" t="s">
        <v>72</v>
      </c>
      <c r="B90">
        <v>0</v>
      </c>
      <c r="C90" s="1">
        <f>C88-C89</f>
        <v>24661461.874999993</v>
      </c>
      <c r="D90" s="1">
        <f t="shared" ref="D90:N90" si="40">D88-D89</f>
        <v>28585229.945187494</v>
      </c>
      <c r="E90" s="1">
        <f t="shared" si="40"/>
        <v>32855435.642616011</v>
      </c>
      <c r="F90" s="1">
        <f t="shared" si="40"/>
        <v>37521710.599703528</v>
      </c>
      <c r="G90" s="1">
        <f t="shared" si="40"/>
        <v>42491160.309939511</v>
      </c>
      <c r="H90" s="1">
        <f t="shared" si="40"/>
        <v>53780455.023320943</v>
      </c>
      <c r="I90" s="1">
        <f t="shared" si="40"/>
        <v>59407108.911185972</v>
      </c>
      <c r="J90" s="1">
        <f t="shared" si="40"/>
        <v>65389520.726242214</v>
      </c>
      <c r="K90" s="1">
        <f t="shared" si="40"/>
        <v>71747016.358009145</v>
      </c>
      <c r="L90" s="1">
        <f t="shared" si="40"/>
        <v>78499893.369972587</v>
      </c>
      <c r="M90" s="1">
        <f t="shared" si="40"/>
        <v>85669467.608608559</v>
      </c>
      <c r="N90" s="1">
        <f t="shared" si="40"/>
        <v>93278121.978466302</v>
      </c>
    </row>
    <row r="92" spans="1:14" x14ac:dyDescent="0.2">
      <c r="A92" t="s">
        <v>73</v>
      </c>
      <c r="B92" s="1">
        <f>-(B8+B9+B10)</f>
        <v>-195000000</v>
      </c>
    </row>
    <row r="93" spans="1:14" x14ac:dyDescent="0.2">
      <c r="A93" t="s">
        <v>74</v>
      </c>
      <c r="B93">
        <v>0</v>
      </c>
      <c r="C93" s="1">
        <f>SUM(C82:C84)</f>
        <v>12133333.333333334</v>
      </c>
      <c r="D93" s="1">
        <f t="shared" ref="D93:N93" si="41">SUM(D82:D84)</f>
        <v>12133333.333333334</v>
      </c>
      <c r="E93" s="1">
        <f t="shared" si="41"/>
        <v>12133333.333333334</v>
      </c>
      <c r="F93" s="1">
        <f t="shared" si="41"/>
        <v>12133333.333333334</v>
      </c>
      <c r="G93" s="1">
        <f t="shared" si="41"/>
        <v>12133333.333333334</v>
      </c>
      <c r="H93" s="1">
        <f t="shared" si="41"/>
        <v>4133333.3333333335</v>
      </c>
      <c r="I93" s="1">
        <f t="shared" si="41"/>
        <v>4133333.3333333335</v>
      </c>
      <c r="J93" s="1">
        <f t="shared" si="41"/>
        <v>4133333.3333333335</v>
      </c>
      <c r="K93" s="1">
        <f t="shared" si="41"/>
        <v>4133333.3333333335</v>
      </c>
      <c r="L93" s="1">
        <f t="shared" si="41"/>
        <v>4133333.3333333335</v>
      </c>
      <c r="M93" s="1">
        <f t="shared" si="41"/>
        <v>4133333.3333333335</v>
      </c>
      <c r="N93" s="1">
        <f t="shared" si="41"/>
        <v>4133333.3333333335</v>
      </c>
    </row>
    <row r="94" spans="1:14" x14ac:dyDescent="0.2">
      <c r="A94" t="s">
        <v>101</v>
      </c>
      <c r="B94">
        <v>0</v>
      </c>
      <c r="C94" s="1"/>
      <c r="D94" s="1"/>
      <c r="E94" s="1"/>
      <c r="F94" s="1">
        <f>IF(E95&lt;C19,B19*E95,0)</f>
        <v>0</v>
      </c>
      <c r="G94" s="1"/>
      <c r="H94" s="1"/>
      <c r="I94" s="1"/>
      <c r="J94" s="1"/>
      <c r="K94" s="1">
        <f>IF(F94&gt;0,0,IF(J95&gt;F19,0,J95*E19))</f>
        <v>0</v>
      </c>
      <c r="L94" s="1"/>
      <c r="M94" s="1"/>
      <c r="N94" s="1">
        <f>IF(F94&gt;0,0,IF(K94&gt;0,0,(N90+N92+N93)*H19))</f>
        <v>487057276.55899817</v>
      </c>
    </row>
    <row r="95" spans="1:14" x14ac:dyDescent="0.2">
      <c r="A95" t="s">
        <v>75</v>
      </c>
      <c r="B95" s="1">
        <f>B90+B92+B93+B94</f>
        <v>-195000000</v>
      </c>
      <c r="C95" s="1">
        <f t="shared" ref="C95:N95" si="42">C90+C92+C93+C94</f>
        <v>36794795.208333328</v>
      </c>
      <c r="D95" s="1">
        <f t="shared" si="42"/>
        <v>40718563.27852083</v>
      </c>
      <c r="E95" s="1">
        <f t="shared" si="42"/>
        <v>44988768.975949347</v>
      </c>
      <c r="F95" s="1">
        <f>F90+F92+F93+F94</f>
        <v>49655043.933036864</v>
      </c>
      <c r="G95" s="1">
        <f t="shared" si="42"/>
        <v>54624493.643272847</v>
      </c>
      <c r="H95" s="1">
        <f t="shared" si="42"/>
        <v>57913788.356654279</v>
      </c>
      <c r="I95" s="1">
        <f t="shared" si="42"/>
        <v>63540442.244519308</v>
      </c>
      <c r="J95" s="1">
        <f t="shared" si="42"/>
        <v>69522854.059575543</v>
      </c>
      <c r="K95" s="1">
        <f t="shared" si="42"/>
        <v>75880349.691342473</v>
      </c>
      <c r="L95" s="1">
        <f t="shared" si="42"/>
        <v>82633226.703305915</v>
      </c>
      <c r="M95" s="1">
        <f t="shared" si="42"/>
        <v>89802800.941941887</v>
      </c>
      <c r="N95" s="1">
        <f t="shared" si="42"/>
        <v>584468731.87079775</v>
      </c>
    </row>
    <row r="96" spans="1:14" x14ac:dyDescent="0.2">
      <c r="A96" t="s">
        <v>76</v>
      </c>
      <c r="B96" s="4">
        <f>B95*B33</f>
        <v>-9621982.5</v>
      </c>
      <c r="C96" s="4">
        <f t="shared" ref="C96:N96" si="43">C95*C33</f>
        <v>1815583.9773623955</v>
      </c>
      <c r="D96" s="4">
        <f t="shared" si="43"/>
        <v>2009196.4271336924</v>
      </c>
      <c r="E96" s="4">
        <f t="shared" si="43"/>
        <v>2219903.3219647566</v>
      </c>
      <c r="F96" s="4">
        <f t="shared" si="43"/>
        <v>2450153.6603098046</v>
      </c>
      <c r="G96" s="4">
        <f t="shared" si="43"/>
        <v>2695363.7020868338</v>
      </c>
      <c r="H96" s="4">
        <f t="shared" si="43"/>
        <v>2857669.0157765704</v>
      </c>
      <c r="I96" s="4">
        <f t="shared" si="43"/>
        <v>3135307.8118924382</v>
      </c>
      <c r="J96" s="4">
        <f t="shared" si="43"/>
        <v>3430500.9492886658</v>
      </c>
      <c r="K96" s="4">
        <f t="shared" si="43"/>
        <v>3744202.0349947573</v>
      </c>
      <c r="L96" s="4">
        <f t="shared" si="43"/>
        <v>4077412.6218345752</v>
      </c>
      <c r="M96" s="4">
        <f t="shared" si="43"/>
        <v>4431184.5082787098</v>
      </c>
      <c r="N96" s="4">
        <f t="shared" si="43"/>
        <v>28839732.871066708</v>
      </c>
    </row>
    <row r="97" spans="1:14" x14ac:dyDescent="0.2">
      <c r="A97" t="s">
        <v>77</v>
      </c>
      <c r="B97" s="4">
        <f>B95*B34</f>
        <v>-9621982.5</v>
      </c>
      <c r="C97" s="4">
        <f t="shared" ref="C97:N97" si="44">C95*C34</f>
        <v>1746956.6404190324</v>
      </c>
      <c r="D97" s="4">
        <f t="shared" si="44"/>
        <v>1859497.7167624135</v>
      </c>
      <c r="E97" s="4">
        <f t="shared" si="44"/>
        <v>1978267.9261929528</v>
      </c>
      <c r="F97" s="4">
        <f t="shared" si="44"/>
        <v>2102433.0112663456</v>
      </c>
      <c r="G97" s="4">
        <f t="shared" si="44"/>
        <v>2227019.4866689006</v>
      </c>
      <c r="H97" s="4">
        <f t="shared" si="44"/>
        <v>2273507.3582649748</v>
      </c>
      <c r="I97" s="4">
        <f t="shared" si="44"/>
        <v>2401830.8521611183</v>
      </c>
      <c r="J97" s="4">
        <f t="shared" si="44"/>
        <v>2530448.9195536436</v>
      </c>
      <c r="K97" s="4">
        <f t="shared" si="44"/>
        <v>2659359.8186753141</v>
      </c>
      <c r="L97" s="4">
        <f t="shared" si="44"/>
        <v>2788561.8850807585</v>
      </c>
      <c r="M97" s="4">
        <f t="shared" si="44"/>
        <v>2918053.5287928656</v>
      </c>
      <c r="N97" s="4">
        <f t="shared" si="44"/>
        <v>18286999.389330611</v>
      </c>
    </row>
    <row r="98" spans="1:14" x14ac:dyDescent="0.2">
      <c r="A98" t="s">
        <v>78</v>
      </c>
      <c r="B98" s="4">
        <f>B95*B35</f>
        <v>-9621982.5</v>
      </c>
      <c r="C98" s="4">
        <f t="shared" ref="C98:N98" si="45">C95*C35</f>
        <v>1764638.7085249405</v>
      </c>
      <c r="D98" s="4">
        <f t="shared" si="45"/>
        <v>1898746.1440508326</v>
      </c>
      <c r="E98" s="4">
        <f t="shared" si="45"/>
        <v>2039948.9927532328</v>
      </c>
      <c r="F98" s="4">
        <f t="shared" si="45"/>
        <v>2189370.7352108355</v>
      </c>
      <c r="G98" s="4">
        <f t="shared" si="45"/>
        <v>2341984.9611852244</v>
      </c>
      <c r="H98" s="4">
        <f t="shared" si="45"/>
        <v>2414456.5372234141</v>
      </c>
      <c r="I98" s="4">
        <f t="shared" si="45"/>
        <v>2575896.3881978607</v>
      </c>
      <c r="J98" s="4">
        <f t="shared" si="45"/>
        <v>2740605.2732995125</v>
      </c>
      <c r="K98" s="4">
        <f t="shared" si="45"/>
        <v>2908633.2185887555</v>
      </c>
      <c r="L98" s="4">
        <f t="shared" si="45"/>
        <v>3080030.9978359086</v>
      </c>
      <c r="M98" s="4">
        <f t="shared" si="45"/>
        <v>3254850.1414991054</v>
      </c>
      <c r="N98" s="4">
        <f t="shared" si="45"/>
        <v>20598857.675075036</v>
      </c>
    </row>
    <row r="100" spans="1:14" x14ac:dyDescent="0.2">
      <c r="A100" t="s">
        <v>79</v>
      </c>
      <c r="B100" s="25">
        <f>(NPV(B5,C95:N95)+B95)*B7</f>
        <v>-3194.6838169115199</v>
      </c>
    </row>
    <row r="101" spans="1:14" x14ac:dyDescent="0.2">
      <c r="A101" t="s">
        <v>80</v>
      </c>
      <c r="B101" s="25">
        <f>NPV(B4,C96:N96)+B96</f>
        <v>3220359.538321048</v>
      </c>
    </row>
    <row r="102" spans="1:14" x14ac:dyDescent="0.2">
      <c r="A102" t="s">
        <v>81</v>
      </c>
      <c r="B102" s="25">
        <f>NPV(B4,C97:N97)+B97</f>
        <v>559281.70960785821</v>
      </c>
    </row>
    <row r="103" spans="1:14" x14ac:dyDescent="0.2">
      <c r="A103" t="s">
        <v>82</v>
      </c>
      <c r="B103" s="25">
        <f>NPV(B4,C98:N98)+B98</f>
        <v>1176699.8241632227</v>
      </c>
    </row>
  </sheetData>
  <pageMargins left="0.7" right="0.7" top="0.75" bottom="0.75" header="0.3" footer="0.3"/>
  <pageSetup scale="34"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Tampa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cp:lastPrinted>2017-02-21T16:32:27Z</cp:lastPrinted>
  <dcterms:created xsi:type="dcterms:W3CDTF">2017-02-13T02:46:44Z</dcterms:created>
  <dcterms:modified xsi:type="dcterms:W3CDTF">2023-03-19T19:35:33Z</dcterms:modified>
</cp:coreProperties>
</file>