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95A54378-BDD8-4C74-8E5F-E8CAF0FCCC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externalReferences>
    <externalReference r:id="rId6"/>
  </externalReferences>
  <definedNames>
    <definedName name="_xlchart.v1.0" hidden="1">Model!$A$6</definedName>
    <definedName name="_xlchart.v1.1" hidden="1">Model!$A$7</definedName>
    <definedName name="_xlchart.v1.2" hidden="1">Model!$K$2:$W$2</definedName>
    <definedName name="_xlchart.v1.3" hidden="1">Model!$K$6:$W$6</definedName>
    <definedName name="_xlchart.v1.4" hidden="1">Model!$K$7:$W$7</definedName>
    <definedName name="_xlchart.v1.5" hidden="1">Model!$A$25</definedName>
    <definedName name="_xlchart.v1.6" hidden="1">Model!$A$26</definedName>
    <definedName name="_xlchart.v1.7" hidden="1">Model!$K$25:$W$25</definedName>
    <definedName name="_xlchart.v1.8" hidden="1">Model!$K$26:$W$26</definedName>
    <definedName name="_xlchart.v1.9" hidden="1">Model!$K$2:$W$2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K23" i="2"/>
  <c r="C23" i="2"/>
  <c r="D23" i="2"/>
  <c r="F23" i="2"/>
  <c r="B23" i="2"/>
  <c r="L40" i="2"/>
  <c r="M40" i="2"/>
  <c r="N40" i="2"/>
  <c r="O40" i="2"/>
  <c r="P40" i="2"/>
  <c r="Q40" i="2"/>
  <c r="R40" i="2"/>
  <c r="S40" i="2"/>
  <c r="T40" i="2"/>
  <c r="U40" i="2"/>
  <c r="V40" i="2"/>
  <c r="K40" i="2"/>
  <c r="C40" i="2"/>
  <c r="D40" i="2"/>
  <c r="E40" i="2"/>
  <c r="F40" i="2"/>
  <c r="B40" i="2"/>
  <c r="V32" i="2"/>
  <c r="U32" i="2"/>
  <c r="T32" i="2"/>
  <c r="S32" i="2"/>
  <c r="R32" i="2"/>
  <c r="Q32" i="2"/>
  <c r="P32" i="2"/>
  <c r="O32" i="2"/>
  <c r="N32" i="2"/>
  <c r="M32" i="2"/>
  <c r="L32" i="2"/>
  <c r="K32" i="2"/>
  <c r="V16" i="2"/>
  <c r="U16" i="2"/>
  <c r="T16" i="2"/>
  <c r="S16" i="2"/>
  <c r="R16" i="2"/>
  <c r="Q16" i="2"/>
  <c r="P16" i="2"/>
  <c r="O16" i="2"/>
  <c r="N16" i="2"/>
  <c r="M16" i="2"/>
  <c r="L16" i="2"/>
  <c r="K16" i="2"/>
  <c r="V31" i="2"/>
  <c r="U31" i="2"/>
  <c r="T31" i="2"/>
  <c r="S31" i="2"/>
  <c r="R31" i="2"/>
  <c r="Q31" i="2"/>
  <c r="P31" i="2"/>
  <c r="O31" i="2"/>
  <c r="N31" i="2"/>
  <c r="M31" i="2"/>
  <c r="L31" i="2"/>
  <c r="K31" i="2"/>
  <c r="C31" i="1" l="1"/>
  <c r="C22" i="1"/>
  <c r="C28" i="1" s="1"/>
  <c r="C13" i="1"/>
  <c r="C35" i="1"/>
  <c r="C29" i="1"/>
  <c r="C27" i="1"/>
  <c r="C25" i="1"/>
  <c r="C24" i="1"/>
  <c r="C23" i="1"/>
  <c r="C21" i="1"/>
  <c r="C20" i="1"/>
  <c r="C10" i="1"/>
  <c r="C8" i="1"/>
  <c r="H31" i="5"/>
  <c r="H30" i="5"/>
  <c r="H29" i="5"/>
  <c r="H28" i="5"/>
  <c r="H27" i="5" s="1"/>
  <c r="H26" i="5"/>
  <c r="H25" i="5"/>
  <c r="H24" i="5"/>
  <c r="H23" i="5"/>
  <c r="H22" i="5"/>
  <c r="H21" i="5"/>
  <c r="H20" i="5"/>
  <c r="H19" i="5"/>
  <c r="H65" i="5"/>
  <c r="H64" i="5"/>
  <c r="C33" i="1" l="1"/>
  <c r="C34" i="1"/>
  <c r="C32" i="1"/>
  <c r="G6" i="5"/>
  <c r="G4" i="5"/>
  <c r="H4" i="5" s="1"/>
  <c r="I35" i="5"/>
  <c r="J35" i="5" s="1"/>
  <c r="H44" i="5"/>
  <c r="L58" i="5"/>
  <c r="H58" i="5"/>
  <c r="L57" i="5"/>
  <c r="H57" i="5"/>
  <c r="L56" i="5"/>
  <c r="J56" i="5"/>
  <c r="H56" i="5"/>
  <c r="L55" i="5"/>
  <c r="J55" i="5"/>
  <c r="H55" i="5"/>
  <c r="L54" i="5"/>
  <c r="J54" i="5"/>
  <c r="H54" i="5"/>
  <c r="L53" i="5"/>
  <c r="J53" i="5"/>
  <c r="H53" i="5"/>
  <c r="L52" i="5"/>
  <c r="J52" i="5"/>
  <c r="H52" i="5"/>
  <c r="L51" i="5"/>
  <c r="J51" i="5"/>
  <c r="H51" i="5"/>
  <c r="L50" i="5"/>
  <c r="J50" i="5"/>
  <c r="H50" i="5"/>
  <c r="L49" i="5"/>
  <c r="J49" i="5"/>
  <c r="H49" i="5"/>
  <c r="L48" i="5"/>
  <c r="J48" i="5"/>
  <c r="H48" i="5"/>
  <c r="L47" i="5"/>
  <c r="J47" i="5"/>
  <c r="H47" i="5"/>
  <c r="L46" i="5"/>
  <c r="J46" i="5"/>
  <c r="H46" i="5"/>
  <c r="L45" i="5"/>
  <c r="J45" i="5"/>
  <c r="H45" i="5"/>
  <c r="L44" i="5"/>
  <c r="J44" i="5"/>
  <c r="I41" i="5"/>
  <c r="H41" i="5"/>
  <c r="I40" i="5"/>
  <c r="H40" i="5"/>
  <c r="I39" i="5"/>
  <c r="H39" i="5"/>
  <c r="I36" i="5"/>
  <c r="J36" i="5" s="1"/>
  <c r="K36" i="5" s="1"/>
  <c r="G14" i="5"/>
  <c r="J15" i="5" s="1"/>
  <c r="G13" i="5"/>
  <c r="G12" i="5"/>
  <c r="H12" i="5" s="1"/>
  <c r="G11" i="5"/>
  <c r="G10" i="5"/>
  <c r="J11" i="5" s="1"/>
  <c r="G9" i="5"/>
  <c r="G8" i="5"/>
  <c r="H8" i="5" s="1"/>
  <c r="G7" i="5"/>
  <c r="G5" i="5"/>
  <c r="B6" i="2"/>
  <c r="C6" i="2"/>
  <c r="D6" i="2"/>
  <c r="E6" i="2"/>
  <c r="F6" i="2"/>
  <c r="K20" i="2"/>
  <c r="K28" i="2" s="1"/>
  <c r="L20" i="2"/>
  <c r="L23" i="2" s="1"/>
  <c r="L28" i="2" s="1"/>
  <c r="M20" i="2"/>
  <c r="M23" i="2" s="1"/>
  <c r="M28" i="2" s="1"/>
  <c r="N20" i="2"/>
  <c r="N23" i="2" s="1"/>
  <c r="N28" i="2" s="1"/>
  <c r="O20" i="2"/>
  <c r="O23" i="2" s="1"/>
  <c r="P20" i="2"/>
  <c r="P23" i="2" s="1"/>
  <c r="Q20" i="2"/>
  <c r="Q23" i="2" s="1"/>
  <c r="R20" i="2"/>
  <c r="R23" i="2" s="1"/>
  <c r="S20" i="2"/>
  <c r="S23" i="2" s="1"/>
  <c r="T20" i="2"/>
  <c r="T23" i="2" s="1"/>
  <c r="U20" i="2"/>
  <c r="U23" i="2" s="1"/>
  <c r="V20" i="2"/>
  <c r="V23" i="2" s="1"/>
  <c r="W23" i="2"/>
  <c r="K27" i="2"/>
  <c r="L27" i="2"/>
  <c r="M27" i="2"/>
  <c r="N27" i="2"/>
  <c r="O27" i="2"/>
  <c r="P27" i="2"/>
  <c r="Q27" i="2"/>
  <c r="R27" i="2"/>
  <c r="S27" i="2"/>
  <c r="T27" i="2"/>
  <c r="U27" i="2"/>
  <c r="V27" i="2"/>
  <c r="O29" i="2"/>
  <c r="P29" i="2"/>
  <c r="Q29" i="2"/>
  <c r="R29" i="2"/>
  <c r="S29" i="2"/>
  <c r="T29" i="2"/>
  <c r="U29" i="2"/>
  <c r="V29" i="2"/>
  <c r="W29" i="2"/>
  <c r="X29" i="2"/>
  <c r="K30" i="2"/>
  <c r="L30" i="2"/>
  <c r="M30" i="2"/>
  <c r="N30" i="2"/>
  <c r="O30" i="2"/>
  <c r="P30" i="2"/>
  <c r="Q30" i="2"/>
  <c r="R30" i="2"/>
  <c r="S30" i="2"/>
  <c r="T30" i="2"/>
  <c r="U30" i="2"/>
  <c r="V30" i="2"/>
  <c r="K47" i="2"/>
  <c r="K54" i="2" s="1"/>
  <c r="L47" i="2"/>
  <c r="L54" i="2" s="1"/>
  <c r="M47" i="2"/>
  <c r="M54" i="2" s="1"/>
  <c r="N47" i="2"/>
  <c r="N54" i="2" s="1"/>
  <c r="O47" i="2"/>
  <c r="P47" i="2"/>
  <c r="P54" i="2" s="1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O54" i="2"/>
  <c r="K60" i="2"/>
  <c r="K65" i="2" s="1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H36" i="2"/>
  <c r="G36" i="2"/>
  <c r="H11" i="2"/>
  <c r="H16" i="2" s="1"/>
  <c r="G11" i="2"/>
  <c r="G16" i="2" s="1"/>
  <c r="E68" i="2"/>
  <c r="C68" i="2"/>
  <c r="D68" i="2"/>
  <c r="F68" i="2"/>
  <c r="B68" i="2"/>
  <c r="B47" i="2"/>
  <c r="B54" i="2" s="1"/>
  <c r="C47" i="2"/>
  <c r="C54" i="2" s="1"/>
  <c r="D47" i="2"/>
  <c r="D54" i="2" s="1"/>
  <c r="H28" i="2"/>
  <c r="G28" i="2"/>
  <c r="H35" i="2"/>
  <c r="H29" i="2"/>
  <c r="D34" i="2"/>
  <c r="E34" i="2"/>
  <c r="F34" i="2"/>
  <c r="D33" i="2"/>
  <c r="E33" i="2"/>
  <c r="F33" i="2"/>
  <c r="F11" i="2"/>
  <c r="E11" i="2"/>
  <c r="D11" i="2"/>
  <c r="C11" i="2"/>
  <c r="B11" i="2"/>
  <c r="E32" i="2" l="1"/>
  <c r="E16" i="2"/>
  <c r="D16" i="2"/>
  <c r="D32" i="2"/>
  <c r="C16" i="2"/>
  <c r="C32" i="2"/>
  <c r="B16" i="2"/>
  <c r="B32" i="2"/>
  <c r="F32" i="2"/>
  <c r="F16" i="2"/>
  <c r="F30" i="2"/>
  <c r="F31" i="2"/>
  <c r="E36" i="2"/>
  <c r="E31" i="2"/>
  <c r="D30" i="2"/>
  <c r="D31" i="2"/>
  <c r="C30" i="2"/>
  <c r="C31" i="2"/>
  <c r="B30" i="2"/>
  <c r="B31" i="2"/>
  <c r="C15" i="1"/>
  <c r="J7" i="5"/>
  <c r="J9" i="5"/>
  <c r="J4" i="5"/>
  <c r="J13" i="5"/>
  <c r="J5" i="5"/>
  <c r="H6" i="5"/>
  <c r="H10" i="5"/>
  <c r="H14" i="5"/>
  <c r="J39" i="5"/>
  <c r="K39" i="5" s="1"/>
  <c r="H34" i="5"/>
  <c r="I6" i="5"/>
  <c r="K6" i="5" s="1"/>
  <c r="I7" i="5"/>
  <c r="K7" i="5" s="1"/>
  <c r="I10" i="5"/>
  <c r="K10" i="5" s="1"/>
  <c r="I11" i="5"/>
  <c r="K11" i="5" s="1"/>
  <c r="J40" i="5"/>
  <c r="K40" i="5" s="1"/>
  <c r="I4" i="5"/>
  <c r="K4" i="5" s="1"/>
  <c r="L4" i="5" s="1"/>
  <c r="I15" i="5"/>
  <c r="K15" i="5" s="1"/>
  <c r="I5" i="5"/>
  <c r="K5" i="5" s="1"/>
  <c r="I34" i="5"/>
  <c r="J34" i="5" s="1"/>
  <c r="K34" i="5" s="1"/>
  <c r="J41" i="5"/>
  <c r="K41" i="5" s="1"/>
  <c r="I9" i="5"/>
  <c r="K9" i="5" s="1"/>
  <c r="H35" i="5"/>
  <c r="K35" i="5" s="1"/>
  <c r="I14" i="5"/>
  <c r="K14" i="5" s="1"/>
  <c r="H5" i="5"/>
  <c r="J6" i="5"/>
  <c r="H9" i="5"/>
  <c r="J10" i="5"/>
  <c r="H13" i="5"/>
  <c r="J14" i="5"/>
  <c r="I13" i="5"/>
  <c r="K13" i="5" s="1"/>
  <c r="I8" i="5"/>
  <c r="K8" i="5" s="1"/>
  <c r="I12" i="5"/>
  <c r="K12" i="5" s="1"/>
  <c r="H7" i="5"/>
  <c r="J8" i="5"/>
  <c r="H11" i="5"/>
  <c r="J12" i="5"/>
  <c r="S28" i="2"/>
  <c r="W35" i="2"/>
  <c r="S35" i="2"/>
  <c r="O35" i="2"/>
  <c r="O28" i="2"/>
  <c r="R28" i="2"/>
  <c r="R35" i="2"/>
  <c r="V35" i="2"/>
  <c r="V28" i="2"/>
  <c r="U35" i="2"/>
  <c r="U28" i="2"/>
  <c r="T28" i="2"/>
  <c r="T35" i="2"/>
  <c r="Q35" i="2"/>
  <c r="Q28" i="2"/>
  <c r="P35" i="2"/>
  <c r="P28" i="2"/>
  <c r="C30" i="1" s="1"/>
  <c r="B27" i="2"/>
  <c r="G20" i="2"/>
  <c r="G37" i="2"/>
  <c r="H37" i="2"/>
  <c r="H20" i="2"/>
  <c r="F36" i="2"/>
  <c r="C36" i="2"/>
  <c r="D36" i="2"/>
  <c r="B36" i="2"/>
  <c r="G29" i="2"/>
  <c r="E27" i="2"/>
  <c r="E30" i="2"/>
  <c r="D27" i="2"/>
  <c r="C27" i="2"/>
  <c r="F27" i="2"/>
  <c r="F29" i="2"/>
  <c r="F60" i="2"/>
  <c r="F65" i="2" s="1"/>
  <c r="F47" i="2"/>
  <c r="F54" i="2" s="1"/>
  <c r="D29" i="2"/>
  <c r="E29" i="2"/>
  <c r="C29" i="2"/>
  <c r="C60" i="2"/>
  <c r="C65" i="2" s="1"/>
  <c r="D60" i="2"/>
  <c r="E47" i="2"/>
  <c r="E54" i="2" s="1"/>
  <c r="C16" i="1" l="1"/>
  <c r="C14" i="1"/>
  <c r="C17" i="1"/>
  <c r="C19" i="1" s="1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C20" i="2"/>
  <c r="C25" i="2" s="1"/>
  <c r="C37" i="2"/>
  <c r="E20" i="2"/>
  <c r="E25" i="2" s="1"/>
  <c r="E37" i="2"/>
  <c r="F20" i="2"/>
  <c r="F37" i="2"/>
  <c r="D20" i="2"/>
  <c r="D25" i="2" s="1"/>
  <c r="D37" i="2"/>
  <c r="B20" i="2"/>
  <c r="B25" i="2" s="1"/>
  <c r="B37" i="2"/>
  <c r="E60" i="2"/>
  <c r="E65" i="2" s="1"/>
  <c r="D65" i="2"/>
  <c r="B60" i="2"/>
  <c r="B65" i="2" s="1"/>
  <c r="C18" i="1" l="1"/>
  <c r="F35" i="2"/>
  <c r="F25" i="2"/>
  <c r="E35" i="2"/>
  <c r="F28" i="2"/>
  <c r="E28" i="2"/>
  <c r="C9" i="1" s="1"/>
  <c r="D35" i="2"/>
  <c r="D28" i="2"/>
  <c r="B28" i="2"/>
  <c r="C35" i="2"/>
  <c r="C28" i="2"/>
  <c r="C11" i="1" l="1"/>
  <c r="C12" i="1"/>
  <c r="C26" i="1" s="1"/>
  <c r="G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<sst xmlns="http://schemas.openxmlformats.org/spreadsheetml/2006/main" count="178" uniqueCount="165">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</sst>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7" fontId="12" fillId="11" borderId="21" xfId="0" applyNumberFormat="1" applyFont="1" applyFill="1" applyBorder="1"/>
    <xf numFmtId="167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7" fontId="12" fillId="11" borderId="24" xfId="0" applyNumberFormat="1" applyFont="1" applyFill="1" applyBorder="1"/>
    <xf numFmtId="167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7" fontId="12" fillId="11" borderId="30" xfId="0" applyNumberFormat="1" applyFont="1" applyFill="1" applyBorder="1"/>
    <xf numFmtId="0" fontId="12" fillId="11" borderId="31" xfId="0" applyFont="1" applyFill="1" applyBorder="1"/>
    <xf numFmtId="167" fontId="12" fillId="11" borderId="35" xfId="0" applyNumberFormat="1" applyFont="1" applyFill="1" applyBorder="1"/>
    <xf numFmtId="167" fontId="12" fillId="11" borderId="13" xfId="0" applyNumberFormat="1" applyFont="1" applyFill="1" applyBorder="1"/>
    <xf numFmtId="0" fontId="0" fillId="11" borderId="36" xfId="0" applyFill="1" applyBorder="1"/>
    <xf numFmtId="167" fontId="12" fillId="11" borderId="37" xfId="0" applyNumberFormat="1" applyFont="1" applyFill="1" applyBorder="1"/>
    <xf numFmtId="167" fontId="12" fillId="11" borderId="38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7" fontId="14" fillId="11" borderId="24" xfId="0" applyNumberFormat="1" applyFont="1" applyFill="1" applyBorder="1"/>
    <xf numFmtId="167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9" xfId="0" applyNumberFormat="1" applyFont="1" applyFill="1" applyBorder="1"/>
    <xf numFmtId="9" fontId="14" fillId="11" borderId="40" xfId="0" applyNumberFormat="1" applyFont="1" applyFill="1" applyBorder="1"/>
    <xf numFmtId="10" fontId="0" fillId="11" borderId="42" xfId="0" applyNumberFormat="1" applyFill="1" applyBorder="1" applyAlignment="1">
      <alignment horizontal="centerContinuous"/>
    </xf>
    <xf numFmtId="9" fontId="14" fillId="11" borderId="43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35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6" xfId="0" applyNumberFormat="1" applyFill="1" applyBorder="1" applyAlignment="1">
      <alignment horizontal="centerContinuous"/>
    </xf>
    <xf numFmtId="0" fontId="12" fillId="11" borderId="44" xfId="0" applyFont="1" applyFill="1" applyBorder="1"/>
    <xf numFmtId="9" fontId="14" fillId="11" borderId="44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165" fontId="12" fillId="11" borderId="0" xfId="0" applyNumberFormat="1" applyFont="1" applyFill="1"/>
    <xf numFmtId="2" fontId="12" fillId="11" borderId="0" xfId="0" applyNumberFormat="1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7" fontId="12" fillId="11" borderId="32" xfId="0" applyNumberFormat="1" applyFont="1" applyFill="1" applyBorder="1" applyAlignment="1">
      <alignment horizontal="center"/>
    </xf>
    <xf numFmtId="167" fontId="12" fillId="11" borderId="33" xfId="0" applyNumberFormat="1" applyFont="1" applyFill="1" applyBorder="1" applyAlignment="1">
      <alignment horizontal="center"/>
    </xf>
    <xf numFmtId="167" fontId="12" fillId="11" borderId="34" xfId="0" applyNumberFormat="1" applyFont="1" applyFill="1" applyBorder="1" applyAlignment="1">
      <alignment horizontal="center"/>
    </xf>
    <xf numFmtId="167" fontId="12" fillId="11" borderId="4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2" fontId="0" fillId="0" borderId="2" xfId="1" applyNumberFormat="1" applyFont="1" applyBorder="1"/>
    <xf numFmtId="9" fontId="5" fillId="0" borderId="0" xfId="1" applyFon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Model!$K$6:$W$6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Model!$K$29:$W$29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Model!$B$6:$G$6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Model!$B$29:$G$29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Model!$K$23:$W$23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Model!$K$27:$W$27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Model!$B$23:$G$23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Model!$B$35:$G$35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Model!$A$30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Model!$K$2:$U$2</c15:sqref>
                  </c15:fullRef>
                </c:ext>
              </c:extLst>
              <c:f>Model!$M$2:$U$2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Model!$K$30:$U$30</c15:sqref>
                  </c15:fullRef>
                </c:ext>
              </c:extLst>
              <c:f>Model!$M$30:$U$30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LNW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[1]DoR!$I$3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[1]DoR!$J$4:$J$15</c:f>
              <c:strCache>
                <c:ptCount val="12"/>
                <c:pt idx="0">
                  <c:v>Less than -30,20%</c:v>
                </c:pt>
                <c:pt idx="1">
                  <c:v>-30,20% to -23,95%</c:v>
                </c:pt>
                <c:pt idx="2">
                  <c:v>-23,95% to -17,70%</c:v>
                </c:pt>
                <c:pt idx="3">
                  <c:v>-17,70% to -11,46%</c:v>
                </c:pt>
                <c:pt idx="4">
                  <c:v>-11,46% to -5,21%</c:v>
                </c:pt>
                <c:pt idx="5">
                  <c:v>-5,21% to 1,03%</c:v>
                </c:pt>
                <c:pt idx="6">
                  <c:v>1,03% to 7,28%</c:v>
                </c:pt>
                <c:pt idx="7">
                  <c:v>7,28% to 13,52%</c:v>
                </c:pt>
                <c:pt idx="8">
                  <c:v>13,52% to 19,77%</c:v>
                </c:pt>
                <c:pt idx="9">
                  <c:v>19,77% to 26,02%</c:v>
                </c:pt>
                <c:pt idx="10">
                  <c:v>26,02% to 32,26%</c:v>
                </c:pt>
                <c:pt idx="11">
                  <c:v>Greater than 32,26%</c:v>
                </c:pt>
              </c:strCache>
            </c:strRef>
          </c:cat>
          <c:val>
            <c:numRef>
              <c:f>[1]DoR!$I$4:$I$15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33</c:v>
                </c:pt>
                <c:pt idx="5">
                  <c:v>44</c:v>
                </c:pt>
                <c:pt idx="6">
                  <c:v>51</c:v>
                </c:pt>
                <c:pt idx="7">
                  <c:v>21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48</xdr:row>
      <xdr:rowOff>4762</xdr:rowOff>
    </xdr:from>
    <xdr:to>
      <xdr:col>26</xdr:col>
      <xdr:colOff>38099</xdr:colOff>
      <xdr:row>75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15</xdr:row>
      <xdr:rowOff>195261</xdr:rowOff>
    </xdr:from>
    <xdr:to>
      <xdr:col>11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PLTR.xlsx" TargetMode="External"/><Relationship Id="rId1" Type="http://schemas.openxmlformats.org/officeDocument/2006/relationships/externalLinkPath" Target="PL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odel-graph"/>
      <sheetName val="Catalysts"/>
      <sheetName val="Do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I3" t="str">
            <v>Frequency</v>
          </cell>
        </row>
        <row r="4">
          <cell r="I4">
            <v>0</v>
          </cell>
          <cell r="J4" t="str">
            <v>Less than -30,20%</v>
          </cell>
        </row>
        <row r="5">
          <cell r="I5">
            <v>0</v>
          </cell>
          <cell r="J5" t="str">
            <v>-30,20% to -23,95%</v>
          </cell>
        </row>
        <row r="6">
          <cell r="I6">
            <v>0</v>
          </cell>
          <cell r="J6" t="str">
            <v>-23,95% to -17,70%</v>
          </cell>
        </row>
        <row r="7">
          <cell r="I7">
            <v>18</v>
          </cell>
          <cell r="J7" t="str">
            <v>-17,70% to -11,46%</v>
          </cell>
        </row>
        <row r="8">
          <cell r="I8">
            <v>33</v>
          </cell>
          <cell r="J8" t="str">
            <v>-11,46% to -5,21%</v>
          </cell>
        </row>
        <row r="9">
          <cell r="I9">
            <v>44</v>
          </cell>
          <cell r="J9" t="str">
            <v>-5,21% to 1,03%</v>
          </cell>
        </row>
        <row r="10">
          <cell r="I10">
            <v>51</v>
          </cell>
          <cell r="J10" t="str">
            <v>1,03% to 7,28%</v>
          </cell>
        </row>
        <row r="11">
          <cell r="I11">
            <v>21</v>
          </cell>
          <cell r="J11" t="str">
            <v>7,28% to 13,52%</v>
          </cell>
        </row>
        <row r="12">
          <cell r="I12">
            <v>5</v>
          </cell>
          <cell r="J12" t="str">
            <v>13,52% to 19,77%</v>
          </cell>
        </row>
        <row r="13">
          <cell r="I13">
            <v>4</v>
          </cell>
          <cell r="J13" t="str">
            <v>19,77% to 26,02%</v>
          </cell>
        </row>
        <row r="14">
          <cell r="I14">
            <v>2</v>
          </cell>
          <cell r="J14" t="str">
            <v>26,02% to 32,26%</v>
          </cell>
        </row>
        <row r="15">
          <cell r="I15">
            <v>3</v>
          </cell>
          <cell r="J15" t="str">
            <v>Greater than 32,26%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topLeftCell="B1" workbookViewId="0">
      <selection activeCell="F19" sqref="F1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Model!E28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Model!E41+Model!E45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C6/Model!F16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C6/Model!G16</f>
        <v>#DIV/0!</v>
      </c>
    </row>
    <row r="16" spans="2:14" x14ac:dyDescent="0.25">
      <c r="B16" s="5" t="s">
        <v>48</v>
      </c>
      <c r="C16" s="6" t="e">
        <f>Model!F16/Model!#REF!-1</f>
        <v>#REF!</v>
      </c>
    </row>
    <row r="17" spans="2:14" x14ac:dyDescent="0.25">
      <c r="B17" s="5" t="s">
        <v>49</v>
      </c>
      <c r="C17" s="6" t="e">
        <f>Model!G16/Model!F16-1</f>
        <v>#DIV/0!</v>
      </c>
      <c r="E17" s="33" t="s">
        <v>59</v>
      </c>
      <c r="L17" s="132"/>
      <c r="M17" s="133"/>
      <c r="N17" s="134"/>
    </row>
    <row r="18" spans="2:14" x14ac:dyDescent="0.25">
      <c r="B18" s="5" t="s">
        <v>77</v>
      </c>
      <c r="C18" s="55" t="e">
        <f>C14/C16</f>
        <v>#DIV/0!</v>
      </c>
      <c r="L18" s="135"/>
      <c r="M18" s="136"/>
      <c r="N18" s="137"/>
    </row>
    <row r="19" spans="2:14" x14ac:dyDescent="0.25">
      <c r="B19" s="5" t="s">
        <v>78</v>
      </c>
      <c r="C19" s="55" t="e">
        <f>C15/C17</f>
        <v>#DIV/0!</v>
      </c>
      <c r="L19" s="135"/>
      <c r="M19" s="136"/>
      <c r="N19" s="137"/>
    </row>
    <row r="20" spans="2:14" x14ac:dyDescent="0.25">
      <c r="B20" s="5" t="s">
        <v>102</v>
      </c>
      <c r="C20" s="6" t="e">
        <f>Model!F4/Model!E3-1</f>
        <v>#DIV/0!</v>
      </c>
      <c r="L20" s="135"/>
      <c r="M20" s="136"/>
      <c r="N20" s="137"/>
    </row>
    <row r="21" spans="2:14" x14ac:dyDescent="0.25">
      <c r="B21" s="5" t="s">
        <v>103</v>
      </c>
      <c r="C21" s="6" t="e">
        <f>Model!G4/Model!F4-1</f>
        <v>#DIV/0!</v>
      </c>
      <c r="L21" s="135"/>
      <c r="M21" s="136"/>
      <c r="N21" s="137"/>
    </row>
    <row r="22" spans="2:14" x14ac:dyDescent="0.25">
      <c r="B22" s="5" t="s">
        <v>79</v>
      </c>
      <c r="C22" s="15">
        <f>Model!E12+Model!E10</f>
        <v>0</v>
      </c>
      <c r="L22" s="135"/>
      <c r="M22" s="136"/>
      <c r="N22" s="137"/>
    </row>
    <row r="23" spans="2:14" x14ac:dyDescent="0.25">
      <c r="B23" s="5" t="s">
        <v>19</v>
      </c>
      <c r="C23" s="15">
        <f>Model!E12</f>
        <v>0</v>
      </c>
      <c r="L23" s="135"/>
      <c r="M23" s="136"/>
      <c r="N23" s="137"/>
    </row>
    <row r="24" spans="2:14" x14ac:dyDescent="0.25">
      <c r="B24" s="5" t="s">
        <v>33</v>
      </c>
      <c r="C24" s="7">
        <f>Model!E17</f>
        <v>0</v>
      </c>
      <c r="L24" s="135"/>
      <c r="M24" s="136"/>
      <c r="N24" s="137"/>
    </row>
    <row r="25" spans="2:14" x14ac:dyDescent="0.25">
      <c r="B25" s="5" t="s">
        <v>34</v>
      </c>
      <c r="C25" s="7">
        <f>Model!E18</f>
        <v>0</v>
      </c>
      <c r="L25" s="135"/>
      <c r="M25" s="136"/>
      <c r="N25" s="137"/>
    </row>
    <row r="26" spans="2:14" x14ac:dyDescent="0.25">
      <c r="B26" s="5" t="s">
        <v>80</v>
      </c>
      <c r="C26" s="36" t="e">
        <f>C12/C23</f>
        <v>#DIV/0!</v>
      </c>
      <c r="L26" s="135"/>
      <c r="M26" s="136"/>
      <c r="N26" s="137"/>
    </row>
    <row r="27" spans="2:14" x14ac:dyDescent="0.25">
      <c r="B27" s="5" t="s">
        <v>104</v>
      </c>
      <c r="C27" s="151" t="e">
        <f>Model!P45/Model!P50</f>
        <v>#DIV/0!</v>
      </c>
      <c r="E27" t="s">
        <v>83</v>
      </c>
      <c r="L27" s="135"/>
      <c r="M27" s="136"/>
      <c r="N27" s="137"/>
    </row>
    <row r="28" spans="2:14" x14ac:dyDescent="0.25">
      <c r="B28" s="5" t="s">
        <v>105</v>
      </c>
      <c r="C28" s="36" t="e">
        <f>C22/-Model!E10</f>
        <v>#DIV/0!</v>
      </c>
      <c r="L28" s="138"/>
      <c r="M28" s="139"/>
      <c r="N28" s="140"/>
    </row>
    <row r="29" spans="2:14" x14ac:dyDescent="0.25">
      <c r="B29" s="5" t="s">
        <v>106</v>
      </c>
      <c r="C29" s="36" t="e">
        <f>Model!P34/Model!P44</f>
        <v>#DIV/0!</v>
      </c>
    </row>
    <row r="30" spans="2:14" x14ac:dyDescent="0.25">
      <c r="B30" s="5" t="s">
        <v>107</v>
      </c>
      <c r="C30" s="36" t="e">
        <f>(Model!P28+Model!P29)/Model!P44</f>
        <v>#DIV/0!</v>
      </c>
    </row>
    <row r="31" spans="2:14" x14ac:dyDescent="0.25">
      <c r="B31" s="5" t="s">
        <v>108</v>
      </c>
      <c r="C31" s="6" t="e">
        <f>(Model!P34-Model!P44)/Model!P40</f>
        <v>#DIV/0!</v>
      </c>
    </row>
    <row r="32" spans="2:14" x14ac:dyDescent="0.25">
      <c r="B32" s="5" t="s">
        <v>109</v>
      </c>
      <c r="C32" s="36" t="e">
        <f>(Model!P40-Model!P49)/Main!C7</f>
        <v>#DIV/0!</v>
      </c>
    </row>
    <row r="33" spans="2:9" x14ac:dyDescent="0.25">
      <c r="B33" s="5" t="s">
        <v>110</v>
      </c>
      <c r="C33" s="36" t="e">
        <f>Model!P3/Model!P40</f>
        <v>#DIV/0!</v>
      </c>
    </row>
    <row r="34" spans="2:9" x14ac:dyDescent="0.25">
      <c r="B34" s="5" t="s">
        <v>111</v>
      </c>
      <c r="C34" s="39" t="e">
        <f>Model!P14/Model!P40</f>
        <v>#DIV/0!</v>
      </c>
    </row>
    <row r="35" spans="2:9" x14ac:dyDescent="0.25">
      <c r="B35" s="5" t="s">
        <v>112</v>
      </c>
      <c r="C35" s="39" t="e">
        <f>Model!P14/Model!P50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87"/>
  <sheetViews>
    <sheetView zoomScaleNormal="10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N33" sqref="N33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76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s="13" t="s">
        <v>45</v>
      </c>
      <c r="W2" t="s">
        <v>70</v>
      </c>
      <c r="X2" t="s">
        <v>74</v>
      </c>
    </row>
    <row r="3" spans="1:24" x14ac:dyDescent="0.25">
      <c r="A3" s="9" t="s">
        <v>154</v>
      </c>
    </row>
    <row r="4" spans="1:24" x14ac:dyDescent="0.25">
      <c r="A4" s="9" t="s">
        <v>155</v>
      </c>
    </row>
    <row r="5" spans="1:24" x14ac:dyDescent="0.25">
      <c r="A5" s="9" t="s">
        <v>156</v>
      </c>
      <c r="D5" s="53"/>
      <c r="E5" s="53"/>
      <c r="F5" s="54"/>
    </row>
    <row r="6" spans="1:24" s="1" customFormat="1" x14ac:dyDescent="0.25">
      <c r="A6" s="1" t="s">
        <v>17</v>
      </c>
      <c r="B6" s="11">
        <f>SUM(B3:B5)</f>
        <v>0</v>
      </c>
      <c r="C6" s="11">
        <f>SUM(C3:C5)</f>
        <v>0</v>
      </c>
      <c r="D6" s="11">
        <f>SUM(D3:D5)</f>
        <v>0</v>
      </c>
      <c r="E6" s="11">
        <f>SUM(E3:E5)</f>
        <v>0</v>
      </c>
      <c r="F6" s="14">
        <f>SUM(F3:F5)</f>
        <v>0</v>
      </c>
      <c r="G6" s="44"/>
      <c r="H6" s="44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4"/>
      <c r="W6" s="11"/>
    </row>
    <row r="7" spans="1:24" x14ac:dyDescent="0.25">
      <c r="A7" s="9" t="s">
        <v>72</v>
      </c>
      <c r="B7" s="10"/>
      <c r="C7" s="10"/>
      <c r="D7" s="10"/>
      <c r="E7" s="10"/>
      <c r="F7" s="15"/>
      <c r="G7" s="43"/>
      <c r="H7" s="43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15"/>
      <c r="W7" s="10"/>
      <c r="X7" s="41"/>
    </row>
    <row r="8" spans="1:24" x14ac:dyDescent="0.25">
      <c r="A8" s="9" t="s">
        <v>157</v>
      </c>
      <c r="B8" s="10"/>
      <c r="C8" s="10"/>
      <c r="D8" s="10"/>
      <c r="E8" s="10"/>
      <c r="F8" s="15"/>
      <c r="G8" s="43"/>
      <c r="H8" s="43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15"/>
      <c r="W8" s="10"/>
      <c r="X8" s="41"/>
    </row>
    <row r="9" spans="1:24" x14ac:dyDescent="0.25">
      <c r="A9" s="9" t="s">
        <v>159</v>
      </c>
      <c r="B9" s="10"/>
      <c r="C9" s="10"/>
      <c r="D9" s="10"/>
      <c r="E9" s="10"/>
      <c r="F9" s="15"/>
      <c r="G9" s="43"/>
      <c r="H9" s="43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15"/>
      <c r="W9" s="10"/>
      <c r="X9" s="41"/>
    </row>
    <row r="10" spans="1:24" x14ac:dyDescent="0.25">
      <c r="A10" s="9" t="s">
        <v>158</v>
      </c>
      <c r="B10" s="10"/>
      <c r="C10" s="10"/>
      <c r="D10" s="10"/>
      <c r="E10" s="10"/>
      <c r="F10" s="15"/>
      <c r="G10" s="43"/>
      <c r="H10" s="43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15"/>
      <c r="W10" s="10"/>
      <c r="X10" s="41"/>
    </row>
    <row r="11" spans="1:24" s="1" customFormat="1" x14ac:dyDescent="0.25">
      <c r="A11" s="1" t="s">
        <v>64</v>
      </c>
      <c r="B11" s="11">
        <f>B8+B9+B10</f>
        <v>0</v>
      </c>
      <c r="C11" s="11">
        <f>C8+C9+C10</f>
        <v>0</v>
      </c>
      <c r="D11" s="11">
        <f>D8+D9+D10</f>
        <v>0</v>
      </c>
      <c r="E11" s="11">
        <f>E8+E9+E10</f>
        <v>0</v>
      </c>
      <c r="F11" s="14">
        <f>F8+F9+F10</f>
        <v>0</v>
      </c>
      <c r="G11" s="44">
        <f>G7*(1-G27)</f>
        <v>0</v>
      </c>
      <c r="H11" s="44">
        <f>H7*(1-H27)</f>
        <v>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</row>
    <row r="12" spans="1:24" x14ac:dyDescent="0.25">
      <c r="A12" t="s">
        <v>65</v>
      </c>
      <c r="B12" s="10"/>
      <c r="C12" s="10"/>
      <c r="D12" s="10"/>
      <c r="E12" s="10"/>
      <c r="F12" s="15"/>
      <c r="G12" s="41"/>
      <c r="H12" s="4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5"/>
    </row>
    <row r="13" spans="1:24" x14ac:dyDescent="0.25">
      <c r="A13" t="s">
        <v>81</v>
      </c>
      <c r="B13" s="10"/>
      <c r="C13" s="10"/>
      <c r="D13" s="10"/>
      <c r="E13" s="10"/>
      <c r="F13" s="15"/>
      <c r="G13" s="41"/>
      <c r="H13" s="4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5"/>
    </row>
    <row r="14" spans="1:24" x14ac:dyDescent="0.25">
      <c r="A14" t="s">
        <v>24</v>
      </c>
      <c r="B14" s="10"/>
      <c r="C14" s="10"/>
      <c r="D14" s="10"/>
      <c r="E14" s="10"/>
      <c r="F14" s="15"/>
      <c r="G14" s="10"/>
      <c r="H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5"/>
    </row>
    <row r="15" spans="1:24" x14ac:dyDescent="0.25">
      <c r="A15" t="s">
        <v>164</v>
      </c>
      <c r="B15" s="10"/>
      <c r="C15" s="10"/>
      <c r="D15" s="10"/>
      <c r="E15" s="10"/>
      <c r="F15" s="15"/>
      <c r="G15" s="41"/>
      <c r="H15" s="4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5"/>
    </row>
    <row r="16" spans="1:24" s="1" customFormat="1" x14ac:dyDescent="0.25">
      <c r="A16" s="1" t="s">
        <v>23</v>
      </c>
      <c r="B16" s="11">
        <f>B6-B11-B12-B13-B14-B15</f>
        <v>0</v>
      </c>
      <c r="C16" s="11">
        <f>C6-C11-C12-C13-C14-C15</f>
        <v>0</v>
      </c>
      <c r="D16" s="11">
        <f>D6-D11-D12-D13-D14-D15</f>
        <v>0</v>
      </c>
      <c r="E16" s="11">
        <f>E6-E11-E12-E13-E14-E15</f>
        <v>0</v>
      </c>
      <c r="F16" s="14">
        <f t="shared" ref="F16:V16" si="0">F6-F11-F12-F13-F14-F15</f>
        <v>0</v>
      </c>
      <c r="G16" s="11">
        <f t="shared" si="0"/>
        <v>0</v>
      </c>
      <c r="H16" s="11">
        <f t="shared" si="0"/>
        <v>0</v>
      </c>
      <c r="I16" s="11"/>
      <c r="J16" s="11"/>
      <c r="K16" s="11">
        <f t="shared" si="0"/>
        <v>0</v>
      </c>
      <c r="L16" s="11">
        <f t="shared" si="0"/>
        <v>0</v>
      </c>
      <c r="M16" s="11">
        <f t="shared" si="0"/>
        <v>0</v>
      </c>
      <c r="N16" s="11">
        <f t="shared" si="0"/>
        <v>0</v>
      </c>
      <c r="O16" s="11">
        <f t="shared" si="0"/>
        <v>0</v>
      </c>
      <c r="P16" s="11">
        <f t="shared" si="0"/>
        <v>0</v>
      </c>
      <c r="Q16" s="11">
        <f t="shared" si="0"/>
        <v>0</v>
      </c>
      <c r="R16" s="11">
        <f t="shared" si="0"/>
        <v>0</v>
      </c>
      <c r="S16" s="11">
        <f t="shared" si="0"/>
        <v>0</v>
      </c>
      <c r="T16" s="11">
        <f t="shared" si="0"/>
        <v>0</v>
      </c>
      <c r="U16" s="11">
        <f t="shared" si="0"/>
        <v>0</v>
      </c>
      <c r="V16" s="14">
        <f t="shared" si="0"/>
        <v>0</v>
      </c>
      <c r="W16" s="11"/>
    </row>
    <row r="17" spans="1:24" x14ac:dyDescent="0.25">
      <c r="A17" t="s">
        <v>75</v>
      </c>
      <c r="B17" s="10"/>
      <c r="C17" s="10"/>
      <c r="D17" s="10"/>
      <c r="E17" s="10"/>
      <c r="F17" s="15"/>
      <c r="G17" s="41"/>
      <c r="H17" s="4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5"/>
    </row>
    <row r="18" spans="1:24" x14ac:dyDescent="0.25">
      <c r="A18" t="s">
        <v>68</v>
      </c>
      <c r="B18" s="10"/>
      <c r="C18" s="10"/>
      <c r="D18" s="10"/>
      <c r="E18" s="10"/>
      <c r="F18" s="15"/>
      <c r="G18" s="41"/>
      <c r="H18" s="4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5"/>
    </row>
    <row r="19" spans="1:24" x14ac:dyDescent="0.25">
      <c r="A19" t="s">
        <v>27</v>
      </c>
      <c r="B19" s="10"/>
      <c r="C19" s="10"/>
      <c r="D19" s="10"/>
      <c r="E19" s="10"/>
      <c r="F19" s="15"/>
      <c r="G19" s="41"/>
      <c r="H19" s="4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5"/>
    </row>
    <row r="20" spans="1:24" s="1" customFormat="1" x14ac:dyDescent="0.25">
      <c r="A20" s="1" t="s">
        <v>19</v>
      </c>
      <c r="B20" s="11">
        <f t="shared" ref="B20:H20" si="1">B16+B17+B18+B19</f>
        <v>0</v>
      </c>
      <c r="C20" s="11">
        <f t="shared" si="1"/>
        <v>0</v>
      </c>
      <c r="D20" s="11">
        <f t="shared" si="1"/>
        <v>0</v>
      </c>
      <c r="E20" s="11">
        <f t="shared" si="1"/>
        <v>0</v>
      </c>
      <c r="F20" s="14">
        <f t="shared" si="1"/>
        <v>0</v>
      </c>
      <c r="G20" s="11">
        <f t="shared" si="1"/>
        <v>0</v>
      </c>
      <c r="H20" s="11">
        <f t="shared" si="1"/>
        <v>0</v>
      </c>
      <c r="K20" s="11">
        <f t="shared" ref="K20:S20" si="2">K16+K17+K18</f>
        <v>0</v>
      </c>
      <c r="L20" s="11">
        <f t="shared" si="2"/>
        <v>0</v>
      </c>
      <c r="M20" s="11">
        <f t="shared" si="2"/>
        <v>0</v>
      </c>
      <c r="N20" s="11">
        <f t="shared" si="2"/>
        <v>0</v>
      </c>
      <c r="O20" s="11">
        <f t="shared" si="2"/>
        <v>0</v>
      </c>
      <c r="P20" s="11">
        <f t="shared" si="2"/>
        <v>0</v>
      </c>
      <c r="Q20" s="11">
        <f t="shared" si="2"/>
        <v>0</v>
      </c>
      <c r="R20" s="11">
        <f t="shared" si="2"/>
        <v>0</v>
      </c>
      <c r="S20" s="11">
        <f t="shared" si="2"/>
        <v>0</v>
      </c>
      <c r="T20" s="11">
        <f>T16+T17+T18</f>
        <v>0</v>
      </c>
      <c r="U20" s="11">
        <f>U16+U17+U18</f>
        <v>0</v>
      </c>
      <c r="V20" s="14">
        <f>V16+V17+V18</f>
        <v>0</v>
      </c>
    </row>
    <row r="21" spans="1:24" x14ac:dyDescent="0.25">
      <c r="A21" t="s">
        <v>20</v>
      </c>
      <c r="B21" s="10"/>
      <c r="C21" s="10"/>
      <c r="D21" s="10"/>
      <c r="E21" s="10"/>
      <c r="F21" s="15"/>
      <c r="G21" s="41"/>
      <c r="H21" s="4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5"/>
    </row>
    <row r="22" spans="1:24" x14ac:dyDescent="0.25">
      <c r="A22" t="s">
        <v>82</v>
      </c>
      <c r="B22" s="10"/>
      <c r="C22" s="10"/>
      <c r="D22" s="10"/>
      <c r="E22" s="10"/>
      <c r="F22" s="15"/>
      <c r="G22" s="41"/>
      <c r="H22" s="4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5"/>
    </row>
    <row r="23" spans="1:24" s="1" customFormat="1" x14ac:dyDescent="0.25">
      <c r="A23" s="1" t="s">
        <v>21</v>
      </c>
      <c r="B23" s="11">
        <f>B20-B21-B22</f>
        <v>0</v>
      </c>
      <c r="C23" s="11">
        <f t="shared" ref="C23:F23" si="3">C20-C21-C22</f>
        <v>0</v>
      </c>
      <c r="D23" s="11">
        <f t="shared" si="3"/>
        <v>0</v>
      </c>
      <c r="E23" s="11">
        <f>E20-E21-E22</f>
        <v>0</v>
      </c>
      <c r="F23" s="14">
        <f t="shared" si="3"/>
        <v>0</v>
      </c>
      <c r="G23" s="65"/>
      <c r="H23" s="65"/>
      <c r="K23" s="11">
        <f>K20-K21-K22</f>
        <v>0</v>
      </c>
      <c r="L23" s="11">
        <f>L20-L21-L22</f>
        <v>0</v>
      </c>
      <c r="M23" s="11">
        <f>M20-M21-M22</f>
        <v>0</v>
      </c>
      <c r="N23" s="11">
        <f t="shared" ref="N23:R23" si="4">N20+N21+N22</f>
        <v>0</v>
      </c>
      <c r="O23" s="11">
        <f t="shared" si="4"/>
        <v>0</v>
      </c>
      <c r="P23" s="11">
        <f>P20-P21-P22</f>
        <v>0</v>
      </c>
      <c r="Q23" s="11">
        <f>Q20-Q21-Q22</f>
        <v>0</v>
      </c>
      <c r="R23" s="11">
        <f t="shared" si="4"/>
        <v>0</v>
      </c>
      <c r="S23" s="11">
        <f>S20-S21-S22</f>
        <v>0</v>
      </c>
      <c r="T23" s="11">
        <f>T20-T21-T22</f>
        <v>0</v>
      </c>
      <c r="U23" s="11">
        <f>U20-U21-U22</f>
        <v>0</v>
      </c>
      <c r="V23" s="14">
        <f>V20-V21-V22</f>
        <v>0</v>
      </c>
      <c r="W23" s="11">
        <f>W24*W26</f>
        <v>0</v>
      </c>
      <c r="X23" s="11"/>
    </row>
    <row r="24" spans="1:24" x14ac:dyDescent="0.25">
      <c r="A24" t="s">
        <v>1</v>
      </c>
      <c r="B24" s="10"/>
      <c r="C24" s="10"/>
      <c r="D24" s="10"/>
      <c r="E24" s="10"/>
      <c r="F24" s="15"/>
      <c r="G24" s="41"/>
      <c r="H24" s="4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5"/>
      <c r="W24" s="10"/>
      <c r="X24" s="10"/>
    </row>
    <row r="25" spans="1:24" s="1" customFormat="1" x14ac:dyDescent="0.25">
      <c r="A25" s="1" t="s">
        <v>22</v>
      </c>
      <c r="B25" s="2" t="e">
        <f>B23/B24</f>
        <v>#DIV/0!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61" t="e">
        <f>F23/F24</f>
        <v>#DIV/0!</v>
      </c>
      <c r="G25" s="62"/>
      <c r="H25" s="6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50"/>
      <c r="W25" s="51"/>
      <c r="X25" s="51"/>
    </row>
    <row r="26" spans="1:24" s="1" customFormat="1" x14ac:dyDescent="0.25">
      <c r="A26" s="9" t="s">
        <v>71</v>
      </c>
      <c r="B26" s="2"/>
      <c r="C26" s="2"/>
      <c r="D26" s="2"/>
      <c r="E26" s="2"/>
      <c r="F26" s="35"/>
      <c r="G26" s="45"/>
      <c r="H26" s="46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0"/>
      <c r="W26" s="51"/>
      <c r="X26" s="51"/>
    </row>
    <row r="27" spans="1:24" s="1" customFormat="1" x14ac:dyDescent="0.25">
      <c r="A27" t="s">
        <v>33</v>
      </c>
      <c r="B27" s="3" t="e">
        <f>1-B11/B6</f>
        <v>#DIV/0!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6" t="e">
        <f>1-F11/F6</f>
        <v>#DIV/0!</v>
      </c>
      <c r="G27" s="47"/>
      <c r="H27" s="47"/>
      <c r="K27" s="3" t="e">
        <f>1-K11/K6</f>
        <v>#DIV/0!</v>
      </c>
      <c r="L27" s="3" t="e">
        <f>1-L11/L6</f>
        <v>#DIV/0!</v>
      </c>
      <c r="M27" s="3" t="e">
        <f>1-M11/M6</f>
        <v>#DIV/0!</v>
      </c>
      <c r="N27" s="3" t="e">
        <f>1-N11/N6</f>
        <v>#DIV/0!</v>
      </c>
      <c r="O27" s="3" t="e">
        <f>1-O11/O6</f>
        <v>#DIV/0!</v>
      </c>
      <c r="P27" s="3" t="e">
        <f>1-P11/P6</f>
        <v>#DIV/0!</v>
      </c>
      <c r="Q27" s="3" t="e">
        <f>1-Q11/Q6</f>
        <v>#DIV/0!</v>
      </c>
      <c r="R27" s="3" t="e">
        <f>1-R11/R6</f>
        <v>#DIV/0!</v>
      </c>
      <c r="S27" s="3" t="e">
        <f>1-S11/S6</f>
        <v>#DIV/0!</v>
      </c>
      <c r="T27" s="3" t="e">
        <f>1-T11/T6</f>
        <v>#DIV/0!</v>
      </c>
      <c r="U27" s="3" t="e">
        <f>1-U11/U6</f>
        <v>#DIV/0!</v>
      </c>
      <c r="V27" s="6" t="e">
        <f>1-V11/V6</f>
        <v>#DIV/0!</v>
      </c>
    </row>
    <row r="28" spans="1:24" x14ac:dyDescent="0.25">
      <c r="A28" t="s">
        <v>34</v>
      </c>
      <c r="B28" s="4" t="e">
        <f>B23/B6</f>
        <v>#DIV/0!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7" t="e">
        <f>F23/F6</f>
        <v>#DIV/0!</v>
      </c>
      <c r="G28" s="48" t="e">
        <f>G23/G7</f>
        <v>#DIV/0!</v>
      </c>
      <c r="H28" s="48" t="e">
        <f>H23/H7</f>
        <v>#DIV/0!</v>
      </c>
      <c r="K28" s="4" t="e">
        <f>K23/K6</f>
        <v>#DIV/0!</v>
      </c>
      <c r="L28" s="4" t="e">
        <f>L23/L6</f>
        <v>#DIV/0!</v>
      </c>
      <c r="M28" s="4" t="e">
        <f>M23/M6</f>
        <v>#DIV/0!</v>
      </c>
      <c r="N28" s="4" t="e">
        <f>N23/N6</f>
        <v>#DIV/0!</v>
      </c>
      <c r="O28" s="4" t="e">
        <f>O23/O6</f>
        <v>#DIV/0!</v>
      </c>
      <c r="P28" s="4" t="e">
        <f>P23/P6</f>
        <v>#DIV/0!</v>
      </c>
      <c r="Q28" s="4" t="e">
        <f>Q23/Q6</f>
        <v>#DIV/0!</v>
      </c>
      <c r="R28" s="4" t="e">
        <f>R23/R6</f>
        <v>#DIV/0!</v>
      </c>
      <c r="S28" s="4" t="e">
        <f>S23/S6</f>
        <v>#DIV/0!</v>
      </c>
      <c r="T28" s="4" t="e">
        <f>T23/T6</f>
        <v>#DIV/0!</v>
      </c>
      <c r="U28" s="4" t="e">
        <f>U23/U6</f>
        <v>#DIV/0!</v>
      </c>
      <c r="V28" s="7" t="e">
        <f>V23/V6</f>
        <v>#DIV/0!</v>
      </c>
    </row>
    <row r="29" spans="1:24" x14ac:dyDescent="0.25">
      <c r="A29" t="s">
        <v>35</v>
      </c>
      <c r="B29" s="3"/>
      <c r="C29" s="3" t="e">
        <f>C6/B6-1</f>
        <v>#DIV/0!</v>
      </c>
      <c r="D29" s="3" t="e">
        <f>D6/C6-1</f>
        <v>#DIV/0!</v>
      </c>
      <c r="E29" s="40" t="e">
        <f>E6/D6-1</f>
        <v>#DIV/0!</v>
      </c>
      <c r="F29" s="6" t="e">
        <f>F6/E6-1</f>
        <v>#DIV/0!</v>
      </c>
      <c r="G29" s="49" t="e">
        <f>G7/F6-1</f>
        <v>#DIV/0!</v>
      </c>
      <c r="H29" s="49" t="e">
        <f>H7/G7-1</f>
        <v>#DIV/0!</v>
      </c>
      <c r="K29" s="4"/>
      <c r="L29" s="4"/>
      <c r="M29" s="4"/>
      <c r="N29" s="4"/>
      <c r="O29" s="4" t="e">
        <f>O6/K6-1</f>
        <v>#DIV/0!</v>
      </c>
      <c r="P29" s="4" t="e">
        <f>P6/L6-1</f>
        <v>#DIV/0!</v>
      </c>
      <c r="Q29" s="4" t="e">
        <f>Q6/M6-1</f>
        <v>#DIV/0!</v>
      </c>
      <c r="R29" s="4" t="e">
        <f>R6/N6-1</f>
        <v>#DIV/0!</v>
      </c>
      <c r="S29" s="4" t="e">
        <f>S6/O6-1</f>
        <v>#DIV/0!</v>
      </c>
      <c r="T29" s="4" t="e">
        <f>T6/P6-1</f>
        <v>#DIV/0!</v>
      </c>
      <c r="U29" s="4" t="e">
        <f>U6/Q6-1</f>
        <v>#DIV/0!</v>
      </c>
      <c r="V29" s="7" t="e">
        <f>V6/R6-1</f>
        <v>#DIV/0!</v>
      </c>
      <c r="W29" s="37" t="e">
        <f>W7/S6-1</f>
        <v>#DIV/0!</v>
      </c>
      <c r="X29" s="37" t="e">
        <f>X7/T6-1</f>
        <v>#DIV/0!</v>
      </c>
    </row>
    <row r="30" spans="1:24" x14ac:dyDescent="0.25">
      <c r="A30" t="s">
        <v>73</v>
      </c>
      <c r="B30" s="4" t="e">
        <f>B12/B6</f>
        <v>#DIV/0!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7" t="e">
        <f>F12/F6</f>
        <v>#DIV/0!</v>
      </c>
      <c r="G30" s="152"/>
      <c r="H30" s="152"/>
      <c r="K30" s="4" t="e">
        <f>K12/K6</f>
        <v>#DIV/0!</v>
      </c>
      <c r="L30" s="4" t="e">
        <f>L12/L6</f>
        <v>#DIV/0!</v>
      </c>
      <c r="M30" s="4" t="e">
        <f>M12/M6</f>
        <v>#DIV/0!</v>
      </c>
      <c r="N30" s="4" t="e">
        <f>N12/N6</f>
        <v>#DIV/0!</v>
      </c>
      <c r="O30" s="4" t="e">
        <f>O12/O6</f>
        <v>#DIV/0!</v>
      </c>
      <c r="P30" s="4" t="e">
        <f>P12/P6</f>
        <v>#DIV/0!</v>
      </c>
      <c r="Q30" s="4" t="e">
        <f>Q12/Q6</f>
        <v>#DIV/0!</v>
      </c>
      <c r="R30" s="4" t="e">
        <f>R12/R6</f>
        <v>#DIV/0!</v>
      </c>
      <c r="S30" s="4" t="e">
        <f>S12/S6</f>
        <v>#DIV/0!</v>
      </c>
      <c r="T30" s="4" t="e">
        <f>T12/T6</f>
        <v>#DIV/0!</v>
      </c>
      <c r="U30" s="4" t="e">
        <f>U12/U6</f>
        <v>#DIV/0!</v>
      </c>
      <c r="V30" s="7" t="e">
        <f>V12/V6</f>
        <v>#DIV/0!</v>
      </c>
      <c r="W30" s="4"/>
    </row>
    <row r="31" spans="1:24" x14ac:dyDescent="0.25">
      <c r="A31" t="s">
        <v>162</v>
      </c>
      <c r="B31" s="4" t="e">
        <f t="shared" ref="B31:E31" si="5">B13/B6</f>
        <v>#DIV/0!</v>
      </c>
      <c r="C31" s="4" t="e">
        <f t="shared" si="5"/>
        <v>#DIV/0!</v>
      </c>
      <c r="D31" s="4" t="e">
        <f t="shared" si="5"/>
        <v>#DIV/0!</v>
      </c>
      <c r="E31" s="4" t="e">
        <f t="shared" si="5"/>
        <v>#DIV/0!</v>
      </c>
      <c r="F31" s="7" t="e">
        <f>F13/F6</f>
        <v>#DIV/0!</v>
      </c>
      <c r="G31" s="152"/>
      <c r="H31" s="152"/>
      <c r="K31" s="4" t="e">
        <f t="shared" ref="K31:V31" si="6">K13/K6</f>
        <v>#DIV/0!</v>
      </c>
      <c r="L31" s="4" t="e">
        <f t="shared" si="6"/>
        <v>#DIV/0!</v>
      </c>
      <c r="M31" s="4" t="e">
        <f t="shared" si="6"/>
        <v>#DIV/0!</v>
      </c>
      <c r="N31" s="4" t="e">
        <f t="shared" si="6"/>
        <v>#DIV/0!</v>
      </c>
      <c r="O31" s="4" t="e">
        <f t="shared" si="6"/>
        <v>#DIV/0!</v>
      </c>
      <c r="P31" s="4" t="e">
        <f t="shared" si="6"/>
        <v>#DIV/0!</v>
      </c>
      <c r="Q31" s="4" t="e">
        <f t="shared" si="6"/>
        <v>#DIV/0!</v>
      </c>
      <c r="R31" s="4" t="e">
        <f t="shared" si="6"/>
        <v>#DIV/0!</v>
      </c>
      <c r="S31" s="4" t="e">
        <f t="shared" si="6"/>
        <v>#DIV/0!</v>
      </c>
      <c r="T31" s="4" t="e">
        <f t="shared" si="6"/>
        <v>#DIV/0!</v>
      </c>
      <c r="U31" s="4" t="e">
        <f t="shared" si="6"/>
        <v>#DIV/0!</v>
      </c>
      <c r="V31" s="7" t="e">
        <f t="shared" si="6"/>
        <v>#DIV/0!</v>
      </c>
      <c r="W31" s="4"/>
    </row>
    <row r="32" spans="1:24" x14ac:dyDescent="0.25">
      <c r="A32" t="s">
        <v>163</v>
      </c>
      <c r="B32" s="4" t="e">
        <f>B15/B6</f>
        <v>#DIV/0!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7" t="e">
        <f>F15/F6</f>
        <v>#DIV/0!</v>
      </c>
      <c r="G32" s="152"/>
      <c r="H32" s="152"/>
      <c r="K32" s="4" t="e">
        <f t="shared" ref="K32:V32" si="7">K15/K6</f>
        <v>#DIV/0!</v>
      </c>
      <c r="L32" s="4" t="e">
        <f t="shared" si="7"/>
        <v>#DIV/0!</v>
      </c>
      <c r="M32" s="4" t="e">
        <f t="shared" si="7"/>
        <v>#DIV/0!</v>
      </c>
      <c r="N32" s="4" t="e">
        <f t="shared" si="7"/>
        <v>#DIV/0!</v>
      </c>
      <c r="O32" s="4" t="e">
        <f t="shared" si="7"/>
        <v>#DIV/0!</v>
      </c>
      <c r="P32" s="4" t="e">
        <f t="shared" si="7"/>
        <v>#DIV/0!</v>
      </c>
      <c r="Q32" s="4" t="e">
        <f t="shared" si="7"/>
        <v>#DIV/0!</v>
      </c>
      <c r="R32" s="4" t="e">
        <f t="shared" si="7"/>
        <v>#DIV/0!</v>
      </c>
      <c r="S32" s="4" t="e">
        <f t="shared" si="7"/>
        <v>#DIV/0!</v>
      </c>
      <c r="T32" s="4" t="e">
        <f t="shared" si="7"/>
        <v>#DIV/0!</v>
      </c>
      <c r="U32" s="4" t="e">
        <f t="shared" si="7"/>
        <v>#DIV/0!</v>
      </c>
      <c r="V32" s="7" t="e">
        <f t="shared" si="7"/>
        <v>#DIV/0!</v>
      </c>
      <c r="W32" s="4"/>
    </row>
    <row r="33" spans="1:23" x14ac:dyDescent="0.25">
      <c r="A33" t="s">
        <v>160</v>
      </c>
      <c r="B33" s="4"/>
      <c r="C33" s="4"/>
      <c r="D33" s="4" t="e">
        <f>D3/C3-1</f>
        <v>#DIV/0!</v>
      </c>
      <c r="E33" s="4" t="e">
        <f>E3/D3-1</f>
        <v>#DIV/0!</v>
      </c>
      <c r="F33" s="7" t="e">
        <f>F3/E3-1</f>
        <v>#DIV/0!</v>
      </c>
      <c r="G33" s="152"/>
      <c r="H33" s="152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7"/>
      <c r="W33" s="4"/>
    </row>
    <row r="34" spans="1:23" x14ac:dyDescent="0.25">
      <c r="A34" t="s">
        <v>161</v>
      </c>
      <c r="B34" s="4"/>
      <c r="C34" s="4"/>
      <c r="D34" s="4" t="e">
        <f>D4/C4-1</f>
        <v>#DIV/0!</v>
      </c>
      <c r="E34" s="4" t="e">
        <f>E4/D4-1</f>
        <v>#DIV/0!</v>
      </c>
      <c r="F34" s="7" t="e">
        <f>F4/E4-1</f>
        <v>#DIV/0!</v>
      </c>
      <c r="G34" s="152"/>
      <c r="H34" s="152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7"/>
      <c r="W34" s="4"/>
    </row>
    <row r="35" spans="1:23" x14ac:dyDescent="0.25">
      <c r="A35" t="s">
        <v>39</v>
      </c>
      <c r="B35" s="3"/>
      <c r="C35" s="3" t="e">
        <f>-(C23/B23-1)</f>
        <v>#DIV/0!</v>
      </c>
      <c r="D35" s="3" t="e">
        <f>-(D23/C23-1)</f>
        <v>#DIV/0!</v>
      </c>
      <c r="E35" s="40" t="e">
        <f>E23/D23-1</f>
        <v>#DIV/0!</v>
      </c>
      <c r="F35" s="6" t="e">
        <f>F23/E23-1</f>
        <v>#DIV/0!</v>
      </c>
      <c r="G35" s="64" t="e">
        <f>G25/F25</f>
        <v>#DIV/0!</v>
      </c>
      <c r="H35" s="64" t="e">
        <f>H25/G25</f>
        <v>#DIV/0!</v>
      </c>
      <c r="K35" s="4"/>
      <c r="L35" s="4"/>
      <c r="M35" s="4"/>
      <c r="N35" s="4"/>
      <c r="O35" s="4" t="e">
        <f t="shared" ref="O35:W35" si="8">O23/K23-1</f>
        <v>#DIV/0!</v>
      </c>
      <c r="P35" s="4" t="e">
        <f t="shared" si="8"/>
        <v>#DIV/0!</v>
      </c>
      <c r="Q35" s="4" t="e">
        <f t="shared" si="8"/>
        <v>#DIV/0!</v>
      </c>
      <c r="R35" s="4" t="e">
        <f t="shared" si="8"/>
        <v>#DIV/0!</v>
      </c>
      <c r="S35" s="4" t="e">
        <f t="shared" si="8"/>
        <v>#DIV/0!</v>
      </c>
      <c r="T35" s="4" t="e">
        <f>T23/P23-1</f>
        <v>#DIV/0!</v>
      </c>
      <c r="U35" s="4" t="e">
        <f t="shared" si="8"/>
        <v>#DIV/0!</v>
      </c>
      <c r="V35" s="7" t="e">
        <f t="shared" si="8"/>
        <v>#DIV/0!</v>
      </c>
      <c r="W35" s="4" t="e">
        <f t="shared" si="8"/>
        <v>#DIV/0!</v>
      </c>
    </row>
    <row r="36" spans="1:23" x14ac:dyDescent="0.25">
      <c r="A36" t="s">
        <v>96</v>
      </c>
      <c r="B36" s="56" t="e">
        <f>B17/B6</f>
        <v>#DIV/0!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7" t="e">
        <f>F17/F6</f>
        <v>#DIV/0!</v>
      </c>
      <c r="G36" s="56" t="e">
        <f>G17/G7</f>
        <v>#DIV/0!</v>
      </c>
      <c r="H36" s="56" t="e">
        <f>H17/H7</f>
        <v>#DIV/0!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"/>
      <c r="W36" s="4"/>
    </row>
    <row r="37" spans="1:23" x14ac:dyDescent="0.25">
      <c r="A37" t="s">
        <v>97</v>
      </c>
      <c r="B37" s="58" t="e">
        <f>-B17/B16</f>
        <v>#DIV/0!</v>
      </c>
      <c r="C37" s="58" t="e">
        <f t="shared" ref="C37:H37" si="9">-C17/C16</f>
        <v>#DIV/0!</v>
      </c>
      <c r="D37" s="58" t="e">
        <f t="shared" si="9"/>
        <v>#DIV/0!</v>
      </c>
      <c r="E37" s="58" t="e">
        <f t="shared" si="9"/>
        <v>#DIV/0!</v>
      </c>
      <c r="F37" s="57" t="e">
        <f t="shared" si="9"/>
        <v>#DIV/0!</v>
      </c>
      <c r="G37" s="56" t="e">
        <f t="shared" si="9"/>
        <v>#DIV/0!</v>
      </c>
      <c r="H37" s="56" t="e">
        <f t="shared" si="9"/>
        <v>#DIV/0!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"/>
      <c r="W37" s="4"/>
    </row>
    <row r="40" spans="1:23" s="1" customFormat="1" x14ac:dyDescent="0.25">
      <c r="A40" s="1" t="s">
        <v>43</v>
      </c>
      <c r="B40" s="11">
        <f>B41+B43-B55-B56-B63</f>
        <v>0</v>
      </c>
      <c r="C40" s="11">
        <f t="shared" ref="C40:F40" si="10">C41+C43-C55-C56-C63</f>
        <v>0</v>
      </c>
      <c r="D40" s="11">
        <f t="shared" si="10"/>
        <v>0</v>
      </c>
      <c r="E40" s="11">
        <f t="shared" si="10"/>
        <v>0</v>
      </c>
      <c r="F40" s="14">
        <f t="shared" si="10"/>
        <v>0</v>
      </c>
      <c r="K40" s="11">
        <f t="shared" ref="K40" si="11">K41+K43-K55-K56-K63</f>
        <v>0</v>
      </c>
      <c r="L40" s="11">
        <f t="shared" ref="L40" si="12">L41+L43-L55-L56-L63</f>
        <v>0</v>
      </c>
      <c r="M40" s="11">
        <f t="shared" ref="M40" si="13">M41+M43-M55-M56-M63</f>
        <v>0</v>
      </c>
      <c r="N40" s="11">
        <f t="shared" ref="N40" si="14">N41+N43-N55-N56-N63</f>
        <v>0</v>
      </c>
      <c r="O40" s="11">
        <f t="shared" ref="O40" si="15">O41+O43-O55-O56-O63</f>
        <v>0</v>
      </c>
      <c r="P40" s="11">
        <f t="shared" ref="P40" si="16">P41+P43-P55-P56-P63</f>
        <v>0</v>
      </c>
      <c r="Q40" s="11">
        <f t="shared" ref="Q40" si="17">Q41+Q43-Q55-Q56-Q63</f>
        <v>0</v>
      </c>
      <c r="R40" s="11">
        <f t="shared" ref="R40" si="18">R41+R43-R55-R56-R63</f>
        <v>0</v>
      </c>
      <c r="S40" s="11">
        <f t="shared" ref="S40" si="19">S41+S43-S55-S56-S63</f>
        <v>0</v>
      </c>
      <c r="T40" s="11">
        <f t="shared" ref="T40" si="20">T41+T43-T55-T56-T63</f>
        <v>0</v>
      </c>
      <c r="U40" s="11">
        <f t="shared" ref="U40" si="21">U41+U43-U55-U56-U63</f>
        <v>0</v>
      </c>
      <c r="V40" s="14">
        <f t="shared" ref="V40" si="22">V41+V43-V55-V56-V63</f>
        <v>0</v>
      </c>
    </row>
    <row r="41" spans="1:23" x14ac:dyDescent="0.25">
      <c r="A41" t="s">
        <v>25</v>
      </c>
      <c r="B41" s="10"/>
      <c r="C41" s="10"/>
      <c r="D41" s="10"/>
      <c r="E41" s="10"/>
      <c r="F41" s="15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5"/>
    </row>
    <row r="42" spans="1:23" x14ac:dyDescent="0.25">
      <c r="A42" t="s">
        <v>84</v>
      </c>
      <c r="B42" s="10"/>
      <c r="C42" s="10"/>
      <c r="D42" s="10"/>
      <c r="E42" s="10"/>
      <c r="F42" s="15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5"/>
    </row>
    <row r="43" spans="1:23" x14ac:dyDescent="0.25">
      <c r="A43" t="s">
        <v>26</v>
      </c>
      <c r="B43" s="10"/>
      <c r="C43" s="10"/>
      <c r="D43" s="10"/>
      <c r="E43" s="10"/>
      <c r="F43" s="15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</row>
    <row r="44" spans="1:23" x14ac:dyDescent="0.25">
      <c r="A44" t="s">
        <v>100</v>
      </c>
      <c r="B44" s="10"/>
      <c r="C44" s="10"/>
      <c r="D44" s="10"/>
      <c r="E44" s="10"/>
      <c r="F44" s="15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5"/>
    </row>
    <row r="45" spans="1:23" x14ac:dyDescent="0.25">
      <c r="A45" t="s">
        <v>98</v>
      </c>
      <c r="B45" s="10"/>
      <c r="C45" s="10"/>
      <c r="D45" s="10"/>
      <c r="E45" s="10"/>
      <c r="F45" s="15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5"/>
    </row>
    <row r="46" spans="1:23" x14ac:dyDescent="0.25">
      <c r="A46" t="s">
        <v>86</v>
      </c>
      <c r="B46" s="10"/>
      <c r="C46" s="10"/>
      <c r="D46" s="10"/>
      <c r="E46" s="10"/>
      <c r="F46" s="15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5"/>
    </row>
    <row r="47" spans="1:23" s="1" customFormat="1" x14ac:dyDescent="0.25">
      <c r="A47" s="1" t="s">
        <v>66</v>
      </c>
      <c r="B47" s="11">
        <f t="shared" ref="B47:C47" si="23">SUM(B41:B46)</f>
        <v>0</v>
      </c>
      <c r="C47" s="11">
        <f t="shared" si="23"/>
        <v>0</v>
      </c>
      <c r="D47" s="11">
        <f>SUM(D41:D46)</f>
        <v>0</v>
      </c>
      <c r="E47" s="11">
        <f t="shared" ref="E47:F47" si="24">SUM(E41:E46)</f>
        <v>0</v>
      </c>
      <c r="F47" s="14">
        <f t="shared" si="24"/>
        <v>0</v>
      </c>
      <c r="K47" s="11">
        <f t="shared" ref="K47:V47" si="25">SUM(K41:K46)</f>
        <v>0</v>
      </c>
      <c r="L47" s="11">
        <f t="shared" si="25"/>
        <v>0</v>
      </c>
      <c r="M47" s="11">
        <f t="shared" si="25"/>
        <v>0</v>
      </c>
      <c r="N47" s="11">
        <f t="shared" si="25"/>
        <v>0</v>
      </c>
      <c r="O47" s="11">
        <f t="shared" si="25"/>
        <v>0</v>
      </c>
      <c r="P47" s="11">
        <f t="shared" si="25"/>
        <v>0</v>
      </c>
      <c r="Q47" s="11">
        <f t="shared" si="25"/>
        <v>0</v>
      </c>
      <c r="R47" s="11">
        <f t="shared" si="25"/>
        <v>0</v>
      </c>
      <c r="S47" s="11">
        <f t="shared" si="25"/>
        <v>0</v>
      </c>
      <c r="T47" s="11">
        <f t="shared" si="25"/>
        <v>0</v>
      </c>
      <c r="U47" s="11">
        <f t="shared" si="25"/>
        <v>0</v>
      </c>
      <c r="V47" s="14">
        <f t="shared" si="25"/>
        <v>0</v>
      </c>
    </row>
    <row r="48" spans="1:23" x14ac:dyDescent="0.25">
      <c r="A48" t="s">
        <v>87</v>
      </c>
      <c r="B48" s="10"/>
      <c r="C48" s="10"/>
      <c r="D48" s="10"/>
      <c r="E48" s="10"/>
      <c r="F48" s="15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5"/>
    </row>
    <row r="49" spans="1:24" x14ac:dyDescent="0.25">
      <c r="A49" t="s">
        <v>85</v>
      </c>
      <c r="B49" s="10"/>
      <c r="C49" s="10"/>
      <c r="D49" s="10"/>
      <c r="E49" s="10"/>
      <c r="F49" s="15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5"/>
    </row>
    <row r="50" spans="1:24" x14ac:dyDescent="0.25">
      <c r="A50" t="s">
        <v>88</v>
      </c>
      <c r="B50" s="10"/>
      <c r="C50" s="10"/>
      <c r="D50" s="10"/>
      <c r="E50" s="10"/>
      <c r="F50" s="15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5"/>
    </row>
    <row r="51" spans="1:24" x14ac:dyDescent="0.25">
      <c r="A51" t="s">
        <v>94</v>
      </c>
      <c r="B51" s="10"/>
      <c r="C51" s="10"/>
      <c r="D51" s="10"/>
      <c r="E51" s="10"/>
      <c r="F51" s="15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5"/>
    </row>
    <row r="52" spans="1:24" s="1" customFormat="1" x14ac:dyDescent="0.25">
      <c r="A52" t="s">
        <v>28</v>
      </c>
      <c r="B52" s="10"/>
      <c r="C52" s="10"/>
      <c r="D52" s="10"/>
      <c r="E52" s="10"/>
      <c r="F52" s="15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5"/>
    </row>
    <row r="53" spans="1:24" s="1" customFormat="1" x14ac:dyDescent="0.25">
      <c r="A53" t="s">
        <v>89</v>
      </c>
      <c r="B53" s="10"/>
      <c r="C53" s="10"/>
      <c r="D53" s="10"/>
      <c r="E53" s="10"/>
      <c r="F53" s="15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5"/>
    </row>
    <row r="54" spans="1:24" x14ac:dyDescent="0.25">
      <c r="A54" s="1" t="s">
        <v>30</v>
      </c>
      <c r="B54" s="11">
        <f>SUM(B47:B53)</f>
        <v>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4">
        <f>SUM(F47:F53)</f>
        <v>0</v>
      </c>
      <c r="K54" s="11">
        <f>SUM(K47:K53)</f>
        <v>0</v>
      </c>
      <c r="L54" s="11">
        <f>SUM(L47:L53)</f>
        <v>0</v>
      </c>
      <c r="M54" s="11">
        <f>SUM(M47:M53)</f>
        <v>0</v>
      </c>
      <c r="N54" s="11">
        <f>SUM(N47:N53)</f>
        <v>0</v>
      </c>
      <c r="O54" s="11">
        <f>SUM(O47:O53)</f>
        <v>0</v>
      </c>
      <c r="P54" s="11">
        <f>SUM(P47:P53)</f>
        <v>0</v>
      </c>
      <c r="Q54" s="11">
        <f>SUM(Q47:Q53)</f>
        <v>0</v>
      </c>
      <c r="R54" s="11">
        <f>SUM(R47:R53)</f>
        <v>0</v>
      </c>
      <c r="S54" s="11">
        <f>SUM(S47:S53)</f>
        <v>0</v>
      </c>
      <c r="T54" s="11">
        <f>SUM(T47:T53)</f>
        <v>0</v>
      </c>
      <c r="U54" s="11">
        <f>SUM(U47:U53)</f>
        <v>0</v>
      </c>
      <c r="V54" s="14">
        <f>SUM(V47:V53)</f>
        <v>0</v>
      </c>
    </row>
    <row r="55" spans="1:24" x14ac:dyDescent="0.25">
      <c r="A55" t="s">
        <v>95</v>
      </c>
      <c r="B55" s="10"/>
      <c r="C55" s="10"/>
      <c r="D55" s="10"/>
      <c r="E55" s="10"/>
      <c r="F55" s="15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5"/>
    </row>
    <row r="56" spans="1:24" x14ac:dyDescent="0.25">
      <c r="A56" t="s">
        <v>32</v>
      </c>
      <c r="B56" s="10"/>
      <c r="C56" s="10"/>
      <c r="D56" s="10"/>
      <c r="E56" s="10"/>
      <c r="F56" s="15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5"/>
    </row>
    <row r="57" spans="1:24" x14ac:dyDescent="0.25">
      <c r="A57" t="s">
        <v>92</v>
      </c>
      <c r="B57" s="10"/>
      <c r="C57" s="10"/>
      <c r="D57" s="10"/>
      <c r="E57" s="10"/>
      <c r="F57" s="15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5"/>
    </row>
    <row r="58" spans="1:24" x14ac:dyDescent="0.25">
      <c r="A58" t="s">
        <v>20</v>
      </c>
      <c r="B58" s="10"/>
      <c r="C58" s="10"/>
      <c r="D58" s="10"/>
      <c r="E58" s="10"/>
      <c r="F58" s="15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5"/>
    </row>
    <row r="59" spans="1:24" x14ac:dyDescent="0.25">
      <c r="A59" t="s">
        <v>99</v>
      </c>
      <c r="B59" s="10"/>
      <c r="C59" s="10"/>
      <c r="D59" s="10"/>
      <c r="E59" s="10"/>
      <c r="F59" s="15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5"/>
    </row>
    <row r="60" spans="1:24" s="1" customFormat="1" x14ac:dyDescent="0.25">
      <c r="A60" s="1" t="s">
        <v>67</v>
      </c>
      <c r="B60" s="11">
        <f>SUM(B55:B59)</f>
        <v>0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4">
        <f>SUM(F55:F59)</f>
        <v>0</v>
      </c>
      <c r="K60" s="11">
        <f t="shared" ref="K60:V60" si="26">SUM(K55:K59)</f>
        <v>0</v>
      </c>
      <c r="L60" s="11">
        <f t="shared" si="26"/>
        <v>0</v>
      </c>
      <c r="M60" s="11">
        <f t="shared" si="26"/>
        <v>0</v>
      </c>
      <c r="N60" s="11">
        <f t="shared" si="26"/>
        <v>0</v>
      </c>
      <c r="O60" s="11">
        <f t="shared" si="26"/>
        <v>0</v>
      </c>
      <c r="P60" s="11">
        <f t="shared" si="26"/>
        <v>0</v>
      </c>
      <c r="Q60" s="11">
        <f t="shared" si="26"/>
        <v>0</v>
      </c>
      <c r="R60" s="11">
        <f t="shared" si="26"/>
        <v>0</v>
      </c>
      <c r="S60" s="11">
        <f t="shared" si="26"/>
        <v>0</v>
      </c>
      <c r="T60" s="11">
        <f t="shared" si="26"/>
        <v>0</v>
      </c>
      <c r="U60" s="11">
        <f t="shared" si="26"/>
        <v>0</v>
      </c>
      <c r="V60" s="14">
        <f t="shared" si="26"/>
        <v>0</v>
      </c>
      <c r="W60" s="11"/>
      <c r="X60" s="11"/>
    </row>
    <row r="61" spans="1:24" x14ac:dyDescent="0.25">
      <c r="A61" t="s">
        <v>90</v>
      </c>
      <c r="B61" s="10"/>
      <c r="C61" s="10"/>
      <c r="D61" s="10"/>
      <c r="E61" s="10"/>
      <c r="F61" s="1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5"/>
    </row>
    <row r="62" spans="1:24" x14ac:dyDescent="0.25">
      <c r="A62" t="s">
        <v>69</v>
      </c>
      <c r="B62" s="10"/>
      <c r="C62" s="10"/>
      <c r="D62" s="10"/>
      <c r="E62" s="10"/>
      <c r="F62" s="15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5"/>
    </row>
    <row r="63" spans="1:24" x14ac:dyDescent="0.25">
      <c r="A63" t="s">
        <v>29</v>
      </c>
      <c r="B63" s="10"/>
      <c r="C63" s="10"/>
      <c r="D63" s="10"/>
      <c r="E63" s="10"/>
      <c r="F63" s="15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5"/>
    </row>
    <row r="64" spans="1:24" x14ac:dyDescent="0.25">
      <c r="A64" t="s">
        <v>91</v>
      </c>
      <c r="B64" s="10"/>
      <c r="C64" s="10"/>
      <c r="D64" s="10"/>
      <c r="E64" s="10"/>
      <c r="F64" s="15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5"/>
    </row>
    <row r="65" spans="1:22" x14ac:dyDescent="0.25">
      <c r="A65" s="1" t="s">
        <v>31</v>
      </c>
      <c r="B65" s="11">
        <f>SUM(B60:B64)</f>
        <v>0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4">
        <f>SUM(F60:F64)</f>
        <v>0</v>
      </c>
      <c r="K65" s="11">
        <f>SUM(K60:K64)</f>
        <v>0</v>
      </c>
      <c r="L65" s="11">
        <f>SUM(L60:L64)</f>
        <v>0</v>
      </c>
      <c r="M65" s="11">
        <f>SUM(M60:M64)</f>
        <v>0</v>
      </c>
      <c r="N65" s="11">
        <f>SUM(N60:N64)</f>
        <v>0</v>
      </c>
      <c r="O65" s="11">
        <f>SUM(O60:O64)</f>
        <v>0</v>
      </c>
      <c r="P65" s="11">
        <f>SUM(P60:P64)</f>
        <v>0</v>
      </c>
      <c r="Q65" s="11">
        <f>SUM(Q60:Q64)</f>
        <v>0</v>
      </c>
      <c r="R65" s="11">
        <f>SUM(R60:R64)</f>
        <v>0</v>
      </c>
      <c r="S65" s="11">
        <f>SUM(S60:S64)</f>
        <v>0</v>
      </c>
      <c r="T65" s="11">
        <f>SUM(T60:T64)</f>
        <v>0</v>
      </c>
      <c r="U65" s="11">
        <f>SUM(U60:U64)</f>
        <v>0</v>
      </c>
      <c r="V65" s="14">
        <f>SUM(V60:V64)</f>
        <v>0</v>
      </c>
    </row>
    <row r="66" spans="1:22" x14ac:dyDescent="0.25">
      <c r="A66" t="s">
        <v>93</v>
      </c>
      <c r="B66" s="10"/>
      <c r="C66" s="10"/>
      <c r="D66" s="10"/>
      <c r="E66" s="10"/>
    </row>
    <row r="68" spans="1:22" s="1" customFormat="1" x14ac:dyDescent="0.25">
      <c r="A68" s="1" t="s">
        <v>101</v>
      </c>
      <c r="B68" s="59" t="e">
        <f>-B17/(B64+B55)</f>
        <v>#DIV/0!</v>
      </c>
      <c r="C68" s="59" t="e">
        <f>-C17/(C64+C55)</f>
        <v>#DIV/0!</v>
      </c>
      <c r="D68" s="59" t="e">
        <f>-D17/(D64+D55)</f>
        <v>#DIV/0!</v>
      </c>
      <c r="E68" s="59" t="e">
        <f>-E17/(E64+E55)</f>
        <v>#DIV/0!</v>
      </c>
      <c r="F68" s="60" t="e">
        <f>-F17/(F64+F55)</f>
        <v>#DIV/0!</v>
      </c>
      <c r="V68" s="16"/>
    </row>
    <row r="86" spans="6:22" s="9" customFormat="1" x14ac:dyDescent="0.25">
      <c r="F86" s="42"/>
      <c r="V86" s="42"/>
    </row>
    <row r="87" spans="6:22" s="1" customFormat="1" x14ac:dyDescent="0.25">
      <c r="F87" s="16"/>
      <c r="V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22" sqref="X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G12" sqref="G12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/>
      <c r="B2" s="18"/>
      <c r="D2" t="s">
        <v>55</v>
      </c>
      <c r="E2" t="s">
        <v>57</v>
      </c>
      <c r="L2" t="s">
        <v>58</v>
      </c>
    </row>
    <row r="3" spans="1:12" x14ac:dyDescent="0.25">
      <c r="A3" s="12"/>
      <c r="B3" s="18"/>
      <c r="D3" s="12">
        <v>45328</v>
      </c>
      <c r="E3" t="s">
        <v>60</v>
      </c>
      <c r="L3" s="12"/>
    </row>
    <row r="4" spans="1:12" x14ac:dyDescent="0.25">
      <c r="A4" s="12"/>
      <c r="B4" s="18"/>
      <c r="D4" s="12">
        <v>45302</v>
      </c>
      <c r="E4" t="s">
        <v>60</v>
      </c>
      <c r="L4" s="12"/>
    </row>
    <row r="5" spans="1:12" x14ac:dyDescent="0.25">
      <c r="A5" s="12"/>
      <c r="B5" s="18"/>
      <c r="L5" s="12"/>
    </row>
    <row r="6" spans="1:12" x14ac:dyDescent="0.25">
      <c r="A6" s="12"/>
      <c r="B6" s="18"/>
      <c r="L6" s="12"/>
    </row>
    <row r="7" spans="1:12" x14ac:dyDescent="0.25">
      <c r="A7" s="12"/>
      <c r="B7" s="18"/>
      <c r="L7" s="12"/>
    </row>
    <row r="8" spans="1:12" x14ac:dyDescent="0.25">
      <c r="A8" s="12"/>
      <c r="B8" s="18"/>
      <c r="L8" s="12"/>
    </row>
    <row r="9" spans="1:12" x14ac:dyDescent="0.25">
      <c r="A9" s="12"/>
      <c r="B9" s="18"/>
      <c r="L9" s="12"/>
    </row>
    <row r="10" spans="1:12" x14ac:dyDescent="0.25">
      <c r="A10" s="12"/>
      <c r="B10" s="18"/>
      <c r="L10" s="12"/>
    </row>
    <row r="11" spans="1:12" x14ac:dyDescent="0.25">
      <c r="A11" s="12"/>
      <c r="B11" s="18"/>
      <c r="L11" s="12"/>
    </row>
    <row r="12" spans="1:12" x14ac:dyDescent="0.25">
      <c r="A12" s="12"/>
      <c r="B12" s="18"/>
      <c r="L12" s="12"/>
    </row>
    <row r="13" spans="1:12" x14ac:dyDescent="0.25">
      <c r="A13" s="12"/>
      <c r="B13" s="18"/>
    </row>
    <row r="14" spans="1:12" x14ac:dyDescent="0.25">
      <c r="A14" s="12"/>
      <c r="B14" s="18"/>
    </row>
    <row r="15" spans="1:12" x14ac:dyDescent="0.25">
      <c r="A15" s="12"/>
      <c r="B15" s="18"/>
    </row>
    <row r="16" spans="1:12" x14ac:dyDescent="0.25">
      <c r="A16" s="12"/>
      <c r="B16" s="18"/>
    </row>
    <row r="17" spans="1:2" x14ac:dyDescent="0.25">
      <c r="A17" s="12"/>
      <c r="B17" s="18"/>
    </row>
    <row r="18" spans="1:2" x14ac:dyDescent="0.25">
      <c r="A18" s="12"/>
      <c r="B18" s="18"/>
    </row>
    <row r="19" spans="1:2" x14ac:dyDescent="0.25">
      <c r="A19" s="12"/>
      <c r="B19" s="18"/>
    </row>
    <row r="20" spans="1:2" x14ac:dyDescent="0.25">
      <c r="A20" s="12"/>
      <c r="B20" s="18"/>
    </row>
    <row r="21" spans="1:2" x14ac:dyDescent="0.25">
      <c r="A21" s="12"/>
      <c r="B21" s="18"/>
    </row>
    <row r="22" spans="1:2" x14ac:dyDescent="0.25">
      <c r="A22" s="12"/>
      <c r="B22" s="18"/>
    </row>
    <row r="23" spans="1:2" x14ac:dyDescent="0.25">
      <c r="A23" s="12"/>
      <c r="B23" s="18"/>
    </row>
    <row r="24" spans="1:2" x14ac:dyDescent="0.25">
      <c r="A24" s="12"/>
      <c r="B24" s="18"/>
    </row>
    <row r="25" spans="1:2" x14ac:dyDescent="0.25">
      <c r="A25" s="12"/>
      <c r="B25" s="18"/>
    </row>
    <row r="26" spans="1:2" x14ac:dyDescent="0.25">
      <c r="A26" s="12"/>
      <c r="B26" s="18"/>
    </row>
    <row r="27" spans="1:2" x14ac:dyDescent="0.25">
      <c r="A27" s="12"/>
      <c r="B27" s="18"/>
    </row>
    <row r="28" spans="1:2" x14ac:dyDescent="0.25">
      <c r="A28" s="12"/>
      <c r="B28" s="18"/>
    </row>
    <row r="29" spans="1:2" x14ac:dyDescent="0.25">
      <c r="A29" s="12"/>
      <c r="B29" s="18"/>
    </row>
    <row r="30" spans="1:2" x14ac:dyDescent="0.25">
      <c r="A30" s="12"/>
      <c r="B30" s="18"/>
    </row>
    <row r="31" spans="1:2" x14ac:dyDescent="0.25">
      <c r="A31" s="12"/>
      <c r="B31" s="18"/>
    </row>
    <row r="32" spans="1:2" x14ac:dyDescent="0.25">
      <c r="A32" s="12"/>
      <c r="B32" s="18"/>
    </row>
    <row r="33" spans="1:2" x14ac:dyDescent="0.25">
      <c r="A33" s="12"/>
      <c r="B33" s="18"/>
    </row>
    <row r="34" spans="1:2" x14ac:dyDescent="0.25">
      <c r="A34" s="12"/>
      <c r="B34" s="18"/>
    </row>
    <row r="35" spans="1:2" x14ac:dyDescent="0.25">
      <c r="A35" s="12"/>
      <c r="B35" s="18"/>
    </row>
    <row r="36" spans="1:2" x14ac:dyDescent="0.25">
      <c r="A36" s="12"/>
      <c r="B36" s="18"/>
    </row>
    <row r="37" spans="1:2" x14ac:dyDescent="0.25">
      <c r="A37" s="12"/>
      <c r="B37" s="18"/>
    </row>
    <row r="38" spans="1:2" x14ac:dyDescent="0.25">
      <c r="A38" s="12"/>
      <c r="B38" s="18"/>
    </row>
    <row r="39" spans="1:2" x14ac:dyDescent="0.25">
      <c r="A39" s="12"/>
      <c r="B39" s="18"/>
    </row>
    <row r="40" spans="1:2" x14ac:dyDescent="0.25">
      <c r="A40" s="12"/>
      <c r="B40" s="18"/>
    </row>
    <row r="41" spans="1:2" x14ac:dyDescent="0.25">
      <c r="A41" s="12"/>
      <c r="B41" s="18"/>
    </row>
    <row r="42" spans="1:2" x14ac:dyDescent="0.25">
      <c r="A42" s="12"/>
      <c r="B42" s="18"/>
    </row>
    <row r="43" spans="1:2" x14ac:dyDescent="0.25">
      <c r="A43" s="12"/>
      <c r="B43" s="18"/>
    </row>
    <row r="44" spans="1:2" x14ac:dyDescent="0.25">
      <c r="A44" s="12"/>
      <c r="B44" s="18"/>
    </row>
    <row r="45" spans="1:2" x14ac:dyDescent="0.25">
      <c r="A45" s="12"/>
      <c r="B45" s="18"/>
    </row>
    <row r="46" spans="1:2" x14ac:dyDescent="0.25">
      <c r="A46" s="12"/>
      <c r="B46" s="18"/>
    </row>
    <row r="47" spans="1:2" x14ac:dyDescent="0.25">
      <c r="A47" s="12"/>
      <c r="B47" s="18"/>
    </row>
    <row r="48" spans="1:2" x14ac:dyDescent="0.25">
      <c r="A48" s="12"/>
      <c r="B48" s="18"/>
    </row>
    <row r="49" spans="1:2" x14ac:dyDescent="0.25">
      <c r="A49" s="12"/>
      <c r="B49" s="18"/>
    </row>
    <row r="50" spans="1:2" x14ac:dyDescent="0.25">
      <c r="A50" s="12"/>
      <c r="B50" s="18"/>
    </row>
    <row r="51" spans="1:2" x14ac:dyDescent="0.25">
      <c r="A51" s="12"/>
      <c r="B51" s="18"/>
    </row>
    <row r="52" spans="1:2" x14ac:dyDescent="0.25">
      <c r="A52" s="12"/>
      <c r="B52" s="18"/>
    </row>
    <row r="53" spans="1:2" x14ac:dyDescent="0.25">
      <c r="A53" s="12"/>
      <c r="B53" s="18"/>
    </row>
    <row r="54" spans="1:2" x14ac:dyDescent="0.25">
      <c r="A54" s="12"/>
      <c r="B54" s="18"/>
    </row>
    <row r="55" spans="1:2" x14ac:dyDescent="0.25">
      <c r="A55" s="12"/>
      <c r="B55" s="18"/>
    </row>
    <row r="56" spans="1:2" x14ac:dyDescent="0.25">
      <c r="A56" s="12"/>
      <c r="B56" s="18"/>
    </row>
    <row r="57" spans="1:2" x14ac:dyDescent="0.25">
      <c r="A57" s="12"/>
      <c r="B57" s="18"/>
    </row>
    <row r="58" spans="1:2" x14ac:dyDescent="0.25">
      <c r="A58" s="12"/>
      <c r="B58" s="18"/>
    </row>
    <row r="59" spans="1:2" x14ac:dyDescent="0.25">
      <c r="A59" s="12"/>
      <c r="B59" s="18"/>
    </row>
    <row r="60" spans="1:2" x14ac:dyDescent="0.25">
      <c r="A60" s="12"/>
      <c r="B60" s="18"/>
    </row>
    <row r="61" spans="1:2" x14ac:dyDescent="0.25">
      <c r="A61" s="12"/>
      <c r="B61" s="18"/>
    </row>
    <row r="62" spans="1:2" x14ac:dyDescent="0.25">
      <c r="A62" s="12"/>
      <c r="B62" s="18"/>
    </row>
    <row r="63" spans="1:2" x14ac:dyDescent="0.25">
      <c r="A63" s="12"/>
      <c r="B63" s="18"/>
    </row>
    <row r="64" spans="1:2" x14ac:dyDescent="0.25">
      <c r="A64" s="12"/>
      <c r="B64" s="18"/>
    </row>
    <row r="65" spans="1:2" x14ac:dyDescent="0.25">
      <c r="A65" s="12"/>
      <c r="B65" s="18"/>
    </row>
    <row r="66" spans="1:2" x14ac:dyDescent="0.25">
      <c r="A66" s="12"/>
      <c r="B66" s="18"/>
    </row>
    <row r="67" spans="1:2" x14ac:dyDescent="0.25">
      <c r="A67" s="12"/>
      <c r="B67" s="18"/>
    </row>
    <row r="68" spans="1:2" x14ac:dyDescent="0.25">
      <c r="A68" s="12"/>
      <c r="B68" s="18"/>
    </row>
    <row r="69" spans="1:2" x14ac:dyDescent="0.25">
      <c r="A69" s="12"/>
      <c r="B69" s="18"/>
    </row>
    <row r="70" spans="1:2" x14ac:dyDescent="0.25">
      <c r="A70" s="12"/>
      <c r="B70" s="18"/>
    </row>
    <row r="71" spans="1:2" x14ac:dyDescent="0.25">
      <c r="A71" s="12"/>
      <c r="B71" s="18"/>
    </row>
    <row r="72" spans="1:2" x14ac:dyDescent="0.25">
      <c r="A72" s="12"/>
      <c r="B72" s="18"/>
    </row>
    <row r="73" spans="1:2" x14ac:dyDescent="0.25">
      <c r="A73" s="12"/>
      <c r="B73" s="18"/>
    </row>
    <row r="74" spans="1:2" x14ac:dyDescent="0.25">
      <c r="A74" s="12"/>
      <c r="B74" s="18"/>
    </row>
    <row r="75" spans="1:2" x14ac:dyDescent="0.25">
      <c r="A75" s="12"/>
      <c r="B75" s="18"/>
    </row>
    <row r="76" spans="1:2" x14ac:dyDescent="0.25">
      <c r="A76" s="12"/>
      <c r="B76" s="18"/>
    </row>
    <row r="77" spans="1:2" x14ac:dyDescent="0.25">
      <c r="A77" s="12"/>
      <c r="B77" s="18"/>
    </row>
    <row r="78" spans="1:2" x14ac:dyDescent="0.25">
      <c r="A78" s="12"/>
      <c r="B78" s="18"/>
    </row>
    <row r="79" spans="1:2" x14ac:dyDescent="0.25">
      <c r="A79" s="12"/>
      <c r="B79" s="18"/>
    </row>
    <row r="80" spans="1:2" x14ac:dyDescent="0.25">
      <c r="A80" s="12"/>
      <c r="B80" s="18"/>
    </row>
    <row r="81" spans="1:2" x14ac:dyDescent="0.25">
      <c r="A81" s="12"/>
      <c r="B81" s="18"/>
    </row>
    <row r="82" spans="1:2" x14ac:dyDescent="0.25">
      <c r="A82" s="12"/>
      <c r="B82" s="18"/>
    </row>
    <row r="83" spans="1:2" x14ac:dyDescent="0.25">
      <c r="A83" s="12"/>
      <c r="B83" s="18"/>
    </row>
    <row r="84" spans="1:2" x14ac:dyDescent="0.25">
      <c r="A84" s="12"/>
      <c r="B84" s="18"/>
    </row>
    <row r="85" spans="1:2" x14ac:dyDescent="0.25">
      <c r="A85" s="12"/>
      <c r="B85" s="18"/>
    </row>
    <row r="86" spans="1:2" x14ac:dyDescent="0.25">
      <c r="A86" s="12"/>
      <c r="B86" s="18"/>
    </row>
    <row r="87" spans="1:2" x14ac:dyDescent="0.25">
      <c r="A87" s="12"/>
      <c r="B87" s="18"/>
    </row>
    <row r="88" spans="1:2" x14ac:dyDescent="0.25">
      <c r="A88" s="12"/>
      <c r="B88" s="18"/>
    </row>
    <row r="89" spans="1:2" x14ac:dyDescent="0.25">
      <c r="A89" s="12"/>
      <c r="B89" s="18"/>
    </row>
    <row r="90" spans="1:2" x14ac:dyDescent="0.25">
      <c r="A90" s="12"/>
      <c r="B90" s="18"/>
    </row>
    <row r="91" spans="1:2" x14ac:dyDescent="0.25">
      <c r="A91" s="12"/>
      <c r="B91" s="18"/>
    </row>
    <row r="92" spans="1:2" x14ac:dyDescent="0.25">
      <c r="A92" s="12"/>
      <c r="B92" s="18"/>
    </row>
    <row r="93" spans="1:2" x14ac:dyDescent="0.25">
      <c r="A93" s="12"/>
      <c r="B93" s="18"/>
    </row>
    <row r="94" spans="1:2" x14ac:dyDescent="0.25">
      <c r="A94" s="12"/>
      <c r="B94" s="18"/>
    </row>
    <row r="95" spans="1:2" x14ac:dyDescent="0.25">
      <c r="A95" s="12"/>
      <c r="B95" s="18"/>
    </row>
    <row r="96" spans="1:2" x14ac:dyDescent="0.25">
      <c r="A96" s="12"/>
      <c r="B96" s="18"/>
    </row>
    <row r="97" spans="1:2" x14ac:dyDescent="0.25">
      <c r="A97" s="12"/>
      <c r="B97" s="18"/>
    </row>
    <row r="98" spans="1:2" x14ac:dyDescent="0.25">
      <c r="A98" s="12"/>
      <c r="B98" s="18"/>
    </row>
    <row r="99" spans="1:2" x14ac:dyDescent="0.25">
      <c r="A99" s="12"/>
      <c r="B99" s="18"/>
    </row>
    <row r="100" spans="1:2" x14ac:dyDescent="0.25">
      <c r="A100" s="12"/>
      <c r="B100" s="18"/>
    </row>
    <row r="101" spans="1:2" x14ac:dyDescent="0.25">
      <c r="A101" s="12"/>
      <c r="B101" s="18"/>
    </row>
    <row r="102" spans="1:2" x14ac:dyDescent="0.25">
      <c r="A102" s="12"/>
      <c r="B102" s="18"/>
    </row>
    <row r="103" spans="1:2" x14ac:dyDescent="0.25">
      <c r="A103" s="12"/>
      <c r="B103" s="18"/>
    </row>
    <row r="104" spans="1:2" x14ac:dyDescent="0.25">
      <c r="A104" s="12"/>
      <c r="B104" s="18"/>
    </row>
    <row r="105" spans="1:2" x14ac:dyDescent="0.25">
      <c r="A105" s="12"/>
      <c r="B105" s="18"/>
    </row>
    <row r="106" spans="1:2" x14ac:dyDescent="0.25">
      <c r="A106" s="12"/>
      <c r="B106" s="18"/>
    </row>
    <row r="107" spans="1:2" x14ac:dyDescent="0.25">
      <c r="A107" s="12"/>
      <c r="B107" s="18"/>
    </row>
    <row r="108" spans="1:2" x14ac:dyDescent="0.25">
      <c r="A108" s="12"/>
      <c r="B108" s="18"/>
    </row>
    <row r="109" spans="1:2" x14ac:dyDescent="0.25">
      <c r="A109" s="12"/>
      <c r="B109" s="18"/>
    </row>
    <row r="110" spans="1:2" x14ac:dyDescent="0.25">
      <c r="A110" s="12"/>
      <c r="B110" s="18"/>
    </row>
    <row r="111" spans="1:2" x14ac:dyDescent="0.25">
      <c r="A111" s="12"/>
      <c r="B111" s="18"/>
    </row>
    <row r="112" spans="1:2" x14ac:dyDescent="0.25">
      <c r="A112" s="12"/>
      <c r="B112" s="18"/>
    </row>
    <row r="113" spans="1:2" x14ac:dyDescent="0.25">
      <c r="A113" s="12"/>
      <c r="B113" s="18"/>
    </row>
    <row r="114" spans="1:2" x14ac:dyDescent="0.25">
      <c r="A114" s="12"/>
      <c r="B114" s="18"/>
    </row>
    <row r="115" spans="1:2" x14ac:dyDescent="0.25">
      <c r="A115" s="12"/>
      <c r="B115" s="18"/>
    </row>
    <row r="116" spans="1:2" x14ac:dyDescent="0.25">
      <c r="A116" s="12"/>
      <c r="B116" s="18"/>
    </row>
    <row r="117" spans="1:2" x14ac:dyDescent="0.25">
      <c r="A117" s="12"/>
      <c r="B117" s="18"/>
    </row>
    <row r="118" spans="1:2" x14ac:dyDescent="0.25">
      <c r="A118" s="12"/>
      <c r="B118" s="18"/>
    </row>
    <row r="119" spans="1:2" x14ac:dyDescent="0.25">
      <c r="A119" s="12"/>
      <c r="B119" s="18"/>
    </row>
    <row r="120" spans="1:2" x14ac:dyDescent="0.25">
      <c r="A120" s="12"/>
      <c r="B120" s="18"/>
    </row>
    <row r="121" spans="1:2" x14ac:dyDescent="0.25">
      <c r="A121" s="12"/>
      <c r="B121" s="18"/>
    </row>
    <row r="122" spans="1:2" x14ac:dyDescent="0.25">
      <c r="A122" s="12"/>
      <c r="B122" s="18"/>
    </row>
    <row r="123" spans="1:2" x14ac:dyDescent="0.25">
      <c r="A123" s="12"/>
      <c r="B123" s="18"/>
    </row>
    <row r="124" spans="1:2" x14ac:dyDescent="0.25">
      <c r="A124" s="12"/>
      <c r="B124" s="18"/>
    </row>
    <row r="125" spans="1:2" x14ac:dyDescent="0.25">
      <c r="A125" s="12"/>
      <c r="B125" s="18"/>
    </row>
    <row r="126" spans="1:2" x14ac:dyDescent="0.25">
      <c r="A126" s="12"/>
      <c r="B126" s="18"/>
    </row>
    <row r="127" spans="1:2" x14ac:dyDescent="0.25">
      <c r="A127" s="12"/>
      <c r="B127" s="18"/>
    </row>
    <row r="128" spans="1:2" x14ac:dyDescent="0.25">
      <c r="A128" s="12"/>
      <c r="B128" s="18"/>
    </row>
    <row r="129" spans="1:2" x14ac:dyDescent="0.25">
      <c r="A129" s="12"/>
      <c r="B129" s="18"/>
    </row>
    <row r="130" spans="1:2" x14ac:dyDescent="0.25">
      <c r="A130" s="12"/>
      <c r="B130" s="18"/>
    </row>
    <row r="131" spans="1:2" x14ac:dyDescent="0.25">
      <c r="A131" s="12"/>
      <c r="B131" s="18"/>
    </row>
    <row r="132" spans="1:2" x14ac:dyDescent="0.25">
      <c r="A132" s="12"/>
      <c r="B132" s="18"/>
    </row>
    <row r="133" spans="1:2" x14ac:dyDescent="0.25">
      <c r="A133" s="12"/>
      <c r="B133" s="18"/>
    </row>
    <row r="134" spans="1:2" x14ac:dyDescent="0.25">
      <c r="A134" s="12"/>
      <c r="B134" s="18"/>
    </row>
    <row r="135" spans="1:2" x14ac:dyDescent="0.25">
      <c r="A135" s="12"/>
      <c r="B135" s="18"/>
    </row>
    <row r="136" spans="1:2" x14ac:dyDescent="0.25">
      <c r="A136" s="12"/>
      <c r="B136" s="18"/>
    </row>
    <row r="137" spans="1:2" x14ac:dyDescent="0.25">
      <c r="A137" s="12"/>
      <c r="B137" s="18"/>
    </row>
    <row r="138" spans="1:2" x14ac:dyDescent="0.25">
      <c r="A138" s="12"/>
      <c r="B138" s="18"/>
    </row>
    <row r="139" spans="1:2" x14ac:dyDescent="0.25">
      <c r="A139" s="12"/>
      <c r="B139" s="18"/>
    </row>
    <row r="140" spans="1:2" x14ac:dyDescent="0.25">
      <c r="A140" s="12"/>
      <c r="B140" s="18"/>
    </row>
    <row r="141" spans="1:2" x14ac:dyDescent="0.25">
      <c r="A141" s="12"/>
      <c r="B141" s="18"/>
    </row>
    <row r="142" spans="1:2" x14ac:dyDescent="0.25">
      <c r="A142" s="12"/>
      <c r="B142" s="18"/>
    </row>
    <row r="143" spans="1:2" x14ac:dyDescent="0.25">
      <c r="A143" s="12"/>
      <c r="B143" s="18"/>
    </row>
    <row r="144" spans="1:2" x14ac:dyDescent="0.25">
      <c r="A144" s="12"/>
      <c r="B144" s="18"/>
    </row>
    <row r="145" spans="1:2" x14ac:dyDescent="0.25">
      <c r="A145" s="12"/>
      <c r="B145" s="18"/>
    </row>
    <row r="146" spans="1:2" x14ac:dyDescent="0.25">
      <c r="A146" s="12"/>
      <c r="B146" s="18"/>
    </row>
    <row r="147" spans="1:2" x14ac:dyDescent="0.25">
      <c r="A147" s="12"/>
      <c r="B147" s="18"/>
    </row>
    <row r="148" spans="1:2" x14ac:dyDescent="0.25">
      <c r="A148" s="12"/>
      <c r="B148" s="18"/>
    </row>
    <row r="149" spans="1:2" x14ac:dyDescent="0.25">
      <c r="A149" s="12"/>
      <c r="B149" s="18"/>
    </row>
    <row r="150" spans="1:2" x14ac:dyDescent="0.25">
      <c r="A150" s="12"/>
      <c r="B150" s="18"/>
    </row>
    <row r="151" spans="1:2" x14ac:dyDescent="0.25">
      <c r="A151" s="12"/>
      <c r="B151" s="18"/>
    </row>
    <row r="152" spans="1:2" x14ac:dyDescent="0.25">
      <c r="A152" s="12"/>
      <c r="B152" s="18"/>
    </row>
    <row r="153" spans="1:2" x14ac:dyDescent="0.25">
      <c r="A153" s="12"/>
      <c r="B153" s="18"/>
    </row>
    <row r="154" spans="1:2" x14ac:dyDescent="0.25">
      <c r="A154" s="12"/>
      <c r="B154" s="18"/>
    </row>
    <row r="155" spans="1:2" x14ac:dyDescent="0.25">
      <c r="A155" s="12"/>
      <c r="B155" s="18"/>
    </row>
    <row r="156" spans="1:2" x14ac:dyDescent="0.25">
      <c r="A156" s="12"/>
      <c r="B156" s="18"/>
    </row>
    <row r="157" spans="1:2" x14ac:dyDescent="0.25">
      <c r="A157" s="12"/>
      <c r="B157" s="18"/>
    </row>
    <row r="158" spans="1:2" x14ac:dyDescent="0.25">
      <c r="A158" s="12"/>
      <c r="B158" s="18"/>
    </row>
    <row r="159" spans="1:2" x14ac:dyDescent="0.25">
      <c r="A159" s="12"/>
      <c r="B159" s="18"/>
    </row>
    <row r="160" spans="1:2" x14ac:dyDescent="0.25">
      <c r="A160" s="12"/>
      <c r="B160" s="18"/>
    </row>
    <row r="161" spans="1:2" x14ac:dyDescent="0.25">
      <c r="A161" s="12"/>
      <c r="B161" s="18"/>
    </row>
    <row r="162" spans="1:2" x14ac:dyDescent="0.25">
      <c r="A162" s="12"/>
      <c r="B162" s="18"/>
    </row>
    <row r="163" spans="1:2" x14ac:dyDescent="0.25">
      <c r="A163" s="12"/>
      <c r="B163" s="18"/>
    </row>
    <row r="164" spans="1:2" x14ac:dyDescent="0.25">
      <c r="A164" s="12"/>
      <c r="B164" s="18"/>
    </row>
    <row r="165" spans="1:2" x14ac:dyDescent="0.25">
      <c r="A165" s="12"/>
      <c r="B165" s="18"/>
    </row>
    <row r="166" spans="1:2" x14ac:dyDescent="0.25">
      <c r="A166" s="12"/>
      <c r="B166" s="18"/>
    </row>
    <row r="167" spans="1:2" x14ac:dyDescent="0.25">
      <c r="A167" s="12"/>
      <c r="B167" s="18"/>
    </row>
    <row r="168" spans="1:2" x14ac:dyDescent="0.25">
      <c r="A168" s="12"/>
      <c r="B168" s="18"/>
    </row>
    <row r="169" spans="1:2" x14ac:dyDescent="0.25">
      <c r="A169" s="12"/>
      <c r="B169" s="18"/>
    </row>
    <row r="170" spans="1:2" x14ac:dyDescent="0.25">
      <c r="A170" s="12"/>
      <c r="B170" s="18"/>
    </row>
    <row r="171" spans="1:2" x14ac:dyDescent="0.25">
      <c r="A171" s="12"/>
      <c r="B171" s="18"/>
    </row>
    <row r="172" spans="1:2" x14ac:dyDescent="0.25">
      <c r="A172" s="12"/>
      <c r="B172" s="18"/>
    </row>
    <row r="173" spans="1:2" x14ac:dyDescent="0.25">
      <c r="A173" s="12"/>
      <c r="B173" s="18"/>
    </row>
    <row r="174" spans="1:2" x14ac:dyDescent="0.25">
      <c r="A174" s="12"/>
      <c r="B174" s="18"/>
    </row>
    <row r="175" spans="1:2" x14ac:dyDescent="0.25">
      <c r="A175" s="12"/>
      <c r="B175" s="18"/>
    </row>
    <row r="176" spans="1:2" x14ac:dyDescent="0.25">
      <c r="A176" s="12"/>
      <c r="B176" s="18"/>
    </row>
    <row r="177" spans="1:2" x14ac:dyDescent="0.25">
      <c r="A177" s="12"/>
      <c r="B177" s="18"/>
    </row>
    <row r="178" spans="1:2" x14ac:dyDescent="0.25">
      <c r="A178" s="12"/>
      <c r="B178" s="18"/>
    </row>
    <row r="179" spans="1:2" x14ac:dyDescent="0.25">
      <c r="A179" s="12"/>
      <c r="B179" s="18"/>
    </row>
    <row r="180" spans="1:2" x14ac:dyDescent="0.25">
      <c r="A180" s="12"/>
      <c r="B180" s="18"/>
    </row>
    <row r="181" spans="1:2" x14ac:dyDescent="0.25">
      <c r="A181" s="12"/>
      <c r="B181" s="18"/>
    </row>
    <row r="182" spans="1:2" x14ac:dyDescent="0.25">
      <c r="A182" s="12"/>
      <c r="B182" s="18"/>
    </row>
    <row r="183" spans="1:2" x14ac:dyDescent="0.25">
      <c r="A183" s="12"/>
      <c r="B183" s="18"/>
    </row>
    <row r="184" spans="1:2" x14ac:dyDescent="0.25">
      <c r="A184" s="12"/>
      <c r="B184" s="18"/>
    </row>
    <row r="185" spans="1:2" x14ac:dyDescent="0.25">
      <c r="A185" s="12"/>
      <c r="B185" s="18"/>
    </row>
    <row r="186" spans="1:2" x14ac:dyDescent="0.25">
      <c r="A186" s="12"/>
      <c r="B186" s="18"/>
    </row>
    <row r="187" spans="1:2" x14ac:dyDescent="0.25">
      <c r="A187" s="12"/>
      <c r="B187" s="18"/>
    </row>
    <row r="188" spans="1:2" x14ac:dyDescent="0.25">
      <c r="A188" s="12"/>
      <c r="B188" s="18"/>
    </row>
    <row r="189" spans="1:2" x14ac:dyDescent="0.25">
      <c r="A189" s="12"/>
      <c r="B189" s="18"/>
    </row>
    <row r="190" spans="1:2" x14ac:dyDescent="0.25">
      <c r="A190" s="12"/>
      <c r="B190" s="18"/>
    </row>
    <row r="191" spans="1:2" x14ac:dyDescent="0.25">
      <c r="A191" s="12"/>
      <c r="B191" s="18"/>
    </row>
    <row r="192" spans="1:2" x14ac:dyDescent="0.25">
      <c r="A192" s="12"/>
      <c r="B192" s="18"/>
    </row>
    <row r="193" spans="1:2" x14ac:dyDescent="0.25">
      <c r="A193" s="12"/>
      <c r="B193" s="18"/>
    </row>
    <row r="194" spans="1:2" x14ac:dyDescent="0.25">
      <c r="A194" s="12"/>
      <c r="B194" s="18"/>
    </row>
    <row r="195" spans="1:2" x14ac:dyDescent="0.25">
      <c r="A195" s="12"/>
      <c r="B195" s="18"/>
    </row>
    <row r="196" spans="1:2" x14ac:dyDescent="0.25">
      <c r="A196" s="12"/>
      <c r="B196" s="18"/>
    </row>
    <row r="197" spans="1:2" x14ac:dyDescent="0.25">
      <c r="A197" s="12"/>
      <c r="B197" s="18"/>
    </row>
    <row r="198" spans="1:2" x14ac:dyDescent="0.25">
      <c r="A198" s="12"/>
      <c r="B198" s="18"/>
    </row>
    <row r="199" spans="1:2" x14ac:dyDescent="0.25">
      <c r="A199" s="12"/>
      <c r="B199" s="18"/>
    </row>
    <row r="200" spans="1:2" x14ac:dyDescent="0.25">
      <c r="A200" s="12"/>
      <c r="B200" s="18"/>
    </row>
    <row r="201" spans="1:2" x14ac:dyDescent="0.25">
      <c r="A201" s="12"/>
      <c r="B201" s="18"/>
    </row>
    <row r="202" spans="1:2" x14ac:dyDescent="0.25">
      <c r="A202" s="12"/>
      <c r="B202" s="18"/>
    </row>
    <row r="203" spans="1:2" x14ac:dyDescent="0.25">
      <c r="A203" s="12"/>
      <c r="B203" s="18"/>
    </row>
    <row r="204" spans="1:2" x14ac:dyDescent="0.25">
      <c r="A204" s="12"/>
      <c r="B204" s="18"/>
    </row>
    <row r="205" spans="1:2" x14ac:dyDescent="0.25">
      <c r="A205" s="12"/>
      <c r="B205" s="18"/>
    </row>
    <row r="206" spans="1:2" x14ac:dyDescent="0.25">
      <c r="A206" s="12"/>
      <c r="B206" s="18"/>
    </row>
    <row r="207" spans="1:2" x14ac:dyDescent="0.25">
      <c r="A207" s="12"/>
      <c r="B207" s="18"/>
    </row>
    <row r="208" spans="1:2" x14ac:dyDescent="0.25">
      <c r="A208" s="12"/>
      <c r="B208" s="18"/>
    </row>
    <row r="209" spans="1:2" x14ac:dyDescent="0.25">
      <c r="A209" s="12"/>
      <c r="B209" s="18"/>
    </row>
    <row r="210" spans="1:2" x14ac:dyDescent="0.25">
      <c r="A210" s="12"/>
      <c r="B210" s="18"/>
    </row>
    <row r="211" spans="1:2" x14ac:dyDescent="0.25">
      <c r="A211" s="12"/>
      <c r="B211" s="18"/>
    </row>
    <row r="212" spans="1:2" x14ac:dyDescent="0.25">
      <c r="A212" s="12"/>
      <c r="B212" s="18"/>
    </row>
    <row r="213" spans="1:2" x14ac:dyDescent="0.25">
      <c r="A213" s="12"/>
      <c r="B213" s="18"/>
    </row>
    <row r="214" spans="1:2" x14ac:dyDescent="0.25">
      <c r="A214" s="12"/>
      <c r="B214" s="18"/>
    </row>
    <row r="215" spans="1:2" x14ac:dyDescent="0.25">
      <c r="A215" s="12"/>
      <c r="B215" s="18"/>
    </row>
    <row r="216" spans="1:2" x14ac:dyDescent="0.25">
      <c r="A216" s="12"/>
      <c r="B216" s="18"/>
    </row>
    <row r="217" spans="1:2" x14ac:dyDescent="0.25">
      <c r="A217" s="12"/>
      <c r="B217" s="18"/>
    </row>
    <row r="218" spans="1:2" x14ac:dyDescent="0.25">
      <c r="A218" s="12"/>
      <c r="B218" s="18"/>
    </row>
    <row r="219" spans="1:2" x14ac:dyDescent="0.25">
      <c r="A219" s="12"/>
      <c r="B219" s="18"/>
    </row>
    <row r="220" spans="1:2" x14ac:dyDescent="0.25">
      <c r="A220" s="12"/>
      <c r="B220" s="18"/>
    </row>
    <row r="221" spans="1:2" x14ac:dyDescent="0.25">
      <c r="A221" s="12"/>
      <c r="B221" s="18"/>
    </row>
    <row r="222" spans="1:2" x14ac:dyDescent="0.25">
      <c r="A222" s="12"/>
      <c r="B222" s="18"/>
    </row>
    <row r="223" spans="1:2" x14ac:dyDescent="0.25">
      <c r="A223" s="12"/>
      <c r="B223" s="18"/>
    </row>
    <row r="224" spans="1:2" x14ac:dyDescent="0.25">
      <c r="A224" s="12"/>
      <c r="B224" s="18"/>
    </row>
    <row r="225" spans="1:2" x14ac:dyDescent="0.25">
      <c r="A225" s="12"/>
      <c r="B225" s="18"/>
    </row>
    <row r="226" spans="1:2" x14ac:dyDescent="0.25">
      <c r="A226" s="12"/>
      <c r="B226" s="18"/>
    </row>
    <row r="227" spans="1:2" x14ac:dyDescent="0.25">
      <c r="A227" s="12"/>
      <c r="B227" s="18"/>
    </row>
    <row r="228" spans="1:2" x14ac:dyDescent="0.25">
      <c r="A228" s="12"/>
      <c r="B228" s="18"/>
    </row>
    <row r="229" spans="1:2" x14ac:dyDescent="0.25">
      <c r="A229" s="12"/>
      <c r="B229" s="18"/>
    </row>
    <row r="230" spans="1:2" x14ac:dyDescent="0.25">
      <c r="A230" s="12"/>
      <c r="B230" s="18"/>
    </row>
    <row r="231" spans="1:2" x14ac:dyDescent="0.25">
      <c r="A231" s="12"/>
      <c r="B231" s="18"/>
    </row>
    <row r="232" spans="1:2" x14ac:dyDescent="0.25">
      <c r="A232" s="12"/>
      <c r="B232" s="18"/>
    </row>
    <row r="233" spans="1:2" x14ac:dyDescent="0.25">
      <c r="A233" s="12"/>
      <c r="B233" s="18"/>
    </row>
    <row r="234" spans="1:2" x14ac:dyDescent="0.25">
      <c r="A234" s="12"/>
      <c r="B234" s="18"/>
    </row>
    <row r="235" spans="1:2" x14ac:dyDescent="0.25">
      <c r="A235" s="12"/>
      <c r="B235" s="18"/>
    </row>
    <row r="236" spans="1:2" x14ac:dyDescent="0.25">
      <c r="A236" s="12"/>
      <c r="B236" s="18"/>
    </row>
    <row r="237" spans="1:2" x14ac:dyDescent="0.25">
      <c r="A237" s="12"/>
      <c r="B237" s="18"/>
    </row>
    <row r="238" spans="1:2" x14ac:dyDescent="0.25">
      <c r="A238" s="12"/>
      <c r="B238" s="18"/>
    </row>
    <row r="239" spans="1:2" x14ac:dyDescent="0.25">
      <c r="A239" s="12"/>
      <c r="B239" s="18"/>
    </row>
    <row r="240" spans="1:2" x14ac:dyDescent="0.25">
      <c r="A240" s="12"/>
      <c r="B240" s="18"/>
    </row>
    <row r="241" spans="1:2" x14ac:dyDescent="0.25">
      <c r="A241" s="12"/>
      <c r="B241" s="18"/>
    </row>
    <row r="242" spans="1:2" x14ac:dyDescent="0.25">
      <c r="A242" s="12"/>
      <c r="B242" s="18"/>
    </row>
    <row r="243" spans="1:2" x14ac:dyDescent="0.25">
      <c r="A243" s="12"/>
      <c r="B243" s="18"/>
    </row>
    <row r="244" spans="1:2" x14ac:dyDescent="0.25">
      <c r="A244" s="12"/>
      <c r="B244" s="18"/>
    </row>
    <row r="245" spans="1:2" x14ac:dyDescent="0.25">
      <c r="A245" s="12"/>
      <c r="B245" s="18"/>
    </row>
    <row r="246" spans="1:2" x14ac:dyDescent="0.25">
      <c r="A246" s="12"/>
      <c r="B246" s="18"/>
    </row>
    <row r="247" spans="1:2" x14ac:dyDescent="0.25">
      <c r="A247" s="12"/>
      <c r="B247" s="18"/>
    </row>
    <row r="248" spans="1:2" x14ac:dyDescent="0.25">
      <c r="A248" s="12"/>
      <c r="B248" s="18"/>
    </row>
    <row r="249" spans="1:2" x14ac:dyDescent="0.25">
      <c r="A249" s="12"/>
      <c r="B249" s="18"/>
    </row>
    <row r="250" spans="1:2" x14ac:dyDescent="0.25">
      <c r="A250" s="12"/>
      <c r="B250" s="18"/>
    </row>
    <row r="251" spans="1:2" x14ac:dyDescent="0.25">
      <c r="A251" s="12"/>
      <c r="B251" s="18"/>
    </row>
    <row r="252" spans="1:2" x14ac:dyDescent="0.25">
      <c r="A252" s="12"/>
      <c r="B252" s="18"/>
    </row>
    <row r="253" spans="1:2" x14ac:dyDescent="0.25">
      <c r="A253" s="12"/>
      <c r="B253" s="18"/>
    </row>
    <row r="254" spans="1:2" x14ac:dyDescent="0.25">
      <c r="A254" s="12"/>
      <c r="B254" s="18"/>
    </row>
    <row r="255" spans="1:2" x14ac:dyDescent="0.25">
      <c r="A255" s="12"/>
      <c r="B255" s="18"/>
    </row>
    <row r="256" spans="1:2" x14ac:dyDescent="0.25">
      <c r="A256" s="12"/>
      <c r="B256" s="18"/>
    </row>
    <row r="257" spans="1:2" x14ac:dyDescent="0.25">
      <c r="A257" s="12"/>
      <c r="B257" s="18"/>
    </row>
    <row r="258" spans="1:2" x14ac:dyDescent="0.25">
      <c r="A258" s="12"/>
      <c r="B258" s="18"/>
    </row>
    <row r="259" spans="1:2" x14ac:dyDescent="0.25">
      <c r="A259" s="12"/>
      <c r="B259" s="18"/>
    </row>
    <row r="260" spans="1:2" x14ac:dyDescent="0.25">
      <c r="A260" s="12"/>
      <c r="B260" s="18"/>
    </row>
    <row r="261" spans="1:2" x14ac:dyDescent="0.25">
      <c r="A261" s="12"/>
      <c r="B261" s="18"/>
    </row>
    <row r="262" spans="1:2" x14ac:dyDescent="0.25">
      <c r="A262" s="12"/>
      <c r="B262" s="18"/>
    </row>
    <row r="263" spans="1:2" x14ac:dyDescent="0.25">
      <c r="A263" s="12"/>
      <c r="B263" s="18"/>
    </row>
    <row r="264" spans="1:2" x14ac:dyDescent="0.25">
      <c r="A264" s="12"/>
      <c r="B264" s="18"/>
    </row>
    <row r="265" spans="1:2" x14ac:dyDescent="0.25">
      <c r="A265" s="12"/>
      <c r="B265" s="18"/>
    </row>
    <row r="266" spans="1:2" x14ac:dyDescent="0.25">
      <c r="A266" s="12"/>
      <c r="B266" s="18"/>
    </row>
    <row r="267" spans="1:2" x14ac:dyDescent="0.25">
      <c r="A267" s="12"/>
      <c r="B267" s="18"/>
    </row>
    <row r="268" spans="1:2" x14ac:dyDescent="0.25">
      <c r="A268" s="12"/>
      <c r="B268" s="18"/>
    </row>
    <row r="269" spans="1:2" x14ac:dyDescent="0.25">
      <c r="A269" s="12"/>
      <c r="B269" s="18"/>
    </row>
    <row r="270" spans="1:2" x14ac:dyDescent="0.25">
      <c r="A270" s="12"/>
      <c r="B270" s="18"/>
    </row>
    <row r="271" spans="1:2" x14ac:dyDescent="0.25">
      <c r="A271" s="12"/>
      <c r="B271" s="18"/>
    </row>
    <row r="272" spans="1:2" x14ac:dyDescent="0.25">
      <c r="A272" s="12"/>
      <c r="B272" s="18"/>
    </row>
    <row r="273" spans="1:2" x14ac:dyDescent="0.25">
      <c r="A273" s="12"/>
      <c r="B273" s="18"/>
    </row>
    <row r="274" spans="1:2" x14ac:dyDescent="0.25">
      <c r="A274" s="12"/>
      <c r="B274" s="18"/>
    </row>
    <row r="275" spans="1:2" x14ac:dyDescent="0.25">
      <c r="A275" s="12"/>
      <c r="B275" s="18"/>
    </row>
    <row r="276" spans="1:2" x14ac:dyDescent="0.25">
      <c r="A276" s="12"/>
      <c r="B276" s="18"/>
    </row>
    <row r="277" spans="1:2" x14ac:dyDescent="0.25">
      <c r="A277" s="12"/>
      <c r="B277" s="18"/>
    </row>
    <row r="278" spans="1:2" x14ac:dyDescent="0.25">
      <c r="A278" s="12"/>
      <c r="B278" s="18"/>
    </row>
    <row r="279" spans="1:2" x14ac:dyDescent="0.25">
      <c r="A279" s="12"/>
      <c r="B279" s="18"/>
    </row>
    <row r="280" spans="1:2" x14ac:dyDescent="0.25">
      <c r="A280" s="12"/>
      <c r="B280" s="18"/>
    </row>
    <row r="281" spans="1:2" x14ac:dyDescent="0.25">
      <c r="A281" s="12"/>
      <c r="B281" s="18"/>
    </row>
    <row r="282" spans="1:2" x14ac:dyDescent="0.25">
      <c r="A282" s="12"/>
      <c r="B282" s="18"/>
    </row>
    <row r="283" spans="1:2" x14ac:dyDescent="0.25">
      <c r="A283" s="12"/>
      <c r="B283" s="18"/>
    </row>
    <row r="284" spans="1:2" x14ac:dyDescent="0.25">
      <c r="A284" s="12"/>
      <c r="B284" s="18"/>
    </row>
    <row r="285" spans="1:2" x14ac:dyDescent="0.25">
      <c r="A285" s="12"/>
      <c r="B285" s="18"/>
    </row>
    <row r="286" spans="1:2" x14ac:dyDescent="0.25">
      <c r="A286" s="12"/>
      <c r="B286" s="18"/>
    </row>
    <row r="287" spans="1:2" x14ac:dyDescent="0.25">
      <c r="A287" s="12"/>
      <c r="B287" s="18"/>
    </row>
    <row r="288" spans="1:2" x14ac:dyDescent="0.25">
      <c r="A288" s="12"/>
      <c r="B288" s="18"/>
    </row>
    <row r="289" spans="1:2" x14ac:dyDescent="0.25">
      <c r="A289" s="12"/>
      <c r="B289" s="18"/>
    </row>
    <row r="290" spans="1:2" x14ac:dyDescent="0.25">
      <c r="A290" s="12"/>
      <c r="B290" s="18"/>
    </row>
    <row r="291" spans="1:2" x14ac:dyDescent="0.25">
      <c r="A291" s="12"/>
      <c r="B291" s="18"/>
    </row>
    <row r="292" spans="1:2" x14ac:dyDescent="0.25">
      <c r="A292" s="12"/>
      <c r="B292" s="18"/>
    </row>
    <row r="293" spans="1:2" x14ac:dyDescent="0.25">
      <c r="A293" s="12"/>
      <c r="B293" s="18"/>
    </row>
    <row r="294" spans="1:2" x14ac:dyDescent="0.25">
      <c r="A294" s="12"/>
      <c r="B294" s="18"/>
    </row>
    <row r="295" spans="1:2" x14ac:dyDescent="0.25">
      <c r="A295" s="12"/>
      <c r="B295" s="18"/>
    </row>
    <row r="296" spans="1:2" x14ac:dyDescent="0.25">
      <c r="A296" s="12"/>
      <c r="B296" s="18"/>
    </row>
    <row r="297" spans="1:2" x14ac:dyDescent="0.25">
      <c r="A297" s="12"/>
      <c r="B297" s="18"/>
    </row>
    <row r="298" spans="1:2" x14ac:dyDescent="0.25">
      <c r="A298" s="12"/>
      <c r="B298" s="18"/>
    </row>
    <row r="299" spans="1:2" x14ac:dyDescent="0.25">
      <c r="A299" s="12"/>
      <c r="B299" s="18"/>
    </row>
    <row r="300" spans="1:2" x14ac:dyDescent="0.25">
      <c r="A300" s="12"/>
      <c r="B300" s="18"/>
    </row>
    <row r="301" spans="1:2" x14ac:dyDescent="0.25">
      <c r="A301" s="12"/>
      <c r="B301" s="18"/>
    </row>
    <row r="302" spans="1:2" x14ac:dyDescent="0.25">
      <c r="A302" s="12"/>
      <c r="B302" s="18"/>
    </row>
    <row r="303" spans="1:2" x14ac:dyDescent="0.25">
      <c r="A303" s="12"/>
      <c r="B303" s="18"/>
    </row>
    <row r="304" spans="1:2" x14ac:dyDescent="0.25">
      <c r="A304" s="12"/>
      <c r="B304" s="18"/>
    </row>
    <row r="305" spans="1:2" x14ac:dyDescent="0.25">
      <c r="A305" s="12"/>
      <c r="B305" s="18"/>
    </row>
    <row r="306" spans="1:2" x14ac:dyDescent="0.25">
      <c r="A306" s="12"/>
      <c r="B306" s="18"/>
    </row>
    <row r="307" spans="1:2" x14ac:dyDescent="0.25">
      <c r="A307" s="12"/>
      <c r="B307" s="18"/>
    </row>
    <row r="308" spans="1:2" x14ac:dyDescent="0.25">
      <c r="A308" s="12"/>
      <c r="B308" s="18"/>
    </row>
    <row r="309" spans="1:2" x14ac:dyDescent="0.25">
      <c r="A309" s="12"/>
      <c r="B309" s="18"/>
    </row>
    <row r="310" spans="1:2" x14ac:dyDescent="0.25">
      <c r="A310" s="12"/>
      <c r="B310" s="18"/>
    </row>
    <row r="311" spans="1:2" x14ac:dyDescent="0.25">
      <c r="A311" s="12"/>
      <c r="B311" s="18"/>
    </row>
    <row r="312" spans="1:2" x14ac:dyDescent="0.25">
      <c r="A312" s="12"/>
      <c r="B312" s="18"/>
    </row>
    <row r="313" spans="1:2" x14ac:dyDescent="0.25">
      <c r="A313" s="12"/>
      <c r="B313" s="18"/>
    </row>
    <row r="314" spans="1:2" x14ac:dyDescent="0.25">
      <c r="A314" s="12"/>
      <c r="B314" s="18"/>
    </row>
    <row r="315" spans="1:2" x14ac:dyDescent="0.25">
      <c r="A315" s="12"/>
      <c r="B315" s="18"/>
    </row>
    <row r="316" spans="1:2" x14ac:dyDescent="0.25">
      <c r="A316" s="12"/>
      <c r="B316" s="18"/>
    </row>
    <row r="317" spans="1:2" x14ac:dyDescent="0.25">
      <c r="A317" s="12"/>
      <c r="B317" s="18"/>
    </row>
    <row r="318" spans="1:2" x14ac:dyDescent="0.25">
      <c r="A318" s="12"/>
      <c r="B318" s="18"/>
    </row>
    <row r="319" spans="1:2" x14ac:dyDescent="0.25">
      <c r="A319" s="12"/>
      <c r="B319" s="18"/>
    </row>
    <row r="320" spans="1:2" x14ac:dyDescent="0.25">
      <c r="A320" s="12"/>
      <c r="B320" s="18"/>
    </row>
    <row r="321" spans="1:2" x14ac:dyDescent="0.25">
      <c r="A321" s="12"/>
      <c r="B321" s="18"/>
    </row>
    <row r="322" spans="1:2" x14ac:dyDescent="0.25">
      <c r="A322" s="12"/>
      <c r="B322" s="18"/>
    </row>
    <row r="323" spans="1:2" x14ac:dyDescent="0.25">
      <c r="A323" s="12"/>
      <c r="B323" s="18"/>
    </row>
    <row r="324" spans="1:2" x14ac:dyDescent="0.25">
      <c r="A324" s="12"/>
      <c r="B324" s="18"/>
    </row>
    <row r="325" spans="1:2" x14ac:dyDescent="0.25">
      <c r="A325" s="12"/>
      <c r="B325" s="18"/>
    </row>
    <row r="326" spans="1:2" x14ac:dyDescent="0.25">
      <c r="A326" s="12"/>
      <c r="B326" s="18"/>
    </row>
    <row r="327" spans="1:2" x14ac:dyDescent="0.25">
      <c r="A327" s="12"/>
      <c r="B327" s="18"/>
    </row>
    <row r="328" spans="1:2" x14ac:dyDescent="0.25">
      <c r="A328" s="12"/>
      <c r="B328" s="18"/>
    </row>
    <row r="329" spans="1:2" x14ac:dyDescent="0.25">
      <c r="A329" s="12"/>
      <c r="B329" s="18"/>
    </row>
    <row r="330" spans="1:2" x14ac:dyDescent="0.25">
      <c r="A330" s="12"/>
      <c r="B330" s="18"/>
    </row>
    <row r="331" spans="1:2" x14ac:dyDescent="0.25">
      <c r="A331" s="12"/>
      <c r="B331" s="18"/>
    </row>
    <row r="332" spans="1:2" x14ac:dyDescent="0.25">
      <c r="A332" s="12"/>
      <c r="B332" s="18"/>
    </row>
    <row r="333" spans="1:2" x14ac:dyDescent="0.25">
      <c r="A333" s="12"/>
      <c r="B333" s="18"/>
    </row>
    <row r="334" spans="1:2" x14ac:dyDescent="0.25">
      <c r="A334" s="12"/>
      <c r="B334" s="18"/>
    </row>
    <row r="335" spans="1:2" x14ac:dyDescent="0.25">
      <c r="A335" s="12"/>
      <c r="B335" s="18"/>
    </row>
    <row r="336" spans="1:2" x14ac:dyDescent="0.25">
      <c r="A336" s="12"/>
      <c r="B336" s="18"/>
    </row>
    <row r="337" spans="1:2" x14ac:dyDescent="0.25">
      <c r="A337" s="12"/>
      <c r="B337" s="18"/>
    </row>
    <row r="338" spans="1:2" x14ac:dyDescent="0.25">
      <c r="A338" s="12"/>
      <c r="B338" s="18"/>
    </row>
    <row r="339" spans="1:2" x14ac:dyDescent="0.25">
      <c r="A339" s="12"/>
      <c r="B339" s="18"/>
    </row>
    <row r="340" spans="1:2" x14ac:dyDescent="0.25">
      <c r="A340" s="12"/>
      <c r="B340" s="18"/>
    </row>
    <row r="341" spans="1:2" x14ac:dyDescent="0.25">
      <c r="A341" s="12"/>
      <c r="B341" s="18"/>
    </row>
    <row r="342" spans="1:2" x14ac:dyDescent="0.25">
      <c r="A342" s="12"/>
      <c r="B342" s="18"/>
    </row>
    <row r="343" spans="1:2" x14ac:dyDescent="0.25">
      <c r="A343" s="12"/>
      <c r="B343" s="18"/>
    </row>
    <row r="344" spans="1:2" x14ac:dyDescent="0.25">
      <c r="A344" s="12"/>
      <c r="B344" s="18"/>
    </row>
    <row r="345" spans="1:2" x14ac:dyDescent="0.25">
      <c r="A345" s="12"/>
      <c r="B345" s="18"/>
    </row>
    <row r="346" spans="1:2" x14ac:dyDescent="0.25">
      <c r="A346" s="12"/>
      <c r="B346" s="18"/>
    </row>
    <row r="347" spans="1:2" x14ac:dyDescent="0.25">
      <c r="A347" s="12"/>
      <c r="B347" s="18"/>
    </row>
    <row r="348" spans="1:2" x14ac:dyDescent="0.25">
      <c r="A348" s="12"/>
      <c r="B348" s="18"/>
    </row>
    <row r="349" spans="1:2" x14ac:dyDescent="0.25">
      <c r="A349" s="12"/>
      <c r="B349" s="18"/>
    </row>
    <row r="350" spans="1:2" x14ac:dyDescent="0.25">
      <c r="A350" s="12"/>
      <c r="B350" s="18"/>
    </row>
    <row r="351" spans="1:2" x14ac:dyDescent="0.25">
      <c r="A351" s="12"/>
      <c r="B351" s="18"/>
    </row>
    <row r="352" spans="1:2" x14ac:dyDescent="0.25">
      <c r="A352" s="12"/>
      <c r="B352" s="18"/>
    </row>
    <row r="353" spans="1:2" x14ac:dyDescent="0.25">
      <c r="A353" s="12"/>
      <c r="B353" s="18"/>
    </row>
    <row r="354" spans="1:2" x14ac:dyDescent="0.25">
      <c r="A354" s="12"/>
      <c r="B354" s="18"/>
    </row>
    <row r="355" spans="1:2" x14ac:dyDescent="0.25">
      <c r="A355" s="12"/>
      <c r="B355" s="18"/>
    </row>
    <row r="356" spans="1:2" x14ac:dyDescent="0.25">
      <c r="A356" s="12"/>
      <c r="B356" s="18"/>
    </row>
    <row r="357" spans="1:2" x14ac:dyDescent="0.25">
      <c r="A357" s="12"/>
      <c r="B357" s="18"/>
    </row>
    <row r="358" spans="1:2" x14ac:dyDescent="0.25">
      <c r="A358" s="12"/>
      <c r="B358" s="18"/>
    </row>
    <row r="359" spans="1:2" x14ac:dyDescent="0.25">
      <c r="A359" s="12"/>
      <c r="B359" s="18"/>
    </row>
    <row r="360" spans="1:2" x14ac:dyDescent="0.25">
      <c r="A360" s="12"/>
      <c r="B360" s="18"/>
    </row>
    <row r="361" spans="1:2" x14ac:dyDescent="0.25">
      <c r="A361" s="12"/>
      <c r="B361" s="18"/>
    </row>
    <row r="362" spans="1:2" x14ac:dyDescent="0.25">
      <c r="A362" s="12"/>
      <c r="B362" s="18"/>
    </row>
    <row r="363" spans="1:2" x14ac:dyDescent="0.25">
      <c r="A363" s="12"/>
      <c r="B363" s="18"/>
    </row>
    <row r="364" spans="1:2" x14ac:dyDescent="0.25">
      <c r="A364" s="12"/>
      <c r="B364" s="18"/>
    </row>
    <row r="365" spans="1:2" x14ac:dyDescent="0.25">
      <c r="A365" s="12"/>
      <c r="B365" s="18"/>
    </row>
    <row r="366" spans="1:2" x14ac:dyDescent="0.25">
      <c r="A366" s="12"/>
      <c r="B366" s="18"/>
    </row>
    <row r="367" spans="1:2" x14ac:dyDescent="0.25">
      <c r="A367" s="12"/>
      <c r="B367" s="18"/>
    </row>
    <row r="368" spans="1:2" x14ac:dyDescent="0.25">
      <c r="A368" s="12"/>
      <c r="B368" s="18"/>
    </row>
    <row r="369" spans="1:2" x14ac:dyDescent="0.25">
      <c r="A369" s="12"/>
      <c r="B369" s="18"/>
    </row>
    <row r="370" spans="1:2" x14ac:dyDescent="0.25">
      <c r="A370" s="12"/>
      <c r="B370" s="18"/>
    </row>
    <row r="371" spans="1:2" x14ac:dyDescent="0.25">
      <c r="A371" s="12"/>
      <c r="B371" s="18"/>
    </row>
    <row r="372" spans="1:2" x14ac:dyDescent="0.25">
      <c r="A372" s="12"/>
      <c r="B372" s="18"/>
    </row>
    <row r="373" spans="1:2" x14ac:dyDescent="0.25">
      <c r="A373" s="12"/>
      <c r="B373" s="18"/>
    </row>
    <row r="374" spans="1:2" x14ac:dyDescent="0.25">
      <c r="A374" s="12"/>
      <c r="B374" s="18"/>
    </row>
    <row r="375" spans="1:2" x14ac:dyDescent="0.25">
      <c r="A375" s="12"/>
      <c r="B375" s="18"/>
    </row>
    <row r="376" spans="1:2" x14ac:dyDescent="0.25">
      <c r="A376" s="12"/>
      <c r="B376" s="18"/>
    </row>
    <row r="377" spans="1:2" x14ac:dyDescent="0.25">
      <c r="A377" s="12"/>
      <c r="B377" s="18"/>
    </row>
    <row r="378" spans="1:2" x14ac:dyDescent="0.25">
      <c r="A378" s="12"/>
      <c r="B378" s="18"/>
    </row>
    <row r="379" spans="1:2" x14ac:dyDescent="0.25">
      <c r="A379" s="12"/>
      <c r="B379" s="18"/>
    </row>
    <row r="380" spans="1:2" x14ac:dyDescent="0.25">
      <c r="A380" s="12"/>
      <c r="B380" s="18"/>
    </row>
    <row r="381" spans="1:2" x14ac:dyDescent="0.25">
      <c r="A381" s="12"/>
      <c r="B381" s="18"/>
    </row>
    <row r="382" spans="1:2" x14ac:dyDescent="0.25">
      <c r="A382" s="12"/>
      <c r="B382" s="18"/>
    </row>
    <row r="383" spans="1:2" x14ac:dyDescent="0.25">
      <c r="A383" s="12"/>
      <c r="B383" s="18"/>
    </row>
    <row r="384" spans="1:2" x14ac:dyDescent="0.25">
      <c r="A384" s="12"/>
      <c r="B384" s="18"/>
    </row>
    <row r="385" spans="1:2" x14ac:dyDescent="0.25">
      <c r="A385" s="12"/>
      <c r="B385" s="18"/>
    </row>
    <row r="386" spans="1:2" x14ac:dyDescent="0.25">
      <c r="A386" s="12"/>
      <c r="B386" s="18"/>
    </row>
    <row r="387" spans="1:2" x14ac:dyDescent="0.25">
      <c r="A387" s="12"/>
      <c r="B387" s="18"/>
    </row>
    <row r="388" spans="1:2" x14ac:dyDescent="0.25">
      <c r="A388" s="12"/>
      <c r="B388" s="18"/>
    </row>
    <row r="389" spans="1:2" x14ac:dyDescent="0.25">
      <c r="A389" s="12"/>
      <c r="B389" s="18"/>
    </row>
    <row r="390" spans="1:2" x14ac:dyDescent="0.25">
      <c r="A390" s="12"/>
      <c r="B390" s="18"/>
    </row>
    <row r="391" spans="1:2" x14ac:dyDescent="0.25">
      <c r="A391" s="12"/>
      <c r="B391" s="18"/>
    </row>
    <row r="392" spans="1:2" x14ac:dyDescent="0.25">
      <c r="A392" s="12"/>
      <c r="B392" s="18"/>
    </row>
    <row r="393" spans="1:2" x14ac:dyDescent="0.25">
      <c r="A393" s="12"/>
      <c r="B393" s="18"/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L65"/>
  <sheetViews>
    <sheetView topLeftCell="A12" workbookViewId="0">
      <selection activeCell="D7" sqref="D7"/>
    </sheetView>
  </sheetViews>
  <sheetFormatPr defaultRowHeight="15" x14ac:dyDescent="0.25"/>
  <cols>
    <col min="7" max="7" width="19.7109375" bestFit="1" customWidth="1"/>
    <col min="8" max="8" width="15.7109375" bestFit="1" customWidth="1"/>
    <col min="9" max="9" width="12.5703125" bestFit="1" customWidth="1"/>
    <col min="10" max="10" width="19" bestFit="1" customWidth="1"/>
    <col min="11" max="11" width="25.7109375" bestFit="1" customWidth="1"/>
    <col min="12" max="12" width="22" bestFit="1" customWidth="1"/>
  </cols>
  <sheetData>
    <row r="1" spans="1:12" ht="16.5" thickBot="1" x14ac:dyDescent="0.3">
      <c r="A1" t="s">
        <v>55</v>
      </c>
      <c r="B1" t="s">
        <v>0</v>
      </c>
      <c r="C1" t="s">
        <v>114</v>
      </c>
      <c r="G1" s="141" t="s">
        <v>115</v>
      </c>
      <c r="H1" s="142"/>
      <c r="I1" s="142"/>
      <c r="J1" s="142"/>
      <c r="K1" s="142"/>
      <c r="L1" s="143"/>
    </row>
    <row r="2" spans="1:12" ht="15.75" thickBot="1" x14ac:dyDescent="0.3">
      <c r="G2" s="71"/>
      <c r="H2" s="72"/>
      <c r="I2" s="72"/>
      <c r="J2" s="72"/>
      <c r="K2" s="72"/>
      <c r="L2" s="73"/>
    </row>
    <row r="3" spans="1:12" ht="15.75" thickBot="1" x14ac:dyDescent="0.3">
      <c r="G3" s="74" t="s">
        <v>116</v>
      </c>
      <c r="H3" s="75" t="s">
        <v>117</v>
      </c>
      <c r="I3" s="76" t="s">
        <v>118</v>
      </c>
      <c r="J3" s="77" t="s">
        <v>119</v>
      </c>
      <c r="K3" s="77" t="s">
        <v>120</v>
      </c>
      <c r="L3" s="78" t="s">
        <v>121</v>
      </c>
    </row>
    <row r="4" spans="1:12" x14ac:dyDescent="0.25">
      <c r="G4" s="79" t="e">
        <f>$H$19-3*$H$23</f>
        <v>#DIV/0!</v>
      </c>
      <c r="H4" s="80" t="e">
        <f>G4</f>
        <v>#DIV/0!</v>
      </c>
      <c r="I4" s="81">
        <f>COUNTIF(C:C,"&lt;="&amp;G4)</f>
        <v>0</v>
      </c>
      <c r="J4" s="81" t="e">
        <f>"Less than "&amp;TEXT(G4,"0,00%")</f>
        <v>#DIV/0!</v>
      </c>
      <c r="K4" s="82" t="e">
        <f>I4/$H$31</f>
        <v>#DIV/0!</v>
      </c>
      <c r="L4" s="83" t="e">
        <f>K4</f>
        <v>#DIV/0!</v>
      </c>
    </row>
    <row r="5" spans="1:12" x14ac:dyDescent="0.25">
      <c r="G5" s="84" t="e">
        <f>$H$19-2.4*$H$23</f>
        <v>#DIV/0!</v>
      </c>
      <c r="H5" s="85" t="e">
        <f>G5</f>
        <v>#DIV/0!</v>
      </c>
      <c r="I5" s="86">
        <f>COUNTIFS(C:C,"&lt;="&amp;G5,C:C,"&gt;"&amp;G4)</f>
        <v>0</v>
      </c>
      <c r="J5" s="87" t="e">
        <f t="shared" ref="J5:J14" si="0">TEXT(G4,"0,00%")&amp;" to "&amp;TEXT(G5,"0,00%")</f>
        <v>#DIV/0!</v>
      </c>
      <c r="K5" s="88" t="e">
        <f>I5/$H$31</f>
        <v>#DIV/0!</v>
      </c>
      <c r="L5" s="89" t="e">
        <f>L4+K5</f>
        <v>#DIV/0!</v>
      </c>
    </row>
    <row r="6" spans="1:12" x14ac:dyDescent="0.25">
      <c r="G6" s="84" t="e">
        <f>$H$19-1.8*$H$23</f>
        <v>#DIV/0!</v>
      </c>
      <c r="H6" s="85" t="e">
        <f t="shared" ref="H6:H14" si="1">G6</f>
        <v>#DIV/0!</v>
      </c>
      <c r="I6" s="86">
        <f t="shared" ref="I6:I14" si="2">COUNTIFS(C:C,"&lt;="&amp;G6,C:C,"&gt;"&amp;G5)</f>
        <v>0</v>
      </c>
      <c r="J6" s="87" t="e">
        <f t="shared" si="0"/>
        <v>#DIV/0!</v>
      </c>
      <c r="K6" s="88" t="e">
        <f t="shared" ref="K6:K15" si="3">I6/$H$31</f>
        <v>#DIV/0!</v>
      </c>
      <c r="L6" s="89" t="e">
        <f t="shared" ref="L6:L15" si="4">L5+K6</f>
        <v>#DIV/0!</v>
      </c>
    </row>
    <row r="7" spans="1:12" x14ac:dyDescent="0.25">
      <c r="G7" s="84" t="e">
        <f>$H$19-1.2*$H$23</f>
        <v>#DIV/0!</v>
      </c>
      <c r="H7" s="85" t="e">
        <f t="shared" si="1"/>
        <v>#DIV/0!</v>
      </c>
      <c r="I7" s="86">
        <f t="shared" si="2"/>
        <v>0</v>
      </c>
      <c r="J7" s="87" t="e">
        <f t="shared" si="0"/>
        <v>#DIV/0!</v>
      </c>
      <c r="K7" s="88" t="e">
        <f t="shared" si="3"/>
        <v>#DIV/0!</v>
      </c>
      <c r="L7" s="89" t="e">
        <f t="shared" si="4"/>
        <v>#DIV/0!</v>
      </c>
    </row>
    <row r="8" spans="1:12" x14ac:dyDescent="0.25">
      <c r="G8" s="84" t="e">
        <f>$H$19-0.6*$H$23</f>
        <v>#DIV/0!</v>
      </c>
      <c r="H8" s="85" t="e">
        <f t="shared" si="1"/>
        <v>#DIV/0!</v>
      </c>
      <c r="I8" s="86">
        <f t="shared" si="2"/>
        <v>0</v>
      </c>
      <c r="J8" s="87" t="e">
        <f t="shared" si="0"/>
        <v>#DIV/0!</v>
      </c>
      <c r="K8" s="88" t="e">
        <f t="shared" si="3"/>
        <v>#DIV/0!</v>
      </c>
      <c r="L8" s="89" t="e">
        <f t="shared" si="4"/>
        <v>#DIV/0!</v>
      </c>
    </row>
    <row r="9" spans="1:12" x14ac:dyDescent="0.25">
      <c r="G9" s="84" t="e">
        <f>$H$19</f>
        <v>#DIV/0!</v>
      </c>
      <c r="H9" s="85" t="e">
        <f t="shared" si="1"/>
        <v>#DIV/0!</v>
      </c>
      <c r="I9" s="86">
        <f t="shared" si="2"/>
        <v>0</v>
      </c>
      <c r="J9" s="87" t="e">
        <f t="shared" si="0"/>
        <v>#DIV/0!</v>
      </c>
      <c r="K9" s="88" t="e">
        <f t="shared" si="3"/>
        <v>#DIV/0!</v>
      </c>
      <c r="L9" s="89" t="e">
        <f t="shared" si="4"/>
        <v>#DIV/0!</v>
      </c>
    </row>
    <row r="10" spans="1:12" x14ac:dyDescent="0.25">
      <c r="G10" s="84" t="e">
        <f>$H$19+0.6*$H$23</f>
        <v>#DIV/0!</v>
      </c>
      <c r="H10" s="85" t="e">
        <f t="shared" si="1"/>
        <v>#DIV/0!</v>
      </c>
      <c r="I10" s="86">
        <f t="shared" si="2"/>
        <v>0</v>
      </c>
      <c r="J10" s="87" t="e">
        <f t="shared" si="0"/>
        <v>#DIV/0!</v>
      </c>
      <c r="K10" s="88" t="e">
        <f t="shared" si="3"/>
        <v>#DIV/0!</v>
      </c>
      <c r="L10" s="89" t="e">
        <f t="shared" si="4"/>
        <v>#DIV/0!</v>
      </c>
    </row>
    <row r="11" spans="1:12" x14ac:dyDescent="0.25">
      <c r="G11" s="84" t="e">
        <f>$H$19+1.2*$H$23</f>
        <v>#DIV/0!</v>
      </c>
      <c r="H11" s="85" t="e">
        <f t="shared" si="1"/>
        <v>#DIV/0!</v>
      </c>
      <c r="I11" s="86">
        <f t="shared" si="2"/>
        <v>0</v>
      </c>
      <c r="J11" s="87" t="e">
        <f t="shared" si="0"/>
        <v>#DIV/0!</v>
      </c>
      <c r="K11" s="88" t="e">
        <f t="shared" si="3"/>
        <v>#DIV/0!</v>
      </c>
      <c r="L11" s="89" t="e">
        <f t="shared" si="4"/>
        <v>#DIV/0!</v>
      </c>
    </row>
    <row r="12" spans="1:12" x14ac:dyDescent="0.25">
      <c r="G12" s="84" t="e">
        <f>$H$19+1.8*$H$23</f>
        <v>#DIV/0!</v>
      </c>
      <c r="H12" s="85" t="e">
        <f t="shared" si="1"/>
        <v>#DIV/0!</v>
      </c>
      <c r="I12" s="86">
        <f t="shared" si="2"/>
        <v>0</v>
      </c>
      <c r="J12" s="87" t="e">
        <f t="shared" si="0"/>
        <v>#DIV/0!</v>
      </c>
      <c r="K12" s="88" t="e">
        <f t="shared" si="3"/>
        <v>#DIV/0!</v>
      </c>
      <c r="L12" s="89" t="e">
        <f t="shared" si="4"/>
        <v>#DIV/0!</v>
      </c>
    </row>
    <row r="13" spans="1:12" x14ac:dyDescent="0.25">
      <c r="G13" s="84" t="e">
        <f>$H$19+2.4*$H$23</f>
        <v>#DIV/0!</v>
      </c>
      <c r="H13" s="85" t="e">
        <f t="shared" si="1"/>
        <v>#DIV/0!</v>
      </c>
      <c r="I13" s="86">
        <f t="shared" si="2"/>
        <v>0</v>
      </c>
      <c r="J13" s="87" t="e">
        <f t="shared" si="0"/>
        <v>#DIV/0!</v>
      </c>
      <c r="K13" s="88" t="e">
        <f t="shared" si="3"/>
        <v>#DIV/0!</v>
      </c>
      <c r="L13" s="89" t="e">
        <f t="shared" si="4"/>
        <v>#DIV/0!</v>
      </c>
    </row>
    <row r="14" spans="1:12" x14ac:dyDescent="0.25">
      <c r="G14" s="84" t="e">
        <f>$H$19+3*$H$23</f>
        <v>#DIV/0!</v>
      </c>
      <c r="H14" s="85" t="e">
        <f t="shared" si="1"/>
        <v>#DIV/0!</v>
      </c>
      <c r="I14" s="86">
        <f t="shared" si="2"/>
        <v>0</v>
      </c>
      <c r="J14" s="87" t="e">
        <f t="shared" si="0"/>
        <v>#DIV/0!</v>
      </c>
      <c r="K14" s="88" t="e">
        <f t="shared" si="3"/>
        <v>#DIV/0!</v>
      </c>
      <c r="L14" s="89" t="e">
        <f t="shared" si="4"/>
        <v>#DIV/0!</v>
      </c>
    </row>
    <row r="15" spans="1:12" ht="15.75" thickBot="1" x14ac:dyDescent="0.3">
      <c r="G15" s="90"/>
      <c r="H15" s="91" t="s">
        <v>122</v>
      </c>
      <c r="I15" s="91">
        <f>COUNTIF(C:C,"&gt;"&amp;G14)</f>
        <v>0</v>
      </c>
      <c r="J15" s="91" t="e">
        <f>"Greater than "&amp;TEXT(G14,"0,00%")</f>
        <v>#DIV/0!</v>
      </c>
      <c r="K15" s="92" t="e">
        <f t="shared" si="3"/>
        <v>#DIV/0!</v>
      </c>
      <c r="L15" s="92" t="e">
        <f t="shared" si="4"/>
        <v>#DIV/0!</v>
      </c>
    </row>
    <row r="16" spans="1:12" ht="15.75" thickBot="1" x14ac:dyDescent="0.3">
      <c r="G16" s="93"/>
      <c r="L16" s="94"/>
    </row>
    <row r="17" spans="7:12" x14ac:dyDescent="0.25">
      <c r="G17" s="144" t="s">
        <v>153</v>
      </c>
      <c r="H17" s="145"/>
      <c r="L17" s="94"/>
    </row>
    <row r="18" spans="7:12" x14ac:dyDescent="0.25">
      <c r="G18" s="146"/>
      <c r="H18" s="147"/>
      <c r="L18" s="94"/>
    </row>
    <row r="19" spans="7:12" x14ac:dyDescent="0.25">
      <c r="G19" s="95" t="s">
        <v>123</v>
      </c>
      <c r="H19" s="130" t="e">
        <f>AVERAGE(C:C)</f>
        <v>#DIV/0!</v>
      </c>
      <c r="L19" s="94"/>
    </row>
    <row r="20" spans="7:12" x14ac:dyDescent="0.25">
      <c r="G20" s="95" t="s">
        <v>124</v>
      </c>
      <c r="H20" s="130" t="e">
        <f>_xlfn.STDEV.S(C:C)/SQRT(COUNT(C:C))</f>
        <v>#DIV/0!</v>
      </c>
      <c r="L20" s="94"/>
    </row>
    <row r="21" spans="7:12" x14ac:dyDescent="0.25">
      <c r="G21" s="95" t="s">
        <v>125</v>
      </c>
      <c r="H21" s="130" t="e">
        <f>MEDIAN(C:C)</f>
        <v>#NUM!</v>
      </c>
      <c r="L21" s="94"/>
    </row>
    <row r="22" spans="7:12" x14ac:dyDescent="0.25">
      <c r="G22" s="95" t="s">
        <v>126</v>
      </c>
      <c r="H22" s="130" t="e">
        <f>MODE(C:C)</f>
        <v>#N/A</v>
      </c>
      <c r="L22" s="94"/>
    </row>
    <row r="23" spans="7:12" x14ac:dyDescent="0.25">
      <c r="G23" s="95" t="s">
        <v>127</v>
      </c>
      <c r="H23" s="130" t="e">
        <f>_xlfn.STDEV.S(C:C)</f>
        <v>#DIV/0!</v>
      </c>
      <c r="L23" s="94"/>
    </row>
    <row r="24" spans="7:12" x14ac:dyDescent="0.25">
      <c r="G24" s="95" t="s">
        <v>128</v>
      </c>
      <c r="H24" s="130" t="e">
        <f>_xlfn.VAR.S(C:C)</f>
        <v>#DIV/0!</v>
      </c>
      <c r="L24" s="94"/>
    </row>
    <row r="25" spans="7:12" x14ac:dyDescent="0.25">
      <c r="G25" s="95" t="s">
        <v>129</v>
      </c>
      <c r="H25" s="131" t="e">
        <f>KURT(C:C)</f>
        <v>#DIV/0!</v>
      </c>
      <c r="L25" s="94"/>
    </row>
    <row r="26" spans="7:12" x14ac:dyDescent="0.25">
      <c r="G26" s="95" t="s">
        <v>130</v>
      </c>
      <c r="H26" s="131" t="e">
        <f>SKEW(C:C)</f>
        <v>#DIV/0!</v>
      </c>
      <c r="L26" s="94"/>
    </row>
    <row r="27" spans="7:12" x14ac:dyDescent="0.25">
      <c r="G27" s="95" t="s">
        <v>119</v>
      </c>
      <c r="H27" s="130">
        <f>H29-H28</f>
        <v>0</v>
      </c>
      <c r="L27" s="94"/>
    </row>
    <row r="28" spans="7:12" x14ac:dyDescent="0.25">
      <c r="G28" s="95" t="s">
        <v>131</v>
      </c>
      <c r="H28" s="130">
        <f>MIN(C:C)</f>
        <v>0</v>
      </c>
      <c r="L28" s="94"/>
    </row>
    <row r="29" spans="7:12" x14ac:dyDescent="0.25">
      <c r="G29" s="95" t="s">
        <v>132</v>
      </c>
      <c r="H29" s="130">
        <f>MAX(C:C)</f>
        <v>0</v>
      </c>
      <c r="L29" s="94"/>
    </row>
    <row r="30" spans="7:12" x14ac:dyDescent="0.25">
      <c r="G30" s="95" t="s">
        <v>133</v>
      </c>
      <c r="H30" s="131">
        <f>SUM(C:C)</f>
        <v>0</v>
      </c>
      <c r="L30" s="94"/>
    </row>
    <row r="31" spans="7:12" ht="15.75" thickBot="1" x14ac:dyDescent="0.3">
      <c r="G31" s="96" t="s">
        <v>134</v>
      </c>
      <c r="H31" s="72">
        <f>COUNT(C:C)</f>
        <v>0</v>
      </c>
      <c r="L31" s="94"/>
    </row>
    <row r="32" spans="7:12" ht="15.75" thickBot="1" x14ac:dyDescent="0.3">
      <c r="G32" s="98"/>
      <c r="L32" s="94"/>
    </row>
    <row r="33" spans="7:12" x14ac:dyDescent="0.25">
      <c r="G33" s="99"/>
      <c r="H33" s="100" t="s">
        <v>135</v>
      </c>
      <c r="I33" s="100" t="s">
        <v>134</v>
      </c>
      <c r="J33" s="100" t="s">
        <v>136</v>
      </c>
      <c r="K33" s="101" t="s">
        <v>137</v>
      </c>
      <c r="L33" s="94"/>
    </row>
    <row r="34" spans="7:12" x14ac:dyDescent="0.25">
      <c r="G34" s="102" t="s">
        <v>138</v>
      </c>
      <c r="H34" s="88" t="e">
        <f>AVERAGEIF(C:C,"&gt;0")</f>
        <v>#DIV/0!</v>
      </c>
      <c r="I34" s="86">
        <f>COUNTIF(C:C,"&gt;0")</f>
        <v>0</v>
      </c>
      <c r="J34" s="88" t="e">
        <f>I34/$H$31</f>
        <v>#DIV/0!</v>
      </c>
      <c r="K34" s="89" t="e">
        <f>J34*H34</f>
        <v>#DIV/0!</v>
      </c>
      <c r="L34" s="94"/>
    </row>
    <row r="35" spans="7:12" x14ac:dyDescent="0.25">
      <c r="G35" s="102" t="s">
        <v>139</v>
      </c>
      <c r="H35" s="88" t="e">
        <f>AVERAGEIF(C:C,"&lt;0")</f>
        <v>#DIV/0!</v>
      </c>
      <c r="I35" s="86">
        <f>COUNTIF(C:C,"&lt;0")</f>
        <v>0</v>
      </c>
      <c r="J35" s="88" t="e">
        <f>I35/$H$31</f>
        <v>#DIV/0!</v>
      </c>
      <c r="K35" s="89" t="e">
        <f t="shared" ref="K35:K36" si="5">J35*H35</f>
        <v>#DIV/0!</v>
      </c>
      <c r="L35" s="94"/>
    </row>
    <row r="36" spans="7:12" ht="15.75" thickBot="1" x14ac:dyDescent="0.3">
      <c r="G36" s="103" t="s">
        <v>140</v>
      </c>
      <c r="H36" s="91">
        <v>0</v>
      </c>
      <c r="I36" s="91">
        <f>COUNTIF(C:C,"0")</f>
        <v>0</v>
      </c>
      <c r="J36" s="104" t="e">
        <f>I36/$H$31</f>
        <v>#DIV/0!</v>
      </c>
      <c r="K36" s="92" t="e">
        <f t="shared" si="5"/>
        <v>#DIV/0!</v>
      </c>
      <c r="L36" s="94"/>
    </row>
    <row r="37" spans="7:12" ht="15.75" thickBot="1" x14ac:dyDescent="0.3">
      <c r="G37" s="98"/>
      <c r="H37" s="105"/>
      <c r="I37" s="105"/>
      <c r="J37" s="105"/>
      <c r="K37" s="105"/>
      <c r="L37" s="94"/>
    </row>
    <row r="38" spans="7:12" x14ac:dyDescent="0.25">
      <c r="G38" s="79" t="s">
        <v>141</v>
      </c>
      <c r="H38" s="100" t="s">
        <v>142</v>
      </c>
      <c r="I38" s="100" t="s">
        <v>143</v>
      </c>
      <c r="J38" s="100" t="s">
        <v>144</v>
      </c>
      <c r="K38" s="100" t="s">
        <v>145</v>
      </c>
      <c r="L38" s="101" t="s">
        <v>146</v>
      </c>
    </row>
    <row r="39" spans="7:12" x14ac:dyDescent="0.25">
      <c r="G39" s="106">
        <v>1</v>
      </c>
      <c r="H39" s="88" t="e">
        <f>$H$19+($G39*$H$23)</f>
        <v>#DIV/0!</v>
      </c>
      <c r="I39" s="88" t="e">
        <f>$H$19-($G39*$H$23)</f>
        <v>#DIV/0!</v>
      </c>
      <c r="J39" s="86">
        <f>COUNTIFS(C:C,"&lt;"&amp;H39,C:C,"&gt;"&amp;I39)</f>
        <v>0</v>
      </c>
      <c r="K39" s="88" t="e">
        <f>J39/$H$31</f>
        <v>#DIV/0!</v>
      </c>
      <c r="L39" s="89">
        <v>0.68269999999999997</v>
      </c>
    </row>
    <row r="40" spans="7:12" x14ac:dyDescent="0.25">
      <c r="G40" s="106">
        <v>2</v>
      </c>
      <c r="H40" s="88" t="e">
        <f>$H$19+($G40*$H$23)</f>
        <v>#DIV/0!</v>
      </c>
      <c r="I40" s="88" t="e">
        <f>$H$19-($G40*$H$23)</f>
        <v>#DIV/0!</v>
      </c>
      <c r="J40" s="86">
        <f>COUNTIFS(C:C,"&lt;"&amp;H40,C:C,"&gt;"&amp;I40)</f>
        <v>0</v>
      </c>
      <c r="K40" s="88" t="e">
        <f>J40/$H$31</f>
        <v>#DIV/0!</v>
      </c>
      <c r="L40" s="89">
        <v>0.95450000000000002</v>
      </c>
    </row>
    <row r="41" spans="7:12" x14ac:dyDescent="0.25">
      <c r="G41" s="106">
        <v>3</v>
      </c>
      <c r="H41" s="88" t="e">
        <f>$H$19+($G41*$H$23)</f>
        <v>#DIV/0!</v>
      </c>
      <c r="I41" s="88" t="e">
        <f>$H$19-($G41*$H$23)</f>
        <v>#DIV/0!</v>
      </c>
      <c r="J41" s="86">
        <f>COUNTIFS(C:C,"&lt;"&amp;H41,C:C,"&gt;"&amp;I41)</f>
        <v>0</v>
      </c>
      <c r="K41" s="88" t="e">
        <f>J41/$H$31</f>
        <v>#DIV/0!</v>
      </c>
      <c r="L41" s="107">
        <v>0.99729999999999996</v>
      </c>
    </row>
    <row r="42" spans="7:12" ht="15.75" thickBot="1" x14ac:dyDescent="0.3">
      <c r="G42" s="84"/>
      <c r="L42" s="107"/>
    </row>
    <row r="43" spans="7:12" ht="15.75" thickBot="1" x14ac:dyDescent="0.3">
      <c r="G43" s="148" t="s">
        <v>147</v>
      </c>
      <c r="H43" s="149"/>
      <c r="I43" s="149"/>
      <c r="J43" s="149"/>
      <c r="K43" s="149"/>
      <c r="L43" s="150"/>
    </row>
    <row r="44" spans="7:12" x14ac:dyDescent="0.25">
      <c r="G44" s="108">
        <v>0.01</v>
      </c>
      <c r="H44" s="109" t="e">
        <f t="shared" ref="H44:H58" si="6">_xlfn.PERCENTILE.INC(C:C,G44)</f>
        <v>#NUM!</v>
      </c>
      <c r="I44" s="110">
        <v>0.2</v>
      </c>
      <c r="J44" s="109" t="e">
        <f t="shared" ref="J44:J56" si="7">_xlfn.PERCENTILE.INC(C:C,I44)</f>
        <v>#NUM!</v>
      </c>
      <c r="K44" s="110">
        <v>0.85</v>
      </c>
      <c r="L44" s="111" t="e">
        <f t="shared" ref="L44:L58" si="8">_xlfn.PERCENTILE.INC(C:C,K44)</f>
        <v>#NUM!</v>
      </c>
    </row>
    <row r="45" spans="7:12" x14ac:dyDescent="0.25">
      <c r="G45" s="112">
        <v>0.02</v>
      </c>
      <c r="H45" s="113" t="e">
        <f t="shared" si="6"/>
        <v>#NUM!</v>
      </c>
      <c r="I45" s="114">
        <v>0.25</v>
      </c>
      <c r="J45" s="113" t="e">
        <f t="shared" si="7"/>
        <v>#NUM!</v>
      </c>
      <c r="K45" s="114">
        <v>0.86</v>
      </c>
      <c r="L45" s="115" t="e">
        <f t="shared" si="8"/>
        <v>#NUM!</v>
      </c>
    </row>
    <row r="46" spans="7:12" x14ac:dyDescent="0.25">
      <c r="G46" s="112">
        <v>0.03</v>
      </c>
      <c r="H46" s="113" t="e">
        <f t="shared" si="6"/>
        <v>#NUM!</v>
      </c>
      <c r="I46" s="114">
        <v>0.3</v>
      </c>
      <c r="J46" s="113" t="e">
        <f t="shared" si="7"/>
        <v>#NUM!</v>
      </c>
      <c r="K46" s="114">
        <v>0.87</v>
      </c>
      <c r="L46" s="115" t="e">
        <f t="shared" si="8"/>
        <v>#NUM!</v>
      </c>
    </row>
    <row r="47" spans="7:12" x14ac:dyDescent="0.25">
      <c r="G47" s="112">
        <v>0.04</v>
      </c>
      <c r="H47" s="113" t="e">
        <f t="shared" si="6"/>
        <v>#NUM!</v>
      </c>
      <c r="I47" s="114">
        <v>0.35</v>
      </c>
      <c r="J47" s="113" t="e">
        <f t="shared" si="7"/>
        <v>#NUM!</v>
      </c>
      <c r="K47" s="114">
        <v>0.88</v>
      </c>
      <c r="L47" s="115" t="e">
        <f t="shared" si="8"/>
        <v>#NUM!</v>
      </c>
    </row>
    <row r="48" spans="7:12" x14ac:dyDescent="0.25">
      <c r="G48" s="112">
        <v>0.05</v>
      </c>
      <c r="H48" s="113" t="e">
        <f t="shared" si="6"/>
        <v>#NUM!</v>
      </c>
      <c r="I48" s="114">
        <v>0.4</v>
      </c>
      <c r="J48" s="113" t="e">
        <f t="shared" si="7"/>
        <v>#NUM!</v>
      </c>
      <c r="K48" s="114">
        <v>0.89</v>
      </c>
      <c r="L48" s="115" t="e">
        <f t="shared" si="8"/>
        <v>#NUM!</v>
      </c>
    </row>
    <row r="49" spans="7:12" x14ac:dyDescent="0.25">
      <c r="G49" s="112">
        <v>0.06</v>
      </c>
      <c r="H49" s="113" t="e">
        <f t="shared" si="6"/>
        <v>#NUM!</v>
      </c>
      <c r="I49" s="114">
        <v>0.45</v>
      </c>
      <c r="J49" s="113" t="e">
        <f t="shared" si="7"/>
        <v>#NUM!</v>
      </c>
      <c r="K49" s="114">
        <v>0.9</v>
      </c>
      <c r="L49" s="115" t="e">
        <f t="shared" si="8"/>
        <v>#NUM!</v>
      </c>
    </row>
    <row r="50" spans="7:12" x14ac:dyDescent="0.25">
      <c r="G50" s="112">
        <v>7.0000000000000007E-2</v>
      </c>
      <c r="H50" s="113" t="e">
        <f t="shared" si="6"/>
        <v>#NUM!</v>
      </c>
      <c r="I50" s="114">
        <v>0.5</v>
      </c>
      <c r="J50" s="113" t="e">
        <f t="shared" si="7"/>
        <v>#NUM!</v>
      </c>
      <c r="K50" s="114">
        <v>0.91</v>
      </c>
      <c r="L50" s="115" t="e">
        <f t="shared" si="8"/>
        <v>#NUM!</v>
      </c>
    </row>
    <row r="51" spans="7:12" x14ac:dyDescent="0.25">
      <c r="G51" s="112">
        <v>0.08</v>
      </c>
      <c r="H51" s="113" t="e">
        <f t="shared" si="6"/>
        <v>#NUM!</v>
      </c>
      <c r="I51" s="114">
        <v>0.55000000000000004</v>
      </c>
      <c r="J51" s="113" t="e">
        <f t="shared" si="7"/>
        <v>#NUM!</v>
      </c>
      <c r="K51" s="114">
        <v>0.92</v>
      </c>
      <c r="L51" s="115" t="e">
        <f t="shared" si="8"/>
        <v>#NUM!</v>
      </c>
    </row>
    <row r="52" spans="7:12" x14ac:dyDescent="0.25">
      <c r="G52" s="112">
        <v>0.09</v>
      </c>
      <c r="H52" s="113" t="e">
        <f t="shared" si="6"/>
        <v>#NUM!</v>
      </c>
      <c r="I52" s="114">
        <v>0.6</v>
      </c>
      <c r="J52" s="113" t="e">
        <f t="shared" si="7"/>
        <v>#NUM!</v>
      </c>
      <c r="K52" s="114">
        <v>0.93</v>
      </c>
      <c r="L52" s="115" t="e">
        <f t="shared" si="8"/>
        <v>#NUM!</v>
      </c>
    </row>
    <row r="53" spans="7:12" x14ac:dyDescent="0.25">
      <c r="G53" s="112">
        <v>0.1</v>
      </c>
      <c r="H53" s="113" t="e">
        <f t="shared" si="6"/>
        <v>#NUM!</v>
      </c>
      <c r="I53" s="114">
        <v>0.65</v>
      </c>
      <c r="J53" s="113" t="e">
        <f t="shared" si="7"/>
        <v>#NUM!</v>
      </c>
      <c r="K53" s="114">
        <v>0.94</v>
      </c>
      <c r="L53" s="115" t="e">
        <f t="shared" si="8"/>
        <v>#NUM!</v>
      </c>
    </row>
    <row r="54" spans="7:12" x14ac:dyDescent="0.25">
      <c r="G54" s="112">
        <v>0.11</v>
      </c>
      <c r="H54" s="113" t="e">
        <f t="shared" si="6"/>
        <v>#NUM!</v>
      </c>
      <c r="I54" s="114">
        <v>0.7</v>
      </c>
      <c r="J54" s="113" t="e">
        <f t="shared" si="7"/>
        <v>#NUM!</v>
      </c>
      <c r="K54" s="114">
        <v>0.95</v>
      </c>
      <c r="L54" s="115" t="e">
        <f t="shared" si="8"/>
        <v>#NUM!</v>
      </c>
    </row>
    <row r="55" spans="7:12" x14ac:dyDescent="0.25">
      <c r="G55" s="112">
        <v>0.12</v>
      </c>
      <c r="H55" s="113" t="e">
        <f t="shared" si="6"/>
        <v>#NUM!</v>
      </c>
      <c r="I55" s="114">
        <v>0.75</v>
      </c>
      <c r="J55" s="113" t="e">
        <f t="shared" si="7"/>
        <v>#NUM!</v>
      </c>
      <c r="K55" s="114">
        <v>0.96</v>
      </c>
      <c r="L55" s="115" t="e">
        <f t="shared" si="8"/>
        <v>#NUM!</v>
      </c>
    </row>
    <row r="56" spans="7:12" x14ac:dyDescent="0.25">
      <c r="G56" s="112">
        <v>0.13</v>
      </c>
      <c r="H56" s="113" t="e">
        <f t="shared" si="6"/>
        <v>#NUM!</v>
      </c>
      <c r="I56" s="114">
        <v>0.8</v>
      </c>
      <c r="J56" s="113" t="e">
        <f t="shared" si="7"/>
        <v>#NUM!</v>
      </c>
      <c r="K56" s="114">
        <v>0.97</v>
      </c>
      <c r="L56" s="115" t="e">
        <f t="shared" si="8"/>
        <v>#NUM!</v>
      </c>
    </row>
    <row r="57" spans="7:12" x14ac:dyDescent="0.25">
      <c r="G57" s="112">
        <v>0.14000000000000001</v>
      </c>
      <c r="H57" s="113" t="e">
        <f t="shared" si="6"/>
        <v>#NUM!</v>
      </c>
      <c r="I57" s="114"/>
      <c r="J57" s="113"/>
      <c r="K57" s="114">
        <v>0.98</v>
      </c>
      <c r="L57" s="115" t="e">
        <f t="shared" si="8"/>
        <v>#NUM!</v>
      </c>
    </row>
    <row r="58" spans="7:12" ht="15.75" thickBot="1" x14ac:dyDescent="0.3">
      <c r="G58" s="116">
        <v>0.15</v>
      </c>
      <c r="H58" s="117" t="e">
        <f t="shared" si="6"/>
        <v>#NUM!</v>
      </c>
      <c r="I58" s="118"/>
      <c r="J58" s="97"/>
      <c r="K58" s="119">
        <v>0.99</v>
      </c>
      <c r="L58" s="120" t="e">
        <f t="shared" si="8"/>
        <v>#NUM!</v>
      </c>
    </row>
    <row r="59" spans="7:12" ht="15.75" thickBot="1" x14ac:dyDescent="0.3"/>
    <row r="60" spans="7:12" x14ac:dyDescent="0.25">
      <c r="G60" s="121" t="s">
        <v>148</v>
      </c>
      <c r="H60" s="122"/>
    </row>
    <row r="61" spans="7:12" ht="15.75" thickBot="1" x14ac:dyDescent="0.3">
      <c r="G61" s="123" t="s">
        <v>149</v>
      </c>
      <c r="H61" s="124"/>
    </row>
    <row r="62" spans="7:12" ht="15.75" thickBot="1" x14ac:dyDescent="0.3">
      <c r="G62" s="125"/>
    </row>
    <row r="63" spans="7:12" x14ac:dyDescent="0.25">
      <c r="G63" s="121" t="s">
        <v>150</v>
      </c>
      <c r="H63" s="126"/>
    </row>
    <row r="64" spans="7:12" x14ac:dyDescent="0.25">
      <c r="G64" s="127" t="s">
        <v>151</v>
      </c>
      <c r="H64" s="128">
        <f>H63*(1-H60)</f>
        <v>0</v>
      </c>
    </row>
    <row r="65" spans="7:8" ht="15.75" thickBot="1" x14ac:dyDescent="0.3">
      <c r="G65" s="123" t="s">
        <v>152</v>
      </c>
      <c r="H65" s="129">
        <f>H63*(1+H61)</f>
        <v>0</v>
      </c>
    </row>
  </sheetData>
  <mergeCells count="4">
    <mergeCell ref="G1:L1"/>
    <mergeCell ref="G17:H17"/>
    <mergeCell ref="G18:H18"/>
    <mergeCell ref="G43:L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2024-03-27T22:36:03Z</dcterms:modified>
</cp:coreProperties>
</file>