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87CAC8CA-8B88-4694-B379-EA961E3BC9B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2" l="1"/>
  <c r="N68" i="2" s="1"/>
  <c r="N46" i="2"/>
  <c r="N37" i="2"/>
  <c r="N28" i="2"/>
  <c r="N25" i="2"/>
  <c r="N23" i="2"/>
  <c r="N22" i="2"/>
  <c r="N21" i="2"/>
  <c r="N20" i="2"/>
  <c r="N19" i="2"/>
  <c r="N17" i="2"/>
  <c r="N15" i="2"/>
  <c r="N13" i="2"/>
  <c r="N9" i="2"/>
  <c r="J49" i="2"/>
  <c r="I67" i="2"/>
  <c r="I68" i="2" s="1"/>
  <c r="M68" i="2"/>
  <c r="M67" i="2"/>
  <c r="L46" i="2"/>
  <c r="M46" i="2"/>
  <c r="M37" i="2"/>
  <c r="M28" i="2"/>
  <c r="S28" i="2"/>
  <c r="T28" i="2"/>
  <c r="U28" i="2"/>
  <c r="E28" i="2"/>
  <c r="F28" i="2"/>
  <c r="G28" i="2"/>
  <c r="H28" i="2"/>
  <c r="I28" i="2"/>
  <c r="J28" i="2"/>
  <c r="K28" i="2"/>
  <c r="L28" i="2"/>
  <c r="D28" i="2"/>
  <c r="F23" i="2"/>
  <c r="G23" i="2"/>
  <c r="I23" i="2"/>
  <c r="J23" i="2"/>
  <c r="K23" i="2"/>
  <c r="M23" i="2"/>
  <c r="M22" i="2"/>
  <c r="M20" i="2"/>
  <c r="M13" i="2"/>
  <c r="M15" i="2" s="1"/>
  <c r="M9" i="2"/>
  <c r="S23" i="2"/>
  <c r="T23" i="2"/>
  <c r="U23" i="2"/>
  <c r="F22" i="2"/>
  <c r="G22" i="2"/>
  <c r="L6" i="2"/>
  <c r="L7" i="2"/>
  <c r="L8" i="2"/>
  <c r="P6" i="1"/>
  <c r="P5" i="1"/>
  <c r="P8" i="1" s="1"/>
  <c r="W20" i="2"/>
  <c r="M17" i="2" l="1"/>
  <c r="P7" i="1"/>
  <c r="L37" i="2"/>
  <c r="F45" i="2"/>
  <c r="F46" i="2" s="1"/>
  <c r="D46" i="2"/>
  <c r="D37" i="2"/>
  <c r="G45" i="2"/>
  <c r="G46" i="2" s="1"/>
  <c r="H46" i="2"/>
  <c r="H37" i="2"/>
  <c r="B20" i="2"/>
  <c r="B9" i="2"/>
  <c r="B13" i="2" s="1"/>
  <c r="B15" i="2" s="1"/>
  <c r="B17" i="2" s="1"/>
  <c r="C20" i="2"/>
  <c r="C9" i="2"/>
  <c r="C13" i="2" s="1"/>
  <c r="C15" i="2" s="1"/>
  <c r="C17" i="2" s="1"/>
  <c r="I20" i="2"/>
  <c r="J20" i="2"/>
  <c r="K20" i="2"/>
  <c r="H4" i="2"/>
  <c r="H5" i="2"/>
  <c r="H23" i="2" s="1"/>
  <c r="H6" i="2"/>
  <c r="H7" i="2"/>
  <c r="H8" i="2"/>
  <c r="H10" i="2"/>
  <c r="H11" i="2"/>
  <c r="H14" i="2"/>
  <c r="H16" i="2"/>
  <c r="H3" i="2"/>
  <c r="H22" i="2" s="1"/>
  <c r="L16" i="2"/>
  <c r="L10" i="2"/>
  <c r="L11" i="2"/>
  <c r="L14" i="2"/>
  <c r="L4" i="2"/>
  <c r="L5" i="2"/>
  <c r="L3" i="2"/>
  <c r="S46" i="2"/>
  <c r="S37" i="2"/>
  <c r="S22" i="2"/>
  <c r="R20" i="2"/>
  <c r="R9" i="2"/>
  <c r="R13" i="2" s="1"/>
  <c r="E37" i="2"/>
  <c r="F37" i="2"/>
  <c r="G37" i="2"/>
  <c r="E46" i="2"/>
  <c r="I46" i="2"/>
  <c r="I22" i="2"/>
  <c r="E20" i="2"/>
  <c r="E9" i="2"/>
  <c r="E13" i="2" s="1"/>
  <c r="E15" i="2" s="1"/>
  <c r="E17" i="2" s="1"/>
  <c r="I9" i="2"/>
  <c r="I13" i="2" s="1"/>
  <c r="I15" i="2" s="1"/>
  <c r="J46" i="2"/>
  <c r="I37" i="2"/>
  <c r="J37" i="2"/>
  <c r="F20" i="2"/>
  <c r="F9" i="2"/>
  <c r="F13" i="2" s="1"/>
  <c r="F15" i="2" s="1"/>
  <c r="J22" i="2"/>
  <c r="J9" i="2"/>
  <c r="J13" i="2" s="1"/>
  <c r="J15" i="2" s="1"/>
  <c r="K46" i="2"/>
  <c r="K37" i="2"/>
  <c r="G20" i="2"/>
  <c r="G9" i="2"/>
  <c r="G13" i="2" s="1"/>
  <c r="G15" i="2" s="1"/>
  <c r="K22" i="2"/>
  <c r="K9" i="2"/>
  <c r="K13" i="2" s="1"/>
  <c r="K15" i="2" s="1"/>
  <c r="S20" i="2"/>
  <c r="V20" i="2"/>
  <c r="W17" i="2"/>
  <c r="W21" i="2" s="1"/>
  <c r="V17" i="2"/>
  <c r="V21" i="2" s="1"/>
  <c r="V22" i="2"/>
  <c r="W22" i="2"/>
  <c r="U22" i="2"/>
  <c r="T22" i="2"/>
  <c r="T20" i="2"/>
  <c r="U20" i="2"/>
  <c r="U46" i="2"/>
  <c r="U37" i="2"/>
  <c r="T46" i="2"/>
  <c r="T37" i="2"/>
  <c r="U9" i="2"/>
  <c r="T9" i="2"/>
  <c r="T13" i="2" s="1"/>
  <c r="S9" i="2"/>
  <c r="S13" i="2" s="1"/>
  <c r="P4" i="1"/>
  <c r="I17" i="2" l="1"/>
  <c r="I21" i="2" s="1"/>
  <c r="I25" i="2"/>
  <c r="J17" i="2"/>
  <c r="J19" i="2" s="1"/>
  <c r="J25" i="2"/>
  <c r="F17" i="2"/>
  <c r="F19" i="2" s="1"/>
  <c r="F25" i="2"/>
  <c r="K17" i="2"/>
  <c r="K21" i="2" s="1"/>
  <c r="K25" i="2"/>
  <c r="G17" i="2"/>
  <c r="G21" i="2" s="1"/>
  <c r="G25" i="2"/>
  <c r="M25" i="2"/>
  <c r="L9" i="2"/>
  <c r="L23" i="2"/>
  <c r="M21" i="2"/>
  <c r="M19" i="2"/>
  <c r="S15" i="2"/>
  <c r="S17" i="2" s="1"/>
  <c r="S19" i="2" s="1"/>
  <c r="S12" i="2"/>
  <c r="R15" i="2"/>
  <c r="R17" i="2" s="1"/>
  <c r="R21" i="2" s="1"/>
  <c r="R12" i="2"/>
  <c r="T15" i="2"/>
  <c r="T12" i="2"/>
  <c r="T17" i="2"/>
  <c r="T19" i="2" s="1"/>
  <c r="L22" i="2"/>
  <c r="I19" i="2"/>
  <c r="L20" i="2"/>
  <c r="H20" i="2"/>
  <c r="U13" i="2"/>
  <c r="U12" i="2" s="1"/>
  <c r="L13" i="2"/>
  <c r="L15" i="2" s="1"/>
  <c r="B21" i="2"/>
  <c r="B19" i="2"/>
  <c r="C21" i="2"/>
  <c r="C19" i="2"/>
  <c r="H9" i="2"/>
  <c r="H13" i="2" s="1"/>
  <c r="H15" i="2" s="1"/>
  <c r="E21" i="2"/>
  <c r="E19" i="2"/>
  <c r="F21" i="2"/>
  <c r="H17" i="2" l="1"/>
  <c r="H21" i="2" s="1"/>
  <c r="H25" i="2"/>
  <c r="T25" i="2"/>
  <c r="K19" i="2"/>
  <c r="T24" i="2"/>
  <c r="S25" i="2"/>
  <c r="L17" i="2"/>
  <c r="L19" i="2" s="1"/>
  <c r="L25" i="2"/>
  <c r="G19" i="2"/>
  <c r="J21" i="2"/>
  <c r="R19" i="2"/>
  <c r="S24" i="2"/>
  <c r="U15" i="2"/>
  <c r="U24" i="2"/>
  <c r="T21" i="2"/>
  <c r="U17" i="2"/>
  <c r="U19" i="2" s="1"/>
  <c r="U25" i="2"/>
  <c r="S21" i="2"/>
  <c r="L21" i="2"/>
  <c r="H19" i="2" l="1"/>
  <c r="U21" i="2"/>
</calcChain>
</file>

<file path=xl/sharedStrings.xml><?xml version="1.0" encoding="utf-8"?>
<sst xmlns="http://schemas.openxmlformats.org/spreadsheetml/2006/main" count="104" uniqueCount="95">
  <si>
    <t>GXO</t>
  </si>
  <si>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</si>
  <si>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</si>
  <si>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</si>
  <si>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</si>
  <si>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</si>
  <si>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</si>
  <si>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</si>
  <si>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</si>
  <si>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</si>
  <si>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</si>
  <si>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</si>
  <si>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</si>
  <si>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</si>
  <si>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</si>
  <si>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</si>
  <si>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</si>
  <si>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</si>
  <si>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</si>
  <si>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</si>
  <si>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OPEX</t>
  </si>
  <si>
    <t>SG&amp;A</t>
  </si>
  <si>
    <t>T&amp;I Cost</t>
  </si>
  <si>
    <t>Restructuring</t>
  </si>
  <si>
    <t>Other Income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</si>
  <si>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</si>
  <si>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</si>
  <si>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</si>
  <si>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</si>
  <si>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</si>
  <si>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</si>
  <si>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</si>
  <si>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Net Income attributable to noncontrolling Interests</t>
  </si>
  <si>
    <t>Net income attributable to GXO</t>
  </si>
  <si>
    <t>Cash</t>
  </si>
  <si>
    <t>AR</t>
  </si>
  <si>
    <t>Other</t>
  </si>
  <si>
    <t>P&amp;E</t>
  </si>
  <si>
    <t>Operationg Lease</t>
  </si>
  <si>
    <t>Goodwill</t>
  </si>
  <si>
    <t>Intangible Assets</t>
  </si>
  <si>
    <t>Other long-term Assets</t>
  </si>
  <si>
    <t>Accured Expenses</t>
  </si>
  <si>
    <t>Short-term Borrowings</t>
  </si>
  <si>
    <t>Current Operating Lease</t>
  </si>
  <si>
    <t>Other current liabilities</t>
  </si>
  <si>
    <t>Long-term Debt</t>
  </si>
  <si>
    <t>Long-term operating lease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</si>
  <si>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</si>
  <si>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</si>
  <si>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</si>
  <si>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</si>
  <si>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</si>
  <si>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</si>
  <si>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</si>
  <si>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</si>
  <si>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</si>
  <si>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</si>
  <si>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</si>
  <si>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</si>
  <si>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</si>
  <si>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Contact Wins is very importan</t>
  </si>
  <si>
    <t>661 Million incremental Revenue from Contract wins</t>
  </si>
  <si>
    <t>~5 Year Average Contract duration</t>
  </si>
  <si>
    <t xml:space="preserve">90% Retention rate </t>
  </si>
  <si>
    <t>Adaption of Tech is driving Growth</t>
  </si>
  <si>
    <t>Most debt is fixed-rate Borrowing</t>
  </si>
  <si>
    <t>17B</t>
  </si>
  <si>
    <t>adj. EBITDA</t>
  </si>
  <si>
    <t>1,6B</t>
  </si>
  <si>
    <t>FCF</t>
  </si>
  <si>
    <t>2B</t>
  </si>
  <si>
    <t>KPIs 2027</t>
  </si>
  <si>
    <t>ROIC</t>
  </si>
  <si>
    <t>Net Income y/y</t>
  </si>
  <si>
    <t>Adjusted EBITDA y/y</t>
  </si>
  <si>
    <t>SG&amp;A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</si>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</sst>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9" fontId="0" fillId="0" borderId="1" xfId="0" applyNumberFormat="1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0" fillId="0" borderId="0" xfId="0" applyFont="1"/>
    <xf numFmtId="0" fontId="5" fillId="0" borderId="0" xfId="0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0"/>
  <sheetViews>
    <sheetView workbookViewId="0">
      <selection activeCell="G13" sqref="G13"/>
    </sheetView>
  </sheetViews>
  <sheetFormatPr defaultColWidth="9.140625" defaultRowHeight="15" x14ac:dyDescent="0.25"/>
  <cols>
    <col min="2" max="2" width="48.28515625" bestFit="1" customWidth="1"/>
  </cols>
  <sheetData>
    <row r="2" spans="2:16" x14ac:dyDescent="0.25">
      <c r="B2" t="s">
        <v>0</v>
      </c>
      <c r="O2" t="s">
        <v>1</v>
      </c>
      <c r="P2">
        <v>64.87</v>
      </c>
    </row>
    <row r="3" spans="2:16" x14ac:dyDescent="0.25">
      <c r="O3" t="s">
        <v>2</v>
      </c>
      <c r="P3">
        <v>118</v>
      </c>
    </row>
    <row r="4" spans="2:16" x14ac:dyDescent="0.25">
      <c r="O4" t="s">
        <v>3</v>
      </c>
      <c r="P4">
        <f>P2*P3</f>
        <v>7654.6600000000008</v>
      </c>
    </row>
    <row r="5" spans="2:16" x14ac:dyDescent="0.25">
      <c r="B5" t="s">
        <v>61</v>
      </c>
      <c r="O5" t="s">
        <v>4</v>
      </c>
      <c r="P5">
        <f>Model!U29</f>
        <v>495</v>
      </c>
    </row>
    <row r="6" spans="2:16" x14ac:dyDescent="0.25">
      <c r="B6" t="s">
        <v>62</v>
      </c>
      <c r="O6" t="s">
        <v>5</v>
      </c>
      <c r="P6">
        <f>Model!U40+Model!U43</f>
        <v>1806</v>
      </c>
    </row>
    <row r="7" spans="2:16" x14ac:dyDescent="0.25">
      <c r="B7" t="s">
        <v>63</v>
      </c>
      <c r="O7" t="s">
        <v>78</v>
      </c>
      <c r="P7">
        <f>P5-P6</f>
        <v>-1311</v>
      </c>
    </row>
    <row r="8" spans="2:16" x14ac:dyDescent="0.25">
      <c r="B8" t="s">
        <v>64</v>
      </c>
      <c r="O8" t="s">
        <v>6</v>
      </c>
      <c r="P8">
        <f>P4-P5+P6</f>
        <v>8965.66</v>
      </c>
    </row>
    <row r="9" spans="2:16" x14ac:dyDescent="0.25">
      <c r="B9" t="s">
        <v>65</v>
      </c>
    </row>
    <row r="11" spans="2:16" x14ac:dyDescent="0.25">
      <c r="B11" t="s">
        <v>66</v>
      </c>
    </row>
    <row r="16" spans="2:16" x14ac:dyDescent="0.25">
      <c r="B16" t="s">
        <v>72</v>
      </c>
    </row>
    <row r="17" spans="2:3" x14ac:dyDescent="0.25">
      <c r="B17" t="s">
        <v>18</v>
      </c>
      <c r="C17" t="s">
        <v>67</v>
      </c>
    </row>
    <row r="18" spans="2:3" x14ac:dyDescent="0.25">
      <c r="B18" t="s">
        <v>68</v>
      </c>
      <c r="C18" t="s">
        <v>69</v>
      </c>
    </row>
    <row r="19" spans="2:3" x14ac:dyDescent="0.25">
      <c r="B19" t="s">
        <v>70</v>
      </c>
      <c r="C19" t="s">
        <v>71</v>
      </c>
    </row>
    <row r="20" spans="2:3" x14ac:dyDescent="0.25">
      <c r="B20" t="s">
        <v>73</v>
      </c>
      <c r="C20" s="6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W68"/>
  <sheetViews>
    <sheetView tabSelected="1" topLeftCell="A41" workbookViewId="0">
      <pane xSplit="1" topLeftCell="B1" activePane="topRight" state="frozen"/>
      <selection pane="topRight" activeCell="N50" sqref="N50"/>
    </sheetView>
  </sheetViews>
  <sheetFormatPr defaultColWidth="11.42578125" defaultRowHeight="15" x14ac:dyDescent="0.25"/>
  <cols>
    <col min="1" max="1" width="27.28515625" customWidth="1"/>
  </cols>
  <sheetData>
    <row r="1" spans="1:23" x14ac:dyDescent="0.25">
      <c r="A1" s="12" t="s">
        <v>79</v>
      </c>
    </row>
    <row r="2" spans="1:23" x14ac:dyDescent="0.25">
      <c r="B2" t="s">
        <v>60</v>
      </c>
      <c r="C2" t="s">
        <v>59</v>
      </c>
      <c r="D2" t="s">
        <v>58</v>
      </c>
      <c r="E2" t="s">
        <v>56</v>
      </c>
      <c r="F2" t="s">
        <v>11</v>
      </c>
      <c r="G2" t="s">
        <v>12</v>
      </c>
      <c r="H2" t="s">
        <v>13</v>
      </c>
      <c r="I2" t="s">
        <v>14</v>
      </c>
      <c r="J2" t="s">
        <v>7</v>
      </c>
      <c r="K2" t="s">
        <v>8</v>
      </c>
      <c r="L2" t="s">
        <v>9</v>
      </c>
      <c r="M2" t="s">
        <v>10</v>
      </c>
      <c r="N2" t="s">
        <v>77</v>
      </c>
      <c r="R2" t="s">
        <v>57</v>
      </c>
      <c r="S2" t="s">
        <v>19</v>
      </c>
      <c r="T2" t="s">
        <v>15</v>
      </c>
      <c r="U2" t="s">
        <v>16</v>
      </c>
      <c r="V2" s="7" t="s">
        <v>17</v>
      </c>
      <c r="W2" t="s">
        <v>55</v>
      </c>
    </row>
    <row r="3" spans="1:23" x14ac:dyDescent="0.25">
      <c r="A3" t="s">
        <v>18</v>
      </c>
      <c r="B3">
        <v>1405</v>
      </c>
      <c r="C3">
        <v>1584</v>
      </c>
      <c r="E3">
        <v>1822</v>
      </c>
      <c r="F3">
        <v>1882</v>
      </c>
      <c r="G3">
        <v>1974</v>
      </c>
      <c r="H3">
        <f>T3-G3-F3-E3</f>
        <v>2262</v>
      </c>
      <c r="I3">
        <v>2083</v>
      </c>
      <c r="J3">
        <v>2156</v>
      </c>
      <c r="K3">
        <v>2287</v>
      </c>
      <c r="L3">
        <f>U3-K3-J3-I3</f>
        <v>2467</v>
      </c>
      <c r="M3">
        <v>2323</v>
      </c>
      <c r="N3">
        <v>2394</v>
      </c>
      <c r="R3">
        <v>6094</v>
      </c>
      <c r="S3">
        <v>6195</v>
      </c>
      <c r="T3">
        <v>7940</v>
      </c>
      <c r="U3">
        <v>8993</v>
      </c>
      <c r="V3" s="7">
        <v>9740</v>
      </c>
      <c r="W3">
        <v>10510</v>
      </c>
    </row>
    <row r="4" spans="1:23" x14ac:dyDescent="0.25">
      <c r="A4" t="s">
        <v>20</v>
      </c>
      <c r="B4">
        <v>1185</v>
      </c>
      <c r="C4">
        <v>1297</v>
      </c>
      <c r="E4">
        <v>1520</v>
      </c>
      <c r="F4">
        <v>1554</v>
      </c>
      <c r="G4">
        <v>1651</v>
      </c>
      <c r="H4">
        <f t="shared" ref="H4:H16" si="0">T4-G4-F4-E4</f>
        <v>1912</v>
      </c>
      <c r="I4">
        <v>1748</v>
      </c>
      <c r="J4">
        <v>1775</v>
      </c>
      <c r="K4">
        <v>1885</v>
      </c>
      <c r="L4">
        <f t="shared" ref="L4:L16" si="1">U4-K4-J4-I4</f>
        <v>2035</v>
      </c>
      <c r="M4">
        <v>1906</v>
      </c>
      <c r="N4">
        <v>1957</v>
      </c>
      <c r="R4">
        <v>5112</v>
      </c>
      <c r="S4">
        <v>5169</v>
      </c>
      <c r="T4">
        <v>6637</v>
      </c>
      <c r="U4">
        <v>7443</v>
      </c>
      <c r="V4" s="7"/>
    </row>
    <row r="5" spans="1:23" x14ac:dyDescent="0.25">
      <c r="A5" t="s">
        <v>21</v>
      </c>
      <c r="B5">
        <v>168</v>
      </c>
      <c r="C5">
        <v>157</v>
      </c>
      <c r="E5">
        <v>171</v>
      </c>
      <c r="F5">
        <v>177</v>
      </c>
      <c r="G5">
        <v>171</v>
      </c>
      <c r="H5">
        <f t="shared" si="0"/>
        <v>195</v>
      </c>
      <c r="I5">
        <v>190</v>
      </c>
      <c r="J5">
        <v>220</v>
      </c>
      <c r="K5">
        <v>227</v>
      </c>
      <c r="L5">
        <f t="shared" si="1"/>
        <v>249</v>
      </c>
      <c r="M5">
        <v>258</v>
      </c>
      <c r="N5">
        <v>245</v>
      </c>
      <c r="R5">
        <v>514</v>
      </c>
      <c r="S5">
        <v>611</v>
      </c>
      <c r="T5">
        <v>714</v>
      </c>
      <c r="U5">
        <v>886</v>
      </c>
      <c r="V5" s="7"/>
    </row>
    <row r="6" spans="1:23" x14ac:dyDescent="0.25">
      <c r="A6" t="s">
        <v>31</v>
      </c>
      <c r="B6">
        <v>87</v>
      </c>
      <c r="C6">
        <v>83</v>
      </c>
      <c r="E6">
        <v>79</v>
      </c>
      <c r="F6">
        <v>95</v>
      </c>
      <c r="G6">
        <v>85</v>
      </c>
      <c r="H6">
        <f t="shared" si="0"/>
        <v>76</v>
      </c>
      <c r="I6">
        <v>76</v>
      </c>
      <c r="J6">
        <v>77</v>
      </c>
      <c r="K6">
        <v>89</v>
      </c>
      <c r="L6">
        <f t="shared" si="1"/>
        <v>87</v>
      </c>
      <c r="M6">
        <v>83</v>
      </c>
      <c r="N6">
        <v>84</v>
      </c>
      <c r="R6">
        <v>302</v>
      </c>
      <c r="S6">
        <v>323</v>
      </c>
      <c r="T6">
        <v>335</v>
      </c>
      <c r="U6">
        <v>329</v>
      </c>
      <c r="V6" s="7"/>
    </row>
    <row r="7" spans="1:23" x14ac:dyDescent="0.25">
      <c r="A7" t="s">
        <v>22</v>
      </c>
      <c r="B7">
        <v>25</v>
      </c>
      <c r="C7">
        <v>-2</v>
      </c>
      <c r="E7">
        <v>18</v>
      </c>
      <c r="F7">
        <v>35</v>
      </c>
      <c r="G7">
        <v>29</v>
      </c>
      <c r="H7">
        <f t="shared" si="0"/>
        <v>17</v>
      </c>
      <c r="I7">
        <v>19</v>
      </c>
      <c r="J7">
        <v>24</v>
      </c>
      <c r="K7">
        <v>14</v>
      </c>
      <c r="L7">
        <f t="shared" si="1"/>
        <v>4</v>
      </c>
      <c r="M7">
        <v>13</v>
      </c>
      <c r="N7">
        <v>6</v>
      </c>
      <c r="R7">
        <v>1</v>
      </c>
      <c r="S7">
        <v>47</v>
      </c>
      <c r="T7">
        <v>99</v>
      </c>
      <c r="U7">
        <v>61</v>
      </c>
      <c r="V7" s="7"/>
    </row>
    <row r="8" spans="1:23" x14ac:dyDescent="0.25">
      <c r="A8" t="s">
        <v>23</v>
      </c>
      <c r="B8">
        <v>25</v>
      </c>
      <c r="C8">
        <v>0</v>
      </c>
      <c r="E8">
        <v>4</v>
      </c>
      <c r="F8">
        <v>-1</v>
      </c>
      <c r="G8">
        <v>2</v>
      </c>
      <c r="H8">
        <f t="shared" si="0"/>
        <v>-1</v>
      </c>
      <c r="I8">
        <v>13</v>
      </c>
      <c r="J8">
        <v>1</v>
      </c>
      <c r="K8">
        <v>0</v>
      </c>
      <c r="L8" s="15">
        <f t="shared" si="1"/>
        <v>18</v>
      </c>
      <c r="M8" s="15">
        <v>21</v>
      </c>
      <c r="N8">
        <v>3</v>
      </c>
      <c r="R8">
        <v>15</v>
      </c>
      <c r="S8">
        <v>29</v>
      </c>
      <c r="T8">
        <v>4</v>
      </c>
      <c r="U8">
        <v>32</v>
      </c>
      <c r="V8" s="7"/>
    </row>
    <row r="9" spans="1:23" s="1" customFormat="1" x14ac:dyDescent="0.25">
      <c r="A9" s="1" t="s">
        <v>30</v>
      </c>
      <c r="B9" s="1">
        <f>B3-B4-B5-B6-B7-B8</f>
        <v>-85</v>
      </c>
      <c r="C9" s="1">
        <f>C3-C4-C5-C6-C7-C8</f>
        <v>49</v>
      </c>
      <c r="E9" s="1">
        <f t="shared" ref="E9:N9" si="2">E3-E4-E5-E6-E7-E8</f>
        <v>30</v>
      </c>
      <c r="F9" s="1">
        <f t="shared" si="2"/>
        <v>22</v>
      </c>
      <c r="G9" s="1">
        <f t="shared" si="2"/>
        <v>36</v>
      </c>
      <c r="H9" s="1">
        <f t="shared" si="2"/>
        <v>63</v>
      </c>
      <c r="I9" s="1">
        <f t="shared" si="2"/>
        <v>37</v>
      </c>
      <c r="J9" s="1">
        <f t="shared" si="2"/>
        <v>59</v>
      </c>
      <c r="K9" s="1">
        <f t="shared" si="2"/>
        <v>72</v>
      </c>
      <c r="L9">
        <f>U9-K9-J9-I9</f>
        <v>74</v>
      </c>
      <c r="M9" s="1">
        <f t="shared" si="2"/>
        <v>42</v>
      </c>
      <c r="N9" s="1">
        <f t="shared" si="2"/>
        <v>99</v>
      </c>
      <c r="R9" s="1">
        <f>R3-R4-R5-R6-R7-R8</f>
        <v>150</v>
      </c>
      <c r="S9" s="1">
        <f>S3-S4-S5-S6-S7-S8</f>
        <v>16</v>
      </c>
      <c r="T9" s="1">
        <f>T3-T4-T5-T6-T7-T8</f>
        <v>151</v>
      </c>
      <c r="U9" s="1">
        <f>U3-U4-U5-U6-U7-U8</f>
        <v>242</v>
      </c>
      <c r="V9" s="8"/>
    </row>
    <row r="10" spans="1:23" x14ac:dyDescent="0.25">
      <c r="A10" t="s">
        <v>24</v>
      </c>
      <c r="B10">
        <v>1</v>
      </c>
      <c r="C10">
        <v>0</v>
      </c>
      <c r="E10">
        <v>1</v>
      </c>
      <c r="F10">
        <v>-1</v>
      </c>
      <c r="G10">
        <v>11</v>
      </c>
      <c r="H10">
        <f t="shared" si="0"/>
        <v>12</v>
      </c>
      <c r="I10">
        <v>16</v>
      </c>
      <c r="J10">
        <v>23</v>
      </c>
      <c r="K10">
        <v>17</v>
      </c>
      <c r="L10">
        <f t="shared" si="1"/>
        <v>-5</v>
      </c>
      <c r="M10">
        <v>0</v>
      </c>
      <c r="N10">
        <v>1</v>
      </c>
      <c r="R10">
        <v>1</v>
      </c>
      <c r="S10">
        <v>2</v>
      </c>
      <c r="T10">
        <v>23</v>
      </c>
      <c r="U10">
        <v>51</v>
      </c>
      <c r="V10" s="7"/>
    </row>
    <row r="11" spans="1:23" x14ac:dyDescent="0.25">
      <c r="A11" t="s">
        <v>25</v>
      </c>
      <c r="B11">
        <v>-5</v>
      </c>
      <c r="C11">
        <v>-6</v>
      </c>
      <c r="E11">
        <v>-5</v>
      </c>
      <c r="F11">
        <v>-6</v>
      </c>
      <c r="G11">
        <v>-5</v>
      </c>
      <c r="H11">
        <f t="shared" si="0"/>
        <v>-5</v>
      </c>
      <c r="I11">
        <v>-4</v>
      </c>
      <c r="J11">
        <v>-9</v>
      </c>
      <c r="K11">
        <v>-6</v>
      </c>
      <c r="L11" s="15">
        <f t="shared" si="1"/>
        <v>-10</v>
      </c>
      <c r="M11" s="15">
        <v>-13</v>
      </c>
      <c r="N11" s="15">
        <v>-14</v>
      </c>
      <c r="R11">
        <v>-33</v>
      </c>
      <c r="S11">
        <v>-24</v>
      </c>
      <c r="T11">
        <v>-21</v>
      </c>
      <c r="U11">
        <v>-29</v>
      </c>
      <c r="V11" s="7"/>
    </row>
    <row r="12" spans="1:23" x14ac:dyDescent="0.25">
      <c r="A12" t="s">
        <v>68</v>
      </c>
      <c r="R12">
        <f>R13+R8+R7+R6</f>
        <v>436</v>
      </c>
      <c r="S12">
        <f t="shared" ref="S12:T12" si="3">S13+S8+S7+S6</f>
        <v>393</v>
      </c>
      <c r="T12">
        <f t="shared" si="3"/>
        <v>591</v>
      </c>
      <c r="U12">
        <f>U13+U8+U7+U6</f>
        <v>686</v>
      </c>
      <c r="V12" s="7"/>
    </row>
    <row r="13" spans="1:23" s="1" customFormat="1" x14ac:dyDescent="0.25">
      <c r="A13" s="1" t="s">
        <v>26</v>
      </c>
      <c r="B13" s="1">
        <f>B9+B10+B11</f>
        <v>-89</v>
      </c>
      <c r="C13" s="1">
        <f>C9+C10+C11</f>
        <v>43</v>
      </c>
      <c r="E13" s="1">
        <f t="shared" ref="E13:N13" si="4">E9+E10+E11</f>
        <v>26</v>
      </c>
      <c r="F13" s="1">
        <f t="shared" si="4"/>
        <v>15</v>
      </c>
      <c r="G13" s="1">
        <f t="shared" si="4"/>
        <v>42</v>
      </c>
      <c r="H13" s="1">
        <f t="shared" si="4"/>
        <v>70</v>
      </c>
      <c r="I13" s="1">
        <f t="shared" si="4"/>
        <v>49</v>
      </c>
      <c r="J13" s="1">
        <f t="shared" si="4"/>
        <v>73</v>
      </c>
      <c r="K13" s="1">
        <f t="shared" si="4"/>
        <v>83</v>
      </c>
      <c r="L13" s="1">
        <f t="shared" si="4"/>
        <v>59</v>
      </c>
      <c r="M13" s="1">
        <f t="shared" si="4"/>
        <v>29</v>
      </c>
      <c r="N13" s="1">
        <f t="shared" si="4"/>
        <v>86</v>
      </c>
      <c r="R13" s="1">
        <f>R9+R10+R11</f>
        <v>118</v>
      </c>
      <c r="S13" s="1">
        <f>S9+S10+S11</f>
        <v>-6</v>
      </c>
      <c r="T13" s="1">
        <f>T9+T10+T11</f>
        <v>153</v>
      </c>
      <c r="U13" s="1">
        <f>U9+U10+U11</f>
        <v>264</v>
      </c>
      <c r="V13" s="8"/>
    </row>
    <row r="14" spans="1:23" x14ac:dyDescent="0.25">
      <c r="A14" t="s">
        <v>27</v>
      </c>
      <c r="B14">
        <v>24</v>
      </c>
      <c r="C14">
        <v>-20</v>
      </c>
      <c r="E14">
        <v>-9</v>
      </c>
      <c r="F14">
        <v>-1</v>
      </c>
      <c r="G14">
        <v>31</v>
      </c>
      <c r="H14">
        <f t="shared" si="0"/>
        <v>-13</v>
      </c>
      <c r="I14">
        <v>-11</v>
      </c>
      <c r="J14">
        <v>-21</v>
      </c>
      <c r="K14">
        <v>-19</v>
      </c>
      <c r="L14">
        <f t="shared" si="1"/>
        <v>-13</v>
      </c>
      <c r="M14">
        <v>-3</v>
      </c>
      <c r="N14">
        <v>-20</v>
      </c>
      <c r="R14">
        <v>-37</v>
      </c>
      <c r="S14">
        <v>-16</v>
      </c>
      <c r="T14">
        <v>8</v>
      </c>
      <c r="U14">
        <v>-64</v>
      </c>
      <c r="V14" s="7"/>
    </row>
    <row r="15" spans="1:23" s="1" customFormat="1" x14ac:dyDescent="0.25">
      <c r="A15" s="1" t="s">
        <v>28</v>
      </c>
      <c r="B15" s="1">
        <f>B13+B14</f>
        <v>-65</v>
      </c>
      <c r="C15" s="1">
        <f>C13+C14</f>
        <v>23</v>
      </c>
      <c r="E15" s="1">
        <f t="shared" ref="E15:N15" si="5">E13+E14</f>
        <v>17</v>
      </c>
      <c r="F15" s="1">
        <f t="shared" si="5"/>
        <v>14</v>
      </c>
      <c r="G15" s="1">
        <f t="shared" si="5"/>
        <v>73</v>
      </c>
      <c r="H15" s="1">
        <f t="shared" si="5"/>
        <v>57</v>
      </c>
      <c r="I15" s="1">
        <f t="shared" si="5"/>
        <v>38</v>
      </c>
      <c r="J15" s="1">
        <f t="shared" si="5"/>
        <v>52</v>
      </c>
      <c r="K15" s="1">
        <f t="shared" si="5"/>
        <v>64</v>
      </c>
      <c r="L15" s="1">
        <f t="shared" si="5"/>
        <v>46</v>
      </c>
      <c r="M15" s="1">
        <f t="shared" si="5"/>
        <v>26</v>
      </c>
      <c r="N15" s="1">
        <f t="shared" si="5"/>
        <v>66</v>
      </c>
      <c r="R15" s="1">
        <f>R13+R14</f>
        <v>81</v>
      </c>
      <c r="S15" s="1">
        <f>S13+S14</f>
        <v>-22</v>
      </c>
      <c r="T15" s="1">
        <f>T13+T14</f>
        <v>161</v>
      </c>
      <c r="U15" s="1">
        <f>U13+U14</f>
        <v>200</v>
      </c>
      <c r="V15" s="8"/>
    </row>
    <row r="16" spans="1:23" ht="30" x14ac:dyDescent="0.25">
      <c r="A16" s="3" t="s">
        <v>32</v>
      </c>
      <c r="B16">
        <v>0</v>
      </c>
      <c r="C16">
        <v>-5</v>
      </c>
      <c r="E16">
        <v>-3</v>
      </c>
      <c r="F16">
        <v>-3</v>
      </c>
      <c r="G16">
        <v>-1</v>
      </c>
      <c r="H16">
        <f t="shared" si="0"/>
        <v>-1</v>
      </c>
      <c r="I16">
        <v>-1</v>
      </c>
      <c r="J16">
        <v>-1</v>
      </c>
      <c r="K16">
        <v>-1</v>
      </c>
      <c r="L16">
        <f t="shared" si="1"/>
        <v>0</v>
      </c>
      <c r="M16">
        <v>-1</v>
      </c>
      <c r="N16">
        <v>-1</v>
      </c>
      <c r="R16">
        <v>-21</v>
      </c>
      <c r="S16">
        <v>-9</v>
      </c>
      <c r="T16">
        <v>-8</v>
      </c>
      <c r="U16">
        <v>-3</v>
      </c>
      <c r="V16" s="7"/>
    </row>
    <row r="17" spans="1:23" s="1" customFormat="1" ht="30" x14ac:dyDescent="0.25">
      <c r="A17" s="4" t="s">
        <v>33</v>
      </c>
      <c r="B17" s="1">
        <f>B15+B16</f>
        <v>-65</v>
      </c>
      <c r="C17" s="1">
        <f>C15+C16</f>
        <v>18</v>
      </c>
      <c r="E17" s="1">
        <f t="shared" ref="E17:N17" si="6">E15+E16</f>
        <v>14</v>
      </c>
      <c r="F17" s="1">
        <f t="shared" si="6"/>
        <v>11</v>
      </c>
      <c r="G17" s="1">
        <f t="shared" si="6"/>
        <v>72</v>
      </c>
      <c r="H17" s="1">
        <f t="shared" si="6"/>
        <v>56</v>
      </c>
      <c r="I17" s="1">
        <f t="shared" si="6"/>
        <v>37</v>
      </c>
      <c r="J17" s="1">
        <f t="shared" si="6"/>
        <v>51</v>
      </c>
      <c r="K17" s="1">
        <f t="shared" si="6"/>
        <v>63</v>
      </c>
      <c r="L17" s="1">
        <f t="shared" si="6"/>
        <v>46</v>
      </c>
      <c r="M17" s="1">
        <f t="shared" si="6"/>
        <v>25</v>
      </c>
      <c r="N17" s="1">
        <f t="shared" si="6"/>
        <v>65</v>
      </c>
      <c r="R17" s="1">
        <f>R15+R16</f>
        <v>60</v>
      </c>
      <c r="S17" s="1">
        <f>S15+S16</f>
        <v>-31</v>
      </c>
      <c r="T17" s="1">
        <f>T15+T16</f>
        <v>153</v>
      </c>
      <c r="U17" s="1">
        <f>U15+U16</f>
        <v>197</v>
      </c>
      <c r="V17" s="8">
        <f>V19*V18</f>
        <v>269.09999999999997</v>
      </c>
      <c r="W17" s="1">
        <f>W19*W18</f>
        <v>315.90000000000003</v>
      </c>
    </row>
    <row r="18" spans="1:23" x14ac:dyDescent="0.25">
      <c r="A18" t="s">
        <v>2</v>
      </c>
      <c r="B18">
        <v>115</v>
      </c>
      <c r="C18">
        <v>115</v>
      </c>
      <c r="E18">
        <v>114</v>
      </c>
      <c r="F18">
        <v>116</v>
      </c>
      <c r="G18">
        <v>114</v>
      </c>
      <c r="H18">
        <v>114</v>
      </c>
      <c r="I18">
        <v>114</v>
      </c>
      <c r="J18">
        <v>116</v>
      </c>
      <c r="K18">
        <v>118</v>
      </c>
      <c r="L18">
        <v>118</v>
      </c>
      <c r="M18">
        <v>118</v>
      </c>
      <c r="N18">
        <v>118</v>
      </c>
      <c r="R18">
        <v>114</v>
      </c>
      <c r="S18">
        <v>114</v>
      </c>
      <c r="T18">
        <v>114</v>
      </c>
      <c r="U18">
        <v>117</v>
      </c>
      <c r="V18" s="7">
        <v>117</v>
      </c>
      <c r="W18">
        <v>117</v>
      </c>
    </row>
    <row r="19" spans="1:23" s="1" customFormat="1" x14ac:dyDescent="0.25">
      <c r="A19" s="1" t="s">
        <v>29</v>
      </c>
      <c r="B19" s="2">
        <f>B17/B18</f>
        <v>-0.56521739130434778</v>
      </c>
      <c r="C19" s="2">
        <f>C17/C18</f>
        <v>0.15652173913043479</v>
      </c>
      <c r="D19" s="2"/>
      <c r="E19" s="2">
        <f>E17/E18</f>
        <v>0.12280701754385964</v>
      </c>
      <c r="F19" s="2">
        <f>F17/F18</f>
        <v>9.4827586206896547E-2</v>
      </c>
      <c r="G19" s="2">
        <f>G17/G18</f>
        <v>0.63157894736842102</v>
      </c>
      <c r="H19" s="2">
        <f t="shared" ref="H19:K19" si="7">H17/H18</f>
        <v>0.49122807017543857</v>
      </c>
      <c r="I19" s="2">
        <f t="shared" si="7"/>
        <v>0.32456140350877194</v>
      </c>
      <c r="J19" s="2">
        <f t="shared" si="7"/>
        <v>0.43965517241379309</v>
      </c>
      <c r="K19" s="2">
        <f t="shared" si="7"/>
        <v>0.53389830508474578</v>
      </c>
      <c r="L19" s="2">
        <f>L17/L18</f>
        <v>0.38983050847457629</v>
      </c>
      <c r="M19" s="2">
        <f>M17/M18</f>
        <v>0.21186440677966101</v>
      </c>
      <c r="N19" s="2">
        <f>N17/N18</f>
        <v>0.55084745762711862</v>
      </c>
      <c r="R19" s="2">
        <f>R17/R18</f>
        <v>0.52631578947368418</v>
      </c>
      <c r="S19" s="2">
        <f>S17/S18</f>
        <v>-0.27192982456140352</v>
      </c>
      <c r="T19" s="2">
        <f>T17/T18</f>
        <v>1.3421052631578947</v>
      </c>
      <c r="U19" s="2">
        <f>U17/U18</f>
        <v>1.6837606837606838</v>
      </c>
      <c r="V19" s="8">
        <v>2.2999999999999998</v>
      </c>
      <c r="W19" s="1">
        <v>2.7</v>
      </c>
    </row>
    <row r="20" spans="1:23" s="1" customFormat="1" x14ac:dyDescent="0.25">
      <c r="A20" t="s">
        <v>52</v>
      </c>
      <c r="B20" s="5">
        <f>B3/B4-1</f>
        <v>0.18565400843881852</v>
      </c>
      <c r="C20" s="5">
        <f>C3/C4-1</f>
        <v>0.22127987663839632</v>
      </c>
      <c r="D20" s="5"/>
      <c r="E20" s="5">
        <f t="shared" ref="E20:N20" si="8">E3/E4-1</f>
        <v>0.1986842105263158</v>
      </c>
      <c r="F20" s="5">
        <f t="shared" si="8"/>
        <v>0.21106821106821116</v>
      </c>
      <c r="G20" s="5">
        <f t="shared" si="8"/>
        <v>0.19563900666262879</v>
      </c>
      <c r="H20" s="5">
        <f t="shared" si="8"/>
        <v>0.18305439330543938</v>
      </c>
      <c r="I20" s="5">
        <f t="shared" si="8"/>
        <v>0.1916475972540046</v>
      </c>
      <c r="J20" s="5">
        <f t="shared" si="8"/>
        <v>0.21464788732394369</v>
      </c>
      <c r="K20" s="5">
        <f t="shared" si="8"/>
        <v>0.21326259946949611</v>
      </c>
      <c r="L20" s="5">
        <f t="shared" si="8"/>
        <v>0.21228501228501218</v>
      </c>
      <c r="M20" s="5">
        <f t="shared" si="8"/>
        <v>0.21878279118572919</v>
      </c>
      <c r="N20" s="5">
        <f t="shared" si="8"/>
        <v>0.22330097087378631</v>
      </c>
      <c r="R20" s="5">
        <f t="shared" ref="R20:W20" si="9">R3/R4-1</f>
        <v>0.19209702660406891</v>
      </c>
      <c r="S20" s="5">
        <f t="shared" si="9"/>
        <v>0.19849100406268128</v>
      </c>
      <c r="T20" s="5">
        <f t="shared" si="9"/>
        <v>0.19632364019888504</v>
      </c>
      <c r="U20" s="10">
        <f t="shared" si="9"/>
        <v>0.2082493618164718</v>
      </c>
      <c r="V20" s="5" t="e">
        <f t="shared" si="9"/>
        <v>#DIV/0!</v>
      </c>
      <c r="W20" s="5" t="e">
        <f t="shared" si="9"/>
        <v>#DIV/0!</v>
      </c>
    </row>
    <row r="21" spans="1:23" x14ac:dyDescent="0.25">
      <c r="A21" t="s">
        <v>53</v>
      </c>
      <c r="B21" s="6">
        <f>B17/B3</f>
        <v>-4.6263345195729534E-2</v>
      </c>
      <c r="C21" s="6">
        <f>C17/C3</f>
        <v>1.1363636363636364E-2</v>
      </c>
      <c r="D21" s="6"/>
      <c r="E21" s="6">
        <f t="shared" ref="E21:N21" si="10">E17/E3</f>
        <v>7.6838638858397366E-3</v>
      </c>
      <c r="F21" s="6">
        <f t="shared" si="10"/>
        <v>5.8448459086078638E-3</v>
      </c>
      <c r="G21" s="6">
        <f t="shared" si="10"/>
        <v>3.64741641337386E-2</v>
      </c>
      <c r="H21" s="6">
        <f t="shared" si="10"/>
        <v>2.475685234305924E-2</v>
      </c>
      <c r="I21" s="6">
        <f t="shared" si="10"/>
        <v>1.7762842054728757E-2</v>
      </c>
      <c r="J21" s="6">
        <f t="shared" si="10"/>
        <v>2.3654916512059369E-2</v>
      </c>
      <c r="K21" s="6">
        <f t="shared" si="10"/>
        <v>2.7547004809794492E-2</v>
      </c>
      <c r="L21" s="6">
        <f t="shared" si="10"/>
        <v>1.8646128901499796E-2</v>
      </c>
      <c r="M21" s="6">
        <f t="shared" si="10"/>
        <v>1.0761945759793371E-2</v>
      </c>
      <c r="N21" s="6">
        <f t="shared" si="10"/>
        <v>2.7151211361737676E-2</v>
      </c>
      <c r="R21" s="6">
        <f t="shared" ref="R21:W21" si="11">R17/R3</f>
        <v>9.8457499179520833E-3</v>
      </c>
      <c r="S21" s="6">
        <f t="shared" si="11"/>
        <v>-5.0040355125100886E-3</v>
      </c>
      <c r="T21" s="6">
        <f t="shared" si="11"/>
        <v>1.9269521410579346E-2</v>
      </c>
      <c r="U21" s="11">
        <f t="shared" si="11"/>
        <v>2.1905926831980428E-2</v>
      </c>
      <c r="V21" s="6">
        <f t="shared" si="11"/>
        <v>2.7628336755646812E-2</v>
      </c>
      <c r="W21" s="6">
        <f t="shared" si="11"/>
        <v>3.0057088487155093E-2</v>
      </c>
    </row>
    <row r="22" spans="1:23" x14ac:dyDescent="0.25">
      <c r="A22" t="s">
        <v>54</v>
      </c>
      <c r="B22" s="6"/>
      <c r="C22" s="6"/>
      <c r="D22" s="6"/>
      <c r="E22" s="6"/>
      <c r="F22" s="6">
        <f t="shared" ref="F22:N22" si="12">F3/B3-1</f>
        <v>0.3395017793594306</v>
      </c>
      <c r="G22" s="6">
        <f t="shared" si="12"/>
        <v>0.2462121212121211</v>
      </c>
      <c r="H22" s="6" t="e">
        <f>H3/D3-1</f>
        <v>#DIV/0!</v>
      </c>
      <c r="I22" s="6">
        <f t="shared" si="12"/>
        <v>0.14324917672886928</v>
      </c>
      <c r="J22" s="6">
        <f t="shared" si="12"/>
        <v>0.14558979808714123</v>
      </c>
      <c r="K22" s="6">
        <f t="shared" si="12"/>
        <v>0.1585612968591692</v>
      </c>
      <c r="L22" s="6">
        <f t="shared" si="12"/>
        <v>9.0627763041556175E-2</v>
      </c>
      <c r="M22" s="6">
        <f t="shared" si="12"/>
        <v>0.11521843494959194</v>
      </c>
      <c r="N22" s="6">
        <f t="shared" si="12"/>
        <v>0.11038961038961048</v>
      </c>
      <c r="S22" s="6">
        <f>S3/R3-1</f>
        <v>1.6573679028552668E-2</v>
      </c>
      <c r="T22" s="6">
        <f>T3/S3-1</f>
        <v>0.28167877320419699</v>
      </c>
      <c r="U22" s="6">
        <f>U3/T3-1</f>
        <v>0.13261964735516374</v>
      </c>
      <c r="V22" s="9">
        <f>V3/U3-1</f>
        <v>8.306460580451458E-2</v>
      </c>
      <c r="W22" s="6">
        <f>W3/V3-1</f>
        <v>7.9055441478439459E-2</v>
      </c>
    </row>
    <row r="23" spans="1:23" x14ac:dyDescent="0.25">
      <c r="A23" t="s">
        <v>76</v>
      </c>
      <c r="B23" s="6"/>
      <c r="C23" s="6"/>
      <c r="D23" s="6"/>
      <c r="E23" s="6"/>
      <c r="F23" s="6">
        <f t="shared" ref="F23:L23" si="13">F5/B5-1</f>
        <v>5.3571428571428603E-2</v>
      </c>
      <c r="G23" s="6">
        <f t="shared" si="13"/>
        <v>8.9171974522292974E-2</v>
      </c>
      <c r="H23" s="6" t="e">
        <f t="shared" si="13"/>
        <v>#DIV/0!</v>
      </c>
      <c r="I23" s="6">
        <f t="shared" si="13"/>
        <v>0.11111111111111116</v>
      </c>
      <c r="J23" s="6">
        <f t="shared" si="13"/>
        <v>0.24293785310734473</v>
      </c>
      <c r="K23" s="6">
        <f t="shared" si="13"/>
        <v>0.32748538011695905</v>
      </c>
      <c r="L23" s="6">
        <f t="shared" si="13"/>
        <v>0.27692307692307683</v>
      </c>
      <c r="M23" s="6">
        <f>M5/I5-1</f>
        <v>0.35789473684210527</v>
      </c>
      <c r="N23" s="6">
        <f>N5/J5-1</f>
        <v>0.11363636363636354</v>
      </c>
      <c r="S23" s="6">
        <f t="shared" ref="S23:T23" si="14">(S5-R5)/ABS(S5)</f>
        <v>0.15875613747954173</v>
      </c>
      <c r="T23" s="6">
        <f t="shared" si="14"/>
        <v>0.14425770308123248</v>
      </c>
      <c r="U23" s="6">
        <f>(U5-T5)/ABS(U5)</f>
        <v>0.19413092550790068</v>
      </c>
      <c r="V23" s="6"/>
      <c r="W23" s="6"/>
    </row>
    <row r="24" spans="1:23" x14ac:dyDescent="0.25">
      <c r="A24" t="s">
        <v>75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S24" s="6">
        <f t="shared" ref="S24:T24" si="15">(S12-R12)/ABS(R12)</f>
        <v>-9.862385321100918E-2</v>
      </c>
      <c r="T24" s="6">
        <f t="shared" si="15"/>
        <v>0.50381679389312972</v>
      </c>
      <c r="U24" s="6">
        <f>(U12-T12)/ABS(T12)</f>
        <v>0.16074450084602368</v>
      </c>
      <c r="V24" s="6"/>
      <c r="W24" s="6"/>
    </row>
    <row r="25" spans="1:23" x14ac:dyDescent="0.25">
      <c r="A25" t="s">
        <v>74</v>
      </c>
      <c r="F25" s="6">
        <f t="shared" ref="F25:L25" si="16">F15/B15-1</f>
        <v>-1.2153846153846155</v>
      </c>
      <c r="G25" s="6">
        <f t="shared" si="16"/>
        <v>2.1739130434782608</v>
      </c>
      <c r="H25" s="6" t="e">
        <f t="shared" si="16"/>
        <v>#DIV/0!</v>
      </c>
      <c r="I25" s="6">
        <f t="shared" si="16"/>
        <v>1.2352941176470589</v>
      </c>
      <c r="J25" s="6">
        <f t="shared" si="16"/>
        <v>2.7142857142857144</v>
      </c>
      <c r="K25" s="6">
        <f t="shared" si="16"/>
        <v>-0.12328767123287676</v>
      </c>
      <c r="L25" s="6">
        <f t="shared" si="16"/>
        <v>-0.19298245614035092</v>
      </c>
      <c r="M25" s="6">
        <f>M15/I15-1</f>
        <v>-0.31578947368421051</v>
      </c>
      <c r="N25" s="6">
        <f>N15/J15-1</f>
        <v>0.26923076923076916</v>
      </c>
      <c r="S25" s="6">
        <f t="shared" ref="S25:T25" si="17">(S15-R15)/ABS(R15)</f>
        <v>-1.271604938271605</v>
      </c>
      <c r="T25" s="6">
        <f t="shared" si="17"/>
        <v>8.3181818181818183</v>
      </c>
      <c r="U25" s="6">
        <f>(U15-T15)/ABS(T15)</f>
        <v>0.24223602484472051</v>
      </c>
    </row>
    <row r="28" spans="1:23" s="1" customFormat="1" x14ac:dyDescent="0.25">
      <c r="A28" s="1" t="s">
        <v>80</v>
      </c>
      <c r="D28" s="1">
        <f>D29+D30-D40-D43</f>
        <v>879</v>
      </c>
      <c r="E28" s="1">
        <f t="shared" ref="E28:N28" si="18">E29+E30-E40-E43</f>
        <v>0</v>
      </c>
      <c r="F28" s="1">
        <f t="shared" si="18"/>
        <v>1005</v>
      </c>
      <c r="G28" s="1">
        <f t="shared" si="18"/>
        <v>1013</v>
      </c>
      <c r="H28" s="1">
        <f t="shared" si="18"/>
        <v>879</v>
      </c>
      <c r="I28" s="1">
        <f t="shared" si="18"/>
        <v>865</v>
      </c>
      <c r="J28" s="1">
        <f t="shared" si="18"/>
        <v>59</v>
      </c>
      <c r="K28" s="1">
        <f t="shared" si="18"/>
        <v>58</v>
      </c>
      <c r="L28" s="1">
        <f t="shared" si="18"/>
        <v>336</v>
      </c>
      <c r="M28" s="1">
        <f t="shared" si="18"/>
        <v>250</v>
      </c>
      <c r="N28" s="1">
        <f t="shared" si="18"/>
        <v>364</v>
      </c>
      <c r="S28" s="1">
        <f t="shared" ref="S28" si="19">S29+S30-S40-S43</f>
        <v>879</v>
      </c>
      <c r="T28" s="1">
        <f t="shared" ref="T28" si="20">T29+T30-T40-T43</f>
        <v>879</v>
      </c>
      <c r="U28" s="1">
        <f t="shared" ref="U28" si="21">U29+U30-U40-U43</f>
        <v>336</v>
      </c>
    </row>
    <row r="29" spans="1:23" x14ac:dyDescent="0.25">
      <c r="A29" t="s">
        <v>34</v>
      </c>
      <c r="D29">
        <v>328</v>
      </c>
      <c r="F29">
        <v>326</v>
      </c>
      <c r="G29">
        <v>295</v>
      </c>
      <c r="H29">
        <v>333</v>
      </c>
      <c r="I29">
        <v>312</v>
      </c>
      <c r="J29">
        <v>384</v>
      </c>
      <c r="K29">
        <v>434</v>
      </c>
      <c r="L29">
        <v>495</v>
      </c>
      <c r="M29">
        <v>426</v>
      </c>
      <c r="N29">
        <v>305</v>
      </c>
      <c r="S29">
        <v>328</v>
      </c>
      <c r="T29">
        <v>333</v>
      </c>
      <c r="U29">
        <v>495</v>
      </c>
    </row>
    <row r="30" spans="1:23" x14ac:dyDescent="0.25">
      <c r="A30" t="s">
        <v>35</v>
      </c>
      <c r="D30">
        <v>1224</v>
      </c>
      <c r="F30">
        <v>1297</v>
      </c>
      <c r="G30">
        <v>1391</v>
      </c>
      <c r="H30">
        <v>1507</v>
      </c>
      <c r="I30">
        <v>1492</v>
      </c>
      <c r="J30">
        <v>1560</v>
      </c>
      <c r="K30">
        <v>1507</v>
      </c>
      <c r="L30">
        <v>1647</v>
      </c>
      <c r="M30">
        <v>1605</v>
      </c>
      <c r="N30">
        <v>1719</v>
      </c>
      <c r="S30" s="13">
        <v>1224</v>
      </c>
      <c r="T30" s="13">
        <v>1507</v>
      </c>
      <c r="U30" s="13">
        <v>1647</v>
      </c>
    </row>
    <row r="31" spans="1:23" x14ac:dyDescent="0.25">
      <c r="A31" t="s">
        <v>36</v>
      </c>
      <c r="D31">
        <v>284</v>
      </c>
      <c r="F31">
        <v>340</v>
      </c>
      <c r="G31">
        <v>292</v>
      </c>
      <c r="H31">
        <v>259</v>
      </c>
      <c r="I31">
        <v>226</v>
      </c>
      <c r="J31">
        <v>312</v>
      </c>
      <c r="K31">
        <v>301</v>
      </c>
      <c r="L31">
        <v>286</v>
      </c>
      <c r="M31">
        <v>280</v>
      </c>
      <c r="N31">
        <v>282</v>
      </c>
      <c r="S31">
        <v>284</v>
      </c>
      <c r="T31">
        <v>259</v>
      </c>
      <c r="U31">
        <v>286</v>
      </c>
    </row>
    <row r="32" spans="1:23" x14ac:dyDescent="0.25">
      <c r="A32" t="s">
        <v>37</v>
      </c>
      <c r="D32">
        <v>770</v>
      </c>
      <c r="F32">
        <v>838</v>
      </c>
      <c r="G32">
        <v>851</v>
      </c>
      <c r="H32">
        <v>863</v>
      </c>
      <c r="I32">
        <v>833</v>
      </c>
      <c r="J32">
        <v>905</v>
      </c>
      <c r="K32">
        <v>914</v>
      </c>
      <c r="L32">
        <v>960</v>
      </c>
      <c r="M32">
        <v>964</v>
      </c>
      <c r="N32">
        <v>965</v>
      </c>
      <c r="S32">
        <v>770</v>
      </c>
      <c r="T32">
        <v>863</v>
      </c>
      <c r="U32">
        <v>960</v>
      </c>
    </row>
    <row r="33" spans="1:21" x14ac:dyDescent="0.25">
      <c r="A33" t="s">
        <v>38</v>
      </c>
      <c r="D33">
        <v>1434</v>
      </c>
      <c r="F33">
        <v>1774</v>
      </c>
      <c r="G33">
        <v>1790</v>
      </c>
      <c r="H33">
        <v>1772</v>
      </c>
      <c r="I33">
        <v>1771</v>
      </c>
      <c r="J33">
        <v>1900</v>
      </c>
      <c r="K33">
        <v>2058</v>
      </c>
      <c r="L33">
        <v>2227</v>
      </c>
      <c r="M33">
        <v>2168</v>
      </c>
      <c r="N33">
        <v>2194</v>
      </c>
      <c r="S33">
        <v>1434</v>
      </c>
      <c r="T33">
        <v>1772</v>
      </c>
      <c r="U33">
        <v>2227</v>
      </c>
    </row>
    <row r="34" spans="1:21" x14ac:dyDescent="0.25">
      <c r="A34" t="s">
        <v>39</v>
      </c>
      <c r="D34">
        <v>2063</v>
      </c>
      <c r="F34">
        <v>2058</v>
      </c>
      <c r="G34">
        <v>2042</v>
      </c>
      <c r="H34">
        <v>2017</v>
      </c>
      <c r="I34">
        <v>1986</v>
      </c>
      <c r="J34">
        <v>2769</v>
      </c>
      <c r="K34">
        <v>2603</v>
      </c>
      <c r="L34">
        <v>2728</v>
      </c>
      <c r="M34">
        <v>2765</v>
      </c>
      <c r="N34">
        <v>2802</v>
      </c>
      <c r="S34">
        <v>2063</v>
      </c>
      <c r="T34">
        <v>2017</v>
      </c>
      <c r="U34">
        <v>2728</v>
      </c>
    </row>
    <row r="35" spans="1:21" s="1" customFormat="1" x14ac:dyDescent="0.25">
      <c r="A35" t="s">
        <v>40</v>
      </c>
      <c r="B35"/>
      <c r="C35"/>
      <c r="D35">
        <v>299</v>
      </c>
      <c r="E35"/>
      <c r="F35">
        <v>295</v>
      </c>
      <c r="G35">
        <v>274</v>
      </c>
      <c r="H35">
        <v>257</v>
      </c>
      <c r="I35">
        <v>239</v>
      </c>
      <c r="J35">
        <v>557</v>
      </c>
      <c r="K35">
        <v>576</v>
      </c>
      <c r="L35">
        <v>570</v>
      </c>
      <c r="M35" s="13">
        <v>555</v>
      </c>
      <c r="N35" s="13">
        <v>544</v>
      </c>
      <c r="S35">
        <v>299</v>
      </c>
      <c r="T35">
        <v>257</v>
      </c>
      <c r="U35">
        <v>570</v>
      </c>
    </row>
    <row r="36" spans="1:21" x14ac:dyDescent="0.25">
      <c r="A36" t="s">
        <v>41</v>
      </c>
      <c r="D36">
        <v>146</v>
      </c>
      <c r="F36">
        <v>170</v>
      </c>
      <c r="G36">
        <v>218</v>
      </c>
      <c r="H36">
        <v>263</v>
      </c>
      <c r="I36">
        <v>267</v>
      </c>
      <c r="J36">
        <v>319</v>
      </c>
      <c r="K36">
        <v>413</v>
      </c>
      <c r="L36">
        <v>306</v>
      </c>
      <c r="M36">
        <v>327</v>
      </c>
      <c r="N36">
        <v>315</v>
      </c>
      <c r="S36">
        <v>146</v>
      </c>
      <c r="T36">
        <v>263</v>
      </c>
      <c r="U36">
        <v>306</v>
      </c>
    </row>
    <row r="37" spans="1:21" x14ac:dyDescent="0.25">
      <c r="A37" s="1" t="s">
        <v>49</v>
      </c>
      <c r="B37" s="1"/>
      <c r="C37" s="1"/>
      <c r="D37" s="1">
        <f>SUM(D29:D36)</f>
        <v>6548</v>
      </c>
      <c r="E37" s="1">
        <f t="shared" ref="E37" si="22">SUM(E29:E36)</f>
        <v>0</v>
      </c>
      <c r="F37" s="1">
        <f t="shared" ref="F37" si="23">SUM(F29:F36)</f>
        <v>7098</v>
      </c>
      <c r="G37" s="1">
        <f t="shared" ref="G37" si="24">SUM(G29:G36)</f>
        <v>7153</v>
      </c>
      <c r="H37" s="1">
        <f>SUM(H29:H36)</f>
        <v>7271</v>
      </c>
      <c r="I37" s="1">
        <f t="shared" ref="I37:J37" si="25">SUM(I29:I36)</f>
        <v>7126</v>
      </c>
      <c r="J37" s="1">
        <f t="shared" si="25"/>
        <v>8706</v>
      </c>
      <c r="K37" s="1">
        <f>SUM(K29:K36)</f>
        <v>8806</v>
      </c>
      <c r="L37" s="1">
        <f>SUM(L29:L36)</f>
        <v>9219</v>
      </c>
      <c r="M37" s="1">
        <f>SUM(M29:M36)</f>
        <v>9090</v>
      </c>
      <c r="N37" s="1">
        <f>SUM(N29:N36)</f>
        <v>9126</v>
      </c>
      <c r="S37" s="1">
        <f>SUM(S29:S36)</f>
        <v>6548</v>
      </c>
      <c r="T37" s="1">
        <f>SUM(T29:T36)</f>
        <v>7271</v>
      </c>
      <c r="U37" s="1">
        <f>SUM(U29:U36)</f>
        <v>9219</v>
      </c>
    </row>
    <row r="38" spans="1:21" x14ac:dyDescent="0.25">
      <c r="A38" t="s">
        <v>51</v>
      </c>
      <c r="D38">
        <v>415</v>
      </c>
      <c r="F38">
        <v>458</v>
      </c>
      <c r="G38">
        <v>415</v>
      </c>
      <c r="H38">
        <v>624</v>
      </c>
      <c r="I38">
        <v>549</v>
      </c>
      <c r="J38">
        <v>592</v>
      </c>
      <c r="K38">
        <v>568</v>
      </c>
      <c r="L38">
        <v>717</v>
      </c>
      <c r="M38">
        <v>652</v>
      </c>
      <c r="N38">
        <v>566</v>
      </c>
      <c r="S38">
        <v>415</v>
      </c>
      <c r="T38">
        <v>624</v>
      </c>
      <c r="U38">
        <v>717</v>
      </c>
    </row>
    <row r="39" spans="1:21" x14ac:dyDescent="0.25">
      <c r="A39" t="s">
        <v>42</v>
      </c>
      <c r="D39">
        <v>784</v>
      </c>
      <c r="F39">
        <v>973</v>
      </c>
      <c r="G39">
        <v>784</v>
      </c>
      <c r="H39">
        <v>998</v>
      </c>
      <c r="I39">
        <v>940</v>
      </c>
      <c r="J39">
        <v>1012</v>
      </c>
      <c r="K39">
        <v>952</v>
      </c>
      <c r="L39">
        <v>995</v>
      </c>
      <c r="M39" s="13">
        <v>908</v>
      </c>
      <c r="N39" s="13">
        <v>950</v>
      </c>
      <c r="S39">
        <v>784</v>
      </c>
      <c r="T39">
        <v>998</v>
      </c>
      <c r="U39">
        <v>995</v>
      </c>
    </row>
    <row r="40" spans="1:21" x14ac:dyDescent="0.25">
      <c r="A40" t="s">
        <v>43</v>
      </c>
      <c r="D40">
        <v>58</v>
      </c>
      <c r="F40">
        <v>36</v>
      </c>
      <c r="G40">
        <v>58</v>
      </c>
      <c r="H40">
        <v>34</v>
      </c>
      <c r="I40">
        <v>32</v>
      </c>
      <c r="J40">
        <v>84</v>
      </c>
      <c r="K40">
        <v>94</v>
      </c>
      <c r="L40">
        <v>67</v>
      </c>
      <c r="M40" s="13">
        <v>84</v>
      </c>
      <c r="N40" s="13">
        <v>35</v>
      </c>
      <c r="S40">
        <v>58</v>
      </c>
      <c r="T40">
        <v>34</v>
      </c>
      <c r="U40">
        <v>67</v>
      </c>
    </row>
    <row r="41" spans="1:21" x14ac:dyDescent="0.25">
      <c r="A41" t="s">
        <v>44</v>
      </c>
      <c r="D41">
        <v>332</v>
      </c>
      <c r="F41">
        <v>414</v>
      </c>
      <c r="G41">
        <v>332</v>
      </c>
      <c r="H41">
        <v>453</v>
      </c>
      <c r="I41">
        <v>455</v>
      </c>
      <c r="J41">
        <v>490</v>
      </c>
      <c r="K41">
        <v>499</v>
      </c>
      <c r="L41">
        <v>560</v>
      </c>
      <c r="M41" s="13">
        <v>568</v>
      </c>
      <c r="N41" s="13">
        <v>568</v>
      </c>
      <c r="S41">
        <v>332</v>
      </c>
      <c r="T41">
        <v>453</v>
      </c>
      <c r="U41">
        <v>560</v>
      </c>
    </row>
    <row r="42" spans="1:21" x14ac:dyDescent="0.25">
      <c r="A42" t="s">
        <v>45</v>
      </c>
      <c r="D42">
        <v>149</v>
      </c>
      <c r="F42">
        <v>128</v>
      </c>
      <c r="G42">
        <v>149</v>
      </c>
      <c r="H42">
        <v>220</v>
      </c>
      <c r="I42">
        <v>146</v>
      </c>
      <c r="J42">
        <v>186</v>
      </c>
      <c r="K42">
        <v>162</v>
      </c>
      <c r="L42">
        <v>193</v>
      </c>
      <c r="M42" s="13">
        <v>209</v>
      </c>
      <c r="N42" s="13">
        <v>284</v>
      </c>
      <c r="S42">
        <v>149</v>
      </c>
      <c r="T42">
        <v>220</v>
      </c>
      <c r="U42">
        <v>193</v>
      </c>
    </row>
    <row r="43" spans="1:21" x14ac:dyDescent="0.25">
      <c r="A43" t="s">
        <v>46</v>
      </c>
      <c r="D43">
        <v>615</v>
      </c>
      <c r="F43">
        <v>582</v>
      </c>
      <c r="G43">
        <v>615</v>
      </c>
      <c r="H43">
        <v>927</v>
      </c>
      <c r="I43">
        <v>907</v>
      </c>
      <c r="J43">
        <v>1801</v>
      </c>
      <c r="K43">
        <v>1789</v>
      </c>
      <c r="L43">
        <v>1739</v>
      </c>
      <c r="M43" s="13">
        <v>1697</v>
      </c>
      <c r="N43" s="13">
        <v>1625</v>
      </c>
      <c r="S43">
        <v>615</v>
      </c>
      <c r="T43">
        <v>927</v>
      </c>
      <c r="U43">
        <v>1739</v>
      </c>
    </row>
    <row r="44" spans="1:21" s="1" customFormat="1" x14ac:dyDescent="0.25">
      <c r="A44" t="s">
        <v>47</v>
      </c>
      <c r="B44"/>
      <c r="C44"/>
      <c r="D44">
        <v>1099</v>
      </c>
      <c r="E44"/>
      <c r="F44">
        <v>1340</v>
      </c>
      <c r="G44">
        <v>1382</v>
      </c>
      <c r="H44">
        <v>1391</v>
      </c>
      <c r="I44">
        <v>1388</v>
      </c>
      <c r="J44">
        <v>1570</v>
      </c>
      <c r="K44">
        <v>1669</v>
      </c>
      <c r="L44">
        <v>1853</v>
      </c>
      <c r="M44" s="13">
        <v>1800</v>
      </c>
      <c r="N44" s="13">
        <v>1838</v>
      </c>
      <c r="S44">
        <v>1099</v>
      </c>
      <c r="T44">
        <v>1391</v>
      </c>
      <c r="U44">
        <v>1853</v>
      </c>
    </row>
    <row r="45" spans="1:21" x14ac:dyDescent="0.25">
      <c r="A45" t="s">
        <v>48</v>
      </c>
      <c r="D45">
        <v>148</v>
      </c>
      <c r="F45">
        <f>160+63</f>
        <v>223</v>
      </c>
      <c r="G45">
        <f>94+56</f>
        <v>150</v>
      </c>
      <c r="H45">
        <v>234</v>
      </c>
      <c r="I45">
        <v>334</v>
      </c>
      <c r="J45">
        <v>410</v>
      </c>
      <c r="K45">
        <v>444</v>
      </c>
      <c r="L45">
        <v>417</v>
      </c>
      <c r="M45" s="13">
        <v>453</v>
      </c>
      <c r="N45" s="13">
        <v>449</v>
      </c>
      <c r="S45">
        <v>148</v>
      </c>
      <c r="T45">
        <v>234</v>
      </c>
      <c r="U45">
        <v>417</v>
      </c>
    </row>
    <row r="46" spans="1:21" x14ac:dyDescent="0.25">
      <c r="A46" s="1" t="s">
        <v>50</v>
      </c>
      <c r="B46" s="1"/>
      <c r="C46" s="1"/>
      <c r="D46" s="1">
        <f>SUM(D38:D45)</f>
        <v>3600</v>
      </c>
      <c r="E46" s="1">
        <f t="shared" ref="E46:I46" si="26">SUM(E38:E45)</f>
        <v>0</v>
      </c>
      <c r="F46" s="1">
        <f t="shared" si="26"/>
        <v>4154</v>
      </c>
      <c r="G46" s="1">
        <f t="shared" si="26"/>
        <v>3885</v>
      </c>
      <c r="H46" s="1">
        <f>SUM(H38:H45)</f>
        <v>4881</v>
      </c>
      <c r="I46" s="1">
        <f t="shared" si="26"/>
        <v>4751</v>
      </c>
      <c r="J46" s="1">
        <f>SUM(J38:J45)</f>
        <v>6145</v>
      </c>
      <c r="K46" s="1">
        <f>SUM(K38:K45)</f>
        <v>6177</v>
      </c>
      <c r="L46" s="1">
        <f>SUM(L38:L45)</f>
        <v>6541</v>
      </c>
      <c r="M46" s="1">
        <f>SUM(M38:M45)</f>
        <v>6371</v>
      </c>
      <c r="N46" s="1">
        <f>SUM(N38:N45)</f>
        <v>6315</v>
      </c>
      <c r="S46" s="1">
        <f>SUM(S38:S45)</f>
        <v>3600</v>
      </c>
      <c r="T46" s="1">
        <f>SUM(T38:T45)</f>
        <v>4881</v>
      </c>
      <c r="U46" s="1">
        <f>SUM(U38:U45)</f>
        <v>6541</v>
      </c>
    </row>
    <row r="49" spans="1:14" s="1" customFormat="1" x14ac:dyDescent="0.25">
      <c r="A49" s="1" t="s">
        <v>94</v>
      </c>
      <c r="I49" s="1">
        <v>333</v>
      </c>
      <c r="J49" s="1">
        <f>I68</f>
        <v>312</v>
      </c>
      <c r="M49" s="1">
        <v>495</v>
      </c>
      <c r="N49" s="1">
        <v>495</v>
      </c>
    </row>
    <row r="50" spans="1:14" x14ac:dyDescent="0.25">
      <c r="A50" t="s">
        <v>81</v>
      </c>
      <c r="I50">
        <v>38</v>
      </c>
      <c r="M50">
        <v>26</v>
      </c>
      <c r="N50">
        <v>92</v>
      </c>
    </row>
    <row r="51" spans="1:14" x14ac:dyDescent="0.25">
      <c r="A51" t="s">
        <v>31</v>
      </c>
      <c r="I51">
        <v>76</v>
      </c>
      <c r="M51">
        <v>83</v>
      </c>
      <c r="N51">
        <v>167</v>
      </c>
    </row>
    <row r="52" spans="1:14" x14ac:dyDescent="0.25">
      <c r="A52" t="s">
        <v>82</v>
      </c>
      <c r="I52">
        <v>6</v>
      </c>
      <c r="M52">
        <v>9</v>
      </c>
      <c r="N52">
        <v>18</v>
      </c>
    </row>
    <row r="53" spans="1:14" x14ac:dyDescent="0.25">
      <c r="A53" t="s">
        <v>83</v>
      </c>
      <c r="I53">
        <v>3</v>
      </c>
      <c r="M53">
        <v>-7</v>
      </c>
      <c r="N53">
        <v>-17</v>
      </c>
    </row>
    <row r="54" spans="1:14" x14ac:dyDescent="0.25">
      <c r="A54" t="s">
        <v>36</v>
      </c>
      <c r="I54">
        <v>4</v>
      </c>
      <c r="M54">
        <v>9</v>
      </c>
      <c r="N54">
        <v>10</v>
      </c>
    </row>
    <row r="55" spans="1:14" x14ac:dyDescent="0.25">
      <c r="A55" t="s">
        <v>35</v>
      </c>
      <c r="I55">
        <v>-33</v>
      </c>
      <c r="M55">
        <v>57</v>
      </c>
      <c r="N55">
        <v>-29</v>
      </c>
    </row>
    <row r="56" spans="1:14" x14ac:dyDescent="0.25">
      <c r="A56" t="s">
        <v>84</v>
      </c>
      <c r="I56">
        <v>-7</v>
      </c>
      <c r="M56">
        <v>11</v>
      </c>
      <c r="N56">
        <v>18</v>
      </c>
    </row>
    <row r="57" spans="1:14" x14ac:dyDescent="0.25">
      <c r="A57" t="s">
        <v>51</v>
      </c>
      <c r="I57">
        <v>-39</v>
      </c>
      <c r="M57">
        <v>-49</v>
      </c>
      <c r="N57">
        <v>-107</v>
      </c>
    </row>
    <row r="58" spans="1:14" x14ac:dyDescent="0.25">
      <c r="A58" t="s">
        <v>85</v>
      </c>
      <c r="I58">
        <v>-2</v>
      </c>
      <c r="M58">
        <v>-100</v>
      </c>
      <c r="N58">
        <v>-52</v>
      </c>
    </row>
    <row r="59" spans="1:14" x14ac:dyDescent="0.25">
      <c r="A59" t="s">
        <v>86</v>
      </c>
      <c r="I59">
        <v>-65</v>
      </c>
      <c r="M59">
        <v>-91</v>
      </c>
      <c r="N59">
        <v>-150</v>
      </c>
    </row>
    <row r="60" spans="1:14" x14ac:dyDescent="0.25">
      <c r="A60" t="s">
        <v>87</v>
      </c>
      <c r="I60">
        <v>3</v>
      </c>
      <c r="M60">
        <v>9</v>
      </c>
      <c r="N60">
        <v>10</v>
      </c>
    </row>
    <row r="61" spans="1:14" x14ac:dyDescent="0.25">
      <c r="A61" t="s">
        <v>36</v>
      </c>
      <c r="I61">
        <v>18</v>
      </c>
      <c r="M61">
        <v>0</v>
      </c>
      <c r="N61">
        <v>0</v>
      </c>
    </row>
    <row r="62" spans="1:14" x14ac:dyDescent="0.25">
      <c r="A62" t="s">
        <v>88</v>
      </c>
      <c r="I62">
        <v>0</v>
      </c>
      <c r="M62" s="15">
        <v>-21</v>
      </c>
      <c r="N62">
        <v>-138</v>
      </c>
    </row>
    <row r="63" spans="1:14" x14ac:dyDescent="0.25">
      <c r="A63" t="s">
        <v>89</v>
      </c>
      <c r="I63">
        <v>-9</v>
      </c>
      <c r="M63">
        <v>-8</v>
      </c>
      <c r="N63">
        <v>-16</v>
      </c>
    </row>
    <row r="64" spans="1:14" x14ac:dyDescent="0.25">
      <c r="A64" t="s">
        <v>90</v>
      </c>
      <c r="I64">
        <v>-11</v>
      </c>
      <c r="M64">
        <v>-4</v>
      </c>
      <c r="N64">
        <v>-6</v>
      </c>
    </row>
    <row r="65" spans="1:14" x14ac:dyDescent="0.25">
      <c r="A65" t="s">
        <v>36</v>
      </c>
      <c r="I65">
        <v>2</v>
      </c>
      <c r="M65">
        <v>4</v>
      </c>
      <c r="N65">
        <v>5</v>
      </c>
    </row>
    <row r="66" spans="1:14" x14ac:dyDescent="0.25">
      <c r="A66" t="s">
        <v>91</v>
      </c>
      <c r="I66">
        <v>-5</v>
      </c>
      <c r="M66">
        <v>3</v>
      </c>
      <c r="N66">
        <v>5</v>
      </c>
    </row>
    <row r="67" spans="1:14" s="14" customFormat="1" x14ac:dyDescent="0.25">
      <c r="A67" s="14" t="s">
        <v>92</v>
      </c>
      <c r="I67" s="14">
        <f>SUM(I50:I66)</f>
        <v>-21</v>
      </c>
      <c r="M67" s="14">
        <f>SUM(M50:M66)</f>
        <v>-69</v>
      </c>
      <c r="N67" s="14">
        <f>SUM(N50:N66)</f>
        <v>-190</v>
      </c>
    </row>
    <row r="68" spans="1:14" s="1" customFormat="1" x14ac:dyDescent="0.25">
      <c r="A68" s="1" t="s">
        <v>93</v>
      </c>
      <c r="I68" s="1">
        <f>I49+I67</f>
        <v>312</v>
      </c>
      <c r="M68" s="1">
        <f>M49+M67</f>
        <v>426</v>
      </c>
      <c r="N68" s="1">
        <f>N49+N67</f>
        <v>305</v>
      </c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2023-08-07T18:30:01Z</dcterms:modified>
</cp:coreProperties>
</file>