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C355461D-9267-4596-81FD-B667A3C6A8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chart.v1.0" hidden="1">Model!$B$13</definedName>
    <definedName name="_xlchart.v1.1" hidden="1">Model!$J$13:$R$13</definedName>
    <definedName name="_xlchart.v1.2" hidden="1">Model!$J$2:$R$2</definedName>
    <definedName name="_xlchart.v1.3" hidden="1">Model!$B$27</definedName>
    <definedName name="_xlchart.v1.4" hidden="1">Model!$B$28</definedName>
    <definedName name="_xlchart.v1.5" hidden="1">Model!$J$27:$R$27</definedName>
    <definedName name="_xlchart.v1.6" hidden="1">Model!$J$28:$R$28</definedName>
    <definedName name="_xlchart.v1.7" hidden="1">Model!$J$2:$R$2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15" i="1"/>
  <c r="C14" i="1"/>
  <c r="E37" i="2"/>
  <c r="R37" i="2"/>
  <c r="Q37" i="2"/>
  <c r="P37" i="2"/>
  <c r="O37" i="2"/>
  <c r="N37" i="2"/>
  <c r="M37" i="2"/>
  <c r="S37" i="2"/>
  <c r="S38" i="2"/>
  <c r="S33" i="2"/>
  <c r="S32" i="2"/>
  <c r="N24" i="2"/>
  <c r="R13" i="2"/>
  <c r="R17" i="2" s="1"/>
  <c r="R18" i="2" s="1"/>
  <c r="T27" i="2"/>
  <c r="U27" i="2"/>
  <c r="T25" i="2"/>
  <c r="U25" i="2"/>
  <c r="U36" i="2" s="1"/>
  <c r="T21" i="2"/>
  <c r="U21" i="2"/>
  <c r="T17" i="2"/>
  <c r="T38" i="2" s="1"/>
  <c r="U17" i="2"/>
  <c r="U18" i="2"/>
  <c r="R12" i="2"/>
  <c r="S12" i="2"/>
  <c r="T12" i="2"/>
  <c r="U12" i="2"/>
  <c r="R7" i="2"/>
  <c r="S7" i="2"/>
  <c r="T7" i="2"/>
  <c r="U7" i="2"/>
  <c r="T41" i="2"/>
  <c r="R41" i="2"/>
  <c r="S41" i="2"/>
  <c r="U41" i="2"/>
  <c r="R45" i="2"/>
  <c r="R53" i="2" s="1"/>
  <c r="S45" i="2"/>
  <c r="S53" i="2" s="1"/>
  <c r="T45" i="2"/>
  <c r="T53" i="2" s="1"/>
  <c r="U61" i="2"/>
  <c r="U67" i="2" s="1"/>
  <c r="S61" i="2"/>
  <c r="S67" i="2" s="1"/>
  <c r="R61" i="2"/>
  <c r="R67" i="2" s="1"/>
  <c r="T61" i="2"/>
  <c r="T67" i="2" s="1"/>
  <c r="R29" i="2"/>
  <c r="T29" i="2"/>
  <c r="U29" i="2"/>
  <c r="T30" i="2"/>
  <c r="U30" i="2"/>
  <c r="T31" i="2"/>
  <c r="U31" i="2"/>
  <c r="R32" i="2"/>
  <c r="T32" i="2"/>
  <c r="U32" i="2"/>
  <c r="R33" i="2"/>
  <c r="T33" i="2"/>
  <c r="U33" i="2"/>
  <c r="R34" i="2"/>
  <c r="T34" i="2"/>
  <c r="U34" i="2"/>
  <c r="T35" i="2"/>
  <c r="U35" i="2"/>
  <c r="T36" i="2"/>
  <c r="U38" i="2"/>
  <c r="N17" i="6"/>
  <c r="M17" i="6"/>
  <c r="L17" i="6"/>
  <c r="K17" i="6"/>
  <c r="J17" i="6"/>
  <c r="I17" i="6"/>
  <c r="H17" i="6"/>
  <c r="G17" i="6"/>
  <c r="K20" i="6" s="1"/>
  <c r="N12" i="6"/>
  <c r="M12" i="6"/>
  <c r="L12" i="6"/>
  <c r="K12" i="6"/>
  <c r="J12" i="6"/>
  <c r="I12" i="6"/>
  <c r="H12" i="6"/>
  <c r="G12" i="6"/>
  <c r="K19" i="6" s="1"/>
  <c r="M24" i="2"/>
  <c r="Q24" i="2"/>
  <c r="Q12" i="2"/>
  <c r="J7" i="1"/>
  <c r="J6" i="1"/>
  <c r="J5" i="1"/>
  <c r="J4" i="1"/>
  <c r="J3" i="1"/>
  <c r="C10" i="1"/>
  <c r="C9" i="1"/>
  <c r="C21" i="1"/>
  <c r="C16" i="1"/>
  <c r="G25" i="2"/>
  <c r="G16" i="2"/>
  <c r="F16" i="2"/>
  <c r="G15" i="2"/>
  <c r="F15" i="2"/>
  <c r="F14" i="2"/>
  <c r="G14" i="2"/>
  <c r="F25" i="2"/>
  <c r="G36" i="2"/>
  <c r="C17" i="1" s="1"/>
  <c r="G31" i="2"/>
  <c r="D70" i="2"/>
  <c r="E70" i="2"/>
  <c r="L23" i="2"/>
  <c r="P24" i="2"/>
  <c r="J12" i="2"/>
  <c r="K12" i="2"/>
  <c r="L12" i="2"/>
  <c r="M12" i="2"/>
  <c r="N12" i="2"/>
  <c r="O12" i="2"/>
  <c r="P12" i="2"/>
  <c r="J7" i="2"/>
  <c r="K7" i="2"/>
  <c r="K13" i="2" s="1"/>
  <c r="K34" i="2" s="1"/>
  <c r="L7" i="2"/>
  <c r="M7" i="2"/>
  <c r="N7" i="2"/>
  <c r="O7" i="2"/>
  <c r="P7" i="2"/>
  <c r="P13" i="2" s="1"/>
  <c r="P34" i="2" s="1"/>
  <c r="Q7" i="2"/>
  <c r="M66" i="2"/>
  <c r="M65" i="2"/>
  <c r="M64" i="2"/>
  <c r="M63" i="2"/>
  <c r="M62" i="2"/>
  <c r="M60" i="2"/>
  <c r="M59" i="2"/>
  <c r="M58" i="2"/>
  <c r="M57" i="2"/>
  <c r="M56" i="2"/>
  <c r="M55" i="2"/>
  <c r="M54" i="2"/>
  <c r="M47" i="2"/>
  <c r="M48" i="2"/>
  <c r="M49" i="2"/>
  <c r="M50" i="2"/>
  <c r="M51" i="2"/>
  <c r="M52" i="2"/>
  <c r="M46" i="2"/>
  <c r="M43" i="2"/>
  <c r="M44" i="2"/>
  <c r="M42" i="2"/>
  <c r="Q66" i="2"/>
  <c r="Q65" i="2"/>
  <c r="Q64" i="2"/>
  <c r="Q63" i="2"/>
  <c r="Q62" i="2"/>
  <c r="Q60" i="2"/>
  <c r="Q59" i="2"/>
  <c r="Q58" i="2"/>
  <c r="Q57" i="2"/>
  <c r="Q56" i="2"/>
  <c r="Q55" i="2"/>
  <c r="Q54" i="2"/>
  <c r="Q52" i="2"/>
  <c r="Q51" i="2"/>
  <c r="Q50" i="2"/>
  <c r="Q49" i="2"/>
  <c r="Q48" i="2"/>
  <c r="Q47" i="2"/>
  <c r="Q46" i="2"/>
  <c r="Q44" i="2"/>
  <c r="Q43" i="2"/>
  <c r="J41" i="2"/>
  <c r="K41" i="2"/>
  <c r="L41" i="2"/>
  <c r="N41" i="2"/>
  <c r="O41" i="2"/>
  <c r="P41" i="2"/>
  <c r="Q42" i="2"/>
  <c r="Q41" i="2" s="1"/>
  <c r="C24" i="2"/>
  <c r="D24" i="2"/>
  <c r="E24" i="2"/>
  <c r="D17" i="6"/>
  <c r="C17" i="6"/>
  <c r="B17" i="6"/>
  <c r="D12" i="6"/>
  <c r="C12" i="6"/>
  <c r="B12" i="6"/>
  <c r="B6" i="6"/>
  <c r="C6" i="6"/>
  <c r="D6" i="6"/>
  <c r="D41" i="2"/>
  <c r="E41" i="2"/>
  <c r="D7" i="2"/>
  <c r="E7" i="2"/>
  <c r="C7" i="2"/>
  <c r="C12" i="2"/>
  <c r="D12" i="2"/>
  <c r="E12" i="2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J8" i="1" l="1"/>
  <c r="S13" i="2"/>
  <c r="S29" i="2" s="1"/>
  <c r="S35" i="2"/>
  <c r="S68" i="2"/>
  <c r="S34" i="2"/>
  <c r="S17" i="2"/>
  <c r="R35" i="2"/>
  <c r="R21" i="2"/>
  <c r="R25" i="2" s="1"/>
  <c r="R27" i="2" s="1"/>
  <c r="R38" i="2"/>
  <c r="T18" i="2"/>
  <c r="T68" i="2"/>
  <c r="R68" i="2"/>
  <c r="U45" i="2"/>
  <c r="U53" i="2" s="1"/>
  <c r="U68" i="2" s="1"/>
  <c r="J13" i="2"/>
  <c r="J34" i="2" s="1"/>
  <c r="O35" i="2"/>
  <c r="N13" i="2"/>
  <c r="R31" i="2" s="1"/>
  <c r="P29" i="2"/>
  <c r="N20" i="6"/>
  <c r="N19" i="6"/>
  <c r="M20" i="6"/>
  <c r="M19" i="6"/>
  <c r="L20" i="6"/>
  <c r="L19" i="6"/>
  <c r="Q13" i="2"/>
  <c r="C18" i="1"/>
  <c r="O13" i="2"/>
  <c r="O17" i="2" s="1"/>
  <c r="O18" i="2" s="1"/>
  <c r="N35" i="2"/>
  <c r="L13" i="2"/>
  <c r="L34" i="2" s="1"/>
  <c r="P35" i="2"/>
  <c r="E35" i="2"/>
  <c r="M13" i="2"/>
  <c r="M34" i="2" s="1"/>
  <c r="Q35" i="2"/>
  <c r="M41" i="2"/>
  <c r="D13" i="2"/>
  <c r="E13" i="2"/>
  <c r="C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" i="5"/>
  <c r="K17" i="2"/>
  <c r="K18" i="2" s="1"/>
  <c r="P17" i="2"/>
  <c r="P18" i="2" s="1"/>
  <c r="F17" i="2"/>
  <c r="F18" i="2" s="1"/>
  <c r="G17" i="2"/>
  <c r="G18" i="2" s="1"/>
  <c r="C41" i="2"/>
  <c r="P33" i="2"/>
  <c r="K33" i="2"/>
  <c r="S31" i="2" l="1"/>
  <c r="S18" i="2"/>
  <c r="S21" i="2"/>
  <c r="S25" i="2" s="1"/>
  <c r="S27" i="2" s="1"/>
  <c r="N17" i="2"/>
  <c r="N18" i="2" s="1"/>
  <c r="N34" i="2"/>
  <c r="N33" i="2"/>
  <c r="J17" i="2"/>
  <c r="J18" i="2" s="1"/>
  <c r="J33" i="2"/>
  <c r="P31" i="2"/>
  <c r="Q34" i="2"/>
  <c r="Q32" i="2"/>
  <c r="Q31" i="2"/>
  <c r="L33" i="2"/>
  <c r="O33" i="2"/>
  <c r="Q33" i="2"/>
  <c r="Q17" i="2"/>
  <c r="M17" i="2"/>
  <c r="L17" i="2"/>
  <c r="L18" i="2" s="1"/>
  <c r="E34" i="2"/>
  <c r="C20" i="1"/>
  <c r="E33" i="2"/>
  <c r="F31" i="2"/>
  <c r="E32" i="2"/>
  <c r="D34" i="2"/>
  <c r="D32" i="2"/>
  <c r="O34" i="2"/>
  <c r="G21" i="2"/>
  <c r="G38" i="2"/>
  <c r="F21" i="2"/>
  <c r="F38" i="2"/>
  <c r="P21" i="2"/>
  <c r="P25" i="2" s="1"/>
  <c r="P38" i="2"/>
  <c r="O21" i="2"/>
  <c r="O25" i="2" s="1"/>
  <c r="O38" i="2"/>
  <c r="M33" i="2"/>
  <c r="K21" i="2"/>
  <c r="K25" i="2" s="1"/>
  <c r="K38" i="2"/>
  <c r="L21" i="2"/>
  <c r="L25" i="2" s="1"/>
  <c r="L38" i="2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N38" i="2" l="1"/>
  <c r="N21" i="2"/>
  <c r="N25" i="2" s="1"/>
  <c r="R36" i="2" s="1"/>
  <c r="S30" i="2"/>
  <c r="S36" i="2"/>
  <c r="R30" i="2"/>
  <c r="J38" i="2"/>
  <c r="J21" i="2"/>
  <c r="J25" i="2" s="1"/>
  <c r="Q38" i="2"/>
  <c r="Q18" i="2"/>
  <c r="P27" i="2"/>
  <c r="P36" i="2"/>
  <c r="P30" i="2"/>
  <c r="M38" i="2"/>
  <c r="M18" i="2"/>
  <c r="Q21" i="2"/>
  <c r="Q25" i="2" s="1"/>
  <c r="M21" i="2"/>
  <c r="M25" i="2" s="1"/>
  <c r="H4" i="5"/>
  <c r="I4" i="5" s="1"/>
  <c r="I27" i="5"/>
  <c r="H6" i="5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7" i="2"/>
  <c r="D17" i="2"/>
  <c r="E17" i="2"/>
  <c r="J29" i="2"/>
  <c r="K29" i="2"/>
  <c r="L29" i="2"/>
  <c r="M29" i="2"/>
  <c r="N29" i="2"/>
  <c r="O29" i="2"/>
  <c r="Q29" i="2"/>
  <c r="N31" i="2"/>
  <c r="O31" i="2"/>
  <c r="J32" i="2"/>
  <c r="K32" i="2"/>
  <c r="L32" i="2"/>
  <c r="M32" i="2"/>
  <c r="N32" i="2"/>
  <c r="O32" i="2"/>
  <c r="P32" i="2"/>
  <c r="J45" i="2"/>
  <c r="J53" i="2" s="1"/>
  <c r="K45" i="2"/>
  <c r="K53" i="2" s="1"/>
  <c r="L45" i="2"/>
  <c r="L53" i="2" s="1"/>
  <c r="M45" i="2"/>
  <c r="M53" i="2" s="1"/>
  <c r="N45" i="2"/>
  <c r="N53" i="2" s="1"/>
  <c r="O45" i="2"/>
  <c r="O53" i="2" s="1"/>
  <c r="P45" i="2"/>
  <c r="P53" i="2" s="1"/>
  <c r="Q45" i="2"/>
  <c r="Q53" i="2" s="1"/>
  <c r="J61" i="2"/>
  <c r="J67" i="2" s="1"/>
  <c r="K61" i="2"/>
  <c r="K67" i="2" s="1"/>
  <c r="L61" i="2"/>
  <c r="L67" i="2" s="1"/>
  <c r="M61" i="2"/>
  <c r="M67" i="2" s="1"/>
  <c r="N61" i="2"/>
  <c r="N67" i="2" s="1"/>
  <c r="O61" i="2"/>
  <c r="O67" i="2" s="1"/>
  <c r="P61" i="2"/>
  <c r="P67" i="2" s="1"/>
  <c r="Q61" i="2"/>
  <c r="Q67" i="2" s="1"/>
  <c r="C45" i="2"/>
  <c r="C53" i="2" s="1"/>
  <c r="D35" i="2"/>
  <c r="E38" i="2" l="1"/>
  <c r="C22" i="1"/>
  <c r="E18" i="2"/>
  <c r="C23" i="1" s="1"/>
  <c r="Q30" i="2"/>
  <c r="Q27" i="2"/>
  <c r="D21" i="2"/>
  <c r="D25" i="2" s="1"/>
  <c r="D18" i="2"/>
  <c r="C21" i="2"/>
  <c r="C25" i="2" s="1"/>
  <c r="C18" i="2"/>
  <c r="C28" i="1"/>
  <c r="Q68" i="2"/>
  <c r="O68" i="2"/>
  <c r="N68" i="2"/>
  <c r="M68" i="2"/>
  <c r="P68" i="2"/>
  <c r="E21" i="2"/>
  <c r="K11" i="5"/>
  <c r="D37" i="2"/>
  <c r="D33" i="2"/>
  <c r="C32" i="2"/>
  <c r="C3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N30" i="2"/>
  <c r="N36" i="2"/>
  <c r="J30" i="2"/>
  <c r="M30" i="2"/>
  <c r="Q36" i="2"/>
  <c r="O30" i="2"/>
  <c r="O36" i="2"/>
  <c r="L30" i="2"/>
  <c r="K30" i="2"/>
  <c r="C37" i="2"/>
  <c r="D29" i="2"/>
  <c r="C29" i="2"/>
  <c r="E29" i="2"/>
  <c r="C24" i="1" s="1"/>
  <c r="E31" i="2"/>
  <c r="E61" i="2"/>
  <c r="E45" i="2"/>
  <c r="D31" i="2"/>
  <c r="C61" i="2"/>
  <c r="D45" i="2"/>
  <c r="D53" i="2" s="1"/>
  <c r="E53" i="2" l="1"/>
  <c r="C29" i="1"/>
  <c r="E67" i="2"/>
  <c r="C30" i="1"/>
  <c r="E25" i="2"/>
  <c r="L34" i="5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8" i="2"/>
  <c r="C38" i="2"/>
  <c r="D61" i="2"/>
  <c r="D67" i="2" s="1"/>
  <c r="D68" i="2" s="1"/>
  <c r="C67" i="2"/>
  <c r="E68" i="2" l="1"/>
  <c r="C27" i="1" s="1"/>
  <c r="C27" i="2"/>
  <c r="E27" i="2"/>
  <c r="C13" i="1" s="1"/>
  <c r="E30" i="2"/>
  <c r="C25" i="1" s="1"/>
  <c r="C30" i="2" l="1"/>
  <c r="D27" i="2"/>
  <c r="D30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<sst xmlns="http://schemas.openxmlformats.org/spreadsheetml/2006/main" count="250" uniqueCount="210">
  <si>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</si>
  <si>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</si>
  <si>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</si>
  <si>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</si>
  <si>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</si>
  <si>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</si>
  <si>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</si>
  <si>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</si>
  <si>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</si>
  <si>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</si>
  <si>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</si>
  <si>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</si>
  <si>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</si>
  <si>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</si>
  <si>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</si>
  <si>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</si>
  <si>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</si>
  <si>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</si>
  <si>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</si>
  <si>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</si>
  <si>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</si>
  <si>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</si>
  <si>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</si>
  <si>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</si>
  <si>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</si>
  <si>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</si>
  <si>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</si>
  <si>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</si>
  <si>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</si>
  <si>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</si>
  <si>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</si>
  <si>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</si>
  <si>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</si>
  <si>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</si>
  <si>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</si>
  <si>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</si>
  <si>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</si>
  <si>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</si>
  <si>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</si>
  <si>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</si>
  <si>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</si>
  <si>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</si>
  <si>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</si>
  <si>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</si>
  <si>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</si>
  <si>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</si>
  <si>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</si>
  <si>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</si>
  <si>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</si>
  <si>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</si>
  <si>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</si>
  <si>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</si>
  <si>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</si>
  <si>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</si>
  <si>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</si>
  <si>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</si>
  <si>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</si>
  <si>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</si>
  <si>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</si>
  <si>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</si>
  <si>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</si>
  <si>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</si>
  <si>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</si>
  <si>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</si>
  <si>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</si>
  <si>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</si>
  <si>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</si>
  <si>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</si>
  <si>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</si>
  <si>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</si>
  <si>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</si>
  <si>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</si>
  <si>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Long term debt</t>
  </si>
  <si>
    <t>Acctured Liab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</si>
  <si>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</si>
  <si>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</si>
  <si>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</si>
  <si>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</si>
  <si>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</si>
  <si>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</si>
  <si>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</si>
  <si>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</si>
  <si>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</si>
  <si>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</si>
  <si>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</si>
  <si>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</si>
  <si>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</si>
  <si>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</si>
  <si>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</si>
  <si>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</si>
  <si>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</si>
  <si>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</si>
  <si>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</si>
  <si>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</si>
  <si>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</si>
  <si>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</si>
  <si>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</si>
  <si>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</si>
  <si>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</si>
  <si>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</si>
  <si>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</si>
  <si>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</si>
  <si>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</si>
  <si>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</si>
  <si>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</si>
  <si>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</si>
  <si>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</si>
  <si>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</si>
  <si>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</si>
  <si>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</si>
  <si>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</si>
  <si>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</si>
  <si>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</si>
  <si>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</si>
  <si>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</si>
  <si>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</si>
  <si>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</si>
  <si>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</si>
  <si>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</si>
  <si>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</si>
  <si>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</si>
  <si>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</si>
  <si>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</si>
  <si>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</si>
  <si>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</si>
  <si>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</si>
  <si>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</si>
  <si>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</si>
  <si>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</si>
  <si>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</si>
  <si>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</si>
  <si>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Finance lease</t>
  </si>
  <si>
    <t>Operating lease</t>
  </si>
  <si>
    <t>Investments</t>
  </si>
  <si>
    <t>Current portion of ltd</t>
  </si>
  <si>
    <t>Current portion of finance lease</t>
  </si>
  <si>
    <t>current portion of operating lease</t>
  </si>
  <si>
    <t>Deffered Revenue</t>
  </si>
  <si>
    <t>Long term finance lease</t>
  </si>
  <si>
    <t>Long term operating lease</t>
  </si>
  <si>
    <t>Deferred Tax</t>
  </si>
  <si>
    <t>UFC + WWE</t>
  </si>
  <si>
    <t>Media rights and content</t>
  </si>
  <si>
    <t>Live Events</t>
  </si>
  <si>
    <t>Sponsorship</t>
  </si>
  <si>
    <t>Consumer Products licensing</t>
  </si>
  <si>
    <t>SUM UFC</t>
  </si>
  <si>
    <t>SUM WWE</t>
  </si>
  <si>
    <t>Total Revenue</t>
  </si>
  <si>
    <t>Revenue Breakdown</t>
  </si>
  <si>
    <t>NA</t>
  </si>
  <si>
    <t>Europe/Middle East/ Africa</t>
  </si>
  <si>
    <t>Asia Pacific</t>
  </si>
  <si>
    <t>Latin America</t>
  </si>
  <si>
    <t>SG&amp;A</t>
  </si>
  <si>
    <t>Equity losses</t>
  </si>
  <si>
    <t>Loss to non-controlling interest</t>
  </si>
  <si>
    <t>UFC y/y</t>
  </si>
  <si>
    <t>D&amp;A / REV</t>
  </si>
  <si>
    <t>SG&amp;A / REV</t>
  </si>
  <si>
    <t>Net Income common Shd</t>
  </si>
  <si>
    <t>Blackrock Inc.</t>
  </si>
  <si>
    <t>7.70%</t>
  </si>
  <si>
    <t>Morgan Stanley</t>
  </si>
  <si>
    <t>7.63%</t>
  </si>
  <si>
    <t>Vanguard Group Inc</t>
  </si>
  <si>
    <t>7.28%</t>
  </si>
  <si>
    <t>Lindsell Train Limited</t>
  </si>
  <si>
    <t>7.15%</t>
  </si>
  <si>
    <t>Ninety One UK Ltd</t>
  </si>
  <si>
    <t>5.23%</t>
  </si>
  <si>
    <t>DARLINGTON PARTNERS CAPITAL MANAGEMENT, LP</t>
  </si>
  <si>
    <t>2.58%</t>
  </si>
  <si>
    <t>FMR, LLC</t>
  </si>
  <si>
    <t>2.28%</t>
  </si>
  <si>
    <t>Independent Franchise Partners, LLP</t>
  </si>
  <si>
    <t>2.16%</t>
  </si>
  <si>
    <t>State Street Corporation</t>
  </si>
  <si>
    <t>2.05%</t>
  </si>
  <si>
    <t>Renaissance Technologies, LLC</t>
  </si>
  <si>
    <t>1.80%</t>
  </si>
  <si>
    <t>EMANUEL ARIEL Z</t>
  </si>
  <si>
    <t>KOONIN STEVEN R</t>
  </si>
  <si>
    <t>KRAFT JONATHAN</t>
  </si>
  <si>
    <t>MCMAHON VINCENT K</t>
  </si>
  <si>
    <t>SHAPIRO MARK S</t>
  </si>
  <si>
    <t>WHEELER CARRIE A</t>
  </si>
  <si>
    <t>Mr. Ariel Zev Emanuel</t>
  </si>
  <si>
    <t>Executive Chair &amp; CEO</t>
  </si>
  <si>
    <t>Mr. Mark S. Shapiro</t>
  </si>
  <si>
    <t>COO, President &amp; Director</t>
  </si>
  <si>
    <t>Mr. Andrew M. Schleimer</t>
  </si>
  <si>
    <t>Chief Financial Officer</t>
  </si>
  <si>
    <t>Mr. Seth D. Krauss Esq.</t>
  </si>
  <si>
    <t>Chief Legal &amp; Administrative Officer</t>
  </si>
  <si>
    <t>Mr. Shane R. Kapral</t>
  </si>
  <si>
    <t>Chief Accounting Officer</t>
  </si>
  <si>
    <t>Mr. Seth Zaslow</t>
  </si>
  <si>
    <t>Senior VP &amp; Head of Investor Relations</t>
  </si>
  <si>
    <t>Robert Hilton</t>
  </si>
  <si>
    <t>Senior VP, Deputy General Counsel &amp; Corporate Secretary</t>
  </si>
  <si>
    <t>WWE Growth</t>
  </si>
  <si>
    <t>UFC Growth</t>
  </si>
  <si>
    <t>UFC Revenue live Events grew 34% due to ticket revenues and site fees</t>
  </si>
  <si>
    <t xml:space="preserve">UFC Sponsorship increase driven by new brand partners </t>
  </si>
  <si>
    <t>Every WWE Premium live event has record viewership</t>
  </si>
  <si>
    <t>01/24 WWE Partnership RAW on Netflix from 01/25</t>
  </si>
  <si>
    <t>Buying back stock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</si>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</sst>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0" fontId="12" fillId="11" borderId="21" xfId="0" applyFont="1" applyFill="1" applyBorder="1"/>
    <xf numFmtId="10" fontId="0" fillId="0" borderId="0" xfId="1" applyNumberFormat="1" applyFont="1"/>
    <xf numFmtId="166" fontId="12" fillId="11" borderId="44" xfId="0" applyNumberFormat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6" fillId="0" borderId="0" xfId="0" applyFont="1"/>
    <xf numFmtId="10" fontId="2" fillId="0" borderId="0" xfId="1" applyNumberFormat="1" applyFont="1" applyBorder="1"/>
    <xf numFmtId="2" fontId="0" fillId="0" borderId="0" xfId="0" applyNumberFormat="1" applyAlignment="1">
      <alignment horizontal="right"/>
    </xf>
    <xf numFmtId="9" fontId="0" fillId="7" borderId="0" xfId="0" applyNumberFormat="1" applyFill="1"/>
    <xf numFmtId="9" fontId="0" fillId="7" borderId="2" xfId="0" applyNumberFormat="1" applyFill="1" applyBorder="1"/>
    <xf numFmtId="2" fontId="2" fillId="0" borderId="0" xfId="0" applyNumberFormat="1" applyFont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6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0C-44DC-BB7B-E051F343AD1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0C-44DC-BB7B-E051F343AD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Model!$J$2:$R$2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Model!$J$13:$R$13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340.69899999999996</c:v>
                </c:pt>
                <c:pt idx="3">
                  <c:v>271.7</c:v>
                </c:pt>
                <c:pt idx="4">
                  <c:v>306.73</c:v>
                </c:pt>
                <c:pt idx="5">
                  <c:v>305.185</c:v>
                </c:pt>
                <c:pt idx="6">
                  <c:v>449.05799999999999</c:v>
                </c:pt>
                <c:pt idx="7">
                  <c:v>614</c:v>
                </c:pt>
                <c:pt idx="8">
                  <c:v>629.71100000000001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Model!$J$31:$R$31</c:f>
              <c:numCache>
                <c:formatCode>0%</c:formatCode>
                <c:ptCount val="9"/>
                <c:pt idx="4">
                  <c:v>0</c:v>
                </c:pt>
                <c:pt idx="5">
                  <c:v>0</c:v>
                </c:pt>
                <c:pt idx="6">
                  <c:v>0.31804906970669133</c:v>
                </c:pt>
                <c:pt idx="7">
                  <c:v>1.2598454177401548</c:v>
                </c:pt>
                <c:pt idx="8">
                  <c:v>1.052981449483259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4-4007-9B5E-E50EA483BBE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4-4007-9B5E-E50EA483BB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Model!$C$13:$F$13</c:f>
              <c:numCache>
                <c:formatCode>#,##0</c:formatCode>
                <c:ptCount val="4"/>
                <c:pt idx="0">
                  <c:v>1031.944</c:v>
                </c:pt>
                <c:pt idx="1">
                  <c:v>1140.1469999999999</c:v>
                </c:pt>
                <c:pt idx="2">
                  <c:v>1674.9680000000001</c:v>
                </c:pt>
                <c:pt idx="3">
                  <c:v>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Model!$C$31:$F$31</c:f>
              <c:numCache>
                <c:formatCode>0%</c:formatCode>
                <c:ptCount val="4"/>
                <c:pt idx="1">
                  <c:v>0.10485355794500473</c:v>
                </c:pt>
                <c:pt idx="2">
                  <c:v>0.46908074134300248</c:v>
                </c:pt>
                <c:pt idx="3">
                  <c:v>0.64779267424810505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Net Income common Shd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9E-4C79-91B5-3B36A780C72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9E-4C79-91B5-3B36A780C7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Model!$J$2:$R$2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Model!$J$25:$R$25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81.414000000000001</c:v>
                </c:pt>
                <c:pt idx="6">
                  <c:v>-21.886000000000003</c:v>
                </c:pt>
                <c:pt idx="7">
                  <c:v>-13.300000000000011</c:v>
                </c:pt>
                <c:pt idx="8">
                  <c:v>-103.84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Model!$J$29:$R$29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0.7076040728032662</c:v>
                </c:pt>
                <c:pt idx="3">
                  <c:v>0.69782848730217151</c:v>
                </c:pt>
                <c:pt idx="4">
                  <c:v>0.70934698268835783</c:v>
                </c:pt>
                <c:pt idx="5">
                  <c:v>0.72872519946917436</c:v>
                </c:pt>
                <c:pt idx="6">
                  <c:v>0.70981031403515793</c:v>
                </c:pt>
                <c:pt idx="7">
                  <c:v>0.6542345276872964</c:v>
                </c:pt>
                <c:pt idx="8">
                  <c:v>0.6807821365674096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Net Income common Shd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Model!$C$25:$F$25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-35.226999999999748</c:v>
                </c:pt>
                <c:pt idx="3">
                  <c:v>17.205844370000001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Model!$C$36:$F$36</c:f>
              <c:numCache>
                <c:formatCode>0%</c:formatCode>
                <c:ptCount val="4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Model!$B$32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Model!$J$2:$P$2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Model!$J$32:$P$32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0.16582672681751343</c:v>
                </c:pt>
                <c:pt idx="3">
                  <c:v>0.20022083179977918</c:v>
                </c:pt>
                <c:pt idx="4">
                  <c:v>0.18369901868092456</c:v>
                </c:pt>
                <c:pt idx="5">
                  <c:v>0.20799187378147679</c:v>
                </c:pt>
                <c:pt idx="6">
                  <c:v>0.43025845213758585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45390</c:v>
                </c:pt>
                <c:pt idx="1">
                  <c:v>45383</c:v>
                </c:pt>
                <c:pt idx="2">
                  <c:v>45376</c:v>
                </c:pt>
                <c:pt idx="3">
                  <c:v>45369</c:v>
                </c:pt>
                <c:pt idx="4">
                  <c:v>45362</c:v>
                </c:pt>
                <c:pt idx="5">
                  <c:v>45355</c:v>
                </c:pt>
                <c:pt idx="6">
                  <c:v>45348</c:v>
                </c:pt>
                <c:pt idx="7">
                  <c:v>45341</c:v>
                </c:pt>
                <c:pt idx="8">
                  <c:v>45334</c:v>
                </c:pt>
                <c:pt idx="9">
                  <c:v>45327</c:v>
                </c:pt>
                <c:pt idx="10">
                  <c:v>45320</c:v>
                </c:pt>
                <c:pt idx="11">
                  <c:v>45313</c:v>
                </c:pt>
                <c:pt idx="12">
                  <c:v>45306</c:v>
                </c:pt>
                <c:pt idx="13">
                  <c:v>45299</c:v>
                </c:pt>
                <c:pt idx="14">
                  <c:v>45292</c:v>
                </c:pt>
                <c:pt idx="15">
                  <c:v>45285</c:v>
                </c:pt>
                <c:pt idx="16">
                  <c:v>45278</c:v>
                </c:pt>
                <c:pt idx="17">
                  <c:v>45271</c:v>
                </c:pt>
                <c:pt idx="18">
                  <c:v>45264</c:v>
                </c:pt>
                <c:pt idx="19">
                  <c:v>45257</c:v>
                </c:pt>
                <c:pt idx="20">
                  <c:v>45250</c:v>
                </c:pt>
                <c:pt idx="21">
                  <c:v>45243</c:v>
                </c:pt>
                <c:pt idx="22">
                  <c:v>45236</c:v>
                </c:pt>
                <c:pt idx="23">
                  <c:v>45229</c:v>
                </c:pt>
                <c:pt idx="24">
                  <c:v>45222</c:v>
                </c:pt>
                <c:pt idx="25">
                  <c:v>45215</c:v>
                </c:pt>
                <c:pt idx="26">
                  <c:v>45208</c:v>
                </c:pt>
                <c:pt idx="27">
                  <c:v>45201</c:v>
                </c:pt>
                <c:pt idx="28">
                  <c:v>45194</c:v>
                </c:pt>
                <c:pt idx="29">
                  <c:v>45187</c:v>
                </c:pt>
                <c:pt idx="30">
                  <c:v>45180</c:v>
                </c:pt>
                <c:pt idx="31">
                  <c:v>45173</c:v>
                </c:pt>
                <c:pt idx="32">
                  <c:v>45166</c:v>
                </c:pt>
                <c:pt idx="33">
                  <c:v>45159</c:v>
                </c:pt>
                <c:pt idx="34">
                  <c:v>45152</c:v>
                </c:pt>
                <c:pt idx="35">
                  <c:v>45145</c:v>
                </c:pt>
                <c:pt idx="36">
                  <c:v>45138</c:v>
                </c:pt>
                <c:pt idx="37">
                  <c:v>45131</c:v>
                </c:pt>
                <c:pt idx="38">
                  <c:v>45124</c:v>
                </c:pt>
                <c:pt idx="39">
                  <c:v>45117</c:v>
                </c:pt>
                <c:pt idx="40">
                  <c:v>45110</c:v>
                </c:pt>
                <c:pt idx="41">
                  <c:v>45103</c:v>
                </c:pt>
                <c:pt idx="42">
                  <c:v>45096</c:v>
                </c:pt>
                <c:pt idx="43">
                  <c:v>45089</c:v>
                </c:pt>
                <c:pt idx="44">
                  <c:v>45082</c:v>
                </c:pt>
                <c:pt idx="45">
                  <c:v>45075</c:v>
                </c:pt>
                <c:pt idx="46">
                  <c:v>45068</c:v>
                </c:pt>
                <c:pt idx="47">
                  <c:v>45061</c:v>
                </c:pt>
                <c:pt idx="48">
                  <c:v>45054</c:v>
                </c:pt>
                <c:pt idx="49">
                  <c:v>45047</c:v>
                </c:pt>
                <c:pt idx="50">
                  <c:v>45040</c:v>
                </c:pt>
                <c:pt idx="51">
                  <c:v>45033</c:v>
                </c:pt>
                <c:pt idx="52">
                  <c:v>45026</c:v>
                </c:pt>
                <c:pt idx="53">
                  <c:v>45019</c:v>
                </c:pt>
                <c:pt idx="54">
                  <c:v>45012</c:v>
                </c:pt>
                <c:pt idx="55">
                  <c:v>45005</c:v>
                </c:pt>
                <c:pt idx="56">
                  <c:v>44998</c:v>
                </c:pt>
                <c:pt idx="57">
                  <c:v>44991</c:v>
                </c:pt>
                <c:pt idx="58">
                  <c:v>44984</c:v>
                </c:pt>
                <c:pt idx="59">
                  <c:v>44977</c:v>
                </c:pt>
                <c:pt idx="60">
                  <c:v>44970</c:v>
                </c:pt>
                <c:pt idx="61">
                  <c:v>44963</c:v>
                </c:pt>
                <c:pt idx="62">
                  <c:v>44956</c:v>
                </c:pt>
                <c:pt idx="63">
                  <c:v>44949</c:v>
                </c:pt>
                <c:pt idx="64">
                  <c:v>44942</c:v>
                </c:pt>
                <c:pt idx="65">
                  <c:v>44935</c:v>
                </c:pt>
                <c:pt idx="66">
                  <c:v>44928</c:v>
                </c:pt>
                <c:pt idx="67">
                  <c:v>44921</c:v>
                </c:pt>
                <c:pt idx="68">
                  <c:v>44914</c:v>
                </c:pt>
                <c:pt idx="69">
                  <c:v>44907</c:v>
                </c:pt>
                <c:pt idx="70">
                  <c:v>44900</c:v>
                </c:pt>
                <c:pt idx="71">
                  <c:v>44893</c:v>
                </c:pt>
                <c:pt idx="72">
                  <c:v>44886</c:v>
                </c:pt>
                <c:pt idx="73">
                  <c:v>44879</c:v>
                </c:pt>
                <c:pt idx="74">
                  <c:v>44872</c:v>
                </c:pt>
                <c:pt idx="75">
                  <c:v>44865</c:v>
                </c:pt>
                <c:pt idx="76">
                  <c:v>44858</c:v>
                </c:pt>
                <c:pt idx="77">
                  <c:v>44851</c:v>
                </c:pt>
                <c:pt idx="78">
                  <c:v>44844</c:v>
                </c:pt>
                <c:pt idx="79">
                  <c:v>44837</c:v>
                </c:pt>
                <c:pt idx="80">
                  <c:v>44830</c:v>
                </c:pt>
                <c:pt idx="81">
                  <c:v>44823</c:v>
                </c:pt>
                <c:pt idx="82">
                  <c:v>44816</c:v>
                </c:pt>
                <c:pt idx="83">
                  <c:v>44809</c:v>
                </c:pt>
                <c:pt idx="84">
                  <c:v>44802</c:v>
                </c:pt>
                <c:pt idx="85">
                  <c:v>44795</c:v>
                </c:pt>
                <c:pt idx="86">
                  <c:v>44788</c:v>
                </c:pt>
                <c:pt idx="87">
                  <c:v>44781</c:v>
                </c:pt>
                <c:pt idx="88">
                  <c:v>44774</c:v>
                </c:pt>
                <c:pt idx="89">
                  <c:v>44767</c:v>
                </c:pt>
                <c:pt idx="90">
                  <c:v>44760</c:v>
                </c:pt>
                <c:pt idx="91">
                  <c:v>44753</c:v>
                </c:pt>
                <c:pt idx="92">
                  <c:v>44746</c:v>
                </c:pt>
                <c:pt idx="93">
                  <c:v>44739</c:v>
                </c:pt>
                <c:pt idx="94">
                  <c:v>44732</c:v>
                </c:pt>
                <c:pt idx="95">
                  <c:v>44725</c:v>
                </c:pt>
                <c:pt idx="96">
                  <c:v>44718</c:v>
                </c:pt>
                <c:pt idx="97">
                  <c:v>44711</c:v>
                </c:pt>
                <c:pt idx="98">
                  <c:v>44704</c:v>
                </c:pt>
                <c:pt idx="99">
                  <c:v>44697</c:v>
                </c:pt>
                <c:pt idx="100">
                  <c:v>44690</c:v>
                </c:pt>
                <c:pt idx="101">
                  <c:v>44683</c:v>
                </c:pt>
                <c:pt idx="102">
                  <c:v>44676</c:v>
                </c:pt>
                <c:pt idx="103">
                  <c:v>44669</c:v>
                </c:pt>
                <c:pt idx="104">
                  <c:v>44662</c:v>
                </c:pt>
                <c:pt idx="105">
                  <c:v>44655</c:v>
                </c:pt>
                <c:pt idx="106">
                  <c:v>44648</c:v>
                </c:pt>
                <c:pt idx="107">
                  <c:v>44641</c:v>
                </c:pt>
                <c:pt idx="108">
                  <c:v>44634</c:v>
                </c:pt>
                <c:pt idx="109">
                  <c:v>44627</c:v>
                </c:pt>
                <c:pt idx="110">
                  <c:v>44620</c:v>
                </c:pt>
                <c:pt idx="111">
                  <c:v>44613</c:v>
                </c:pt>
                <c:pt idx="112">
                  <c:v>44606</c:v>
                </c:pt>
                <c:pt idx="113">
                  <c:v>44599</c:v>
                </c:pt>
                <c:pt idx="114">
                  <c:v>44592</c:v>
                </c:pt>
                <c:pt idx="115">
                  <c:v>44585</c:v>
                </c:pt>
                <c:pt idx="116">
                  <c:v>44578</c:v>
                </c:pt>
                <c:pt idx="117">
                  <c:v>44571</c:v>
                </c:pt>
                <c:pt idx="118">
                  <c:v>44564</c:v>
                </c:pt>
                <c:pt idx="119">
                  <c:v>44557</c:v>
                </c:pt>
                <c:pt idx="120">
                  <c:v>44550</c:v>
                </c:pt>
                <c:pt idx="121">
                  <c:v>44543</c:v>
                </c:pt>
                <c:pt idx="122">
                  <c:v>44536</c:v>
                </c:pt>
                <c:pt idx="123">
                  <c:v>44529</c:v>
                </c:pt>
                <c:pt idx="124">
                  <c:v>44522</c:v>
                </c:pt>
                <c:pt idx="125">
                  <c:v>44515</c:v>
                </c:pt>
                <c:pt idx="126">
                  <c:v>44508</c:v>
                </c:pt>
                <c:pt idx="127">
                  <c:v>44501</c:v>
                </c:pt>
                <c:pt idx="128">
                  <c:v>44494</c:v>
                </c:pt>
                <c:pt idx="129">
                  <c:v>44487</c:v>
                </c:pt>
                <c:pt idx="130">
                  <c:v>44480</c:v>
                </c:pt>
                <c:pt idx="131">
                  <c:v>44473</c:v>
                </c:pt>
                <c:pt idx="132">
                  <c:v>44466</c:v>
                </c:pt>
                <c:pt idx="133">
                  <c:v>44459</c:v>
                </c:pt>
                <c:pt idx="134">
                  <c:v>44452</c:v>
                </c:pt>
                <c:pt idx="135">
                  <c:v>44445</c:v>
                </c:pt>
                <c:pt idx="136">
                  <c:v>44438</c:v>
                </c:pt>
                <c:pt idx="137">
                  <c:v>44431</c:v>
                </c:pt>
                <c:pt idx="138">
                  <c:v>44424</c:v>
                </c:pt>
                <c:pt idx="139">
                  <c:v>44417</c:v>
                </c:pt>
                <c:pt idx="140">
                  <c:v>44410</c:v>
                </c:pt>
                <c:pt idx="141">
                  <c:v>44403</c:v>
                </c:pt>
                <c:pt idx="142">
                  <c:v>44396</c:v>
                </c:pt>
                <c:pt idx="143">
                  <c:v>44389</c:v>
                </c:pt>
                <c:pt idx="144">
                  <c:v>44382</c:v>
                </c:pt>
                <c:pt idx="145">
                  <c:v>44375</c:v>
                </c:pt>
                <c:pt idx="146">
                  <c:v>44368</c:v>
                </c:pt>
                <c:pt idx="147">
                  <c:v>44361</c:v>
                </c:pt>
                <c:pt idx="148">
                  <c:v>44354</c:v>
                </c:pt>
                <c:pt idx="149">
                  <c:v>44347</c:v>
                </c:pt>
                <c:pt idx="150">
                  <c:v>44340</c:v>
                </c:pt>
                <c:pt idx="151">
                  <c:v>44333</c:v>
                </c:pt>
                <c:pt idx="152">
                  <c:v>44326</c:v>
                </c:pt>
                <c:pt idx="153">
                  <c:v>44319</c:v>
                </c:pt>
                <c:pt idx="154">
                  <c:v>44312</c:v>
                </c:pt>
                <c:pt idx="155">
                  <c:v>44305</c:v>
                </c:pt>
                <c:pt idx="156">
                  <c:v>44298</c:v>
                </c:pt>
                <c:pt idx="157">
                  <c:v>44291</c:v>
                </c:pt>
                <c:pt idx="158">
                  <c:v>44284</c:v>
                </c:pt>
                <c:pt idx="159">
                  <c:v>44277</c:v>
                </c:pt>
                <c:pt idx="160">
                  <c:v>44270</c:v>
                </c:pt>
                <c:pt idx="161">
                  <c:v>44263</c:v>
                </c:pt>
                <c:pt idx="162">
                  <c:v>44256</c:v>
                </c:pt>
                <c:pt idx="163">
                  <c:v>44249</c:v>
                </c:pt>
                <c:pt idx="164">
                  <c:v>44242</c:v>
                </c:pt>
                <c:pt idx="165">
                  <c:v>44235</c:v>
                </c:pt>
                <c:pt idx="166">
                  <c:v>44228</c:v>
                </c:pt>
                <c:pt idx="167">
                  <c:v>44221</c:v>
                </c:pt>
                <c:pt idx="168">
                  <c:v>44214</c:v>
                </c:pt>
                <c:pt idx="169">
                  <c:v>44207</c:v>
                </c:pt>
                <c:pt idx="170">
                  <c:v>44200</c:v>
                </c:pt>
                <c:pt idx="171">
                  <c:v>44193</c:v>
                </c:pt>
                <c:pt idx="172">
                  <c:v>44186</c:v>
                </c:pt>
                <c:pt idx="173">
                  <c:v>44179</c:v>
                </c:pt>
                <c:pt idx="174">
                  <c:v>44172</c:v>
                </c:pt>
                <c:pt idx="175">
                  <c:v>44165</c:v>
                </c:pt>
                <c:pt idx="176">
                  <c:v>44158</c:v>
                </c:pt>
                <c:pt idx="177">
                  <c:v>44151</c:v>
                </c:pt>
                <c:pt idx="178">
                  <c:v>44144</c:v>
                </c:pt>
                <c:pt idx="179">
                  <c:v>44137</c:v>
                </c:pt>
                <c:pt idx="180">
                  <c:v>44130</c:v>
                </c:pt>
                <c:pt idx="181">
                  <c:v>44123</c:v>
                </c:pt>
                <c:pt idx="182">
                  <c:v>44116</c:v>
                </c:pt>
                <c:pt idx="183">
                  <c:v>44109</c:v>
                </c:pt>
                <c:pt idx="184">
                  <c:v>44102</c:v>
                </c:pt>
                <c:pt idx="185">
                  <c:v>44095</c:v>
                </c:pt>
                <c:pt idx="186">
                  <c:v>44088</c:v>
                </c:pt>
                <c:pt idx="187">
                  <c:v>44081</c:v>
                </c:pt>
                <c:pt idx="188">
                  <c:v>44074</c:v>
                </c:pt>
                <c:pt idx="189">
                  <c:v>44067</c:v>
                </c:pt>
                <c:pt idx="190">
                  <c:v>44060</c:v>
                </c:pt>
                <c:pt idx="191">
                  <c:v>44053</c:v>
                </c:pt>
                <c:pt idx="192">
                  <c:v>44046</c:v>
                </c:pt>
                <c:pt idx="193">
                  <c:v>44039</c:v>
                </c:pt>
                <c:pt idx="194">
                  <c:v>44032</c:v>
                </c:pt>
                <c:pt idx="195">
                  <c:v>44025</c:v>
                </c:pt>
                <c:pt idx="196">
                  <c:v>44018</c:v>
                </c:pt>
                <c:pt idx="197">
                  <c:v>44011</c:v>
                </c:pt>
                <c:pt idx="198">
                  <c:v>44004</c:v>
                </c:pt>
                <c:pt idx="199">
                  <c:v>43997</c:v>
                </c:pt>
                <c:pt idx="200">
                  <c:v>43990</c:v>
                </c:pt>
                <c:pt idx="201">
                  <c:v>43983</c:v>
                </c:pt>
                <c:pt idx="202">
                  <c:v>43976</c:v>
                </c:pt>
                <c:pt idx="203">
                  <c:v>43969</c:v>
                </c:pt>
                <c:pt idx="204">
                  <c:v>43962</c:v>
                </c:pt>
                <c:pt idx="205">
                  <c:v>43955</c:v>
                </c:pt>
                <c:pt idx="206">
                  <c:v>43948</c:v>
                </c:pt>
                <c:pt idx="207">
                  <c:v>43941</c:v>
                </c:pt>
                <c:pt idx="208">
                  <c:v>43934</c:v>
                </c:pt>
                <c:pt idx="209">
                  <c:v>43927</c:v>
                </c:pt>
                <c:pt idx="210">
                  <c:v>43920</c:v>
                </c:pt>
                <c:pt idx="211">
                  <c:v>43913</c:v>
                </c:pt>
                <c:pt idx="212">
                  <c:v>43906</c:v>
                </c:pt>
                <c:pt idx="213">
                  <c:v>43899</c:v>
                </c:pt>
                <c:pt idx="214">
                  <c:v>43892</c:v>
                </c:pt>
                <c:pt idx="215">
                  <c:v>43885</c:v>
                </c:pt>
                <c:pt idx="216">
                  <c:v>43878</c:v>
                </c:pt>
                <c:pt idx="217">
                  <c:v>43871</c:v>
                </c:pt>
                <c:pt idx="218">
                  <c:v>43864</c:v>
                </c:pt>
                <c:pt idx="219">
                  <c:v>43857</c:v>
                </c:pt>
                <c:pt idx="220">
                  <c:v>43850</c:v>
                </c:pt>
                <c:pt idx="221">
                  <c:v>43843</c:v>
                </c:pt>
                <c:pt idx="222">
                  <c:v>43836</c:v>
                </c:pt>
                <c:pt idx="223">
                  <c:v>43829</c:v>
                </c:pt>
                <c:pt idx="224">
                  <c:v>43822</c:v>
                </c:pt>
                <c:pt idx="225">
                  <c:v>43815</c:v>
                </c:pt>
                <c:pt idx="226">
                  <c:v>43808</c:v>
                </c:pt>
                <c:pt idx="227">
                  <c:v>43801</c:v>
                </c:pt>
                <c:pt idx="228">
                  <c:v>43794</c:v>
                </c:pt>
                <c:pt idx="229">
                  <c:v>43787</c:v>
                </c:pt>
                <c:pt idx="230">
                  <c:v>43780</c:v>
                </c:pt>
                <c:pt idx="231">
                  <c:v>43773</c:v>
                </c:pt>
                <c:pt idx="232">
                  <c:v>43766</c:v>
                </c:pt>
                <c:pt idx="233">
                  <c:v>43759</c:v>
                </c:pt>
                <c:pt idx="234">
                  <c:v>43752</c:v>
                </c:pt>
                <c:pt idx="235">
                  <c:v>43745</c:v>
                </c:pt>
                <c:pt idx="236">
                  <c:v>43738</c:v>
                </c:pt>
                <c:pt idx="237">
                  <c:v>43731</c:v>
                </c:pt>
                <c:pt idx="238">
                  <c:v>43724</c:v>
                </c:pt>
                <c:pt idx="239">
                  <c:v>43717</c:v>
                </c:pt>
                <c:pt idx="240">
                  <c:v>43710</c:v>
                </c:pt>
                <c:pt idx="241">
                  <c:v>43703</c:v>
                </c:pt>
                <c:pt idx="242">
                  <c:v>43696</c:v>
                </c:pt>
                <c:pt idx="243">
                  <c:v>43689</c:v>
                </c:pt>
                <c:pt idx="244">
                  <c:v>43682</c:v>
                </c:pt>
                <c:pt idx="245">
                  <c:v>43675</c:v>
                </c:pt>
                <c:pt idx="246">
                  <c:v>43668</c:v>
                </c:pt>
                <c:pt idx="247">
                  <c:v>43661</c:v>
                </c:pt>
                <c:pt idx="248">
                  <c:v>43654</c:v>
                </c:pt>
                <c:pt idx="249">
                  <c:v>43647</c:v>
                </c:pt>
                <c:pt idx="250">
                  <c:v>43640</c:v>
                </c:pt>
                <c:pt idx="251">
                  <c:v>43633</c:v>
                </c:pt>
                <c:pt idx="252">
                  <c:v>43626</c:v>
                </c:pt>
                <c:pt idx="253">
                  <c:v>43619</c:v>
                </c:pt>
                <c:pt idx="254">
                  <c:v>43612</c:v>
                </c:pt>
                <c:pt idx="255">
                  <c:v>43605</c:v>
                </c:pt>
                <c:pt idx="256">
                  <c:v>43598</c:v>
                </c:pt>
                <c:pt idx="257">
                  <c:v>43591</c:v>
                </c:pt>
                <c:pt idx="258">
                  <c:v>43584</c:v>
                </c:pt>
                <c:pt idx="259">
                  <c:v>43577</c:v>
                </c:pt>
                <c:pt idx="260">
                  <c:v>43570</c:v>
                </c:pt>
                <c:pt idx="261">
                  <c:v>43563</c:v>
                </c:pt>
                <c:pt idx="262">
                  <c:v>43556</c:v>
                </c:pt>
                <c:pt idx="263">
                  <c:v>43549</c:v>
                </c:pt>
                <c:pt idx="264">
                  <c:v>43542</c:v>
                </c:pt>
                <c:pt idx="265">
                  <c:v>43535</c:v>
                </c:pt>
                <c:pt idx="266">
                  <c:v>43528</c:v>
                </c:pt>
                <c:pt idx="267">
                  <c:v>43521</c:v>
                </c:pt>
                <c:pt idx="268">
                  <c:v>43514</c:v>
                </c:pt>
                <c:pt idx="269">
                  <c:v>43507</c:v>
                </c:pt>
                <c:pt idx="270">
                  <c:v>43500</c:v>
                </c:pt>
                <c:pt idx="271">
                  <c:v>43493</c:v>
                </c:pt>
                <c:pt idx="272">
                  <c:v>43486</c:v>
                </c:pt>
                <c:pt idx="273">
                  <c:v>43479</c:v>
                </c:pt>
                <c:pt idx="274">
                  <c:v>43472</c:v>
                </c:pt>
                <c:pt idx="275">
                  <c:v>43465</c:v>
                </c:pt>
                <c:pt idx="276">
                  <c:v>43458</c:v>
                </c:pt>
                <c:pt idx="277">
                  <c:v>43451</c:v>
                </c:pt>
                <c:pt idx="278">
                  <c:v>43444</c:v>
                </c:pt>
                <c:pt idx="279">
                  <c:v>43437</c:v>
                </c:pt>
                <c:pt idx="280">
                  <c:v>43430</c:v>
                </c:pt>
                <c:pt idx="281">
                  <c:v>43423</c:v>
                </c:pt>
                <c:pt idx="282">
                  <c:v>43416</c:v>
                </c:pt>
                <c:pt idx="283">
                  <c:v>43409</c:v>
                </c:pt>
                <c:pt idx="284">
                  <c:v>43402</c:v>
                </c:pt>
                <c:pt idx="285">
                  <c:v>43395</c:v>
                </c:pt>
                <c:pt idx="286">
                  <c:v>43388</c:v>
                </c:pt>
                <c:pt idx="287">
                  <c:v>43381</c:v>
                </c:pt>
                <c:pt idx="288">
                  <c:v>43374</c:v>
                </c:pt>
                <c:pt idx="289">
                  <c:v>43367</c:v>
                </c:pt>
                <c:pt idx="290">
                  <c:v>43360</c:v>
                </c:pt>
                <c:pt idx="291">
                  <c:v>43353</c:v>
                </c:pt>
                <c:pt idx="292">
                  <c:v>43346</c:v>
                </c:pt>
                <c:pt idx="293">
                  <c:v>43339</c:v>
                </c:pt>
                <c:pt idx="294">
                  <c:v>43332</c:v>
                </c:pt>
                <c:pt idx="295">
                  <c:v>43325</c:v>
                </c:pt>
                <c:pt idx="296">
                  <c:v>43318</c:v>
                </c:pt>
                <c:pt idx="297">
                  <c:v>43311</c:v>
                </c:pt>
                <c:pt idx="298">
                  <c:v>43304</c:v>
                </c:pt>
                <c:pt idx="299">
                  <c:v>43297</c:v>
                </c:pt>
                <c:pt idx="300">
                  <c:v>43290</c:v>
                </c:pt>
                <c:pt idx="301">
                  <c:v>43283</c:v>
                </c:pt>
                <c:pt idx="302">
                  <c:v>43276</c:v>
                </c:pt>
                <c:pt idx="303">
                  <c:v>43269</c:v>
                </c:pt>
                <c:pt idx="304">
                  <c:v>43262</c:v>
                </c:pt>
                <c:pt idx="305">
                  <c:v>43255</c:v>
                </c:pt>
                <c:pt idx="306">
                  <c:v>43248</c:v>
                </c:pt>
                <c:pt idx="307">
                  <c:v>43241</c:v>
                </c:pt>
                <c:pt idx="308">
                  <c:v>43234</c:v>
                </c:pt>
                <c:pt idx="309">
                  <c:v>43227</c:v>
                </c:pt>
                <c:pt idx="310">
                  <c:v>43220</c:v>
                </c:pt>
                <c:pt idx="311">
                  <c:v>43213</c:v>
                </c:pt>
                <c:pt idx="312">
                  <c:v>43206</c:v>
                </c:pt>
                <c:pt idx="313">
                  <c:v>43199</c:v>
                </c:pt>
                <c:pt idx="314">
                  <c:v>43192</c:v>
                </c:pt>
                <c:pt idx="315">
                  <c:v>43185</c:v>
                </c:pt>
                <c:pt idx="316">
                  <c:v>43178</c:v>
                </c:pt>
                <c:pt idx="317">
                  <c:v>43171</c:v>
                </c:pt>
                <c:pt idx="318">
                  <c:v>43164</c:v>
                </c:pt>
                <c:pt idx="319">
                  <c:v>43157</c:v>
                </c:pt>
                <c:pt idx="320">
                  <c:v>43150</c:v>
                </c:pt>
                <c:pt idx="321">
                  <c:v>43143</c:v>
                </c:pt>
                <c:pt idx="322">
                  <c:v>43136</c:v>
                </c:pt>
                <c:pt idx="323">
                  <c:v>43129</c:v>
                </c:pt>
                <c:pt idx="324">
                  <c:v>43122</c:v>
                </c:pt>
                <c:pt idx="325">
                  <c:v>43115</c:v>
                </c:pt>
                <c:pt idx="326">
                  <c:v>43108</c:v>
                </c:pt>
                <c:pt idx="327">
                  <c:v>43101</c:v>
                </c:pt>
                <c:pt idx="328">
                  <c:v>43094</c:v>
                </c:pt>
                <c:pt idx="329">
                  <c:v>43087</c:v>
                </c:pt>
                <c:pt idx="330">
                  <c:v>43080</c:v>
                </c:pt>
                <c:pt idx="331">
                  <c:v>43073</c:v>
                </c:pt>
                <c:pt idx="332">
                  <c:v>43066</c:v>
                </c:pt>
                <c:pt idx="333">
                  <c:v>43059</c:v>
                </c:pt>
                <c:pt idx="334">
                  <c:v>43052</c:v>
                </c:pt>
                <c:pt idx="335">
                  <c:v>43045</c:v>
                </c:pt>
                <c:pt idx="336">
                  <c:v>43038</c:v>
                </c:pt>
                <c:pt idx="337">
                  <c:v>43031</c:v>
                </c:pt>
                <c:pt idx="338">
                  <c:v>43024</c:v>
                </c:pt>
                <c:pt idx="339">
                  <c:v>43017</c:v>
                </c:pt>
                <c:pt idx="340">
                  <c:v>43010</c:v>
                </c:pt>
                <c:pt idx="341">
                  <c:v>43003</c:v>
                </c:pt>
                <c:pt idx="342">
                  <c:v>42996</c:v>
                </c:pt>
                <c:pt idx="343">
                  <c:v>42989</c:v>
                </c:pt>
                <c:pt idx="344">
                  <c:v>42982</c:v>
                </c:pt>
                <c:pt idx="345">
                  <c:v>42975</c:v>
                </c:pt>
                <c:pt idx="346">
                  <c:v>42968</c:v>
                </c:pt>
                <c:pt idx="347">
                  <c:v>42961</c:v>
                </c:pt>
                <c:pt idx="348">
                  <c:v>42954</c:v>
                </c:pt>
                <c:pt idx="349">
                  <c:v>42947</c:v>
                </c:pt>
                <c:pt idx="350">
                  <c:v>42940</c:v>
                </c:pt>
                <c:pt idx="351">
                  <c:v>42933</c:v>
                </c:pt>
                <c:pt idx="352">
                  <c:v>42926</c:v>
                </c:pt>
                <c:pt idx="353">
                  <c:v>42919</c:v>
                </c:pt>
                <c:pt idx="354">
                  <c:v>42912</c:v>
                </c:pt>
                <c:pt idx="355">
                  <c:v>42905</c:v>
                </c:pt>
                <c:pt idx="356">
                  <c:v>42898</c:v>
                </c:pt>
                <c:pt idx="357">
                  <c:v>42891</c:v>
                </c:pt>
                <c:pt idx="358">
                  <c:v>42884</c:v>
                </c:pt>
                <c:pt idx="359">
                  <c:v>42877</c:v>
                </c:pt>
                <c:pt idx="360">
                  <c:v>42870</c:v>
                </c:pt>
                <c:pt idx="361">
                  <c:v>42863</c:v>
                </c:pt>
                <c:pt idx="362">
                  <c:v>42856</c:v>
                </c:pt>
                <c:pt idx="363">
                  <c:v>42849</c:v>
                </c:pt>
                <c:pt idx="364">
                  <c:v>42842</c:v>
                </c:pt>
                <c:pt idx="365">
                  <c:v>42835</c:v>
                </c:pt>
                <c:pt idx="366">
                  <c:v>42828</c:v>
                </c:pt>
                <c:pt idx="367">
                  <c:v>42821</c:v>
                </c:pt>
                <c:pt idx="368">
                  <c:v>42814</c:v>
                </c:pt>
                <c:pt idx="369">
                  <c:v>42807</c:v>
                </c:pt>
                <c:pt idx="370">
                  <c:v>42800</c:v>
                </c:pt>
                <c:pt idx="371">
                  <c:v>42793</c:v>
                </c:pt>
                <c:pt idx="372">
                  <c:v>42786</c:v>
                </c:pt>
                <c:pt idx="373">
                  <c:v>42779</c:v>
                </c:pt>
                <c:pt idx="374">
                  <c:v>42772</c:v>
                </c:pt>
                <c:pt idx="375">
                  <c:v>42765</c:v>
                </c:pt>
                <c:pt idx="376">
                  <c:v>42758</c:v>
                </c:pt>
                <c:pt idx="377">
                  <c:v>42751</c:v>
                </c:pt>
                <c:pt idx="378">
                  <c:v>42744</c:v>
                </c:pt>
                <c:pt idx="379">
                  <c:v>42737</c:v>
                </c:pt>
                <c:pt idx="380">
                  <c:v>42730</c:v>
                </c:pt>
                <c:pt idx="381">
                  <c:v>42723</c:v>
                </c:pt>
                <c:pt idx="382">
                  <c:v>42716</c:v>
                </c:pt>
                <c:pt idx="383">
                  <c:v>42709</c:v>
                </c:pt>
                <c:pt idx="384">
                  <c:v>42702</c:v>
                </c:pt>
                <c:pt idx="385">
                  <c:v>42695</c:v>
                </c:pt>
                <c:pt idx="386">
                  <c:v>42688</c:v>
                </c:pt>
                <c:pt idx="387">
                  <c:v>42681</c:v>
                </c:pt>
                <c:pt idx="388">
                  <c:v>42674</c:v>
                </c:pt>
                <c:pt idx="389">
                  <c:v>42667</c:v>
                </c:pt>
                <c:pt idx="390">
                  <c:v>42660</c:v>
                </c:pt>
                <c:pt idx="391">
                  <c:v>42653</c:v>
                </c:pt>
                <c:pt idx="392">
                  <c:v>42646</c:v>
                </c:pt>
                <c:pt idx="393">
                  <c:v>42639</c:v>
                </c:pt>
                <c:pt idx="394">
                  <c:v>42632</c:v>
                </c:pt>
                <c:pt idx="395">
                  <c:v>42625</c:v>
                </c:pt>
                <c:pt idx="396">
                  <c:v>42618</c:v>
                </c:pt>
                <c:pt idx="397">
                  <c:v>42611</c:v>
                </c:pt>
                <c:pt idx="398">
                  <c:v>42604</c:v>
                </c:pt>
                <c:pt idx="399">
                  <c:v>42597</c:v>
                </c:pt>
                <c:pt idx="400">
                  <c:v>42590</c:v>
                </c:pt>
                <c:pt idx="401">
                  <c:v>42583</c:v>
                </c:pt>
                <c:pt idx="402">
                  <c:v>42576</c:v>
                </c:pt>
                <c:pt idx="403">
                  <c:v>42569</c:v>
                </c:pt>
                <c:pt idx="404">
                  <c:v>42562</c:v>
                </c:pt>
                <c:pt idx="405">
                  <c:v>42555</c:v>
                </c:pt>
                <c:pt idx="406">
                  <c:v>42548</c:v>
                </c:pt>
                <c:pt idx="407">
                  <c:v>42541</c:v>
                </c:pt>
                <c:pt idx="408">
                  <c:v>42534</c:v>
                </c:pt>
                <c:pt idx="409">
                  <c:v>42527</c:v>
                </c:pt>
                <c:pt idx="410">
                  <c:v>42520</c:v>
                </c:pt>
                <c:pt idx="411">
                  <c:v>42513</c:v>
                </c:pt>
                <c:pt idx="412">
                  <c:v>42506</c:v>
                </c:pt>
                <c:pt idx="413">
                  <c:v>42499</c:v>
                </c:pt>
                <c:pt idx="414">
                  <c:v>42492</c:v>
                </c:pt>
                <c:pt idx="415">
                  <c:v>42485</c:v>
                </c:pt>
                <c:pt idx="416">
                  <c:v>42478</c:v>
                </c:pt>
                <c:pt idx="417">
                  <c:v>42471</c:v>
                </c:pt>
                <c:pt idx="418">
                  <c:v>42464</c:v>
                </c:pt>
                <c:pt idx="419">
                  <c:v>42457</c:v>
                </c:pt>
                <c:pt idx="420">
                  <c:v>42450</c:v>
                </c:pt>
                <c:pt idx="421">
                  <c:v>42443</c:v>
                </c:pt>
                <c:pt idx="422">
                  <c:v>42436</c:v>
                </c:pt>
                <c:pt idx="423">
                  <c:v>42429</c:v>
                </c:pt>
                <c:pt idx="424">
                  <c:v>42422</c:v>
                </c:pt>
                <c:pt idx="425">
                  <c:v>42415</c:v>
                </c:pt>
                <c:pt idx="426">
                  <c:v>42408</c:v>
                </c:pt>
                <c:pt idx="427">
                  <c:v>42401</c:v>
                </c:pt>
                <c:pt idx="428">
                  <c:v>42394</c:v>
                </c:pt>
                <c:pt idx="429">
                  <c:v>42387</c:v>
                </c:pt>
                <c:pt idx="430">
                  <c:v>42380</c:v>
                </c:pt>
                <c:pt idx="431">
                  <c:v>42373</c:v>
                </c:pt>
                <c:pt idx="432">
                  <c:v>42366</c:v>
                </c:pt>
                <c:pt idx="433">
                  <c:v>42359</c:v>
                </c:pt>
                <c:pt idx="434">
                  <c:v>42352</c:v>
                </c:pt>
                <c:pt idx="435">
                  <c:v>42345</c:v>
                </c:pt>
                <c:pt idx="436">
                  <c:v>42338</c:v>
                </c:pt>
                <c:pt idx="437">
                  <c:v>42331</c:v>
                </c:pt>
                <c:pt idx="438">
                  <c:v>42324</c:v>
                </c:pt>
                <c:pt idx="439">
                  <c:v>42317</c:v>
                </c:pt>
                <c:pt idx="440">
                  <c:v>42310</c:v>
                </c:pt>
                <c:pt idx="441">
                  <c:v>42303</c:v>
                </c:pt>
                <c:pt idx="442">
                  <c:v>42296</c:v>
                </c:pt>
                <c:pt idx="443">
                  <c:v>42289</c:v>
                </c:pt>
                <c:pt idx="444">
                  <c:v>42282</c:v>
                </c:pt>
                <c:pt idx="445">
                  <c:v>42275</c:v>
                </c:pt>
                <c:pt idx="446">
                  <c:v>42268</c:v>
                </c:pt>
                <c:pt idx="447">
                  <c:v>42261</c:v>
                </c:pt>
                <c:pt idx="448">
                  <c:v>42254</c:v>
                </c:pt>
                <c:pt idx="449">
                  <c:v>42247</c:v>
                </c:pt>
                <c:pt idx="450">
                  <c:v>42240</c:v>
                </c:pt>
                <c:pt idx="451">
                  <c:v>42233</c:v>
                </c:pt>
                <c:pt idx="452">
                  <c:v>42226</c:v>
                </c:pt>
                <c:pt idx="453">
                  <c:v>42219</c:v>
                </c:pt>
                <c:pt idx="454">
                  <c:v>42212</c:v>
                </c:pt>
                <c:pt idx="455">
                  <c:v>42205</c:v>
                </c:pt>
                <c:pt idx="456">
                  <c:v>42198</c:v>
                </c:pt>
                <c:pt idx="457">
                  <c:v>42191</c:v>
                </c:pt>
                <c:pt idx="458">
                  <c:v>42184</c:v>
                </c:pt>
                <c:pt idx="459">
                  <c:v>42177</c:v>
                </c:pt>
                <c:pt idx="460">
                  <c:v>42170</c:v>
                </c:pt>
                <c:pt idx="461">
                  <c:v>42163</c:v>
                </c:pt>
                <c:pt idx="462">
                  <c:v>42156</c:v>
                </c:pt>
                <c:pt idx="463">
                  <c:v>42149</c:v>
                </c:pt>
                <c:pt idx="464">
                  <c:v>42142</c:v>
                </c:pt>
                <c:pt idx="465">
                  <c:v>42135</c:v>
                </c:pt>
                <c:pt idx="466">
                  <c:v>42128</c:v>
                </c:pt>
                <c:pt idx="467">
                  <c:v>42121</c:v>
                </c:pt>
                <c:pt idx="468">
                  <c:v>42114</c:v>
                </c:pt>
                <c:pt idx="469">
                  <c:v>42107</c:v>
                </c:pt>
                <c:pt idx="470">
                  <c:v>42100</c:v>
                </c:pt>
                <c:pt idx="471">
                  <c:v>42093</c:v>
                </c:pt>
                <c:pt idx="472">
                  <c:v>42086</c:v>
                </c:pt>
                <c:pt idx="473">
                  <c:v>42079</c:v>
                </c:pt>
                <c:pt idx="474">
                  <c:v>42072</c:v>
                </c:pt>
                <c:pt idx="475">
                  <c:v>42065</c:v>
                </c:pt>
                <c:pt idx="476">
                  <c:v>42058</c:v>
                </c:pt>
                <c:pt idx="477">
                  <c:v>42051</c:v>
                </c:pt>
                <c:pt idx="478">
                  <c:v>42044</c:v>
                </c:pt>
                <c:pt idx="479">
                  <c:v>42037</c:v>
                </c:pt>
                <c:pt idx="480">
                  <c:v>42030</c:v>
                </c:pt>
                <c:pt idx="481">
                  <c:v>42023</c:v>
                </c:pt>
                <c:pt idx="482">
                  <c:v>42016</c:v>
                </c:pt>
                <c:pt idx="483">
                  <c:v>42009</c:v>
                </c:pt>
                <c:pt idx="484">
                  <c:v>42002</c:v>
                </c:pt>
                <c:pt idx="485">
                  <c:v>41995</c:v>
                </c:pt>
                <c:pt idx="486">
                  <c:v>41988</c:v>
                </c:pt>
                <c:pt idx="487">
                  <c:v>41981</c:v>
                </c:pt>
                <c:pt idx="488">
                  <c:v>41974</c:v>
                </c:pt>
                <c:pt idx="489">
                  <c:v>41967</c:v>
                </c:pt>
                <c:pt idx="490">
                  <c:v>41960</c:v>
                </c:pt>
                <c:pt idx="491">
                  <c:v>41953</c:v>
                </c:pt>
                <c:pt idx="492">
                  <c:v>41946</c:v>
                </c:pt>
                <c:pt idx="493">
                  <c:v>41939</c:v>
                </c:pt>
                <c:pt idx="494">
                  <c:v>41932</c:v>
                </c:pt>
                <c:pt idx="495">
                  <c:v>41925</c:v>
                </c:pt>
                <c:pt idx="496">
                  <c:v>41918</c:v>
                </c:pt>
                <c:pt idx="497">
                  <c:v>41911</c:v>
                </c:pt>
                <c:pt idx="498">
                  <c:v>41904</c:v>
                </c:pt>
                <c:pt idx="499">
                  <c:v>41897</c:v>
                </c:pt>
                <c:pt idx="500">
                  <c:v>41890</c:v>
                </c:pt>
                <c:pt idx="501">
                  <c:v>41883</c:v>
                </c:pt>
                <c:pt idx="502">
                  <c:v>41876</c:v>
                </c:pt>
                <c:pt idx="503">
                  <c:v>41869</c:v>
                </c:pt>
                <c:pt idx="504">
                  <c:v>41862</c:v>
                </c:pt>
                <c:pt idx="505">
                  <c:v>41855</c:v>
                </c:pt>
                <c:pt idx="506">
                  <c:v>41848</c:v>
                </c:pt>
                <c:pt idx="507">
                  <c:v>41841</c:v>
                </c:pt>
                <c:pt idx="508">
                  <c:v>41834</c:v>
                </c:pt>
                <c:pt idx="509">
                  <c:v>41827</c:v>
                </c:pt>
                <c:pt idx="510">
                  <c:v>41820</c:v>
                </c:pt>
                <c:pt idx="511">
                  <c:v>41813</c:v>
                </c:pt>
                <c:pt idx="512">
                  <c:v>41806</c:v>
                </c:pt>
                <c:pt idx="513">
                  <c:v>41799</c:v>
                </c:pt>
                <c:pt idx="514">
                  <c:v>41792</c:v>
                </c:pt>
                <c:pt idx="515">
                  <c:v>41785</c:v>
                </c:pt>
                <c:pt idx="516">
                  <c:v>41778</c:v>
                </c:pt>
                <c:pt idx="517">
                  <c:v>41771</c:v>
                </c:pt>
                <c:pt idx="518">
                  <c:v>41764</c:v>
                </c:pt>
                <c:pt idx="519">
                  <c:v>41757</c:v>
                </c:pt>
                <c:pt idx="520">
                  <c:v>41750</c:v>
                </c:pt>
                <c:pt idx="521">
                  <c:v>41743</c:v>
                </c:pt>
                <c:pt idx="522">
                  <c:v>41736</c:v>
                </c:pt>
                <c:pt idx="523">
                  <c:v>41729</c:v>
                </c:pt>
                <c:pt idx="524">
                  <c:v>41722</c:v>
                </c:pt>
                <c:pt idx="525">
                  <c:v>41715</c:v>
                </c:pt>
                <c:pt idx="526">
                  <c:v>41708</c:v>
                </c:pt>
                <c:pt idx="527">
                  <c:v>41701</c:v>
                </c:pt>
                <c:pt idx="528">
                  <c:v>41694</c:v>
                </c:pt>
                <c:pt idx="529">
                  <c:v>41687</c:v>
                </c:pt>
                <c:pt idx="530">
                  <c:v>41680</c:v>
                </c:pt>
                <c:pt idx="531">
                  <c:v>41673</c:v>
                </c:pt>
                <c:pt idx="532">
                  <c:v>41666</c:v>
                </c:pt>
                <c:pt idx="533">
                  <c:v>41659</c:v>
                </c:pt>
                <c:pt idx="534">
                  <c:v>41652</c:v>
                </c:pt>
                <c:pt idx="535">
                  <c:v>41645</c:v>
                </c:pt>
                <c:pt idx="536">
                  <c:v>41638</c:v>
                </c:pt>
                <c:pt idx="537">
                  <c:v>41631</c:v>
                </c:pt>
                <c:pt idx="538">
                  <c:v>41624</c:v>
                </c:pt>
                <c:pt idx="539">
                  <c:v>41617</c:v>
                </c:pt>
                <c:pt idx="540">
                  <c:v>41610</c:v>
                </c:pt>
                <c:pt idx="541">
                  <c:v>41603</c:v>
                </c:pt>
                <c:pt idx="542">
                  <c:v>41596</c:v>
                </c:pt>
                <c:pt idx="543">
                  <c:v>41589</c:v>
                </c:pt>
                <c:pt idx="544">
                  <c:v>41582</c:v>
                </c:pt>
                <c:pt idx="545">
                  <c:v>41575</c:v>
                </c:pt>
                <c:pt idx="546">
                  <c:v>41568</c:v>
                </c:pt>
                <c:pt idx="547">
                  <c:v>41561</c:v>
                </c:pt>
                <c:pt idx="548">
                  <c:v>41554</c:v>
                </c:pt>
                <c:pt idx="549">
                  <c:v>41547</c:v>
                </c:pt>
                <c:pt idx="550">
                  <c:v>41540</c:v>
                </c:pt>
                <c:pt idx="551">
                  <c:v>41533</c:v>
                </c:pt>
                <c:pt idx="552">
                  <c:v>41526</c:v>
                </c:pt>
                <c:pt idx="553">
                  <c:v>41519</c:v>
                </c:pt>
                <c:pt idx="554">
                  <c:v>41512</c:v>
                </c:pt>
                <c:pt idx="555">
                  <c:v>41505</c:v>
                </c:pt>
                <c:pt idx="556">
                  <c:v>41498</c:v>
                </c:pt>
                <c:pt idx="557">
                  <c:v>41491</c:v>
                </c:pt>
                <c:pt idx="558">
                  <c:v>41484</c:v>
                </c:pt>
                <c:pt idx="559">
                  <c:v>41477</c:v>
                </c:pt>
                <c:pt idx="560">
                  <c:v>41470</c:v>
                </c:pt>
                <c:pt idx="561">
                  <c:v>41463</c:v>
                </c:pt>
                <c:pt idx="562">
                  <c:v>41456</c:v>
                </c:pt>
                <c:pt idx="563">
                  <c:v>41449</c:v>
                </c:pt>
                <c:pt idx="564">
                  <c:v>41442</c:v>
                </c:pt>
                <c:pt idx="565">
                  <c:v>41435</c:v>
                </c:pt>
                <c:pt idx="566">
                  <c:v>41428</c:v>
                </c:pt>
                <c:pt idx="567">
                  <c:v>41421</c:v>
                </c:pt>
                <c:pt idx="568">
                  <c:v>41414</c:v>
                </c:pt>
                <c:pt idx="569">
                  <c:v>41407</c:v>
                </c:pt>
                <c:pt idx="570">
                  <c:v>41400</c:v>
                </c:pt>
                <c:pt idx="571">
                  <c:v>41393</c:v>
                </c:pt>
                <c:pt idx="572">
                  <c:v>41386</c:v>
                </c:pt>
                <c:pt idx="573">
                  <c:v>41379</c:v>
                </c:pt>
                <c:pt idx="574">
                  <c:v>41372</c:v>
                </c:pt>
                <c:pt idx="575">
                  <c:v>41365</c:v>
                </c:pt>
                <c:pt idx="576">
                  <c:v>41358</c:v>
                </c:pt>
                <c:pt idx="577">
                  <c:v>41351</c:v>
                </c:pt>
                <c:pt idx="578">
                  <c:v>41344</c:v>
                </c:pt>
                <c:pt idx="579">
                  <c:v>41337</c:v>
                </c:pt>
                <c:pt idx="580">
                  <c:v>41330</c:v>
                </c:pt>
                <c:pt idx="581">
                  <c:v>41323</c:v>
                </c:pt>
                <c:pt idx="582">
                  <c:v>41316</c:v>
                </c:pt>
                <c:pt idx="583">
                  <c:v>41309</c:v>
                </c:pt>
                <c:pt idx="584">
                  <c:v>41302</c:v>
                </c:pt>
                <c:pt idx="585">
                  <c:v>41295</c:v>
                </c:pt>
                <c:pt idx="586">
                  <c:v>41288</c:v>
                </c:pt>
                <c:pt idx="587">
                  <c:v>41281</c:v>
                </c:pt>
                <c:pt idx="588">
                  <c:v>41274</c:v>
                </c:pt>
                <c:pt idx="589">
                  <c:v>41267</c:v>
                </c:pt>
                <c:pt idx="590">
                  <c:v>41260</c:v>
                </c:pt>
                <c:pt idx="591">
                  <c:v>41253</c:v>
                </c:pt>
                <c:pt idx="592">
                  <c:v>41246</c:v>
                </c:pt>
                <c:pt idx="593">
                  <c:v>41239</c:v>
                </c:pt>
                <c:pt idx="594">
                  <c:v>41232</c:v>
                </c:pt>
                <c:pt idx="595">
                  <c:v>41225</c:v>
                </c:pt>
                <c:pt idx="596">
                  <c:v>41218</c:v>
                </c:pt>
                <c:pt idx="597">
                  <c:v>41211</c:v>
                </c:pt>
                <c:pt idx="598">
                  <c:v>41204</c:v>
                </c:pt>
                <c:pt idx="599">
                  <c:v>41197</c:v>
                </c:pt>
                <c:pt idx="600">
                  <c:v>41190</c:v>
                </c:pt>
                <c:pt idx="601">
                  <c:v>41183</c:v>
                </c:pt>
                <c:pt idx="602">
                  <c:v>41176</c:v>
                </c:pt>
                <c:pt idx="603">
                  <c:v>41169</c:v>
                </c:pt>
                <c:pt idx="604">
                  <c:v>41162</c:v>
                </c:pt>
                <c:pt idx="605">
                  <c:v>41155</c:v>
                </c:pt>
                <c:pt idx="606">
                  <c:v>41148</c:v>
                </c:pt>
                <c:pt idx="607">
                  <c:v>41141</c:v>
                </c:pt>
                <c:pt idx="608">
                  <c:v>41134</c:v>
                </c:pt>
                <c:pt idx="609">
                  <c:v>41127</c:v>
                </c:pt>
                <c:pt idx="610">
                  <c:v>41120</c:v>
                </c:pt>
                <c:pt idx="611">
                  <c:v>41113</c:v>
                </c:pt>
                <c:pt idx="612">
                  <c:v>41106</c:v>
                </c:pt>
                <c:pt idx="613">
                  <c:v>41099</c:v>
                </c:pt>
                <c:pt idx="614">
                  <c:v>41092</c:v>
                </c:pt>
                <c:pt idx="615">
                  <c:v>41085</c:v>
                </c:pt>
                <c:pt idx="616">
                  <c:v>41078</c:v>
                </c:pt>
                <c:pt idx="617">
                  <c:v>41071</c:v>
                </c:pt>
                <c:pt idx="618">
                  <c:v>41064</c:v>
                </c:pt>
                <c:pt idx="619">
                  <c:v>41057</c:v>
                </c:pt>
                <c:pt idx="620">
                  <c:v>41050</c:v>
                </c:pt>
                <c:pt idx="621">
                  <c:v>41043</c:v>
                </c:pt>
                <c:pt idx="622">
                  <c:v>41036</c:v>
                </c:pt>
                <c:pt idx="623">
                  <c:v>41029</c:v>
                </c:pt>
                <c:pt idx="624">
                  <c:v>41022</c:v>
                </c:pt>
                <c:pt idx="625">
                  <c:v>41015</c:v>
                </c:pt>
                <c:pt idx="626">
                  <c:v>41008</c:v>
                </c:pt>
                <c:pt idx="627">
                  <c:v>41001</c:v>
                </c:pt>
                <c:pt idx="628">
                  <c:v>40994</c:v>
                </c:pt>
                <c:pt idx="629">
                  <c:v>40987</c:v>
                </c:pt>
                <c:pt idx="630">
                  <c:v>40980</c:v>
                </c:pt>
                <c:pt idx="631">
                  <c:v>40973</c:v>
                </c:pt>
                <c:pt idx="632">
                  <c:v>40966</c:v>
                </c:pt>
                <c:pt idx="633">
                  <c:v>40959</c:v>
                </c:pt>
                <c:pt idx="634">
                  <c:v>40952</c:v>
                </c:pt>
                <c:pt idx="635">
                  <c:v>40945</c:v>
                </c:pt>
                <c:pt idx="636">
                  <c:v>40938</c:v>
                </c:pt>
                <c:pt idx="637">
                  <c:v>40931</c:v>
                </c:pt>
                <c:pt idx="638">
                  <c:v>40924</c:v>
                </c:pt>
                <c:pt idx="639">
                  <c:v>40917</c:v>
                </c:pt>
                <c:pt idx="640">
                  <c:v>40910</c:v>
                </c:pt>
                <c:pt idx="641">
                  <c:v>40903</c:v>
                </c:pt>
                <c:pt idx="642">
                  <c:v>40896</c:v>
                </c:pt>
                <c:pt idx="643">
                  <c:v>40889</c:v>
                </c:pt>
                <c:pt idx="644">
                  <c:v>40882</c:v>
                </c:pt>
                <c:pt idx="645">
                  <c:v>40875</c:v>
                </c:pt>
                <c:pt idx="646">
                  <c:v>40868</c:v>
                </c:pt>
                <c:pt idx="647">
                  <c:v>40861</c:v>
                </c:pt>
                <c:pt idx="648">
                  <c:v>40854</c:v>
                </c:pt>
                <c:pt idx="649">
                  <c:v>40847</c:v>
                </c:pt>
                <c:pt idx="650">
                  <c:v>40840</c:v>
                </c:pt>
                <c:pt idx="651">
                  <c:v>40833</c:v>
                </c:pt>
                <c:pt idx="652">
                  <c:v>40826</c:v>
                </c:pt>
                <c:pt idx="653">
                  <c:v>40819</c:v>
                </c:pt>
                <c:pt idx="654">
                  <c:v>40812</c:v>
                </c:pt>
                <c:pt idx="655">
                  <c:v>40805</c:v>
                </c:pt>
                <c:pt idx="656">
                  <c:v>40798</c:v>
                </c:pt>
                <c:pt idx="657">
                  <c:v>40791</c:v>
                </c:pt>
                <c:pt idx="658">
                  <c:v>40784</c:v>
                </c:pt>
                <c:pt idx="659">
                  <c:v>40777</c:v>
                </c:pt>
                <c:pt idx="660">
                  <c:v>40770</c:v>
                </c:pt>
                <c:pt idx="661">
                  <c:v>40763</c:v>
                </c:pt>
                <c:pt idx="662">
                  <c:v>40756</c:v>
                </c:pt>
                <c:pt idx="663">
                  <c:v>40749</c:v>
                </c:pt>
                <c:pt idx="664">
                  <c:v>40742</c:v>
                </c:pt>
                <c:pt idx="665">
                  <c:v>40735</c:v>
                </c:pt>
                <c:pt idx="666">
                  <c:v>40728</c:v>
                </c:pt>
                <c:pt idx="667">
                  <c:v>40721</c:v>
                </c:pt>
                <c:pt idx="668">
                  <c:v>40714</c:v>
                </c:pt>
                <c:pt idx="669">
                  <c:v>40707</c:v>
                </c:pt>
                <c:pt idx="670">
                  <c:v>40700</c:v>
                </c:pt>
                <c:pt idx="671">
                  <c:v>40693</c:v>
                </c:pt>
                <c:pt idx="672">
                  <c:v>40686</c:v>
                </c:pt>
                <c:pt idx="673">
                  <c:v>40679</c:v>
                </c:pt>
                <c:pt idx="674">
                  <c:v>40672</c:v>
                </c:pt>
                <c:pt idx="675">
                  <c:v>40665</c:v>
                </c:pt>
                <c:pt idx="676">
                  <c:v>40658</c:v>
                </c:pt>
                <c:pt idx="677">
                  <c:v>40651</c:v>
                </c:pt>
                <c:pt idx="678">
                  <c:v>40644</c:v>
                </c:pt>
                <c:pt idx="679">
                  <c:v>40637</c:v>
                </c:pt>
                <c:pt idx="680">
                  <c:v>40630</c:v>
                </c:pt>
                <c:pt idx="681">
                  <c:v>40623</c:v>
                </c:pt>
                <c:pt idx="682">
                  <c:v>40616</c:v>
                </c:pt>
                <c:pt idx="683">
                  <c:v>40609</c:v>
                </c:pt>
                <c:pt idx="684">
                  <c:v>40602</c:v>
                </c:pt>
                <c:pt idx="685">
                  <c:v>40595</c:v>
                </c:pt>
                <c:pt idx="686">
                  <c:v>40588</c:v>
                </c:pt>
                <c:pt idx="687">
                  <c:v>40581</c:v>
                </c:pt>
                <c:pt idx="688">
                  <c:v>40574</c:v>
                </c:pt>
                <c:pt idx="689">
                  <c:v>40567</c:v>
                </c:pt>
                <c:pt idx="690">
                  <c:v>40560</c:v>
                </c:pt>
                <c:pt idx="691">
                  <c:v>40553</c:v>
                </c:pt>
                <c:pt idx="692">
                  <c:v>40546</c:v>
                </c:pt>
                <c:pt idx="693">
                  <c:v>40539</c:v>
                </c:pt>
                <c:pt idx="694">
                  <c:v>40532</c:v>
                </c:pt>
                <c:pt idx="695">
                  <c:v>40525</c:v>
                </c:pt>
                <c:pt idx="696">
                  <c:v>40518</c:v>
                </c:pt>
                <c:pt idx="697">
                  <c:v>40511</c:v>
                </c:pt>
                <c:pt idx="698">
                  <c:v>40504</c:v>
                </c:pt>
                <c:pt idx="699">
                  <c:v>40497</c:v>
                </c:pt>
                <c:pt idx="700">
                  <c:v>40490</c:v>
                </c:pt>
                <c:pt idx="701">
                  <c:v>40483</c:v>
                </c:pt>
                <c:pt idx="702">
                  <c:v>40476</c:v>
                </c:pt>
                <c:pt idx="703">
                  <c:v>40469</c:v>
                </c:pt>
                <c:pt idx="704">
                  <c:v>40462</c:v>
                </c:pt>
                <c:pt idx="705">
                  <c:v>40455</c:v>
                </c:pt>
                <c:pt idx="706">
                  <c:v>40448</c:v>
                </c:pt>
                <c:pt idx="707">
                  <c:v>40441</c:v>
                </c:pt>
                <c:pt idx="708">
                  <c:v>40434</c:v>
                </c:pt>
                <c:pt idx="709">
                  <c:v>40427</c:v>
                </c:pt>
                <c:pt idx="710">
                  <c:v>40420</c:v>
                </c:pt>
                <c:pt idx="711">
                  <c:v>40413</c:v>
                </c:pt>
                <c:pt idx="712">
                  <c:v>40406</c:v>
                </c:pt>
                <c:pt idx="713">
                  <c:v>40399</c:v>
                </c:pt>
                <c:pt idx="714">
                  <c:v>40392</c:v>
                </c:pt>
                <c:pt idx="715">
                  <c:v>40385</c:v>
                </c:pt>
                <c:pt idx="716">
                  <c:v>40378</c:v>
                </c:pt>
                <c:pt idx="717">
                  <c:v>40371</c:v>
                </c:pt>
                <c:pt idx="718">
                  <c:v>40364</c:v>
                </c:pt>
                <c:pt idx="719">
                  <c:v>40357</c:v>
                </c:pt>
                <c:pt idx="720">
                  <c:v>40350</c:v>
                </c:pt>
                <c:pt idx="721">
                  <c:v>40343</c:v>
                </c:pt>
                <c:pt idx="722">
                  <c:v>40336</c:v>
                </c:pt>
                <c:pt idx="723">
                  <c:v>40329</c:v>
                </c:pt>
                <c:pt idx="724">
                  <c:v>40322</c:v>
                </c:pt>
                <c:pt idx="725">
                  <c:v>40315</c:v>
                </c:pt>
                <c:pt idx="726">
                  <c:v>40308</c:v>
                </c:pt>
                <c:pt idx="727">
                  <c:v>40301</c:v>
                </c:pt>
                <c:pt idx="728">
                  <c:v>40294</c:v>
                </c:pt>
                <c:pt idx="729">
                  <c:v>40287</c:v>
                </c:pt>
                <c:pt idx="730">
                  <c:v>40280</c:v>
                </c:pt>
                <c:pt idx="731">
                  <c:v>40273</c:v>
                </c:pt>
                <c:pt idx="732">
                  <c:v>40266</c:v>
                </c:pt>
                <c:pt idx="733">
                  <c:v>40259</c:v>
                </c:pt>
                <c:pt idx="734">
                  <c:v>40252</c:v>
                </c:pt>
                <c:pt idx="735">
                  <c:v>40245</c:v>
                </c:pt>
                <c:pt idx="736">
                  <c:v>40238</c:v>
                </c:pt>
                <c:pt idx="737">
                  <c:v>40231</c:v>
                </c:pt>
                <c:pt idx="738">
                  <c:v>40224</c:v>
                </c:pt>
                <c:pt idx="739">
                  <c:v>40217</c:v>
                </c:pt>
                <c:pt idx="740">
                  <c:v>40210</c:v>
                </c:pt>
                <c:pt idx="741">
                  <c:v>40203</c:v>
                </c:pt>
                <c:pt idx="742">
                  <c:v>40196</c:v>
                </c:pt>
                <c:pt idx="743">
                  <c:v>40189</c:v>
                </c:pt>
                <c:pt idx="744">
                  <c:v>40182</c:v>
                </c:pt>
                <c:pt idx="745">
                  <c:v>40175</c:v>
                </c:pt>
                <c:pt idx="746">
                  <c:v>40168</c:v>
                </c:pt>
                <c:pt idx="747">
                  <c:v>40161</c:v>
                </c:pt>
                <c:pt idx="748">
                  <c:v>40154</c:v>
                </c:pt>
                <c:pt idx="749">
                  <c:v>40147</c:v>
                </c:pt>
                <c:pt idx="750">
                  <c:v>40140</c:v>
                </c:pt>
                <c:pt idx="751">
                  <c:v>40133</c:v>
                </c:pt>
                <c:pt idx="752">
                  <c:v>40126</c:v>
                </c:pt>
                <c:pt idx="753">
                  <c:v>40119</c:v>
                </c:pt>
                <c:pt idx="754">
                  <c:v>40112</c:v>
                </c:pt>
                <c:pt idx="755">
                  <c:v>40105</c:v>
                </c:pt>
                <c:pt idx="756">
                  <c:v>40098</c:v>
                </c:pt>
                <c:pt idx="757">
                  <c:v>40091</c:v>
                </c:pt>
                <c:pt idx="758">
                  <c:v>40084</c:v>
                </c:pt>
                <c:pt idx="759">
                  <c:v>40077</c:v>
                </c:pt>
                <c:pt idx="760">
                  <c:v>40070</c:v>
                </c:pt>
                <c:pt idx="761">
                  <c:v>40063</c:v>
                </c:pt>
                <c:pt idx="762">
                  <c:v>40056</c:v>
                </c:pt>
                <c:pt idx="763">
                  <c:v>40049</c:v>
                </c:pt>
                <c:pt idx="764">
                  <c:v>40042</c:v>
                </c:pt>
                <c:pt idx="765">
                  <c:v>40035</c:v>
                </c:pt>
                <c:pt idx="766">
                  <c:v>40028</c:v>
                </c:pt>
                <c:pt idx="767">
                  <c:v>40021</c:v>
                </c:pt>
                <c:pt idx="768">
                  <c:v>40014</c:v>
                </c:pt>
                <c:pt idx="769">
                  <c:v>40007</c:v>
                </c:pt>
                <c:pt idx="770">
                  <c:v>40000</c:v>
                </c:pt>
                <c:pt idx="771">
                  <c:v>39993</c:v>
                </c:pt>
                <c:pt idx="772">
                  <c:v>39986</c:v>
                </c:pt>
                <c:pt idx="773">
                  <c:v>39979</c:v>
                </c:pt>
                <c:pt idx="774">
                  <c:v>39972</c:v>
                </c:pt>
                <c:pt idx="775">
                  <c:v>39965</c:v>
                </c:pt>
                <c:pt idx="776">
                  <c:v>39958</c:v>
                </c:pt>
                <c:pt idx="777">
                  <c:v>39951</c:v>
                </c:pt>
                <c:pt idx="778">
                  <c:v>39944</c:v>
                </c:pt>
                <c:pt idx="779">
                  <c:v>39937</c:v>
                </c:pt>
                <c:pt idx="780">
                  <c:v>39930</c:v>
                </c:pt>
                <c:pt idx="781">
                  <c:v>39923</c:v>
                </c:pt>
                <c:pt idx="782">
                  <c:v>39916</c:v>
                </c:pt>
                <c:pt idx="783">
                  <c:v>39909</c:v>
                </c:pt>
                <c:pt idx="784">
                  <c:v>39902</c:v>
                </c:pt>
                <c:pt idx="785">
                  <c:v>39895</c:v>
                </c:pt>
                <c:pt idx="786">
                  <c:v>39888</c:v>
                </c:pt>
                <c:pt idx="787">
                  <c:v>39881</c:v>
                </c:pt>
                <c:pt idx="788">
                  <c:v>39874</c:v>
                </c:pt>
                <c:pt idx="789">
                  <c:v>39867</c:v>
                </c:pt>
                <c:pt idx="790">
                  <c:v>39860</c:v>
                </c:pt>
                <c:pt idx="791">
                  <c:v>39853</c:v>
                </c:pt>
                <c:pt idx="792">
                  <c:v>39846</c:v>
                </c:pt>
                <c:pt idx="793">
                  <c:v>39839</c:v>
                </c:pt>
                <c:pt idx="794">
                  <c:v>39832</c:v>
                </c:pt>
                <c:pt idx="795">
                  <c:v>39825</c:v>
                </c:pt>
                <c:pt idx="796">
                  <c:v>39818</c:v>
                </c:pt>
                <c:pt idx="797">
                  <c:v>39811</c:v>
                </c:pt>
                <c:pt idx="798">
                  <c:v>39804</c:v>
                </c:pt>
                <c:pt idx="799">
                  <c:v>39797</c:v>
                </c:pt>
                <c:pt idx="800">
                  <c:v>39790</c:v>
                </c:pt>
                <c:pt idx="801">
                  <c:v>39783</c:v>
                </c:pt>
                <c:pt idx="802">
                  <c:v>39776</c:v>
                </c:pt>
                <c:pt idx="803">
                  <c:v>39769</c:v>
                </c:pt>
                <c:pt idx="804">
                  <c:v>39762</c:v>
                </c:pt>
                <c:pt idx="805">
                  <c:v>39755</c:v>
                </c:pt>
                <c:pt idx="806">
                  <c:v>39748</c:v>
                </c:pt>
                <c:pt idx="807">
                  <c:v>39741</c:v>
                </c:pt>
                <c:pt idx="808">
                  <c:v>39734</c:v>
                </c:pt>
                <c:pt idx="809">
                  <c:v>39727</c:v>
                </c:pt>
                <c:pt idx="810">
                  <c:v>39720</c:v>
                </c:pt>
                <c:pt idx="811">
                  <c:v>39713</c:v>
                </c:pt>
                <c:pt idx="812">
                  <c:v>39706</c:v>
                </c:pt>
                <c:pt idx="813">
                  <c:v>39699</c:v>
                </c:pt>
                <c:pt idx="814">
                  <c:v>39692</c:v>
                </c:pt>
                <c:pt idx="815">
                  <c:v>39685</c:v>
                </c:pt>
                <c:pt idx="816">
                  <c:v>39678</c:v>
                </c:pt>
                <c:pt idx="817">
                  <c:v>39671</c:v>
                </c:pt>
                <c:pt idx="818">
                  <c:v>39664</c:v>
                </c:pt>
                <c:pt idx="819">
                  <c:v>39657</c:v>
                </c:pt>
                <c:pt idx="820">
                  <c:v>39650</c:v>
                </c:pt>
                <c:pt idx="821">
                  <c:v>39643</c:v>
                </c:pt>
                <c:pt idx="822">
                  <c:v>39636</c:v>
                </c:pt>
                <c:pt idx="823">
                  <c:v>39629</c:v>
                </c:pt>
                <c:pt idx="824">
                  <c:v>39622</c:v>
                </c:pt>
                <c:pt idx="825">
                  <c:v>39615</c:v>
                </c:pt>
                <c:pt idx="826">
                  <c:v>39608</c:v>
                </c:pt>
                <c:pt idx="827">
                  <c:v>39601</c:v>
                </c:pt>
                <c:pt idx="828">
                  <c:v>39594</c:v>
                </c:pt>
                <c:pt idx="829">
                  <c:v>39587</c:v>
                </c:pt>
                <c:pt idx="830">
                  <c:v>39580</c:v>
                </c:pt>
                <c:pt idx="831">
                  <c:v>39573</c:v>
                </c:pt>
                <c:pt idx="832">
                  <c:v>39566</c:v>
                </c:pt>
                <c:pt idx="833">
                  <c:v>39559</c:v>
                </c:pt>
                <c:pt idx="834">
                  <c:v>39552</c:v>
                </c:pt>
                <c:pt idx="835">
                  <c:v>39545</c:v>
                </c:pt>
                <c:pt idx="836">
                  <c:v>39538</c:v>
                </c:pt>
                <c:pt idx="837">
                  <c:v>39531</c:v>
                </c:pt>
                <c:pt idx="838">
                  <c:v>39524</c:v>
                </c:pt>
                <c:pt idx="839">
                  <c:v>39517</c:v>
                </c:pt>
                <c:pt idx="840">
                  <c:v>39510</c:v>
                </c:pt>
                <c:pt idx="841">
                  <c:v>39503</c:v>
                </c:pt>
                <c:pt idx="842">
                  <c:v>39496</c:v>
                </c:pt>
                <c:pt idx="843">
                  <c:v>39489</c:v>
                </c:pt>
                <c:pt idx="844">
                  <c:v>39482</c:v>
                </c:pt>
                <c:pt idx="845">
                  <c:v>39475</c:v>
                </c:pt>
                <c:pt idx="846">
                  <c:v>39468</c:v>
                </c:pt>
                <c:pt idx="847">
                  <c:v>39461</c:v>
                </c:pt>
                <c:pt idx="848">
                  <c:v>39454</c:v>
                </c:pt>
                <c:pt idx="849">
                  <c:v>39447</c:v>
                </c:pt>
                <c:pt idx="850">
                  <c:v>39440</c:v>
                </c:pt>
                <c:pt idx="851">
                  <c:v>39433</c:v>
                </c:pt>
                <c:pt idx="852">
                  <c:v>39426</c:v>
                </c:pt>
                <c:pt idx="853">
                  <c:v>39419</c:v>
                </c:pt>
                <c:pt idx="854">
                  <c:v>39412</c:v>
                </c:pt>
                <c:pt idx="855">
                  <c:v>39405</c:v>
                </c:pt>
                <c:pt idx="856">
                  <c:v>39398</c:v>
                </c:pt>
                <c:pt idx="857">
                  <c:v>39391</c:v>
                </c:pt>
                <c:pt idx="858">
                  <c:v>39384</c:v>
                </c:pt>
                <c:pt idx="859">
                  <c:v>39377</c:v>
                </c:pt>
                <c:pt idx="860">
                  <c:v>39370</c:v>
                </c:pt>
                <c:pt idx="861">
                  <c:v>39363</c:v>
                </c:pt>
                <c:pt idx="862">
                  <c:v>39356</c:v>
                </c:pt>
                <c:pt idx="863">
                  <c:v>39349</c:v>
                </c:pt>
                <c:pt idx="864">
                  <c:v>39342</c:v>
                </c:pt>
                <c:pt idx="865">
                  <c:v>39335</c:v>
                </c:pt>
                <c:pt idx="866">
                  <c:v>39328</c:v>
                </c:pt>
                <c:pt idx="867">
                  <c:v>39321</c:v>
                </c:pt>
                <c:pt idx="868">
                  <c:v>39314</c:v>
                </c:pt>
                <c:pt idx="869">
                  <c:v>39307</c:v>
                </c:pt>
                <c:pt idx="870">
                  <c:v>39300</c:v>
                </c:pt>
                <c:pt idx="871">
                  <c:v>39293</c:v>
                </c:pt>
                <c:pt idx="872">
                  <c:v>39286</c:v>
                </c:pt>
                <c:pt idx="873">
                  <c:v>39279</c:v>
                </c:pt>
                <c:pt idx="874">
                  <c:v>39272</c:v>
                </c:pt>
                <c:pt idx="875">
                  <c:v>39265</c:v>
                </c:pt>
                <c:pt idx="876">
                  <c:v>39258</c:v>
                </c:pt>
                <c:pt idx="877">
                  <c:v>39251</c:v>
                </c:pt>
                <c:pt idx="878">
                  <c:v>39244</c:v>
                </c:pt>
                <c:pt idx="879">
                  <c:v>39237</c:v>
                </c:pt>
                <c:pt idx="880">
                  <c:v>39230</c:v>
                </c:pt>
                <c:pt idx="881">
                  <c:v>39223</c:v>
                </c:pt>
                <c:pt idx="882">
                  <c:v>39216</c:v>
                </c:pt>
                <c:pt idx="883">
                  <c:v>39209</c:v>
                </c:pt>
                <c:pt idx="884">
                  <c:v>39202</c:v>
                </c:pt>
                <c:pt idx="885">
                  <c:v>39195</c:v>
                </c:pt>
                <c:pt idx="886">
                  <c:v>39188</c:v>
                </c:pt>
                <c:pt idx="887">
                  <c:v>39181</c:v>
                </c:pt>
                <c:pt idx="888">
                  <c:v>39174</c:v>
                </c:pt>
                <c:pt idx="889">
                  <c:v>39167</c:v>
                </c:pt>
                <c:pt idx="890">
                  <c:v>39160</c:v>
                </c:pt>
                <c:pt idx="891">
                  <c:v>39153</c:v>
                </c:pt>
                <c:pt idx="892">
                  <c:v>39146</c:v>
                </c:pt>
                <c:pt idx="893">
                  <c:v>39139</c:v>
                </c:pt>
                <c:pt idx="894">
                  <c:v>39132</c:v>
                </c:pt>
                <c:pt idx="895">
                  <c:v>39125</c:v>
                </c:pt>
                <c:pt idx="896">
                  <c:v>39118</c:v>
                </c:pt>
                <c:pt idx="897">
                  <c:v>39111</c:v>
                </c:pt>
                <c:pt idx="898">
                  <c:v>39104</c:v>
                </c:pt>
                <c:pt idx="899">
                  <c:v>39097</c:v>
                </c:pt>
                <c:pt idx="900">
                  <c:v>39090</c:v>
                </c:pt>
                <c:pt idx="901">
                  <c:v>39083</c:v>
                </c:pt>
                <c:pt idx="902">
                  <c:v>39076</c:v>
                </c:pt>
                <c:pt idx="903">
                  <c:v>39069</c:v>
                </c:pt>
                <c:pt idx="904">
                  <c:v>39062</c:v>
                </c:pt>
                <c:pt idx="905">
                  <c:v>39055</c:v>
                </c:pt>
                <c:pt idx="906">
                  <c:v>39048</c:v>
                </c:pt>
                <c:pt idx="907">
                  <c:v>39041</c:v>
                </c:pt>
                <c:pt idx="908">
                  <c:v>39034</c:v>
                </c:pt>
                <c:pt idx="909">
                  <c:v>39027</c:v>
                </c:pt>
                <c:pt idx="910">
                  <c:v>39020</c:v>
                </c:pt>
                <c:pt idx="911">
                  <c:v>39013</c:v>
                </c:pt>
                <c:pt idx="912">
                  <c:v>39006</c:v>
                </c:pt>
                <c:pt idx="913">
                  <c:v>38999</c:v>
                </c:pt>
                <c:pt idx="914">
                  <c:v>38992</c:v>
                </c:pt>
                <c:pt idx="915">
                  <c:v>38985</c:v>
                </c:pt>
                <c:pt idx="916">
                  <c:v>38978</c:v>
                </c:pt>
                <c:pt idx="917">
                  <c:v>38971</c:v>
                </c:pt>
                <c:pt idx="918">
                  <c:v>38964</c:v>
                </c:pt>
                <c:pt idx="919">
                  <c:v>38957</c:v>
                </c:pt>
                <c:pt idx="920">
                  <c:v>38950</c:v>
                </c:pt>
                <c:pt idx="921">
                  <c:v>38943</c:v>
                </c:pt>
                <c:pt idx="922">
                  <c:v>38936</c:v>
                </c:pt>
                <c:pt idx="923">
                  <c:v>38929</c:v>
                </c:pt>
                <c:pt idx="924">
                  <c:v>38922</c:v>
                </c:pt>
                <c:pt idx="925">
                  <c:v>38915</c:v>
                </c:pt>
                <c:pt idx="926">
                  <c:v>38908</c:v>
                </c:pt>
                <c:pt idx="927">
                  <c:v>38901</c:v>
                </c:pt>
                <c:pt idx="928">
                  <c:v>38894</c:v>
                </c:pt>
                <c:pt idx="929">
                  <c:v>38887</c:v>
                </c:pt>
                <c:pt idx="930">
                  <c:v>38880</c:v>
                </c:pt>
                <c:pt idx="931">
                  <c:v>38873</c:v>
                </c:pt>
                <c:pt idx="932">
                  <c:v>38866</c:v>
                </c:pt>
                <c:pt idx="933">
                  <c:v>38859</c:v>
                </c:pt>
                <c:pt idx="934">
                  <c:v>38852</c:v>
                </c:pt>
                <c:pt idx="935">
                  <c:v>38845</c:v>
                </c:pt>
                <c:pt idx="936">
                  <c:v>38838</c:v>
                </c:pt>
                <c:pt idx="937">
                  <c:v>38831</c:v>
                </c:pt>
                <c:pt idx="938">
                  <c:v>38824</c:v>
                </c:pt>
                <c:pt idx="939">
                  <c:v>38817</c:v>
                </c:pt>
                <c:pt idx="940">
                  <c:v>38810</c:v>
                </c:pt>
                <c:pt idx="941">
                  <c:v>38803</c:v>
                </c:pt>
                <c:pt idx="942">
                  <c:v>38796</c:v>
                </c:pt>
                <c:pt idx="943">
                  <c:v>38789</c:v>
                </c:pt>
                <c:pt idx="944">
                  <c:v>38782</c:v>
                </c:pt>
                <c:pt idx="945">
                  <c:v>38775</c:v>
                </c:pt>
                <c:pt idx="946">
                  <c:v>38768</c:v>
                </c:pt>
                <c:pt idx="947">
                  <c:v>38761</c:v>
                </c:pt>
                <c:pt idx="948">
                  <c:v>38754</c:v>
                </c:pt>
                <c:pt idx="949">
                  <c:v>38747</c:v>
                </c:pt>
                <c:pt idx="950">
                  <c:v>38740</c:v>
                </c:pt>
                <c:pt idx="951">
                  <c:v>38733</c:v>
                </c:pt>
                <c:pt idx="952">
                  <c:v>38726</c:v>
                </c:pt>
                <c:pt idx="953">
                  <c:v>38719</c:v>
                </c:pt>
                <c:pt idx="954">
                  <c:v>38712</c:v>
                </c:pt>
                <c:pt idx="955">
                  <c:v>38705</c:v>
                </c:pt>
                <c:pt idx="956">
                  <c:v>38698</c:v>
                </c:pt>
                <c:pt idx="957">
                  <c:v>38691</c:v>
                </c:pt>
                <c:pt idx="958">
                  <c:v>38684</c:v>
                </c:pt>
                <c:pt idx="959">
                  <c:v>38677</c:v>
                </c:pt>
                <c:pt idx="960">
                  <c:v>38670</c:v>
                </c:pt>
                <c:pt idx="961">
                  <c:v>38663</c:v>
                </c:pt>
                <c:pt idx="962">
                  <c:v>38656</c:v>
                </c:pt>
                <c:pt idx="963">
                  <c:v>38649</c:v>
                </c:pt>
                <c:pt idx="964">
                  <c:v>38642</c:v>
                </c:pt>
                <c:pt idx="965">
                  <c:v>38635</c:v>
                </c:pt>
                <c:pt idx="966">
                  <c:v>38628</c:v>
                </c:pt>
                <c:pt idx="967">
                  <c:v>38621</c:v>
                </c:pt>
                <c:pt idx="968">
                  <c:v>38614</c:v>
                </c:pt>
                <c:pt idx="969">
                  <c:v>38607</c:v>
                </c:pt>
                <c:pt idx="970">
                  <c:v>38600</c:v>
                </c:pt>
                <c:pt idx="971">
                  <c:v>38593</c:v>
                </c:pt>
                <c:pt idx="972">
                  <c:v>38586</c:v>
                </c:pt>
                <c:pt idx="973">
                  <c:v>38579</c:v>
                </c:pt>
                <c:pt idx="974">
                  <c:v>38572</c:v>
                </c:pt>
                <c:pt idx="975">
                  <c:v>38565</c:v>
                </c:pt>
                <c:pt idx="976">
                  <c:v>38558</c:v>
                </c:pt>
                <c:pt idx="977">
                  <c:v>38551</c:v>
                </c:pt>
                <c:pt idx="978">
                  <c:v>38544</c:v>
                </c:pt>
                <c:pt idx="979">
                  <c:v>38537</c:v>
                </c:pt>
                <c:pt idx="980">
                  <c:v>38530</c:v>
                </c:pt>
                <c:pt idx="981">
                  <c:v>38523</c:v>
                </c:pt>
                <c:pt idx="982">
                  <c:v>38516</c:v>
                </c:pt>
                <c:pt idx="983">
                  <c:v>38509</c:v>
                </c:pt>
                <c:pt idx="984">
                  <c:v>38502</c:v>
                </c:pt>
                <c:pt idx="985">
                  <c:v>38495</c:v>
                </c:pt>
                <c:pt idx="986">
                  <c:v>38488</c:v>
                </c:pt>
                <c:pt idx="987">
                  <c:v>38481</c:v>
                </c:pt>
                <c:pt idx="988">
                  <c:v>38474</c:v>
                </c:pt>
                <c:pt idx="989">
                  <c:v>38467</c:v>
                </c:pt>
                <c:pt idx="990">
                  <c:v>38460</c:v>
                </c:pt>
                <c:pt idx="991">
                  <c:v>38453</c:v>
                </c:pt>
                <c:pt idx="992">
                  <c:v>38446</c:v>
                </c:pt>
                <c:pt idx="993">
                  <c:v>38439</c:v>
                </c:pt>
                <c:pt idx="994">
                  <c:v>38432</c:v>
                </c:pt>
                <c:pt idx="995">
                  <c:v>38425</c:v>
                </c:pt>
                <c:pt idx="996">
                  <c:v>38418</c:v>
                </c:pt>
                <c:pt idx="997">
                  <c:v>38411</c:v>
                </c:pt>
                <c:pt idx="998">
                  <c:v>38404</c:v>
                </c:pt>
                <c:pt idx="999">
                  <c:v>38397</c:v>
                </c:pt>
                <c:pt idx="1000">
                  <c:v>38390</c:v>
                </c:pt>
                <c:pt idx="1001">
                  <c:v>38383</c:v>
                </c:pt>
                <c:pt idx="1002">
                  <c:v>38376</c:v>
                </c:pt>
                <c:pt idx="1003">
                  <c:v>38369</c:v>
                </c:pt>
                <c:pt idx="1004">
                  <c:v>38362</c:v>
                </c:pt>
                <c:pt idx="1005">
                  <c:v>38355</c:v>
                </c:pt>
                <c:pt idx="1006">
                  <c:v>38348</c:v>
                </c:pt>
                <c:pt idx="1007">
                  <c:v>38341</c:v>
                </c:pt>
                <c:pt idx="1008">
                  <c:v>38334</c:v>
                </c:pt>
                <c:pt idx="1009">
                  <c:v>38327</c:v>
                </c:pt>
                <c:pt idx="1010">
                  <c:v>38320</c:v>
                </c:pt>
                <c:pt idx="1011">
                  <c:v>38313</c:v>
                </c:pt>
                <c:pt idx="1012">
                  <c:v>38306</c:v>
                </c:pt>
                <c:pt idx="1013">
                  <c:v>38299</c:v>
                </c:pt>
                <c:pt idx="1014">
                  <c:v>38292</c:v>
                </c:pt>
                <c:pt idx="1015">
                  <c:v>38285</c:v>
                </c:pt>
                <c:pt idx="1016">
                  <c:v>38278</c:v>
                </c:pt>
                <c:pt idx="1017">
                  <c:v>38271</c:v>
                </c:pt>
                <c:pt idx="1018">
                  <c:v>38264</c:v>
                </c:pt>
                <c:pt idx="1019">
                  <c:v>38257</c:v>
                </c:pt>
                <c:pt idx="1020">
                  <c:v>38250</c:v>
                </c:pt>
                <c:pt idx="1021">
                  <c:v>38243</c:v>
                </c:pt>
                <c:pt idx="1022">
                  <c:v>38236</c:v>
                </c:pt>
                <c:pt idx="1023">
                  <c:v>38229</c:v>
                </c:pt>
                <c:pt idx="1024">
                  <c:v>38222</c:v>
                </c:pt>
                <c:pt idx="1025">
                  <c:v>38215</c:v>
                </c:pt>
                <c:pt idx="1026">
                  <c:v>38208</c:v>
                </c:pt>
                <c:pt idx="1027">
                  <c:v>38201</c:v>
                </c:pt>
                <c:pt idx="1028">
                  <c:v>38194</c:v>
                </c:pt>
                <c:pt idx="1029">
                  <c:v>38187</c:v>
                </c:pt>
                <c:pt idx="1030">
                  <c:v>38180</c:v>
                </c:pt>
                <c:pt idx="1031">
                  <c:v>38173</c:v>
                </c:pt>
                <c:pt idx="1032">
                  <c:v>38166</c:v>
                </c:pt>
                <c:pt idx="1033">
                  <c:v>38159</c:v>
                </c:pt>
                <c:pt idx="1034">
                  <c:v>38152</c:v>
                </c:pt>
                <c:pt idx="1035">
                  <c:v>38145</c:v>
                </c:pt>
                <c:pt idx="1036">
                  <c:v>38138</c:v>
                </c:pt>
                <c:pt idx="1037">
                  <c:v>38131</c:v>
                </c:pt>
                <c:pt idx="1038">
                  <c:v>38124</c:v>
                </c:pt>
                <c:pt idx="1039">
                  <c:v>38117</c:v>
                </c:pt>
                <c:pt idx="1040">
                  <c:v>38110</c:v>
                </c:pt>
                <c:pt idx="1041">
                  <c:v>38103</c:v>
                </c:pt>
                <c:pt idx="1042">
                  <c:v>38096</c:v>
                </c:pt>
                <c:pt idx="1043">
                  <c:v>38089</c:v>
                </c:pt>
                <c:pt idx="1044">
                  <c:v>38082</c:v>
                </c:pt>
                <c:pt idx="1045">
                  <c:v>38075</c:v>
                </c:pt>
                <c:pt idx="1046">
                  <c:v>38068</c:v>
                </c:pt>
                <c:pt idx="1047">
                  <c:v>38061</c:v>
                </c:pt>
                <c:pt idx="1048">
                  <c:v>38054</c:v>
                </c:pt>
                <c:pt idx="1049">
                  <c:v>38047</c:v>
                </c:pt>
                <c:pt idx="1050">
                  <c:v>38040</c:v>
                </c:pt>
                <c:pt idx="1051">
                  <c:v>38033</c:v>
                </c:pt>
                <c:pt idx="1052">
                  <c:v>38026</c:v>
                </c:pt>
                <c:pt idx="1053">
                  <c:v>38019</c:v>
                </c:pt>
                <c:pt idx="1054">
                  <c:v>38012</c:v>
                </c:pt>
                <c:pt idx="1055">
                  <c:v>38005</c:v>
                </c:pt>
                <c:pt idx="1056">
                  <c:v>37998</c:v>
                </c:pt>
                <c:pt idx="1057">
                  <c:v>37991</c:v>
                </c:pt>
                <c:pt idx="1058">
                  <c:v>37984</c:v>
                </c:pt>
                <c:pt idx="1059">
                  <c:v>37977</c:v>
                </c:pt>
                <c:pt idx="1060">
                  <c:v>37970</c:v>
                </c:pt>
                <c:pt idx="1061">
                  <c:v>37963</c:v>
                </c:pt>
                <c:pt idx="1062">
                  <c:v>37956</c:v>
                </c:pt>
                <c:pt idx="1063">
                  <c:v>37949</c:v>
                </c:pt>
                <c:pt idx="1064">
                  <c:v>37942</c:v>
                </c:pt>
                <c:pt idx="1065">
                  <c:v>37935</c:v>
                </c:pt>
                <c:pt idx="1066">
                  <c:v>37928</c:v>
                </c:pt>
                <c:pt idx="1067">
                  <c:v>37921</c:v>
                </c:pt>
                <c:pt idx="1068">
                  <c:v>37914</c:v>
                </c:pt>
                <c:pt idx="1069">
                  <c:v>37907</c:v>
                </c:pt>
                <c:pt idx="1070">
                  <c:v>37900</c:v>
                </c:pt>
                <c:pt idx="1071">
                  <c:v>37893</c:v>
                </c:pt>
                <c:pt idx="1072">
                  <c:v>37886</c:v>
                </c:pt>
                <c:pt idx="1073">
                  <c:v>37879</c:v>
                </c:pt>
                <c:pt idx="1074">
                  <c:v>37872</c:v>
                </c:pt>
                <c:pt idx="1075">
                  <c:v>37865</c:v>
                </c:pt>
                <c:pt idx="1076">
                  <c:v>37858</c:v>
                </c:pt>
                <c:pt idx="1077">
                  <c:v>37851</c:v>
                </c:pt>
                <c:pt idx="1078">
                  <c:v>37844</c:v>
                </c:pt>
                <c:pt idx="1079">
                  <c:v>37837</c:v>
                </c:pt>
                <c:pt idx="1080">
                  <c:v>37830</c:v>
                </c:pt>
                <c:pt idx="1081">
                  <c:v>37823</c:v>
                </c:pt>
                <c:pt idx="1082">
                  <c:v>37816</c:v>
                </c:pt>
                <c:pt idx="1083">
                  <c:v>37809</c:v>
                </c:pt>
                <c:pt idx="1084">
                  <c:v>37802</c:v>
                </c:pt>
                <c:pt idx="1085">
                  <c:v>37795</c:v>
                </c:pt>
                <c:pt idx="1086">
                  <c:v>37788</c:v>
                </c:pt>
                <c:pt idx="1087">
                  <c:v>37781</c:v>
                </c:pt>
                <c:pt idx="1088">
                  <c:v>37774</c:v>
                </c:pt>
                <c:pt idx="1089">
                  <c:v>37767</c:v>
                </c:pt>
                <c:pt idx="1090">
                  <c:v>37760</c:v>
                </c:pt>
                <c:pt idx="1091">
                  <c:v>37753</c:v>
                </c:pt>
                <c:pt idx="1092">
                  <c:v>37746</c:v>
                </c:pt>
                <c:pt idx="1093">
                  <c:v>37739</c:v>
                </c:pt>
                <c:pt idx="1094">
                  <c:v>37732</c:v>
                </c:pt>
                <c:pt idx="1095">
                  <c:v>37725</c:v>
                </c:pt>
                <c:pt idx="1096">
                  <c:v>37718</c:v>
                </c:pt>
                <c:pt idx="1097">
                  <c:v>37711</c:v>
                </c:pt>
                <c:pt idx="1098">
                  <c:v>37704</c:v>
                </c:pt>
                <c:pt idx="1099">
                  <c:v>37697</c:v>
                </c:pt>
                <c:pt idx="1100">
                  <c:v>37690</c:v>
                </c:pt>
                <c:pt idx="1101">
                  <c:v>37683</c:v>
                </c:pt>
                <c:pt idx="1102">
                  <c:v>37676</c:v>
                </c:pt>
                <c:pt idx="1103">
                  <c:v>37669</c:v>
                </c:pt>
                <c:pt idx="1104">
                  <c:v>37662</c:v>
                </c:pt>
                <c:pt idx="1105">
                  <c:v>37655</c:v>
                </c:pt>
                <c:pt idx="1106">
                  <c:v>37648</c:v>
                </c:pt>
                <c:pt idx="1107">
                  <c:v>37641</c:v>
                </c:pt>
                <c:pt idx="1108">
                  <c:v>37634</c:v>
                </c:pt>
                <c:pt idx="1109">
                  <c:v>37627</c:v>
                </c:pt>
                <c:pt idx="1110">
                  <c:v>37620</c:v>
                </c:pt>
                <c:pt idx="1111">
                  <c:v>37613</c:v>
                </c:pt>
                <c:pt idx="1112">
                  <c:v>37606</c:v>
                </c:pt>
                <c:pt idx="1113">
                  <c:v>37599</c:v>
                </c:pt>
                <c:pt idx="1114">
                  <c:v>37592</c:v>
                </c:pt>
                <c:pt idx="1115">
                  <c:v>37585</c:v>
                </c:pt>
                <c:pt idx="1116">
                  <c:v>37578</c:v>
                </c:pt>
                <c:pt idx="1117">
                  <c:v>37571</c:v>
                </c:pt>
                <c:pt idx="1118">
                  <c:v>37564</c:v>
                </c:pt>
                <c:pt idx="1119">
                  <c:v>37557</c:v>
                </c:pt>
                <c:pt idx="1120">
                  <c:v>37550</c:v>
                </c:pt>
                <c:pt idx="1121">
                  <c:v>37543</c:v>
                </c:pt>
                <c:pt idx="1122">
                  <c:v>37536</c:v>
                </c:pt>
                <c:pt idx="1123">
                  <c:v>37529</c:v>
                </c:pt>
                <c:pt idx="1124">
                  <c:v>37522</c:v>
                </c:pt>
                <c:pt idx="1125">
                  <c:v>37515</c:v>
                </c:pt>
                <c:pt idx="1126">
                  <c:v>37508</c:v>
                </c:pt>
                <c:pt idx="1127">
                  <c:v>37501</c:v>
                </c:pt>
                <c:pt idx="1128">
                  <c:v>37494</c:v>
                </c:pt>
                <c:pt idx="1129">
                  <c:v>37487</c:v>
                </c:pt>
                <c:pt idx="1130">
                  <c:v>37480</c:v>
                </c:pt>
                <c:pt idx="1131">
                  <c:v>37473</c:v>
                </c:pt>
                <c:pt idx="1132">
                  <c:v>37466</c:v>
                </c:pt>
                <c:pt idx="1133">
                  <c:v>37459</c:v>
                </c:pt>
                <c:pt idx="1134">
                  <c:v>37452</c:v>
                </c:pt>
                <c:pt idx="1135">
                  <c:v>37445</c:v>
                </c:pt>
                <c:pt idx="1136">
                  <c:v>37438</c:v>
                </c:pt>
                <c:pt idx="1137">
                  <c:v>37431</c:v>
                </c:pt>
                <c:pt idx="1138">
                  <c:v>37424</c:v>
                </c:pt>
                <c:pt idx="1139">
                  <c:v>37417</c:v>
                </c:pt>
                <c:pt idx="1140">
                  <c:v>37410</c:v>
                </c:pt>
                <c:pt idx="1141">
                  <c:v>37403</c:v>
                </c:pt>
                <c:pt idx="1142">
                  <c:v>37396</c:v>
                </c:pt>
                <c:pt idx="1143">
                  <c:v>37389</c:v>
                </c:pt>
                <c:pt idx="1144">
                  <c:v>37382</c:v>
                </c:pt>
                <c:pt idx="1145">
                  <c:v>37375</c:v>
                </c:pt>
                <c:pt idx="1146">
                  <c:v>37368</c:v>
                </c:pt>
                <c:pt idx="1147">
                  <c:v>37361</c:v>
                </c:pt>
                <c:pt idx="1148">
                  <c:v>37354</c:v>
                </c:pt>
                <c:pt idx="1149">
                  <c:v>37347</c:v>
                </c:pt>
                <c:pt idx="1150">
                  <c:v>37340</c:v>
                </c:pt>
                <c:pt idx="1151">
                  <c:v>37333</c:v>
                </c:pt>
                <c:pt idx="1152">
                  <c:v>37326</c:v>
                </c:pt>
                <c:pt idx="1153">
                  <c:v>37319</c:v>
                </c:pt>
                <c:pt idx="1154">
                  <c:v>37312</c:v>
                </c:pt>
                <c:pt idx="1155">
                  <c:v>37305</c:v>
                </c:pt>
                <c:pt idx="1156">
                  <c:v>37298</c:v>
                </c:pt>
                <c:pt idx="1157">
                  <c:v>37291</c:v>
                </c:pt>
                <c:pt idx="1158">
                  <c:v>37284</c:v>
                </c:pt>
                <c:pt idx="1159">
                  <c:v>37277</c:v>
                </c:pt>
                <c:pt idx="1160">
                  <c:v>37270</c:v>
                </c:pt>
                <c:pt idx="1161">
                  <c:v>37263</c:v>
                </c:pt>
                <c:pt idx="1162">
                  <c:v>37256</c:v>
                </c:pt>
                <c:pt idx="1163">
                  <c:v>37249</c:v>
                </c:pt>
                <c:pt idx="1164">
                  <c:v>37242</c:v>
                </c:pt>
                <c:pt idx="1165">
                  <c:v>37235</c:v>
                </c:pt>
                <c:pt idx="1166">
                  <c:v>37228</c:v>
                </c:pt>
                <c:pt idx="1167">
                  <c:v>37221</c:v>
                </c:pt>
                <c:pt idx="1168">
                  <c:v>37214</c:v>
                </c:pt>
                <c:pt idx="1169">
                  <c:v>37207</c:v>
                </c:pt>
                <c:pt idx="1170">
                  <c:v>37200</c:v>
                </c:pt>
                <c:pt idx="1171">
                  <c:v>37193</c:v>
                </c:pt>
                <c:pt idx="1172">
                  <c:v>37186</c:v>
                </c:pt>
                <c:pt idx="1173">
                  <c:v>37179</c:v>
                </c:pt>
                <c:pt idx="1174">
                  <c:v>37172</c:v>
                </c:pt>
                <c:pt idx="1175">
                  <c:v>37165</c:v>
                </c:pt>
                <c:pt idx="1176">
                  <c:v>37158</c:v>
                </c:pt>
                <c:pt idx="1177">
                  <c:v>37151</c:v>
                </c:pt>
                <c:pt idx="1178">
                  <c:v>37144</c:v>
                </c:pt>
                <c:pt idx="1179">
                  <c:v>37137</c:v>
                </c:pt>
                <c:pt idx="1180">
                  <c:v>37130</c:v>
                </c:pt>
                <c:pt idx="1181">
                  <c:v>37123</c:v>
                </c:pt>
                <c:pt idx="1182">
                  <c:v>37116</c:v>
                </c:pt>
                <c:pt idx="1183">
                  <c:v>37109</c:v>
                </c:pt>
                <c:pt idx="1184">
                  <c:v>37102</c:v>
                </c:pt>
                <c:pt idx="1185">
                  <c:v>37095</c:v>
                </c:pt>
                <c:pt idx="1186">
                  <c:v>37088</c:v>
                </c:pt>
                <c:pt idx="1187">
                  <c:v>37081</c:v>
                </c:pt>
                <c:pt idx="1188">
                  <c:v>37074</c:v>
                </c:pt>
                <c:pt idx="1189">
                  <c:v>37067</c:v>
                </c:pt>
                <c:pt idx="1190">
                  <c:v>37060</c:v>
                </c:pt>
                <c:pt idx="1191">
                  <c:v>37053</c:v>
                </c:pt>
                <c:pt idx="1192">
                  <c:v>37046</c:v>
                </c:pt>
                <c:pt idx="1193">
                  <c:v>37039</c:v>
                </c:pt>
                <c:pt idx="1194">
                  <c:v>37032</c:v>
                </c:pt>
                <c:pt idx="1195">
                  <c:v>37025</c:v>
                </c:pt>
                <c:pt idx="1196">
                  <c:v>37018</c:v>
                </c:pt>
                <c:pt idx="1197">
                  <c:v>37011</c:v>
                </c:pt>
                <c:pt idx="1198">
                  <c:v>37004</c:v>
                </c:pt>
                <c:pt idx="1199">
                  <c:v>36997</c:v>
                </c:pt>
                <c:pt idx="1200">
                  <c:v>36990</c:v>
                </c:pt>
                <c:pt idx="1201">
                  <c:v>36983</c:v>
                </c:pt>
                <c:pt idx="1202">
                  <c:v>36976</c:v>
                </c:pt>
                <c:pt idx="1203">
                  <c:v>36969</c:v>
                </c:pt>
                <c:pt idx="1204">
                  <c:v>36962</c:v>
                </c:pt>
                <c:pt idx="1205">
                  <c:v>36955</c:v>
                </c:pt>
                <c:pt idx="1206">
                  <c:v>36948</c:v>
                </c:pt>
                <c:pt idx="1207">
                  <c:v>36941</c:v>
                </c:pt>
                <c:pt idx="1208">
                  <c:v>36934</c:v>
                </c:pt>
                <c:pt idx="1209">
                  <c:v>36927</c:v>
                </c:pt>
                <c:pt idx="1210">
                  <c:v>36920</c:v>
                </c:pt>
                <c:pt idx="1211">
                  <c:v>36913</c:v>
                </c:pt>
                <c:pt idx="1212">
                  <c:v>36906</c:v>
                </c:pt>
                <c:pt idx="1213">
                  <c:v>36899</c:v>
                </c:pt>
                <c:pt idx="1214">
                  <c:v>36892</c:v>
                </c:pt>
                <c:pt idx="1215">
                  <c:v>36885</c:v>
                </c:pt>
                <c:pt idx="1216">
                  <c:v>36878</c:v>
                </c:pt>
                <c:pt idx="1217">
                  <c:v>36871</c:v>
                </c:pt>
                <c:pt idx="1218">
                  <c:v>36864</c:v>
                </c:pt>
                <c:pt idx="1219">
                  <c:v>36857</c:v>
                </c:pt>
                <c:pt idx="1220">
                  <c:v>36850</c:v>
                </c:pt>
                <c:pt idx="1221">
                  <c:v>36843</c:v>
                </c:pt>
                <c:pt idx="1222">
                  <c:v>36836</c:v>
                </c:pt>
                <c:pt idx="1223">
                  <c:v>36829</c:v>
                </c:pt>
                <c:pt idx="1224">
                  <c:v>36822</c:v>
                </c:pt>
                <c:pt idx="1225">
                  <c:v>36815</c:v>
                </c:pt>
                <c:pt idx="1226">
                  <c:v>36808</c:v>
                </c:pt>
                <c:pt idx="1227">
                  <c:v>36801</c:v>
                </c:pt>
                <c:pt idx="1228">
                  <c:v>36794</c:v>
                </c:pt>
                <c:pt idx="1229">
                  <c:v>36787</c:v>
                </c:pt>
                <c:pt idx="1230">
                  <c:v>36780</c:v>
                </c:pt>
                <c:pt idx="1231">
                  <c:v>36773</c:v>
                </c:pt>
                <c:pt idx="1232">
                  <c:v>36766</c:v>
                </c:pt>
                <c:pt idx="1233">
                  <c:v>36759</c:v>
                </c:pt>
                <c:pt idx="1234">
                  <c:v>36752</c:v>
                </c:pt>
                <c:pt idx="1235">
                  <c:v>36745</c:v>
                </c:pt>
                <c:pt idx="1236">
                  <c:v>36738</c:v>
                </c:pt>
                <c:pt idx="1237">
                  <c:v>36731</c:v>
                </c:pt>
                <c:pt idx="1238">
                  <c:v>36724</c:v>
                </c:pt>
                <c:pt idx="1239">
                  <c:v>36717</c:v>
                </c:pt>
                <c:pt idx="1240">
                  <c:v>36710</c:v>
                </c:pt>
                <c:pt idx="1241">
                  <c:v>36703</c:v>
                </c:pt>
                <c:pt idx="1242">
                  <c:v>36696</c:v>
                </c:pt>
                <c:pt idx="1243">
                  <c:v>36689</c:v>
                </c:pt>
                <c:pt idx="1244">
                  <c:v>36682</c:v>
                </c:pt>
                <c:pt idx="1245">
                  <c:v>36675</c:v>
                </c:pt>
                <c:pt idx="1246">
                  <c:v>36668</c:v>
                </c:pt>
                <c:pt idx="1247">
                  <c:v>36661</c:v>
                </c:pt>
                <c:pt idx="1248">
                  <c:v>36654</c:v>
                </c:pt>
                <c:pt idx="1249">
                  <c:v>36647</c:v>
                </c:pt>
                <c:pt idx="1250">
                  <c:v>36640</c:v>
                </c:pt>
                <c:pt idx="1251">
                  <c:v>36633</c:v>
                </c:pt>
                <c:pt idx="1252">
                  <c:v>36626</c:v>
                </c:pt>
                <c:pt idx="1253">
                  <c:v>36619</c:v>
                </c:pt>
                <c:pt idx="1254">
                  <c:v>36612</c:v>
                </c:pt>
                <c:pt idx="1255">
                  <c:v>36605</c:v>
                </c:pt>
                <c:pt idx="1256">
                  <c:v>36598</c:v>
                </c:pt>
                <c:pt idx="1257">
                  <c:v>36591</c:v>
                </c:pt>
                <c:pt idx="1258">
                  <c:v>36584</c:v>
                </c:pt>
                <c:pt idx="1259">
                  <c:v>36577</c:v>
                </c:pt>
                <c:pt idx="1260">
                  <c:v>36570</c:v>
                </c:pt>
                <c:pt idx="1261">
                  <c:v>36563</c:v>
                </c:pt>
                <c:pt idx="1262">
                  <c:v>36556</c:v>
                </c:pt>
                <c:pt idx="1263">
                  <c:v>36549</c:v>
                </c:pt>
                <c:pt idx="1264">
                  <c:v>36542</c:v>
                </c:pt>
                <c:pt idx="1265">
                  <c:v>36535</c:v>
                </c:pt>
                <c:pt idx="1266">
                  <c:v>36528</c:v>
                </c:pt>
                <c:pt idx="1267">
                  <c:v>36521</c:v>
                </c:pt>
                <c:pt idx="1268">
                  <c:v>36514</c:v>
                </c:pt>
                <c:pt idx="1269">
                  <c:v>36507</c:v>
                </c:pt>
                <c:pt idx="1270">
                  <c:v>36500</c:v>
                </c:pt>
                <c:pt idx="1271">
                  <c:v>36493</c:v>
                </c:pt>
                <c:pt idx="1272">
                  <c:v>36486</c:v>
                </c:pt>
                <c:pt idx="1273">
                  <c:v>36479</c:v>
                </c:pt>
                <c:pt idx="1274">
                  <c:v>36472</c:v>
                </c:pt>
                <c:pt idx="1275">
                  <c:v>36465</c:v>
                </c:pt>
                <c:pt idx="1276">
                  <c:v>36458</c:v>
                </c:pt>
                <c:pt idx="1277">
                  <c:v>36451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97.550003000000004</c:v>
                </c:pt>
                <c:pt idx="1">
                  <c:v>92.510002</c:v>
                </c:pt>
                <c:pt idx="2">
                  <c:v>86.410004000000001</c:v>
                </c:pt>
                <c:pt idx="3">
                  <c:v>86.629997000000003</c:v>
                </c:pt>
                <c:pt idx="4">
                  <c:v>79.790001000000004</c:v>
                </c:pt>
                <c:pt idx="5">
                  <c:v>81.389999000000003</c:v>
                </c:pt>
                <c:pt idx="6">
                  <c:v>82.309997999999993</c:v>
                </c:pt>
                <c:pt idx="7">
                  <c:v>85.809997999999993</c:v>
                </c:pt>
                <c:pt idx="8">
                  <c:v>85.629997000000003</c:v>
                </c:pt>
                <c:pt idx="9">
                  <c:v>86.129997000000003</c:v>
                </c:pt>
                <c:pt idx="10">
                  <c:v>85.089995999999999</c:v>
                </c:pt>
                <c:pt idx="11">
                  <c:v>86.540001000000004</c:v>
                </c:pt>
                <c:pt idx="12">
                  <c:v>77.550003000000004</c:v>
                </c:pt>
                <c:pt idx="13">
                  <c:v>77.120002999999997</c:v>
                </c:pt>
                <c:pt idx="14">
                  <c:v>78.629997000000003</c:v>
                </c:pt>
                <c:pt idx="15">
                  <c:v>81.580001999999993</c:v>
                </c:pt>
                <c:pt idx="16">
                  <c:v>78.839995999999999</c:v>
                </c:pt>
                <c:pt idx="17">
                  <c:v>75.989998</c:v>
                </c:pt>
                <c:pt idx="18">
                  <c:v>73.769997000000004</c:v>
                </c:pt>
                <c:pt idx="19">
                  <c:v>78.239998</c:v>
                </c:pt>
                <c:pt idx="20">
                  <c:v>78.5</c:v>
                </c:pt>
                <c:pt idx="21">
                  <c:v>78.319999999999993</c:v>
                </c:pt>
                <c:pt idx="22">
                  <c:v>79.260002</c:v>
                </c:pt>
                <c:pt idx="23">
                  <c:v>84.93</c:v>
                </c:pt>
                <c:pt idx="24">
                  <c:v>81.970000999999996</c:v>
                </c:pt>
                <c:pt idx="25">
                  <c:v>77.970000999999996</c:v>
                </c:pt>
                <c:pt idx="26">
                  <c:v>77.629997000000003</c:v>
                </c:pt>
                <c:pt idx="27">
                  <c:v>81.989998</c:v>
                </c:pt>
                <c:pt idx="28">
                  <c:v>84.059997999999993</c:v>
                </c:pt>
                <c:pt idx="29">
                  <c:v>80.701781999999994</c:v>
                </c:pt>
                <c:pt idx="30">
                  <c:v>96.420280000000005</c:v>
                </c:pt>
                <c:pt idx="31">
                  <c:v>94.436211</c:v>
                </c:pt>
                <c:pt idx="32">
                  <c:v>100.725533</c:v>
                </c:pt>
                <c:pt idx="33">
                  <c:v>109.499771</c:v>
                </c:pt>
                <c:pt idx="34">
                  <c:v>108.189896</c:v>
                </c:pt>
                <c:pt idx="35">
                  <c:v>107.583107</c:v>
                </c:pt>
                <c:pt idx="36">
                  <c:v>101.727203</c:v>
                </c:pt>
                <c:pt idx="37">
                  <c:v>102.006516</c:v>
                </c:pt>
                <c:pt idx="38">
                  <c:v>101.96798699999999</c:v>
                </c:pt>
                <c:pt idx="39">
                  <c:v>104.048378</c:v>
                </c:pt>
                <c:pt idx="40">
                  <c:v>103.86537199999999</c:v>
                </c:pt>
                <c:pt idx="41">
                  <c:v>104.47216</c:v>
                </c:pt>
                <c:pt idx="42">
                  <c:v>97.094481999999999</c:v>
                </c:pt>
                <c:pt idx="43">
                  <c:v>98.817054999999996</c:v>
                </c:pt>
                <c:pt idx="44">
                  <c:v>94.795876000000007</c:v>
                </c:pt>
                <c:pt idx="45">
                  <c:v>97.787704000000005</c:v>
                </c:pt>
                <c:pt idx="46">
                  <c:v>96.296593000000001</c:v>
                </c:pt>
                <c:pt idx="47">
                  <c:v>97.778084000000007</c:v>
                </c:pt>
                <c:pt idx="48">
                  <c:v>101.173958</c:v>
                </c:pt>
                <c:pt idx="49">
                  <c:v>102.799744</c:v>
                </c:pt>
                <c:pt idx="50">
                  <c:v>103.09796900000001</c:v>
                </c:pt>
                <c:pt idx="51">
                  <c:v>105.195137</c:v>
                </c:pt>
                <c:pt idx="52">
                  <c:v>100.71219600000001</c:v>
                </c:pt>
                <c:pt idx="53">
                  <c:v>96.565956</c:v>
                </c:pt>
                <c:pt idx="54">
                  <c:v>87.792488000000006</c:v>
                </c:pt>
                <c:pt idx="55">
                  <c:v>81.722237000000007</c:v>
                </c:pt>
                <c:pt idx="56">
                  <c:v>80.043777000000006</c:v>
                </c:pt>
                <c:pt idx="57">
                  <c:v>77.949753000000001</c:v>
                </c:pt>
                <c:pt idx="58">
                  <c:v>80.283928000000003</c:v>
                </c:pt>
                <c:pt idx="59">
                  <c:v>82.406768999999997</c:v>
                </c:pt>
                <c:pt idx="60">
                  <c:v>84.510406000000003</c:v>
                </c:pt>
                <c:pt idx="61">
                  <c:v>84.375923</c:v>
                </c:pt>
                <c:pt idx="62">
                  <c:v>86.181786000000002</c:v>
                </c:pt>
                <c:pt idx="63">
                  <c:v>81.292518999999999</c:v>
                </c:pt>
                <c:pt idx="64">
                  <c:v>85.192413000000002</c:v>
                </c:pt>
                <c:pt idx="65">
                  <c:v>85.874413000000004</c:v>
                </c:pt>
                <c:pt idx="66">
                  <c:v>80.946715999999995</c:v>
                </c:pt>
                <c:pt idx="67">
                  <c:v>65.817832999999993</c:v>
                </c:pt>
                <c:pt idx="68">
                  <c:v>66.989716000000001</c:v>
                </c:pt>
                <c:pt idx="69">
                  <c:v>70.755058000000005</c:v>
                </c:pt>
                <c:pt idx="70">
                  <c:v>72.625107</c:v>
                </c:pt>
                <c:pt idx="71">
                  <c:v>77.199532000000005</c:v>
                </c:pt>
                <c:pt idx="72">
                  <c:v>77.400925000000001</c:v>
                </c:pt>
                <c:pt idx="73">
                  <c:v>75.166450999999995</c:v>
                </c:pt>
                <c:pt idx="74">
                  <c:v>72.231903000000003</c:v>
                </c:pt>
                <c:pt idx="75">
                  <c:v>70.985207000000003</c:v>
                </c:pt>
                <c:pt idx="76">
                  <c:v>75.492523000000006</c:v>
                </c:pt>
                <c:pt idx="77">
                  <c:v>74.907523999999995</c:v>
                </c:pt>
                <c:pt idx="78">
                  <c:v>72.605926999999994</c:v>
                </c:pt>
                <c:pt idx="79">
                  <c:v>69.748108000000002</c:v>
                </c:pt>
                <c:pt idx="80">
                  <c:v>67.293068000000005</c:v>
                </c:pt>
                <c:pt idx="81">
                  <c:v>65.173676</c:v>
                </c:pt>
                <c:pt idx="82">
                  <c:v>64.752746999999999</c:v>
                </c:pt>
                <c:pt idx="83">
                  <c:v>66.303604000000007</c:v>
                </c:pt>
                <c:pt idx="84">
                  <c:v>64.905929999999998</c:v>
                </c:pt>
                <c:pt idx="85">
                  <c:v>64.733620000000002</c:v>
                </c:pt>
                <c:pt idx="86">
                  <c:v>67.864020999999994</c:v>
                </c:pt>
                <c:pt idx="87">
                  <c:v>69.443595999999999</c:v>
                </c:pt>
                <c:pt idx="88">
                  <c:v>67.825737000000004</c:v>
                </c:pt>
                <c:pt idx="89">
                  <c:v>66.351462999999995</c:v>
                </c:pt>
                <c:pt idx="90">
                  <c:v>63.393368000000002</c:v>
                </c:pt>
                <c:pt idx="91">
                  <c:v>60.913924999999999</c:v>
                </c:pt>
                <c:pt idx="92">
                  <c:v>61.038372000000003</c:v>
                </c:pt>
                <c:pt idx="93">
                  <c:v>59.889598999999997</c:v>
                </c:pt>
                <c:pt idx="94">
                  <c:v>58.032409999999999</c:v>
                </c:pt>
                <c:pt idx="95">
                  <c:v>59.729270999999997</c:v>
                </c:pt>
                <c:pt idx="96">
                  <c:v>60.808998000000003</c:v>
                </c:pt>
                <c:pt idx="97">
                  <c:v>63.732875999999997</c:v>
                </c:pt>
                <c:pt idx="98">
                  <c:v>64.153305000000003</c:v>
                </c:pt>
                <c:pt idx="99">
                  <c:v>58.200439000000003</c:v>
                </c:pt>
                <c:pt idx="100">
                  <c:v>55.658768000000002</c:v>
                </c:pt>
                <c:pt idx="101">
                  <c:v>55.974086999999997</c:v>
                </c:pt>
                <c:pt idx="102">
                  <c:v>55.792541999999997</c:v>
                </c:pt>
                <c:pt idx="103">
                  <c:v>58.276878000000004</c:v>
                </c:pt>
                <c:pt idx="104">
                  <c:v>57.340473000000003</c:v>
                </c:pt>
                <c:pt idx="105">
                  <c:v>58.754641999999997</c:v>
                </c:pt>
                <c:pt idx="106">
                  <c:v>59.633716999999997</c:v>
                </c:pt>
                <c:pt idx="107">
                  <c:v>58.343769000000002</c:v>
                </c:pt>
                <c:pt idx="108">
                  <c:v>56.971001000000001</c:v>
                </c:pt>
                <c:pt idx="109">
                  <c:v>53.967506</c:v>
                </c:pt>
                <c:pt idx="110">
                  <c:v>55.960299999999997</c:v>
                </c:pt>
                <c:pt idx="111">
                  <c:v>55.874485</c:v>
                </c:pt>
                <c:pt idx="112">
                  <c:v>55.826813000000001</c:v>
                </c:pt>
                <c:pt idx="113">
                  <c:v>53.109366999999999</c:v>
                </c:pt>
                <c:pt idx="114">
                  <c:v>49.304943000000002</c:v>
                </c:pt>
                <c:pt idx="115">
                  <c:v>46.434939999999997</c:v>
                </c:pt>
                <c:pt idx="116">
                  <c:v>47.340758999999998</c:v>
                </c:pt>
                <c:pt idx="117">
                  <c:v>50.697032999999998</c:v>
                </c:pt>
                <c:pt idx="118">
                  <c:v>47.693550000000002</c:v>
                </c:pt>
                <c:pt idx="119">
                  <c:v>47.045174000000003</c:v>
                </c:pt>
                <c:pt idx="120">
                  <c:v>46.110759999999999</c:v>
                </c:pt>
                <c:pt idx="121">
                  <c:v>45.805542000000003</c:v>
                </c:pt>
                <c:pt idx="122">
                  <c:v>46.718612999999998</c:v>
                </c:pt>
                <c:pt idx="123">
                  <c:v>47.003943999999997</c:v>
                </c:pt>
                <c:pt idx="124">
                  <c:v>48.858615999999998</c:v>
                </c:pt>
                <c:pt idx="125">
                  <c:v>50.085545000000003</c:v>
                </c:pt>
                <c:pt idx="126">
                  <c:v>53.176659000000001</c:v>
                </c:pt>
                <c:pt idx="127">
                  <c:v>55.792217000000001</c:v>
                </c:pt>
                <c:pt idx="128">
                  <c:v>58.103423999999997</c:v>
                </c:pt>
                <c:pt idx="129">
                  <c:v>57.114261999999997</c:v>
                </c:pt>
                <c:pt idx="130">
                  <c:v>56.581642000000002</c:v>
                </c:pt>
                <c:pt idx="131">
                  <c:v>55.944392999999998</c:v>
                </c:pt>
                <c:pt idx="132">
                  <c:v>54.831592999999998</c:v>
                </c:pt>
                <c:pt idx="133">
                  <c:v>53.224215999999998</c:v>
                </c:pt>
                <c:pt idx="134">
                  <c:v>52.280273000000001</c:v>
                </c:pt>
                <c:pt idx="135">
                  <c:v>49.262450999999999</c:v>
                </c:pt>
                <c:pt idx="136">
                  <c:v>49.347866000000003</c:v>
                </c:pt>
                <c:pt idx="137">
                  <c:v>49.347866000000003</c:v>
                </c:pt>
                <c:pt idx="138">
                  <c:v>46.035857999999998</c:v>
                </c:pt>
                <c:pt idx="139">
                  <c:v>47.696606000000003</c:v>
                </c:pt>
                <c:pt idx="140">
                  <c:v>47.763038999999999</c:v>
                </c:pt>
                <c:pt idx="141">
                  <c:v>46.861496000000002</c:v>
                </c:pt>
                <c:pt idx="142">
                  <c:v>46.519852</c:v>
                </c:pt>
                <c:pt idx="143">
                  <c:v>47.981304000000002</c:v>
                </c:pt>
                <c:pt idx="144">
                  <c:v>53.466515000000001</c:v>
                </c:pt>
                <c:pt idx="145">
                  <c:v>54.814082999999997</c:v>
                </c:pt>
                <c:pt idx="146">
                  <c:v>56.882899999999999</c:v>
                </c:pt>
                <c:pt idx="147">
                  <c:v>54.775233999999998</c:v>
                </c:pt>
                <c:pt idx="148">
                  <c:v>59.245907000000003</c:v>
                </c:pt>
                <c:pt idx="149">
                  <c:v>53.828055999999997</c:v>
                </c:pt>
                <c:pt idx="150">
                  <c:v>52.890349999999998</c:v>
                </c:pt>
                <c:pt idx="151">
                  <c:v>54.510021000000002</c:v>
                </c:pt>
                <c:pt idx="152">
                  <c:v>50.853912000000001</c:v>
                </c:pt>
                <c:pt idx="153">
                  <c:v>51.971584</c:v>
                </c:pt>
                <c:pt idx="154">
                  <c:v>52.198909999999998</c:v>
                </c:pt>
                <c:pt idx="155">
                  <c:v>51.365394999999999</c:v>
                </c:pt>
                <c:pt idx="156">
                  <c:v>53.382880999999998</c:v>
                </c:pt>
                <c:pt idx="157">
                  <c:v>55.277228999999998</c:v>
                </c:pt>
                <c:pt idx="158">
                  <c:v>52.653553000000002</c:v>
                </c:pt>
                <c:pt idx="159">
                  <c:v>52.094723000000002</c:v>
                </c:pt>
                <c:pt idx="160">
                  <c:v>54.102730000000001</c:v>
                </c:pt>
                <c:pt idx="161">
                  <c:v>54.076408000000001</c:v>
                </c:pt>
                <c:pt idx="162">
                  <c:v>51.514839000000002</c:v>
                </c:pt>
                <c:pt idx="163">
                  <c:v>46.694183000000002</c:v>
                </c:pt>
                <c:pt idx="164">
                  <c:v>44.246056000000003</c:v>
                </c:pt>
                <c:pt idx="165">
                  <c:v>43.867958000000002</c:v>
                </c:pt>
                <c:pt idx="166">
                  <c:v>46.533504000000001</c:v>
                </c:pt>
                <c:pt idx="167">
                  <c:v>53.244610000000002</c:v>
                </c:pt>
                <c:pt idx="168">
                  <c:v>52.478977</c:v>
                </c:pt>
                <c:pt idx="169">
                  <c:v>48.045864000000002</c:v>
                </c:pt>
                <c:pt idx="170">
                  <c:v>45.597721</c:v>
                </c:pt>
                <c:pt idx="171">
                  <c:v>45.418125000000003</c:v>
                </c:pt>
                <c:pt idx="172">
                  <c:v>44.728119</c:v>
                </c:pt>
                <c:pt idx="173">
                  <c:v>43.767853000000002</c:v>
                </c:pt>
                <c:pt idx="174">
                  <c:v>41.712840999999997</c:v>
                </c:pt>
                <c:pt idx="175">
                  <c:v>42.391562999999998</c:v>
                </c:pt>
                <c:pt idx="176">
                  <c:v>39.403320000000001</c:v>
                </c:pt>
                <c:pt idx="177">
                  <c:v>38.620911</c:v>
                </c:pt>
                <c:pt idx="178">
                  <c:v>38.536064000000003</c:v>
                </c:pt>
                <c:pt idx="179">
                  <c:v>36.688450000000003</c:v>
                </c:pt>
                <c:pt idx="180">
                  <c:v>34.275233999999998</c:v>
                </c:pt>
                <c:pt idx="181">
                  <c:v>36.085140000000003</c:v>
                </c:pt>
                <c:pt idx="182">
                  <c:v>37.499141999999999</c:v>
                </c:pt>
                <c:pt idx="183">
                  <c:v>37.857353000000003</c:v>
                </c:pt>
                <c:pt idx="184">
                  <c:v>37.857353000000003</c:v>
                </c:pt>
                <c:pt idx="185">
                  <c:v>36.905262</c:v>
                </c:pt>
                <c:pt idx="186">
                  <c:v>37.747619999999998</c:v>
                </c:pt>
                <c:pt idx="187">
                  <c:v>38.913124000000003</c:v>
                </c:pt>
                <c:pt idx="188">
                  <c:v>40.492213999999997</c:v>
                </c:pt>
                <c:pt idx="189">
                  <c:v>42.221694999999997</c:v>
                </c:pt>
                <c:pt idx="190">
                  <c:v>40.163238999999997</c:v>
                </c:pt>
                <c:pt idx="191">
                  <c:v>42.644657000000002</c:v>
                </c:pt>
                <c:pt idx="192">
                  <c:v>41.07497</c:v>
                </c:pt>
                <c:pt idx="193">
                  <c:v>43.810169000000002</c:v>
                </c:pt>
                <c:pt idx="194">
                  <c:v>42.033698999999999</c:v>
                </c:pt>
                <c:pt idx="195">
                  <c:v>43.293216999999999</c:v>
                </c:pt>
                <c:pt idx="196">
                  <c:v>43.471801999999997</c:v>
                </c:pt>
                <c:pt idx="197">
                  <c:v>42.776249</c:v>
                </c:pt>
                <c:pt idx="198">
                  <c:v>38.875534000000002</c:v>
                </c:pt>
                <c:pt idx="199">
                  <c:v>42.494262999999997</c:v>
                </c:pt>
                <c:pt idx="200">
                  <c:v>41.684565999999997</c:v>
                </c:pt>
                <c:pt idx="201">
                  <c:v>45.171554999999998</c:v>
                </c:pt>
                <c:pt idx="202">
                  <c:v>43.371819000000002</c:v>
                </c:pt>
                <c:pt idx="203">
                  <c:v>41.722057</c:v>
                </c:pt>
                <c:pt idx="204">
                  <c:v>39.031826000000002</c:v>
                </c:pt>
                <c:pt idx="205">
                  <c:v>43.174979999999998</c:v>
                </c:pt>
                <c:pt idx="206">
                  <c:v>41.169013999999997</c:v>
                </c:pt>
                <c:pt idx="207">
                  <c:v>41.984527999999997</c:v>
                </c:pt>
                <c:pt idx="208">
                  <c:v>38.000731999999999</c:v>
                </c:pt>
                <c:pt idx="209">
                  <c:v>35.076157000000002</c:v>
                </c:pt>
                <c:pt idx="210">
                  <c:v>31.992228999999998</c:v>
                </c:pt>
                <c:pt idx="211">
                  <c:v>31.682891999999999</c:v>
                </c:pt>
                <c:pt idx="212">
                  <c:v>34.213776000000003</c:v>
                </c:pt>
                <c:pt idx="213">
                  <c:v>33.509692999999999</c:v>
                </c:pt>
                <c:pt idx="214">
                  <c:v>39.901389999999999</c:v>
                </c:pt>
                <c:pt idx="215">
                  <c:v>43.704639</c:v>
                </c:pt>
                <c:pt idx="216">
                  <c:v>46.937854999999999</c:v>
                </c:pt>
                <c:pt idx="217">
                  <c:v>41.985225999999997</c:v>
                </c:pt>
                <c:pt idx="218">
                  <c:v>39.742522999999998</c:v>
                </c:pt>
                <c:pt idx="219">
                  <c:v>45.676352999999999</c:v>
                </c:pt>
                <c:pt idx="220">
                  <c:v>55.749808999999999</c:v>
                </c:pt>
                <c:pt idx="221">
                  <c:v>58.730727999999999</c:v>
                </c:pt>
                <c:pt idx="222">
                  <c:v>56.712296000000002</c:v>
                </c:pt>
                <c:pt idx="223">
                  <c:v>60.515545000000003</c:v>
                </c:pt>
                <c:pt idx="224">
                  <c:v>60.665053999999998</c:v>
                </c:pt>
                <c:pt idx="225">
                  <c:v>60.693095999999997</c:v>
                </c:pt>
                <c:pt idx="226">
                  <c:v>58.627934000000003</c:v>
                </c:pt>
                <c:pt idx="227">
                  <c:v>58.954371999999999</c:v>
                </c:pt>
                <c:pt idx="228">
                  <c:v>57.844498000000002</c:v>
                </c:pt>
                <c:pt idx="229">
                  <c:v>56.193660999999999</c:v>
                </c:pt>
                <c:pt idx="230">
                  <c:v>53.778022999999997</c:v>
                </c:pt>
                <c:pt idx="231">
                  <c:v>51.035964999999997</c:v>
                </c:pt>
                <c:pt idx="232">
                  <c:v>52.192481999999998</c:v>
                </c:pt>
                <c:pt idx="233">
                  <c:v>63.766983000000003</c:v>
                </c:pt>
                <c:pt idx="234">
                  <c:v>62.489215999999999</c:v>
                </c:pt>
                <c:pt idx="235">
                  <c:v>65.305862000000005</c:v>
                </c:pt>
                <c:pt idx="236">
                  <c:v>65.520401000000007</c:v>
                </c:pt>
                <c:pt idx="237">
                  <c:v>66.406441000000001</c:v>
                </c:pt>
                <c:pt idx="238">
                  <c:v>68.691490000000002</c:v>
                </c:pt>
                <c:pt idx="239">
                  <c:v>67.338493</c:v>
                </c:pt>
                <c:pt idx="240">
                  <c:v>68.502403000000001</c:v>
                </c:pt>
                <c:pt idx="241">
                  <c:v>66.509788999999998</c:v>
                </c:pt>
                <c:pt idx="242">
                  <c:v>68.725860999999995</c:v>
                </c:pt>
                <c:pt idx="243">
                  <c:v>64.815178000000003</c:v>
                </c:pt>
                <c:pt idx="244">
                  <c:v>62.617728999999997</c:v>
                </c:pt>
                <c:pt idx="245">
                  <c:v>64.591712999999999</c:v>
                </c:pt>
                <c:pt idx="246">
                  <c:v>70.755699000000007</c:v>
                </c:pt>
                <c:pt idx="247">
                  <c:v>65.392448000000002</c:v>
                </c:pt>
                <c:pt idx="248">
                  <c:v>68.139267000000004</c:v>
                </c:pt>
                <c:pt idx="249">
                  <c:v>69.973557</c:v>
                </c:pt>
                <c:pt idx="250">
                  <c:v>67.236069000000001</c:v>
                </c:pt>
                <c:pt idx="251">
                  <c:v>68.427902000000003</c:v>
                </c:pt>
                <c:pt idx="252">
                  <c:v>69.291458000000006</c:v>
                </c:pt>
                <c:pt idx="253">
                  <c:v>68.120186000000004</c:v>
                </c:pt>
                <c:pt idx="254">
                  <c:v>67.618201999999997</c:v>
                </c:pt>
                <c:pt idx="255">
                  <c:v>70.527816999999999</c:v>
                </c:pt>
                <c:pt idx="256">
                  <c:v>74.441367999999997</c:v>
                </c:pt>
                <c:pt idx="257">
                  <c:v>78.113242999999997</c:v>
                </c:pt>
                <c:pt idx="258">
                  <c:v>79.758613999999994</c:v>
                </c:pt>
                <c:pt idx="259">
                  <c:v>77.639152999999993</c:v>
                </c:pt>
                <c:pt idx="260">
                  <c:v>89.900406000000004</c:v>
                </c:pt>
                <c:pt idx="261">
                  <c:v>89.333374000000006</c:v>
                </c:pt>
                <c:pt idx="262">
                  <c:v>82.872742000000002</c:v>
                </c:pt>
                <c:pt idx="263">
                  <c:v>80.669608999999994</c:v>
                </c:pt>
                <c:pt idx="264">
                  <c:v>80.604545999999999</c:v>
                </c:pt>
                <c:pt idx="265">
                  <c:v>85.748328999999998</c:v>
                </c:pt>
                <c:pt idx="266">
                  <c:v>77.913368000000006</c:v>
                </c:pt>
                <c:pt idx="267">
                  <c:v>79.445068000000006</c:v>
                </c:pt>
                <c:pt idx="268">
                  <c:v>80.336281</c:v>
                </c:pt>
                <c:pt idx="269">
                  <c:v>81.190314999999998</c:v>
                </c:pt>
                <c:pt idx="270">
                  <c:v>79.667884999999998</c:v>
                </c:pt>
                <c:pt idx="271">
                  <c:v>76.335235999999995</c:v>
                </c:pt>
                <c:pt idx="272">
                  <c:v>77.384201000000004</c:v>
                </c:pt>
                <c:pt idx="273">
                  <c:v>77.449202999999997</c:v>
                </c:pt>
                <c:pt idx="274">
                  <c:v>73.327477000000002</c:v>
                </c:pt>
                <c:pt idx="275">
                  <c:v>71.554412999999997</c:v>
                </c:pt>
                <c:pt idx="276">
                  <c:v>67.822593999999995</c:v>
                </c:pt>
                <c:pt idx="277">
                  <c:v>64.731307999999999</c:v>
                </c:pt>
                <c:pt idx="278">
                  <c:v>67.341826999999995</c:v>
                </c:pt>
                <c:pt idx="279">
                  <c:v>69.556877</c:v>
                </c:pt>
                <c:pt idx="280">
                  <c:v>68.546668999999994</c:v>
                </c:pt>
                <c:pt idx="281">
                  <c:v>58.018130999999997</c:v>
                </c:pt>
                <c:pt idx="282">
                  <c:v>60.705871999999999</c:v>
                </c:pt>
                <c:pt idx="283">
                  <c:v>64.477965999999995</c:v>
                </c:pt>
                <c:pt idx="284">
                  <c:v>65.024772999999996</c:v>
                </c:pt>
                <c:pt idx="285">
                  <c:v>64.672591999999995</c:v>
                </c:pt>
                <c:pt idx="286">
                  <c:v>76.025986000000003</c:v>
                </c:pt>
                <c:pt idx="287">
                  <c:v>79.288376</c:v>
                </c:pt>
                <c:pt idx="288">
                  <c:v>84.654555999999999</c:v>
                </c:pt>
                <c:pt idx="289">
                  <c:v>89.650031999999996</c:v>
                </c:pt>
                <c:pt idx="290">
                  <c:v>83.505324999999999</c:v>
                </c:pt>
                <c:pt idx="291">
                  <c:v>81.815558999999993</c:v>
                </c:pt>
                <c:pt idx="292">
                  <c:v>80.538330000000002</c:v>
                </c:pt>
                <c:pt idx="293">
                  <c:v>80.899315000000001</c:v>
                </c:pt>
                <c:pt idx="294">
                  <c:v>76.142150999999998</c:v>
                </c:pt>
                <c:pt idx="295">
                  <c:v>73.569198999999998</c:v>
                </c:pt>
                <c:pt idx="296">
                  <c:v>73.448875000000001</c:v>
                </c:pt>
                <c:pt idx="297">
                  <c:v>72.689971999999997</c:v>
                </c:pt>
                <c:pt idx="298">
                  <c:v>75.660888999999997</c:v>
                </c:pt>
                <c:pt idx="299">
                  <c:v>76.743720999999994</c:v>
                </c:pt>
                <c:pt idx="300">
                  <c:v>71.172118999999995</c:v>
                </c:pt>
                <c:pt idx="301">
                  <c:v>70.968513000000002</c:v>
                </c:pt>
                <c:pt idx="302">
                  <c:v>67.396018999999995</c:v>
                </c:pt>
                <c:pt idx="303">
                  <c:v>62.139091000000001</c:v>
                </c:pt>
                <c:pt idx="304">
                  <c:v>57.889243999999998</c:v>
                </c:pt>
                <c:pt idx="305">
                  <c:v>57.067131000000003</c:v>
                </c:pt>
                <c:pt idx="306">
                  <c:v>54.453018</c:v>
                </c:pt>
                <c:pt idx="307">
                  <c:v>53.649386999999997</c:v>
                </c:pt>
                <c:pt idx="308">
                  <c:v>47.497428999999997</c:v>
                </c:pt>
                <c:pt idx="309">
                  <c:v>40.190857000000001</c:v>
                </c:pt>
                <c:pt idx="310">
                  <c:v>37.881560999999998</c:v>
                </c:pt>
                <c:pt idx="311">
                  <c:v>37.225718999999998</c:v>
                </c:pt>
                <c:pt idx="312">
                  <c:v>36.329723000000001</c:v>
                </c:pt>
                <c:pt idx="313">
                  <c:v>35.738532999999997</c:v>
                </c:pt>
                <c:pt idx="314">
                  <c:v>34.657809999999998</c:v>
                </c:pt>
                <c:pt idx="315">
                  <c:v>33.262977999999997</c:v>
                </c:pt>
                <c:pt idx="316">
                  <c:v>33.087482000000001</c:v>
                </c:pt>
                <c:pt idx="317">
                  <c:v>34.049270999999997</c:v>
                </c:pt>
                <c:pt idx="318">
                  <c:v>35.191001999999997</c:v>
                </c:pt>
                <c:pt idx="319">
                  <c:v>35.163383000000003</c:v>
                </c:pt>
                <c:pt idx="320">
                  <c:v>34.067684</c:v>
                </c:pt>
                <c:pt idx="321">
                  <c:v>33.588894000000003</c:v>
                </c:pt>
                <c:pt idx="322">
                  <c:v>32.078873000000002</c:v>
                </c:pt>
                <c:pt idx="323">
                  <c:v>31.784230999999998</c:v>
                </c:pt>
                <c:pt idx="324">
                  <c:v>31.627703</c:v>
                </c:pt>
                <c:pt idx="325">
                  <c:v>31.167328000000001</c:v>
                </c:pt>
                <c:pt idx="326">
                  <c:v>29.629677000000001</c:v>
                </c:pt>
                <c:pt idx="327">
                  <c:v>28.589233</c:v>
                </c:pt>
                <c:pt idx="328">
                  <c:v>28.156480999999999</c:v>
                </c:pt>
                <c:pt idx="329">
                  <c:v>27.208114999999999</c:v>
                </c:pt>
                <c:pt idx="330">
                  <c:v>29.729123999999999</c:v>
                </c:pt>
                <c:pt idx="331">
                  <c:v>27.821179999999998</c:v>
                </c:pt>
                <c:pt idx="332">
                  <c:v>26.381048</c:v>
                </c:pt>
                <c:pt idx="333">
                  <c:v>25.793984999999999</c:v>
                </c:pt>
                <c:pt idx="334">
                  <c:v>25.261960999999999</c:v>
                </c:pt>
                <c:pt idx="335">
                  <c:v>25.041810999999999</c:v>
                </c:pt>
                <c:pt idx="336">
                  <c:v>24.197908000000002</c:v>
                </c:pt>
                <c:pt idx="337">
                  <c:v>23.931902000000001</c:v>
                </c:pt>
                <c:pt idx="338">
                  <c:v>20.748930000000001</c:v>
                </c:pt>
                <c:pt idx="339">
                  <c:v>20.675550000000001</c:v>
                </c:pt>
                <c:pt idx="340">
                  <c:v>21.565313</c:v>
                </c:pt>
                <c:pt idx="341">
                  <c:v>21.602001000000001</c:v>
                </c:pt>
                <c:pt idx="342">
                  <c:v>20.730582999999999</c:v>
                </c:pt>
                <c:pt idx="343">
                  <c:v>20.471848999999999</c:v>
                </c:pt>
                <c:pt idx="344">
                  <c:v>19.714646999999999</c:v>
                </c:pt>
                <c:pt idx="345">
                  <c:v>20.207280999999998</c:v>
                </c:pt>
                <c:pt idx="346">
                  <c:v>19.057794999999999</c:v>
                </c:pt>
                <c:pt idx="347">
                  <c:v>19.066917</c:v>
                </c:pt>
                <c:pt idx="348">
                  <c:v>19.212885</c:v>
                </c:pt>
                <c:pt idx="349">
                  <c:v>19.149025000000002</c:v>
                </c:pt>
                <c:pt idx="350">
                  <c:v>19.504814</c:v>
                </c:pt>
                <c:pt idx="351">
                  <c:v>19.349726</c:v>
                </c:pt>
                <c:pt idx="352">
                  <c:v>19.057794999999999</c:v>
                </c:pt>
                <c:pt idx="353">
                  <c:v>18.756734999999999</c:v>
                </c:pt>
                <c:pt idx="354">
                  <c:v>18.583406</c:v>
                </c:pt>
                <c:pt idx="355">
                  <c:v>18.619896000000001</c:v>
                </c:pt>
                <c:pt idx="356">
                  <c:v>18.965831999999999</c:v>
                </c:pt>
                <c:pt idx="357">
                  <c:v>18.503252</c:v>
                </c:pt>
                <c:pt idx="358">
                  <c:v>18.775358000000001</c:v>
                </c:pt>
                <c:pt idx="359">
                  <c:v>18.058803999999999</c:v>
                </c:pt>
                <c:pt idx="360">
                  <c:v>17.832052000000001</c:v>
                </c:pt>
                <c:pt idx="361">
                  <c:v>18.086020999999999</c:v>
                </c:pt>
                <c:pt idx="362">
                  <c:v>18.367189</c:v>
                </c:pt>
                <c:pt idx="363">
                  <c:v>19.437487000000001</c:v>
                </c:pt>
                <c:pt idx="364">
                  <c:v>19.110949999999999</c:v>
                </c:pt>
                <c:pt idx="365">
                  <c:v>19.392128</c:v>
                </c:pt>
                <c:pt idx="366">
                  <c:v>20.054255999999999</c:v>
                </c:pt>
                <c:pt idx="367">
                  <c:v>20.154024</c:v>
                </c:pt>
                <c:pt idx="368">
                  <c:v>19.909132</c:v>
                </c:pt>
                <c:pt idx="369">
                  <c:v>19.015792999999999</c:v>
                </c:pt>
                <c:pt idx="370">
                  <c:v>18.267426</c:v>
                </c:pt>
                <c:pt idx="371">
                  <c:v>18.907596999999999</c:v>
                </c:pt>
                <c:pt idx="372">
                  <c:v>19.340388999999998</c:v>
                </c:pt>
                <c:pt idx="373">
                  <c:v>19.962523000000001</c:v>
                </c:pt>
                <c:pt idx="374">
                  <c:v>19.809242000000001</c:v>
                </c:pt>
                <c:pt idx="375">
                  <c:v>17.762498999999998</c:v>
                </c:pt>
                <c:pt idx="376">
                  <c:v>17.582169</c:v>
                </c:pt>
                <c:pt idx="377">
                  <c:v>17.519053</c:v>
                </c:pt>
                <c:pt idx="378">
                  <c:v>17.564139999999998</c:v>
                </c:pt>
                <c:pt idx="379">
                  <c:v>16.644449000000002</c:v>
                </c:pt>
                <c:pt idx="380">
                  <c:v>16.590353</c:v>
                </c:pt>
                <c:pt idx="381">
                  <c:v>16.770681</c:v>
                </c:pt>
                <c:pt idx="382">
                  <c:v>16.615933999999999</c:v>
                </c:pt>
                <c:pt idx="383">
                  <c:v>18.166392999999999</c:v>
                </c:pt>
                <c:pt idx="384">
                  <c:v>16.302258999999999</c:v>
                </c:pt>
                <c:pt idx="385">
                  <c:v>16.839993</c:v>
                </c:pt>
                <c:pt idx="386">
                  <c:v>16.669706000000001</c:v>
                </c:pt>
                <c:pt idx="387">
                  <c:v>16.221598</c:v>
                </c:pt>
                <c:pt idx="388">
                  <c:v>15.701791999999999</c:v>
                </c:pt>
                <c:pt idx="389">
                  <c:v>16.194711999999999</c:v>
                </c:pt>
                <c:pt idx="390">
                  <c:v>17.700358999999999</c:v>
                </c:pt>
                <c:pt idx="391">
                  <c:v>17.870643999999999</c:v>
                </c:pt>
                <c:pt idx="392">
                  <c:v>18.229130000000001</c:v>
                </c:pt>
                <c:pt idx="393">
                  <c:v>19.089502</c:v>
                </c:pt>
                <c:pt idx="394">
                  <c:v>18.444220999999999</c:v>
                </c:pt>
                <c:pt idx="395">
                  <c:v>17.211205</c:v>
                </c:pt>
                <c:pt idx="396">
                  <c:v>17.932787000000001</c:v>
                </c:pt>
                <c:pt idx="397">
                  <c:v>18.877087</c:v>
                </c:pt>
                <c:pt idx="398">
                  <c:v>18.743458</c:v>
                </c:pt>
                <c:pt idx="399">
                  <c:v>18.645461999999998</c:v>
                </c:pt>
                <c:pt idx="400">
                  <c:v>18.431661999999999</c:v>
                </c:pt>
                <c:pt idx="401">
                  <c:v>17.692259</c:v>
                </c:pt>
                <c:pt idx="402">
                  <c:v>17.594265</c:v>
                </c:pt>
                <c:pt idx="403">
                  <c:v>17.692259</c:v>
                </c:pt>
                <c:pt idx="404">
                  <c:v>17.870425999999998</c:v>
                </c:pt>
                <c:pt idx="405">
                  <c:v>17.380462999999999</c:v>
                </c:pt>
                <c:pt idx="406">
                  <c:v>16.142178000000001</c:v>
                </c:pt>
                <c:pt idx="407">
                  <c:v>16.195633000000001</c:v>
                </c:pt>
                <c:pt idx="408">
                  <c:v>16.421355999999999</c:v>
                </c:pt>
                <c:pt idx="409">
                  <c:v>15.563128000000001</c:v>
                </c:pt>
                <c:pt idx="410">
                  <c:v>15.642753000000001</c:v>
                </c:pt>
                <c:pt idx="411">
                  <c:v>15.492343</c:v>
                </c:pt>
                <c:pt idx="412">
                  <c:v>15.067660999999999</c:v>
                </c:pt>
                <c:pt idx="413">
                  <c:v>15.863953</c:v>
                </c:pt>
                <c:pt idx="414">
                  <c:v>15.156129999999999</c:v>
                </c:pt>
                <c:pt idx="415">
                  <c:v>14.722595</c:v>
                </c:pt>
                <c:pt idx="416">
                  <c:v>14.9084</c:v>
                </c:pt>
                <c:pt idx="417">
                  <c:v>14.457165</c:v>
                </c:pt>
                <c:pt idx="418">
                  <c:v>14.342143999999999</c:v>
                </c:pt>
                <c:pt idx="419">
                  <c:v>15.315391999999999</c:v>
                </c:pt>
                <c:pt idx="420">
                  <c:v>15.147288</c:v>
                </c:pt>
                <c:pt idx="421">
                  <c:v>15.925884</c:v>
                </c:pt>
                <c:pt idx="422">
                  <c:v>15.596878999999999</c:v>
                </c:pt>
                <c:pt idx="423">
                  <c:v>15.456287</c:v>
                </c:pt>
                <c:pt idx="424">
                  <c:v>14.779686999999999</c:v>
                </c:pt>
                <c:pt idx="425">
                  <c:v>13.488006</c:v>
                </c:pt>
                <c:pt idx="426">
                  <c:v>12.872919</c:v>
                </c:pt>
                <c:pt idx="427">
                  <c:v>14.560017</c:v>
                </c:pt>
                <c:pt idx="428">
                  <c:v>15.728686</c:v>
                </c:pt>
                <c:pt idx="429">
                  <c:v>14.709395000000001</c:v>
                </c:pt>
                <c:pt idx="430">
                  <c:v>14.762114</c:v>
                </c:pt>
                <c:pt idx="431">
                  <c:v>14.322767000000001</c:v>
                </c:pt>
                <c:pt idx="432">
                  <c:v>15.675955999999999</c:v>
                </c:pt>
                <c:pt idx="433">
                  <c:v>16.493151000000001</c:v>
                </c:pt>
                <c:pt idx="434">
                  <c:v>15.113598</c:v>
                </c:pt>
                <c:pt idx="435">
                  <c:v>13.841379999999999</c:v>
                </c:pt>
                <c:pt idx="436">
                  <c:v>14.983926</c:v>
                </c:pt>
                <c:pt idx="437">
                  <c:v>15.15836</c:v>
                </c:pt>
                <c:pt idx="438">
                  <c:v>15.044978</c:v>
                </c:pt>
                <c:pt idx="439">
                  <c:v>14.286185</c:v>
                </c:pt>
                <c:pt idx="440">
                  <c:v>15.289186000000001</c:v>
                </c:pt>
                <c:pt idx="441">
                  <c:v>15.550838000000001</c:v>
                </c:pt>
                <c:pt idx="442">
                  <c:v>18.158633999999999</c:v>
                </c:pt>
                <c:pt idx="443">
                  <c:v>17.094577999999998</c:v>
                </c:pt>
                <c:pt idx="444">
                  <c:v>17.173083999999999</c:v>
                </c:pt>
                <c:pt idx="445">
                  <c:v>15.088583</c:v>
                </c:pt>
                <c:pt idx="446">
                  <c:v>14.940310999999999</c:v>
                </c:pt>
                <c:pt idx="447">
                  <c:v>15.882256999999999</c:v>
                </c:pt>
                <c:pt idx="448">
                  <c:v>17.180346</c:v>
                </c:pt>
                <c:pt idx="449">
                  <c:v>16.322202999999998</c:v>
                </c:pt>
                <c:pt idx="450">
                  <c:v>16.894299</c:v>
                </c:pt>
                <c:pt idx="451">
                  <c:v>17.804462000000001</c:v>
                </c:pt>
                <c:pt idx="452">
                  <c:v>18.523925999999999</c:v>
                </c:pt>
                <c:pt idx="453">
                  <c:v>19.044008000000002</c:v>
                </c:pt>
                <c:pt idx="454">
                  <c:v>16.963647999999999</c:v>
                </c:pt>
                <c:pt idx="455">
                  <c:v>14.389198</c:v>
                </c:pt>
                <c:pt idx="456">
                  <c:v>14.675247000000001</c:v>
                </c:pt>
                <c:pt idx="457">
                  <c:v>14.26784</c:v>
                </c:pt>
                <c:pt idx="458">
                  <c:v>14.328522</c:v>
                </c:pt>
                <c:pt idx="459">
                  <c:v>15.160666000000001</c:v>
                </c:pt>
                <c:pt idx="460">
                  <c:v>14.146485999999999</c:v>
                </c:pt>
                <c:pt idx="461">
                  <c:v>13.386359000000001</c:v>
                </c:pt>
                <c:pt idx="462">
                  <c:v>12.801349999999999</c:v>
                </c:pt>
                <c:pt idx="463">
                  <c:v>12.302372</c:v>
                </c:pt>
                <c:pt idx="464">
                  <c:v>11.614129</c:v>
                </c:pt>
                <c:pt idx="465">
                  <c:v>11.760377</c:v>
                </c:pt>
                <c:pt idx="466">
                  <c:v>11.510891000000001</c:v>
                </c:pt>
                <c:pt idx="467">
                  <c:v>11.614129</c:v>
                </c:pt>
                <c:pt idx="468">
                  <c:v>12.457224</c:v>
                </c:pt>
                <c:pt idx="469">
                  <c:v>11.90663</c:v>
                </c:pt>
                <c:pt idx="470">
                  <c:v>11.545303000000001</c:v>
                </c:pt>
                <c:pt idx="471">
                  <c:v>11.811997</c:v>
                </c:pt>
                <c:pt idx="472">
                  <c:v>14.212247</c:v>
                </c:pt>
                <c:pt idx="473">
                  <c:v>14.186439999999999</c:v>
                </c:pt>
                <c:pt idx="474">
                  <c:v>14.246846</c:v>
                </c:pt>
                <c:pt idx="475">
                  <c:v>14.665368000000001</c:v>
                </c:pt>
                <c:pt idx="476">
                  <c:v>14.041857</c:v>
                </c:pt>
                <c:pt idx="477">
                  <c:v>13.811245</c:v>
                </c:pt>
                <c:pt idx="478">
                  <c:v>14.169976999999999</c:v>
                </c:pt>
                <c:pt idx="479">
                  <c:v>11.300103999999999</c:v>
                </c:pt>
                <c:pt idx="480">
                  <c:v>10.343484</c:v>
                </c:pt>
                <c:pt idx="481">
                  <c:v>8.9854219999999998</c:v>
                </c:pt>
                <c:pt idx="482">
                  <c:v>8.7889700000000008</c:v>
                </c:pt>
                <c:pt idx="483">
                  <c:v>9.3356159999999999</c:v>
                </c:pt>
                <c:pt idx="484">
                  <c:v>10.275155</c:v>
                </c:pt>
                <c:pt idx="485">
                  <c:v>10.702218</c:v>
                </c:pt>
                <c:pt idx="486">
                  <c:v>9.7370529999999995</c:v>
                </c:pt>
                <c:pt idx="487">
                  <c:v>9.4918519999999997</c:v>
                </c:pt>
                <c:pt idx="488">
                  <c:v>9.9144590000000008</c:v>
                </c:pt>
                <c:pt idx="489">
                  <c:v>9.7285170000000001</c:v>
                </c:pt>
                <c:pt idx="490">
                  <c:v>10.007434999999999</c:v>
                </c:pt>
                <c:pt idx="491">
                  <c:v>10.09196</c:v>
                </c:pt>
                <c:pt idx="492">
                  <c:v>11.216106999999999</c:v>
                </c:pt>
                <c:pt idx="493">
                  <c:v>10.438501</c:v>
                </c:pt>
                <c:pt idx="494">
                  <c:v>11.216106999999999</c:v>
                </c:pt>
                <c:pt idx="495">
                  <c:v>11.554194000000001</c:v>
                </c:pt>
                <c:pt idx="496">
                  <c:v>11.461223</c:v>
                </c:pt>
                <c:pt idx="497">
                  <c:v>11.900736999999999</c:v>
                </c:pt>
                <c:pt idx="498">
                  <c:v>11.985257000000001</c:v>
                </c:pt>
                <c:pt idx="499">
                  <c:v>12.416321999999999</c:v>
                </c:pt>
                <c:pt idx="500">
                  <c:v>12.734411</c:v>
                </c:pt>
                <c:pt idx="501">
                  <c:v>12.373924000000001</c:v>
                </c:pt>
                <c:pt idx="502">
                  <c:v>12.189489</c:v>
                </c:pt>
                <c:pt idx="503">
                  <c:v>12.273324000000001</c:v>
                </c:pt>
                <c:pt idx="504">
                  <c:v>11.619412000000001</c:v>
                </c:pt>
                <c:pt idx="505">
                  <c:v>11.527198</c:v>
                </c:pt>
                <c:pt idx="506">
                  <c:v>10.923590000000001</c:v>
                </c:pt>
                <c:pt idx="507">
                  <c:v>10.387053</c:v>
                </c:pt>
                <c:pt idx="508">
                  <c:v>10.521190000000001</c:v>
                </c:pt>
                <c:pt idx="509">
                  <c:v>9.8756629999999994</c:v>
                </c:pt>
                <c:pt idx="510">
                  <c:v>10.060098</c:v>
                </c:pt>
                <c:pt idx="511">
                  <c:v>9.7163760000000003</c:v>
                </c:pt>
                <c:pt idx="512">
                  <c:v>9.7750649999999997</c:v>
                </c:pt>
                <c:pt idx="513">
                  <c:v>9.4554220000000004</c:v>
                </c:pt>
                <c:pt idx="514">
                  <c:v>9.2729520000000001</c:v>
                </c:pt>
                <c:pt idx="515">
                  <c:v>9.355893</c:v>
                </c:pt>
                <c:pt idx="516">
                  <c:v>9.2646549999999994</c:v>
                </c:pt>
                <c:pt idx="517">
                  <c:v>9.3475979999999996</c:v>
                </c:pt>
                <c:pt idx="518">
                  <c:v>14.315841000000001</c:v>
                </c:pt>
                <c:pt idx="519">
                  <c:v>15.618036</c:v>
                </c:pt>
                <c:pt idx="520">
                  <c:v>16.828994999999999</c:v>
                </c:pt>
                <c:pt idx="521">
                  <c:v>17.890656</c:v>
                </c:pt>
                <c:pt idx="522">
                  <c:v>16.828994999999999</c:v>
                </c:pt>
                <c:pt idx="523">
                  <c:v>23.240437</c:v>
                </c:pt>
                <c:pt idx="524">
                  <c:v>22.82572</c:v>
                </c:pt>
                <c:pt idx="525">
                  <c:v>25.571118999999999</c:v>
                </c:pt>
                <c:pt idx="526">
                  <c:v>25.559425000000001</c:v>
                </c:pt>
                <c:pt idx="527">
                  <c:v>24.485496999999999</c:v>
                </c:pt>
                <c:pt idx="528">
                  <c:v>18.934135000000001</c:v>
                </c:pt>
                <c:pt idx="529">
                  <c:v>20.379805000000001</c:v>
                </c:pt>
                <c:pt idx="530">
                  <c:v>19.413264999999999</c:v>
                </c:pt>
                <c:pt idx="531">
                  <c:v>19.115873000000001</c:v>
                </c:pt>
                <c:pt idx="532">
                  <c:v>19.983276</c:v>
                </c:pt>
                <c:pt idx="533">
                  <c:v>17.215855000000001</c:v>
                </c:pt>
                <c:pt idx="534">
                  <c:v>16.150185</c:v>
                </c:pt>
                <c:pt idx="535">
                  <c:v>14.068427</c:v>
                </c:pt>
                <c:pt idx="536">
                  <c:v>13.134935</c:v>
                </c:pt>
                <c:pt idx="537">
                  <c:v>13.283635</c:v>
                </c:pt>
                <c:pt idx="538">
                  <c:v>12.721888</c:v>
                </c:pt>
                <c:pt idx="539">
                  <c:v>11.724145999999999</c:v>
                </c:pt>
                <c:pt idx="540">
                  <c:v>11.838846999999999</c:v>
                </c:pt>
                <c:pt idx="541">
                  <c:v>12.543445</c:v>
                </c:pt>
                <c:pt idx="542">
                  <c:v>11.814268999999999</c:v>
                </c:pt>
                <c:pt idx="543">
                  <c:v>10.913040000000001</c:v>
                </c:pt>
                <c:pt idx="544">
                  <c:v>10.601709</c:v>
                </c:pt>
                <c:pt idx="545">
                  <c:v>10.863884000000001</c:v>
                </c:pt>
                <c:pt idx="546">
                  <c:v>9.7578340000000008</c:v>
                </c:pt>
                <c:pt idx="547">
                  <c:v>9.4464970000000008</c:v>
                </c:pt>
                <c:pt idx="548">
                  <c:v>9.0860090000000007</c:v>
                </c:pt>
                <c:pt idx="549">
                  <c:v>8.9385340000000006</c:v>
                </c:pt>
                <c:pt idx="550">
                  <c:v>8.2503240000000009</c:v>
                </c:pt>
                <c:pt idx="551">
                  <c:v>7.9471829999999999</c:v>
                </c:pt>
                <c:pt idx="552">
                  <c:v>8.2278289999999998</c:v>
                </c:pt>
                <c:pt idx="553">
                  <c:v>8.2602220000000006</c:v>
                </c:pt>
                <c:pt idx="554">
                  <c:v>7.9119989999999998</c:v>
                </c:pt>
                <c:pt idx="555">
                  <c:v>8.1630409999999998</c:v>
                </c:pt>
                <c:pt idx="556">
                  <c:v>8.0253739999999993</c:v>
                </c:pt>
                <c:pt idx="557">
                  <c:v>8.2602220000000006</c:v>
                </c:pt>
                <c:pt idx="558">
                  <c:v>8.4221900000000005</c:v>
                </c:pt>
                <c:pt idx="559">
                  <c:v>8.7785119999999992</c:v>
                </c:pt>
                <c:pt idx="560">
                  <c:v>9.0376569999999994</c:v>
                </c:pt>
                <c:pt idx="561">
                  <c:v>8.9161830000000002</c:v>
                </c:pt>
                <c:pt idx="562">
                  <c:v>8.5922520000000002</c:v>
                </c:pt>
                <c:pt idx="563">
                  <c:v>8.3493030000000008</c:v>
                </c:pt>
                <c:pt idx="564">
                  <c:v>7.9686849999999998</c:v>
                </c:pt>
                <c:pt idx="565">
                  <c:v>7.9270040000000002</c:v>
                </c:pt>
                <c:pt idx="566">
                  <c:v>7.8630139999999997</c:v>
                </c:pt>
                <c:pt idx="567">
                  <c:v>7.7910209999999998</c:v>
                </c:pt>
                <c:pt idx="568">
                  <c:v>7.4230650000000002</c:v>
                </c:pt>
                <c:pt idx="569">
                  <c:v>7.3990710000000002</c:v>
                </c:pt>
                <c:pt idx="570">
                  <c:v>7.5110549999999998</c:v>
                </c:pt>
                <c:pt idx="571">
                  <c:v>7.4390660000000004</c:v>
                </c:pt>
                <c:pt idx="572">
                  <c:v>7.3350790000000003</c:v>
                </c:pt>
                <c:pt idx="573">
                  <c:v>6.9351260000000003</c:v>
                </c:pt>
                <c:pt idx="574">
                  <c:v>7.2790840000000001</c:v>
                </c:pt>
                <c:pt idx="575">
                  <c:v>7.0151190000000003</c:v>
                </c:pt>
                <c:pt idx="576">
                  <c:v>7.0551120000000003</c:v>
                </c:pt>
                <c:pt idx="577">
                  <c:v>6.9591260000000004</c:v>
                </c:pt>
                <c:pt idx="578">
                  <c:v>6.7445909999999998</c:v>
                </c:pt>
                <c:pt idx="579">
                  <c:v>6.9181359999999996</c:v>
                </c:pt>
                <c:pt idx="580">
                  <c:v>6.7682549999999999</c:v>
                </c:pt>
                <c:pt idx="581">
                  <c:v>6.7761449999999996</c:v>
                </c:pt>
                <c:pt idx="582">
                  <c:v>6.8313610000000002</c:v>
                </c:pt>
                <c:pt idx="583">
                  <c:v>6.6893710000000004</c:v>
                </c:pt>
                <c:pt idx="584">
                  <c:v>6.7603669999999996</c:v>
                </c:pt>
                <c:pt idx="585">
                  <c:v>6.5868229999999999</c:v>
                </c:pt>
                <c:pt idx="586">
                  <c:v>6.5079359999999999</c:v>
                </c:pt>
                <c:pt idx="587">
                  <c:v>6.3343930000000004</c:v>
                </c:pt>
                <c:pt idx="588">
                  <c:v>6.3817240000000002</c:v>
                </c:pt>
                <c:pt idx="589">
                  <c:v>6.0898500000000002</c:v>
                </c:pt>
                <c:pt idx="590">
                  <c:v>6.2949510000000002</c:v>
                </c:pt>
                <c:pt idx="591">
                  <c:v>6.2408960000000002</c:v>
                </c:pt>
                <c:pt idx="592">
                  <c:v>6.2253530000000001</c:v>
                </c:pt>
                <c:pt idx="593">
                  <c:v>6.2719839999999998</c:v>
                </c:pt>
                <c:pt idx="594">
                  <c:v>6.1942640000000004</c:v>
                </c:pt>
                <c:pt idx="595">
                  <c:v>5.9921930000000003</c:v>
                </c:pt>
                <c:pt idx="596">
                  <c:v>6.2253530000000001</c:v>
                </c:pt>
                <c:pt idx="597">
                  <c:v>6.4118789999999999</c:v>
                </c:pt>
                <c:pt idx="598">
                  <c:v>6.3341609999999999</c:v>
                </c:pt>
                <c:pt idx="599">
                  <c:v>6.2642119999999997</c:v>
                </c:pt>
                <c:pt idx="600">
                  <c:v>6.3885639999999997</c:v>
                </c:pt>
                <c:pt idx="601">
                  <c:v>6.4118789999999999</c:v>
                </c:pt>
                <c:pt idx="602">
                  <c:v>6.2564399999999996</c:v>
                </c:pt>
                <c:pt idx="603">
                  <c:v>6.6838990000000003</c:v>
                </c:pt>
                <c:pt idx="604">
                  <c:v>6.8208729999999997</c:v>
                </c:pt>
                <c:pt idx="605">
                  <c:v>6.7825559999999996</c:v>
                </c:pt>
                <c:pt idx="606">
                  <c:v>6.8055510000000004</c:v>
                </c:pt>
                <c:pt idx="607">
                  <c:v>6.1617790000000001</c:v>
                </c:pt>
                <c:pt idx="608">
                  <c:v>6.5603040000000004</c:v>
                </c:pt>
                <c:pt idx="609">
                  <c:v>6.407025</c:v>
                </c:pt>
                <c:pt idx="610">
                  <c:v>6.146452</c:v>
                </c:pt>
                <c:pt idx="611">
                  <c:v>6.0238300000000002</c:v>
                </c:pt>
                <c:pt idx="612">
                  <c:v>5.9395280000000001</c:v>
                </c:pt>
                <c:pt idx="613">
                  <c:v>5.9855099999999997</c:v>
                </c:pt>
                <c:pt idx="614">
                  <c:v>5.9855099999999997</c:v>
                </c:pt>
                <c:pt idx="615">
                  <c:v>5.9931739999999998</c:v>
                </c:pt>
                <c:pt idx="616">
                  <c:v>5.7862489999999998</c:v>
                </c:pt>
                <c:pt idx="617">
                  <c:v>5.6520669999999997</c:v>
                </c:pt>
                <c:pt idx="618">
                  <c:v>5.9690060000000003</c:v>
                </c:pt>
                <c:pt idx="619">
                  <c:v>5.7652590000000004</c:v>
                </c:pt>
                <c:pt idx="620">
                  <c:v>6.0218290000000003</c:v>
                </c:pt>
                <c:pt idx="621">
                  <c:v>6.2180280000000003</c:v>
                </c:pt>
                <c:pt idx="622">
                  <c:v>6.6330689999999999</c:v>
                </c:pt>
                <c:pt idx="623">
                  <c:v>6.6028840000000004</c:v>
                </c:pt>
                <c:pt idx="624">
                  <c:v>5.9840980000000004</c:v>
                </c:pt>
                <c:pt idx="625">
                  <c:v>6.0293729999999996</c:v>
                </c:pt>
                <c:pt idx="626">
                  <c:v>6.1199279999999998</c:v>
                </c:pt>
                <c:pt idx="627">
                  <c:v>6.2859429999999996</c:v>
                </c:pt>
                <c:pt idx="628">
                  <c:v>6.6934339999999999</c:v>
                </c:pt>
                <c:pt idx="629">
                  <c:v>6.6330689999999999</c:v>
                </c:pt>
                <c:pt idx="630">
                  <c:v>6.5521659999999997</c:v>
                </c:pt>
                <c:pt idx="631">
                  <c:v>6.7159740000000001</c:v>
                </c:pt>
                <c:pt idx="632">
                  <c:v>6.7383110000000004</c:v>
                </c:pt>
                <c:pt idx="633">
                  <c:v>6.812767</c:v>
                </c:pt>
                <c:pt idx="634">
                  <c:v>7.2148310000000002</c:v>
                </c:pt>
                <c:pt idx="635">
                  <c:v>7.229724</c:v>
                </c:pt>
                <c:pt idx="636">
                  <c:v>7.3786389999999997</c:v>
                </c:pt>
                <c:pt idx="637">
                  <c:v>7.229724</c:v>
                </c:pt>
                <c:pt idx="638">
                  <c:v>7.1627109999999998</c:v>
                </c:pt>
                <c:pt idx="639">
                  <c:v>7.0808099999999996</c:v>
                </c:pt>
                <c:pt idx="640">
                  <c:v>7.1776030000000004</c:v>
                </c:pt>
                <c:pt idx="641">
                  <c:v>6.939343</c:v>
                </c:pt>
                <c:pt idx="642">
                  <c:v>7.0212469999999998</c:v>
                </c:pt>
                <c:pt idx="643">
                  <c:v>7.0266919999999997</c:v>
                </c:pt>
                <c:pt idx="644">
                  <c:v>7.7036069999999999</c:v>
                </c:pt>
                <c:pt idx="645">
                  <c:v>7.2694979999999996</c:v>
                </c:pt>
                <c:pt idx="646">
                  <c:v>6.7250220000000001</c:v>
                </c:pt>
                <c:pt idx="647">
                  <c:v>7.0561230000000004</c:v>
                </c:pt>
                <c:pt idx="648">
                  <c:v>7.5196649999999998</c:v>
                </c:pt>
                <c:pt idx="649">
                  <c:v>7.7845440000000004</c:v>
                </c:pt>
                <c:pt idx="650">
                  <c:v>7.6521020000000002</c:v>
                </c:pt>
                <c:pt idx="651">
                  <c:v>7.8139770000000004</c:v>
                </c:pt>
                <c:pt idx="652">
                  <c:v>7.2989309999999996</c:v>
                </c:pt>
                <c:pt idx="653">
                  <c:v>6.8501070000000004</c:v>
                </c:pt>
                <c:pt idx="654">
                  <c:v>6.5557930000000004</c:v>
                </c:pt>
                <c:pt idx="655">
                  <c:v>6.6955900000000002</c:v>
                </c:pt>
                <c:pt idx="656">
                  <c:v>6.7586700000000004</c:v>
                </c:pt>
                <c:pt idx="657">
                  <c:v>6.6062190000000003</c:v>
                </c:pt>
                <c:pt idx="658">
                  <c:v>6.5626579999999999</c:v>
                </c:pt>
                <c:pt idx="659">
                  <c:v>6.577178</c:v>
                </c:pt>
                <c:pt idx="660">
                  <c:v>6.4029470000000002</c:v>
                </c:pt>
                <c:pt idx="661">
                  <c:v>6.8530430000000004</c:v>
                </c:pt>
                <c:pt idx="662">
                  <c:v>6.9982350000000002</c:v>
                </c:pt>
                <c:pt idx="663">
                  <c:v>7.3103959999999999</c:v>
                </c:pt>
                <c:pt idx="664">
                  <c:v>7.4483290000000002</c:v>
                </c:pt>
                <c:pt idx="665">
                  <c:v>7.1506879999999997</c:v>
                </c:pt>
                <c:pt idx="666">
                  <c:v>7.1434249999999997</c:v>
                </c:pt>
                <c:pt idx="667">
                  <c:v>7.1143879999999999</c:v>
                </c:pt>
                <c:pt idx="668">
                  <c:v>6.9982350000000002</c:v>
                </c:pt>
                <c:pt idx="669">
                  <c:v>6.8586320000000001</c:v>
                </c:pt>
                <c:pt idx="670">
                  <c:v>6.7296300000000002</c:v>
                </c:pt>
                <c:pt idx="671">
                  <c:v>7.2814759999999996</c:v>
                </c:pt>
                <c:pt idx="672">
                  <c:v>7.4391429999999996</c:v>
                </c:pt>
                <c:pt idx="673">
                  <c:v>7.3961410000000001</c:v>
                </c:pt>
                <c:pt idx="674">
                  <c:v>7.3818089999999996</c:v>
                </c:pt>
                <c:pt idx="675">
                  <c:v>7.6828159999999999</c:v>
                </c:pt>
                <c:pt idx="676">
                  <c:v>7.5323120000000001</c:v>
                </c:pt>
                <c:pt idx="677">
                  <c:v>8.1128250000000008</c:v>
                </c:pt>
                <c:pt idx="678">
                  <c:v>8.0698220000000003</c:v>
                </c:pt>
                <c:pt idx="679">
                  <c:v>8.9585070000000009</c:v>
                </c:pt>
                <c:pt idx="680">
                  <c:v>8.9728410000000007</c:v>
                </c:pt>
                <c:pt idx="681">
                  <c:v>8.9943410000000004</c:v>
                </c:pt>
                <c:pt idx="682">
                  <c:v>8.6073360000000001</c:v>
                </c:pt>
                <c:pt idx="683">
                  <c:v>8.8396270000000001</c:v>
                </c:pt>
                <c:pt idx="684">
                  <c:v>9.1954449999999994</c:v>
                </c:pt>
                <c:pt idx="685">
                  <c:v>8.8605590000000003</c:v>
                </c:pt>
                <c:pt idx="686">
                  <c:v>8.6024139999999996</c:v>
                </c:pt>
                <c:pt idx="687">
                  <c:v>8.4349710000000009</c:v>
                </c:pt>
                <c:pt idx="688">
                  <c:v>8.3861380000000008</c:v>
                </c:pt>
                <c:pt idx="689">
                  <c:v>8.3512509999999995</c:v>
                </c:pt>
                <c:pt idx="690">
                  <c:v>9.4187019999999997</c:v>
                </c:pt>
                <c:pt idx="691">
                  <c:v>9.7884729999999998</c:v>
                </c:pt>
                <c:pt idx="692">
                  <c:v>9.9140569999999997</c:v>
                </c:pt>
                <c:pt idx="693">
                  <c:v>9.9349849999999993</c:v>
                </c:pt>
                <c:pt idx="694">
                  <c:v>10.018708</c:v>
                </c:pt>
                <c:pt idx="695">
                  <c:v>9.7212060000000005</c:v>
                </c:pt>
                <c:pt idx="696">
                  <c:v>10.102433</c:v>
                </c:pt>
                <c:pt idx="697">
                  <c:v>9.5305929999999996</c:v>
                </c:pt>
                <c:pt idx="698">
                  <c:v>9.5442099999999996</c:v>
                </c:pt>
                <c:pt idx="699">
                  <c:v>9.4216770000000007</c:v>
                </c:pt>
                <c:pt idx="700">
                  <c:v>9.2719079999999998</c:v>
                </c:pt>
                <c:pt idx="701">
                  <c:v>9.5782509999999998</c:v>
                </c:pt>
                <c:pt idx="702">
                  <c:v>9.4216770000000007</c:v>
                </c:pt>
                <c:pt idx="703">
                  <c:v>9.5374020000000002</c:v>
                </c:pt>
                <c:pt idx="704">
                  <c:v>9.4761330000000008</c:v>
                </c:pt>
                <c:pt idx="705">
                  <c:v>9.3467900000000004</c:v>
                </c:pt>
                <c:pt idx="706">
                  <c:v>9.510173</c:v>
                </c:pt>
                <c:pt idx="707">
                  <c:v>9.4148669999999992</c:v>
                </c:pt>
                <c:pt idx="708">
                  <c:v>9.2551129999999997</c:v>
                </c:pt>
                <c:pt idx="709">
                  <c:v>9.6667470000000009</c:v>
                </c:pt>
                <c:pt idx="710">
                  <c:v>9.4476510000000005</c:v>
                </c:pt>
                <c:pt idx="711">
                  <c:v>9.4277339999999992</c:v>
                </c:pt>
                <c:pt idx="712">
                  <c:v>9.3281449999999992</c:v>
                </c:pt>
                <c:pt idx="713">
                  <c:v>9.3812610000000003</c:v>
                </c:pt>
                <c:pt idx="714">
                  <c:v>10.211162</c:v>
                </c:pt>
                <c:pt idx="715">
                  <c:v>10.649357</c:v>
                </c:pt>
                <c:pt idx="716">
                  <c:v>10.815338000000001</c:v>
                </c:pt>
                <c:pt idx="717">
                  <c:v>10.436904</c:v>
                </c:pt>
                <c:pt idx="718">
                  <c:v>10.649357</c:v>
                </c:pt>
                <c:pt idx="719">
                  <c:v>10.171329</c:v>
                </c:pt>
                <c:pt idx="720">
                  <c:v>10.79542</c:v>
                </c:pt>
                <c:pt idx="721">
                  <c:v>10.948121</c:v>
                </c:pt>
                <c:pt idx="722">
                  <c:v>10.712254</c:v>
                </c:pt>
                <c:pt idx="723">
                  <c:v>10.582333</c:v>
                </c:pt>
                <c:pt idx="724">
                  <c:v>10.764224</c:v>
                </c:pt>
                <c:pt idx="725">
                  <c:v>10.621308000000001</c:v>
                </c:pt>
                <c:pt idx="726">
                  <c:v>10.900648</c:v>
                </c:pt>
                <c:pt idx="727">
                  <c:v>10.660285</c:v>
                </c:pt>
                <c:pt idx="728">
                  <c:v>11.855589999999999</c:v>
                </c:pt>
                <c:pt idx="729">
                  <c:v>12.12843</c:v>
                </c:pt>
                <c:pt idx="730">
                  <c:v>11.420341000000001</c:v>
                </c:pt>
                <c:pt idx="731">
                  <c:v>11.173488000000001</c:v>
                </c:pt>
                <c:pt idx="732">
                  <c:v>11.056552</c:v>
                </c:pt>
                <c:pt idx="733">
                  <c:v>11.433339</c:v>
                </c:pt>
                <c:pt idx="734">
                  <c:v>11.16699</c:v>
                </c:pt>
                <c:pt idx="735">
                  <c:v>10.995077999999999</c:v>
                </c:pt>
                <c:pt idx="736">
                  <c:v>11.428006999999999</c:v>
                </c:pt>
                <c:pt idx="737">
                  <c:v>10.855015</c:v>
                </c:pt>
                <c:pt idx="738">
                  <c:v>10.466651000000001</c:v>
                </c:pt>
                <c:pt idx="739">
                  <c:v>10.237456</c:v>
                </c:pt>
                <c:pt idx="740">
                  <c:v>10.250189000000001</c:v>
                </c:pt>
                <c:pt idx="741">
                  <c:v>10.186525</c:v>
                </c:pt>
                <c:pt idx="742">
                  <c:v>10.001893000000001</c:v>
                </c:pt>
                <c:pt idx="743">
                  <c:v>10.180153000000001</c:v>
                </c:pt>
                <c:pt idx="744">
                  <c:v>10.377520000000001</c:v>
                </c:pt>
                <c:pt idx="745">
                  <c:v>9.7599619999999998</c:v>
                </c:pt>
                <c:pt idx="746">
                  <c:v>9.8045270000000002</c:v>
                </c:pt>
                <c:pt idx="747">
                  <c:v>9.8172599999999992</c:v>
                </c:pt>
                <c:pt idx="748">
                  <c:v>9.8290159999999993</c:v>
                </c:pt>
                <c:pt idx="749">
                  <c:v>10.202503999999999</c:v>
                </c:pt>
                <c:pt idx="750">
                  <c:v>9.8414640000000002</c:v>
                </c:pt>
                <c:pt idx="751">
                  <c:v>10.015758999999999</c:v>
                </c:pt>
                <c:pt idx="752">
                  <c:v>9.6422720000000002</c:v>
                </c:pt>
                <c:pt idx="753">
                  <c:v>9.0446869999999997</c:v>
                </c:pt>
                <c:pt idx="754">
                  <c:v>8.2665819999999997</c:v>
                </c:pt>
                <c:pt idx="755">
                  <c:v>8.7396700000000003</c:v>
                </c:pt>
                <c:pt idx="756">
                  <c:v>8.5715990000000009</c:v>
                </c:pt>
                <c:pt idx="757">
                  <c:v>8.4969000000000001</c:v>
                </c:pt>
                <c:pt idx="758">
                  <c:v>8.4408770000000004</c:v>
                </c:pt>
                <c:pt idx="759">
                  <c:v>8.6027210000000007</c:v>
                </c:pt>
                <c:pt idx="760">
                  <c:v>8.7956920000000007</c:v>
                </c:pt>
                <c:pt idx="761">
                  <c:v>8.6017480000000006</c:v>
                </c:pt>
                <c:pt idx="762">
                  <c:v>8.6867319999999992</c:v>
                </c:pt>
                <c:pt idx="763">
                  <c:v>8.6928059999999991</c:v>
                </c:pt>
                <c:pt idx="764">
                  <c:v>8.7110149999999997</c:v>
                </c:pt>
                <c:pt idx="765">
                  <c:v>8.7231570000000005</c:v>
                </c:pt>
                <c:pt idx="766">
                  <c:v>8.7960010000000004</c:v>
                </c:pt>
                <c:pt idx="767">
                  <c:v>7.9704290000000002</c:v>
                </c:pt>
                <c:pt idx="768">
                  <c:v>8.0311339999999998</c:v>
                </c:pt>
                <c:pt idx="769">
                  <c:v>8.1161169999999991</c:v>
                </c:pt>
                <c:pt idx="770">
                  <c:v>7.5090760000000003</c:v>
                </c:pt>
                <c:pt idx="771">
                  <c:v>7.3512459999999997</c:v>
                </c:pt>
                <c:pt idx="772">
                  <c:v>7.8186660000000003</c:v>
                </c:pt>
                <c:pt idx="773">
                  <c:v>7.5394290000000002</c:v>
                </c:pt>
                <c:pt idx="774">
                  <c:v>8.0376829999999995</c:v>
                </c:pt>
                <c:pt idx="775">
                  <c:v>8.2151160000000001</c:v>
                </c:pt>
                <c:pt idx="776">
                  <c:v>7.3811850000000003</c:v>
                </c:pt>
                <c:pt idx="777">
                  <c:v>6.9730869999999996</c:v>
                </c:pt>
                <c:pt idx="778">
                  <c:v>6.6773689999999997</c:v>
                </c:pt>
                <c:pt idx="779">
                  <c:v>6.8902859999999997</c:v>
                </c:pt>
                <c:pt idx="780">
                  <c:v>6.3934749999999996</c:v>
                </c:pt>
                <c:pt idx="781">
                  <c:v>6.4703619999999997</c:v>
                </c:pt>
                <c:pt idx="782">
                  <c:v>6.4999330000000004</c:v>
                </c:pt>
                <c:pt idx="783">
                  <c:v>6.9257720000000003</c:v>
                </c:pt>
                <c:pt idx="784">
                  <c:v>7.6650720000000003</c:v>
                </c:pt>
                <c:pt idx="785">
                  <c:v>6.9435149999999997</c:v>
                </c:pt>
                <c:pt idx="786">
                  <c:v>6.3402479999999999</c:v>
                </c:pt>
                <c:pt idx="787">
                  <c:v>5.8884569999999998</c:v>
                </c:pt>
                <c:pt idx="788">
                  <c:v>5.4376959999999999</c:v>
                </c:pt>
                <c:pt idx="789">
                  <c:v>5.534694</c:v>
                </c:pt>
                <c:pt idx="790">
                  <c:v>5.4433990000000003</c:v>
                </c:pt>
                <c:pt idx="791">
                  <c:v>5.2722230000000003</c:v>
                </c:pt>
                <c:pt idx="792">
                  <c:v>5.2779299999999996</c:v>
                </c:pt>
                <c:pt idx="793">
                  <c:v>5.5575159999999997</c:v>
                </c:pt>
                <c:pt idx="794">
                  <c:v>5.7572239999999999</c:v>
                </c:pt>
                <c:pt idx="795">
                  <c:v>5.8941629999999998</c:v>
                </c:pt>
                <c:pt idx="796">
                  <c:v>5.9968690000000002</c:v>
                </c:pt>
                <c:pt idx="797">
                  <c:v>6.4248099999999999</c:v>
                </c:pt>
                <c:pt idx="798">
                  <c:v>6.0824579999999999</c:v>
                </c:pt>
                <c:pt idx="799">
                  <c:v>6.778575</c:v>
                </c:pt>
                <c:pt idx="800">
                  <c:v>6.4977289999999996</c:v>
                </c:pt>
                <c:pt idx="801">
                  <c:v>6.4257160000000004</c:v>
                </c:pt>
                <c:pt idx="802">
                  <c:v>6.4423339999999998</c:v>
                </c:pt>
                <c:pt idx="803">
                  <c:v>5.3122930000000004</c:v>
                </c:pt>
                <c:pt idx="804">
                  <c:v>6.8799489999999999</c:v>
                </c:pt>
                <c:pt idx="805">
                  <c:v>7.2455499999999997</c:v>
                </c:pt>
                <c:pt idx="806">
                  <c:v>7.8881170000000003</c:v>
                </c:pt>
                <c:pt idx="807">
                  <c:v>7.6277679999999997</c:v>
                </c:pt>
                <c:pt idx="808">
                  <c:v>7.9545909999999997</c:v>
                </c:pt>
                <c:pt idx="809">
                  <c:v>7.3951169999999999</c:v>
                </c:pt>
                <c:pt idx="810">
                  <c:v>8.3035730000000001</c:v>
                </c:pt>
                <c:pt idx="811">
                  <c:v>8.4365199999999998</c:v>
                </c:pt>
                <c:pt idx="812">
                  <c:v>9.2120390000000008</c:v>
                </c:pt>
                <c:pt idx="813">
                  <c:v>8.2811939999999993</c:v>
                </c:pt>
                <c:pt idx="814">
                  <c:v>8.6982309999999998</c:v>
                </c:pt>
                <c:pt idx="815">
                  <c:v>8.8119680000000002</c:v>
                </c:pt>
                <c:pt idx="816">
                  <c:v>9.1044389999999993</c:v>
                </c:pt>
                <c:pt idx="817">
                  <c:v>8.7848889999999997</c:v>
                </c:pt>
                <c:pt idx="818">
                  <c:v>8.4490890000000007</c:v>
                </c:pt>
                <c:pt idx="819">
                  <c:v>8.9690329999999996</c:v>
                </c:pt>
                <c:pt idx="820">
                  <c:v>9.0123650000000008</c:v>
                </c:pt>
                <c:pt idx="821">
                  <c:v>8.8119680000000002</c:v>
                </c:pt>
                <c:pt idx="822">
                  <c:v>8.0537170000000007</c:v>
                </c:pt>
                <c:pt idx="823">
                  <c:v>8.2866099999999996</c:v>
                </c:pt>
                <c:pt idx="824">
                  <c:v>8.3191050000000004</c:v>
                </c:pt>
                <c:pt idx="825">
                  <c:v>8.5411629999999992</c:v>
                </c:pt>
                <c:pt idx="826">
                  <c:v>8.0342880000000001</c:v>
                </c:pt>
                <c:pt idx="827">
                  <c:v>8.5956860000000006</c:v>
                </c:pt>
                <c:pt idx="828">
                  <c:v>8.8181229999999999</c:v>
                </c:pt>
                <c:pt idx="829">
                  <c:v>8.712199</c:v>
                </c:pt>
                <c:pt idx="830">
                  <c:v>8.6698319999999995</c:v>
                </c:pt>
                <c:pt idx="831">
                  <c:v>8.5215409999999991</c:v>
                </c:pt>
                <c:pt idx="832">
                  <c:v>9.5754750000000008</c:v>
                </c:pt>
                <c:pt idx="833">
                  <c:v>9.3689260000000001</c:v>
                </c:pt>
                <c:pt idx="834">
                  <c:v>10.046834</c:v>
                </c:pt>
                <c:pt idx="835">
                  <c:v>10.015059000000001</c:v>
                </c:pt>
                <c:pt idx="836">
                  <c:v>9.7661409999999993</c:v>
                </c:pt>
                <c:pt idx="837">
                  <c:v>9.6708049999999997</c:v>
                </c:pt>
                <c:pt idx="838">
                  <c:v>9.8561720000000008</c:v>
                </c:pt>
                <c:pt idx="839">
                  <c:v>9.4271849999999997</c:v>
                </c:pt>
                <c:pt idx="840">
                  <c:v>9.1364769999999993</c:v>
                </c:pt>
                <c:pt idx="841">
                  <c:v>9.1883900000000001</c:v>
                </c:pt>
                <c:pt idx="842">
                  <c:v>9.2299179999999996</c:v>
                </c:pt>
                <c:pt idx="843">
                  <c:v>8.7419480000000007</c:v>
                </c:pt>
                <c:pt idx="844">
                  <c:v>7.9528869999999996</c:v>
                </c:pt>
                <c:pt idx="845">
                  <c:v>7.9944189999999997</c:v>
                </c:pt>
                <c:pt idx="846">
                  <c:v>7.2520790000000002</c:v>
                </c:pt>
                <c:pt idx="847">
                  <c:v>7.2313130000000001</c:v>
                </c:pt>
                <c:pt idx="848">
                  <c:v>7.2261249999999997</c:v>
                </c:pt>
                <c:pt idx="849">
                  <c:v>7.3974289999999998</c:v>
                </c:pt>
                <c:pt idx="850">
                  <c:v>7.7348600000000003</c:v>
                </c:pt>
                <c:pt idx="851">
                  <c:v>7.6258460000000001</c:v>
                </c:pt>
                <c:pt idx="852">
                  <c:v>7.2584010000000001</c:v>
                </c:pt>
                <c:pt idx="853">
                  <c:v>7.7640909999999996</c:v>
                </c:pt>
                <c:pt idx="854">
                  <c:v>8.0501369999999994</c:v>
                </c:pt>
                <c:pt idx="855">
                  <c:v>7.753876</c:v>
                </c:pt>
                <c:pt idx="856">
                  <c:v>7.7845240000000002</c:v>
                </c:pt>
                <c:pt idx="857">
                  <c:v>7.6057439999999996</c:v>
                </c:pt>
                <c:pt idx="858">
                  <c:v>7.6210699999999996</c:v>
                </c:pt>
                <c:pt idx="859">
                  <c:v>7.7845240000000002</c:v>
                </c:pt>
                <c:pt idx="860">
                  <c:v>7.5444490000000002</c:v>
                </c:pt>
                <c:pt idx="861">
                  <c:v>7.6363919999999998</c:v>
                </c:pt>
                <c:pt idx="862">
                  <c:v>7.9633019999999997</c:v>
                </c:pt>
                <c:pt idx="863">
                  <c:v>7.7027970000000003</c:v>
                </c:pt>
                <c:pt idx="864">
                  <c:v>7.9173289999999996</c:v>
                </c:pt>
                <c:pt idx="865">
                  <c:v>7.1409380000000002</c:v>
                </c:pt>
                <c:pt idx="866">
                  <c:v>7.6133160000000002</c:v>
                </c:pt>
                <c:pt idx="867">
                  <c:v>7.6133160000000002</c:v>
                </c:pt>
                <c:pt idx="868">
                  <c:v>7.4575319999999996</c:v>
                </c:pt>
                <c:pt idx="869">
                  <c:v>7.2464709999999997</c:v>
                </c:pt>
                <c:pt idx="870">
                  <c:v>7.4776309999999997</c:v>
                </c:pt>
                <c:pt idx="871">
                  <c:v>7.2816450000000001</c:v>
                </c:pt>
                <c:pt idx="872">
                  <c:v>7.542961</c:v>
                </c:pt>
                <c:pt idx="873">
                  <c:v>8.0454919999999994</c:v>
                </c:pt>
                <c:pt idx="874">
                  <c:v>8.2766540000000006</c:v>
                </c:pt>
                <c:pt idx="875">
                  <c:v>8.3017810000000001</c:v>
                </c:pt>
                <c:pt idx="876">
                  <c:v>8.0354399999999995</c:v>
                </c:pt>
                <c:pt idx="877">
                  <c:v>8.256551</c:v>
                </c:pt>
                <c:pt idx="878">
                  <c:v>8.5292359999999992</c:v>
                </c:pt>
                <c:pt idx="879">
                  <c:v>8.8464200000000002</c:v>
                </c:pt>
                <c:pt idx="880">
                  <c:v>8.7671220000000005</c:v>
                </c:pt>
                <c:pt idx="881">
                  <c:v>8.8265960000000003</c:v>
                </c:pt>
                <c:pt idx="882">
                  <c:v>8.965363</c:v>
                </c:pt>
                <c:pt idx="883">
                  <c:v>9.0099669999999996</c:v>
                </c:pt>
                <c:pt idx="884">
                  <c:v>9.0297879999999999</c:v>
                </c:pt>
                <c:pt idx="885">
                  <c:v>8.4846310000000003</c:v>
                </c:pt>
                <c:pt idx="886">
                  <c:v>8.3607329999999997</c:v>
                </c:pt>
                <c:pt idx="887">
                  <c:v>8.2318770000000008</c:v>
                </c:pt>
                <c:pt idx="888">
                  <c:v>7.9692069999999999</c:v>
                </c:pt>
                <c:pt idx="889">
                  <c:v>8.0782430000000005</c:v>
                </c:pt>
                <c:pt idx="890">
                  <c:v>7.7759280000000004</c:v>
                </c:pt>
                <c:pt idx="891">
                  <c:v>7.6157149999999998</c:v>
                </c:pt>
                <c:pt idx="892">
                  <c:v>7.7768139999999999</c:v>
                </c:pt>
                <c:pt idx="893">
                  <c:v>7.7182339999999998</c:v>
                </c:pt>
                <c:pt idx="894">
                  <c:v>7.9672099999999997</c:v>
                </c:pt>
                <c:pt idx="895">
                  <c:v>7.8451649999999997</c:v>
                </c:pt>
                <c:pt idx="896">
                  <c:v>7.8793350000000002</c:v>
                </c:pt>
                <c:pt idx="897">
                  <c:v>7.9037470000000001</c:v>
                </c:pt>
                <c:pt idx="898">
                  <c:v>7.7768139999999999</c:v>
                </c:pt>
                <c:pt idx="899">
                  <c:v>8.0013839999999998</c:v>
                </c:pt>
                <c:pt idx="900">
                  <c:v>8.0306750000000005</c:v>
                </c:pt>
                <c:pt idx="901">
                  <c:v>7.8549230000000003</c:v>
                </c:pt>
                <c:pt idx="902">
                  <c:v>7.9574449999999999</c:v>
                </c:pt>
                <c:pt idx="903">
                  <c:v>7.986739</c:v>
                </c:pt>
                <c:pt idx="904">
                  <c:v>8.0321990000000003</c:v>
                </c:pt>
                <c:pt idx="905">
                  <c:v>8.0514510000000001</c:v>
                </c:pt>
                <c:pt idx="906">
                  <c:v>7.6953199999999997</c:v>
                </c:pt>
                <c:pt idx="907">
                  <c:v>7.6712530000000001</c:v>
                </c:pt>
                <c:pt idx="908">
                  <c:v>7.6135020000000004</c:v>
                </c:pt>
                <c:pt idx="909">
                  <c:v>7.7867569999999997</c:v>
                </c:pt>
                <c:pt idx="910">
                  <c:v>7.7963829999999996</c:v>
                </c:pt>
                <c:pt idx="911">
                  <c:v>8.0610739999999996</c:v>
                </c:pt>
                <c:pt idx="912">
                  <c:v>8.2728269999999995</c:v>
                </c:pt>
                <c:pt idx="913">
                  <c:v>8.2343270000000004</c:v>
                </c:pt>
                <c:pt idx="914">
                  <c:v>8.0129509999999993</c:v>
                </c:pt>
                <c:pt idx="915">
                  <c:v>7.7937770000000004</c:v>
                </c:pt>
                <c:pt idx="916">
                  <c:v>7.8601869999999998</c:v>
                </c:pt>
                <c:pt idx="917">
                  <c:v>8.0641619999999996</c:v>
                </c:pt>
                <c:pt idx="918">
                  <c:v>8.2064710000000005</c:v>
                </c:pt>
                <c:pt idx="919">
                  <c:v>8.0641619999999996</c:v>
                </c:pt>
                <c:pt idx="920">
                  <c:v>7.3715950000000001</c:v>
                </c:pt>
                <c:pt idx="921">
                  <c:v>7.5423650000000002</c:v>
                </c:pt>
                <c:pt idx="922">
                  <c:v>7.5518510000000001</c:v>
                </c:pt>
                <c:pt idx="923">
                  <c:v>7.7605709999999997</c:v>
                </c:pt>
                <c:pt idx="924">
                  <c:v>7.826981</c:v>
                </c:pt>
                <c:pt idx="925">
                  <c:v>7.8080030000000002</c:v>
                </c:pt>
                <c:pt idx="926">
                  <c:v>7.826981</c:v>
                </c:pt>
                <c:pt idx="927">
                  <c:v>8.0167280000000005</c:v>
                </c:pt>
                <c:pt idx="928">
                  <c:v>7.8942300000000003</c:v>
                </c:pt>
                <c:pt idx="929">
                  <c:v>7.6885789999999998</c:v>
                </c:pt>
                <c:pt idx="930">
                  <c:v>7.8381470000000002</c:v>
                </c:pt>
                <c:pt idx="931">
                  <c:v>8.2073830000000001</c:v>
                </c:pt>
                <c:pt idx="932">
                  <c:v>8.6654250000000008</c:v>
                </c:pt>
                <c:pt idx="933">
                  <c:v>8.5859719999999999</c:v>
                </c:pt>
                <c:pt idx="934">
                  <c:v>8.3943390000000004</c:v>
                </c:pt>
                <c:pt idx="935">
                  <c:v>8.4130330000000004</c:v>
                </c:pt>
                <c:pt idx="936">
                  <c:v>8.1653199999999995</c:v>
                </c:pt>
                <c:pt idx="937">
                  <c:v>8.1045560000000005</c:v>
                </c:pt>
                <c:pt idx="938">
                  <c:v>8.0064050000000009</c:v>
                </c:pt>
                <c:pt idx="939">
                  <c:v>7.9456420000000003</c:v>
                </c:pt>
                <c:pt idx="940">
                  <c:v>8.0624939999999992</c:v>
                </c:pt>
                <c:pt idx="941">
                  <c:v>7.7870629999999998</c:v>
                </c:pt>
                <c:pt idx="942">
                  <c:v>7.7363790000000003</c:v>
                </c:pt>
                <c:pt idx="943">
                  <c:v>7.8101060000000002</c:v>
                </c:pt>
                <c:pt idx="944">
                  <c:v>7.7409869999999996</c:v>
                </c:pt>
                <c:pt idx="945">
                  <c:v>7.5152089999999996</c:v>
                </c:pt>
                <c:pt idx="946">
                  <c:v>6.7825790000000001</c:v>
                </c:pt>
                <c:pt idx="947">
                  <c:v>6.9484570000000003</c:v>
                </c:pt>
                <c:pt idx="948">
                  <c:v>7.0175739999999998</c:v>
                </c:pt>
                <c:pt idx="949">
                  <c:v>6.8563000000000001</c:v>
                </c:pt>
                <c:pt idx="950">
                  <c:v>6.787185</c:v>
                </c:pt>
                <c:pt idx="951">
                  <c:v>6.8102260000000001</c:v>
                </c:pt>
                <c:pt idx="952">
                  <c:v>6.8240480000000003</c:v>
                </c:pt>
                <c:pt idx="953">
                  <c:v>6.911594</c:v>
                </c:pt>
                <c:pt idx="954">
                  <c:v>6.6515680000000001</c:v>
                </c:pt>
                <c:pt idx="955">
                  <c:v>6.5700099999999999</c:v>
                </c:pt>
                <c:pt idx="956">
                  <c:v>6.5382910000000001</c:v>
                </c:pt>
                <c:pt idx="957">
                  <c:v>6.6606310000000004</c:v>
                </c:pt>
                <c:pt idx="958">
                  <c:v>6.6243819999999998</c:v>
                </c:pt>
                <c:pt idx="959">
                  <c:v>6.0670609999999998</c:v>
                </c:pt>
                <c:pt idx="960">
                  <c:v>5.8586369999999999</c:v>
                </c:pt>
                <c:pt idx="961">
                  <c:v>6.0081619999999996</c:v>
                </c:pt>
                <c:pt idx="962">
                  <c:v>5.8812889999999998</c:v>
                </c:pt>
                <c:pt idx="963">
                  <c:v>5.6864549999999996</c:v>
                </c:pt>
                <c:pt idx="964">
                  <c:v>5.713641</c:v>
                </c:pt>
                <c:pt idx="965">
                  <c:v>5.7952000000000004</c:v>
                </c:pt>
                <c:pt idx="966">
                  <c:v>5.7453570000000003</c:v>
                </c:pt>
                <c:pt idx="967">
                  <c:v>5.8350429999999998</c:v>
                </c:pt>
                <c:pt idx="968">
                  <c:v>5.7497629999999997</c:v>
                </c:pt>
                <c:pt idx="969">
                  <c:v>5.90686</c:v>
                </c:pt>
                <c:pt idx="970">
                  <c:v>5.9427669999999999</c:v>
                </c:pt>
                <c:pt idx="971">
                  <c:v>5.5073850000000002</c:v>
                </c:pt>
                <c:pt idx="972">
                  <c:v>5.3861939999999997</c:v>
                </c:pt>
                <c:pt idx="973">
                  <c:v>5.5028940000000004</c:v>
                </c:pt>
                <c:pt idx="974">
                  <c:v>5.5298259999999999</c:v>
                </c:pt>
                <c:pt idx="975">
                  <c:v>5.5118729999999996</c:v>
                </c:pt>
                <c:pt idx="976">
                  <c:v>5.5163580000000003</c:v>
                </c:pt>
                <c:pt idx="977">
                  <c:v>5.5388029999999997</c:v>
                </c:pt>
                <c:pt idx="978">
                  <c:v>5.3098900000000002</c:v>
                </c:pt>
                <c:pt idx="979">
                  <c:v>5.4535220000000004</c:v>
                </c:pt>
                <c:pt idx="980">
                  <c:v>5.1756529999999996</c:v>
                </c:pt>
                <c:pt idx="981">
                  <c:v>4.4483129999999997</c:v>
                </c:pt>
                <c:pt idx="982">
                  <c:v>4.6478900000000003</c:v>
                </c:pt>
                <c:pt idx="983">
                  <c:v>4.5813620000000004</c:v>
                </c:pt>
                <c:pt idx="984">
                  <c:v>4.5902339999999997</c:v>
                </c:pt>
                <c:pt idx="985">
                  <c:v>4.6789319999999996</c:v>
                </c:pt>
                <c:pt idx="986">
                  <c:v>4.6567569999999998</c:v>
                </c:pt>
                <c:pt idx="987">
                  <c:v>4.6878019999999996</c:v>
                </c:pt>
                <c:pt idx="988">
                  <c:v>4.7853750000000002</c:v>
                </c:pt>
                <c:pt idx="989">
                  <c:v>4.7410240000000003</c:v>
                </c:pt>
                <c:pt idx="990">
                  <c:v>4.9938190000000002</c:v>
                </c:pt>
                <c:pt idx="991">
                  <c:v>5.1224340000000002</c:v>
                </c:pt>
                <c:pt idx="992">
                  <c:v>5.3796660000000003</c:v>
                </c:pt>
                <c:pt idx="993">
                  <c:v>5.184971</c:v>
                </c:pt>
                <c:pt idx="994">
                  <c:v>5.2771699999999999</c:v>
                </c:pt>
                <c:pt idx="995">
                  <c:v>5.3254630000000001</c:v>
                </c:pt>
                <c:pt idx="996">
                  <c:v>5.426437</c:v>
                </c:pt>
                <c:pt idx="997">
                  <c:v>5.452782</c:v>
                </c:pt>
                <c:pt idx="998">
                  <c:v>5.4352179999999999</c:v>
                </c:pt>
                <c:pt idx="999">
                  <c:v>5.2991190000000001</c:v>
                </c:pt>
                <c:pt idx="1000">
                  <c:v>5.4659509999999996</c:v>
                </c:pt>
                <c:pt idx="1001">
                  <c:v>5.5537590000000003</c:v>
                </c:pt>
                <c:pt idx="1002">
                  <c:v>5.5010729999999999</c:v>
                </c:pt>
                <c:pt idx="1003">
                  <c:v>5.5537590000000003</c:v>
                </c:pt>
                <c:pt idx="1004">
                  <c:v>5.4747320000000004</c:v>
                </c:pt>
                <c:pt idx="1005">
                  <c:v>5.3254630000000001</c:v>
                </c:pt>
                <c:pt idx="1006">
                  <c:v>5.2718049999999996</c:v>
                </c:pt>
                <c:pt idx="1007">
                  <c:v>5.2587659999999996</c:v>
                </c:pt>
                <c:pt idx="1008">
                  <c:v>5.0153850000000002</c:v>
                </c:pt>
                <c:pt idx="1009">
                  <c:v>5.1718450000000002</c:v>
                </c:pt>
                <c:pt idx="1010">
                  <c:v>5.2891870000000001</c:v>
                </c:pt>
                <c:pt idx="1011">
                  <c:v>5.219652</c:v>
                </c:pt>
                <c:pt idx="1012">
                  <c:v>5.5977610000000002</c:v>
                </c:pt>
                <c:pt idx="1013">
                  <c:v>5.5412629999999998</c:v>
                </c:pt>
                <c:pt idx="1014">
                  <c:v>5.7281449999999996</c:v>
                </c:pt>
                <c:pt idx="1015">
                  <c:v>5.3891489999999997</c:v>
                </c:pt>
                <c:pt idx="1016">
                  <c:v>5.2587659999999996</c:v>
                </c:pt>
                <c:pt idx="1017">
                  <c:v>5.2066129999999999</c:v>
                </c:pt>
                <c:pt idx="1018">
                  <c:v>5.2500739999999997</c:v>
                </c:pt>
                <c:pt idx="1019">
                  <c:v>5.526643</c:v>
                </c:pt>
                <c:pt idx="1020">
                  <c:v>5.21096</c:v>
                </c:pt>
                <c:pt idx="1021">
                  <c:v>5.21096</c:v>
                </c:pt>
                <c:pt idx="1022">
                  <c:v>5.1590660000000002</c:v>
                </c:pt>
                <c:pt idx="1023">
                  <c:v>5.3363699999999996</c:v>
                </c:pt>
                <c:pt idx="1024">
                  <c:v>5.1244699999999996</c:v>
                </c:pt>
                <c:pt idx="1025">
                  <c:v>5.1460929999999996</c:v>
                </c:pt>
                <c:pt idx="1026">
                  <c:v>5.17204</c:v>
                </c:pt>
                <c:pt idx="1027">
                  <c:v>5.396909</c:v>
                </c:pt>
                <c:pt idx="1028">
                  <c:v>5.4963730000000002</c:v>
                </c:pt>
                <c:pt idx="1029">
                  <c:v>5.5352949999999996</c:v>
                </c:pt>
                <c:pt idx="1030">
                  <c:v>5.3666390000000002</c:v>
                </c:pt>
                <c:pt idx="1031">
                  <c:v>5.5742130000000003</c:v>
                </c:pt>
                <c:pt idx="1032">
                  <c:v>5.7082689999999996</c:v>
                </c:pt>
                <c:pt idx="1033">
                  <c:v>5.4799420000000003</c:v>
                </c:pt>
                <c:pt idx="1034">
                  <c:v>5.617693</c:v>
                </c:pt>
                <c:pt idx="1035">
                  <c:v>5.7167029999999999</c:v>
                </c:pt>
                <c:pt idx="1036">
                  <c:v>5.3335780000000002</c:v>
                </c:pt>
                <c:pt idx="1037">
                  <c:v>5.2259630000000001</c:v>
                </c:pt>
                <c:pt idx="1038">
                  <c:v>4.9504590000000004</c:v>
                </c:pt>
                <c:pt idx="1039">
                  <c:v>5.2259630000000001</c:v>
                </c:pt>
                <c:pt idx="1040">
                  <c:v>5.3852399999999996</c:v>
                </c:pt>
                <c:pt idx="1041">
                  <c:v>5.92333</c:v>
                </c:pt>
                <c:pt idx="1042">
                  <c:v>6.4657289999999996</c:v>
                </c:pt>
                <c:pt idx="1043">
                  <c:v>6.4571199999999997</c:v>
                </c:pt>
                <c:pt idx="1044">
                  <c:v>6.4140709999999999</c:v>
                </c:pt>
                <c:pt idx="1045">
                  <c:v>6.4334800000000003</c:v>
                </c:pt>
                <c:pt idx="1046">
                  <c:v>5.7296170000000002</c:v>
                </c:pt>
                <c:pt idx="1047">
                  <c:v>5.7124499999999996</c:v>
                </c:pt>
                <c:pt idx="1048">
                  <c:v>5.8154529999999998</c:v>
                </c:pt>
                <c:pt idx="1049">
                  <c:v>5.858371</c:v>
                </c:pt>
                <c:pt idx="1050">
                  <c:v>5.8154529999999998</c:v>
                </c:pt>
                <c:pt idx="1051">
                  <c:v>5.8025770000000003</c:v>
                </c:pt>
                <c:pt idx="1052">
                  <c:v>5.8798310000000003</c:v>
                </c:pt>
                <c:pt idx="1053">
                  <c:v>5.7897040000000004</c:v>
                </c:pt>
                <c:pt idx="1054">
                  <c:v>5.7124499999999996</c:v>
                </c:pt>
                <c:pt idx="1055">
                  <c:v>5.8798310000000003</c:v>
                </c:pt>
                <c:pt idx="1056">
                  <c:v>5.858371</c:v>
                </c:pt>
                <c:pt idx="1057">
                  <c:v>5.579402</c:v>
                </c:pt>
                <c:pt idx="1058">
                  <c:v>5.6433939999999998</c:v>
                </c:pt>
                <c:pt idx="1059">
                  <c:v>5.5193180000000002</c:v>
                </c:pt>
                <c:pt idx="1060">
                  <c:v>5.5193180000000002</c:v>
                </c:pt>
                <c:pt idx="1061">
                  <c:v>5.3652879999999996</c:v>
                </c:pt>
                <c:pt idx="1062">
                  <c:v>4.71495</c:v>
                </c:pt>
                <c:pt idx="1063">
                  <c:v>4.9288759999999998</c:v>
                </c:pt>
                <c:pt idx="1064">
                  <c:v>4.7962429999999996</c:v>
                </c:pt>
                <c:pt idx="1065">
                  <c:v>4.625102</c:v>
                </c:pt>
                <c:pt idx="1066">
                  <c:v>4.9288759999999998</c:v>
                </c:pt>
                <c:pt idx="1067">
                  <c:v>4.7876859999999999</c:v>
                </c:pt>
                <c:pt idx="1068">
                  <c:v>4.5138600000000002</c:v>
                </c:pt>
                <c:pt idx="1069">
                  <c:v>4.4967459999999999</c:v>
                </c:pt>
                <c:pt idx="1070">
                  <c:v>4.449681</c:v>
                </c:pt>
                <c:pt idx="1071">
                  <c:v>4.5395300000000001</c:v>
                </c:pt>
                <c:pt idx="1072">
                  <c:v>4.2657210000000001</c:v>
                </c:pt>
                <c:pt idx="1073">
                  <c:v>4.3552119999999999</c:v>
                </c:pt>
                <c:pt idx="1074">
                  <c:v>4.5256689999999997</c:v>
                </c:pt>
                <c:pt idx="1075">
                  <c:v>4.2614590000000003</c:v>
                </c:pt>
                <c:pt idx="1076">
                  <c:v>4.304074</c:v>
                </c:pt>
                <c:pt idx="1077">
                  <c:v>4.1378769999999996</c:v>
                </c:pt>
                <c:pt idx="1078">
                  <c:v>4.0355999999999996</c:v>
                </c:pt>
                <c:pt idx="1079">
                  <c:v>3.9844650000000001</c:v>
                </c:pt>
                <c:pt idx="1080">
                  <c:v>4.1421380000000001</c:v>
                </c:pt>
                <c:pt idx="1081">
                  <c:v>4.0824790000000002</c:v>
                </c:pt>
                <c:pt idx="1082">
                  <c:v>3.971679</c:v>
                </c:pt>
                <c:pt idx="1083">
                  <c:v>4.2401520000000001</c:v>
                </c:pt>
                <c:pt idx="1084">
                  <c:v>4.410609</c:v>
                </c:pt>
                <c:pt idx="1085">
                  <c:v>4.5930770000000001</c:v>
                </c:pt>
                <c:pt idx="1086">
                  <c:v>4.3341370000000001</c:v>
                </c:pt>
                <c:pt idx="1087">
                  <c:v>4.0115129999999999</c:v>
                </c:pt>
                <c:pt idx="1088">
                  <c:v>4.1728269999999998</c:v>
                </c:pt>
                <c:pt idx="1089">
                  <c:v>4.3213999999999997</c:v>
                </c:pt>
                <c:pt idx="1090">
                  <c:v>3.9266160000000001</c:v>
                </c:pt>
                <c:pt idx="1091">
                  <c:v>3.9987810000000001</c:v>
                </c:pt>
                <c:pt idx="1092">
                  <c:v>3.8119999999999998</c:v>
                </c:pt>
                <c:pt idx="1093">
                  <c:v>3.9478399999999998</c:v>
                </c:pt>
                <c:pt idx="1094">
                  <c:v>3.769552</c:v>
                </c:pt>
                <c:pt idx="1095">
                  <c:v>3.561547</c:v>
                </c:pt>
                <c:pt idx="1096">
                  <c:v>3.4002370000000002</c:v>
                </c:pt>
                <c:pt idx="1097">
                  <c:v>3.374768</c:v>
                </c:pt>
                <c:pt idx="1098">
                  <c:v>3.3323170000000002</c:v>
                </c:pt>
                <c:pt idx="1099">
                  <c:v>3.3577889999999999</c:v>
                </c:pt>
                <c:pt idx="1100">
                  <c:v>3.3365619999999998</c:v>
                </c:pt>
                <c:pt idx="1101">
                  <c:v>3.3620329999999998</c:v>
                </c:pt>
                <c:pt idx="1102">
                  <c:v>3.523342</c:v>
                </c:pt>
                <c:pt idx="1103">
                  <c:v>3.5445669999999998</c:v>
                </c:pt>
                <c:pt idx="1104">
                  <c:v>3.4299520000000001</c:v>
                </c:pt>
                <c:pt idx="1105">
                  <c:v>3.3959929999999998</c:v>
                </c:pt>
                <c:pt idx="1106">
                  <c:v>3.434196</c:v>
                </c:pt>
                <c:pt idx="1107">
                  <c:v>3.4002370000000002</c:v>
                </c:pt>
                <c:pt idx="1108">
                  <c:v>3.3959929999999998</c:v>
                </c:pt>
                <c:pt idx="1109">
                  <c:v>3.6337090000000001</c:v>
                </c:pt>
                <c:pt idx="1110">
                  <c:v>3.4596659999999999</c:v>
                </c:pt>
                <c:pt idx="1111">
                  <c:v>3.5275880000000002</c:v>
                </c:pt>
                <c:pt idx="1112">
                  <c:v>3.4724020000000002</c:v>
                </c:pt>
                <c:pt idx="1113">
                  <c:v>3.5742820000000002</c:v>
                </c:pt>
                <c:pt idx="1114">
                  <c:v>3.6676709999999999</c:v>
                </c:pt>
                <c:pt idx="1115">
                  <c:v>3.6931409999999998</c:v>
                </c:pt>
                <c:pt idx="1116">
                  <c:v>3.591262</c:v>
                </c:pt>
                <c:pt idx="1117">
                  <c:v>3.4087260000000001</c:v>
                </c:pt>
                <c:pt idx="1118">
                  <c:v>3.5275880000000002</c:v>
                </c:pt>
                <c:pt idx="1119">
                  <c:v>3.4681570000000002</c:v>
                </c:pt>
                <c:pt idx="1120">
                  <c:v>3.3110919999999999</c:v>
                </c:pt>
                <c:pt idx="1121">
                  <c:v>3.0139429999999998</c:v>
                </c:pt>
                <c:pt idx="1122">
                  <c:v>3.1412930000000001</c:v>
                </c:pt>
                <c:pt idx="1123">
                  <c:v>3.4384440000000001</c:v>
                </c:pt>
                <c:pt idx="1124">
                  <c:v>3.6252209999999998</c:v>
                </c:pt>
                <c:pt idx="1125">
                  <c:v>3.8629419999999999</c:v>
                </c:pt>
                <c:pt idx="1126">
                  <c:v>4.117642</c:v>
                </c:pt>
                <c:pt idx="1127">
                  <c:v>4.0964159999999996</c:v>
                </c:pt>
                <c:pt idx="1128">
                  <c:v>4.117642</c:v>
                </c:pt>
                <c:pt idx="1129">
                  <c:v>4.1516010000000003</c:v>
                </c:pt>
                <c:pt idx="1130">
                  <c:v>4.287439</c:v>
                </c:pt>
                <c:pt idx="1131">
                  <c:v>4.2407450000000004</c:v>
                </c:pt>
                <c:pt idx="1132">
                  <c:v>4.2449909999999997</c:v>
                </c:pt>
                <c:pt idx="1133">
                  <c:v>4.3086650000000004</c:v>
                </c:pt>
                <c:pt idx="1134">
                  <c:v>4.0327400000000004</c:v>
                </c:pt>
                <c:pt idx="1135">
                  <c:v>4.6567550000000004</c:v>
                </c:pt>
                <c:pt idx="1136">
                  <c:v>5.5312229999999998</c:v>
                </c:pt>
                <c:pt idx="1137">
                  <c:v>6.1976820000000004</c:v>
                </c:pt>
                <c:pt idx="1138">
                  <c:v>5.8156379999999999</c:v>
                </c:pt>
                <c:pt idx="1139">
                  <c:v>6.0915619999999997</c:v>
                </c:pt>
                <c:pt idx="1140">
                  <c:v>5.9005369999999999</c:v>
                </c:pt>
                <c:pt idx="1141">
                  <c:v>6.2189100000000002</c:v>
                </c:pt>
                <c:pt idx="1142">
                  <c:v>6.1764590000000004</c:v>
                </c:pt>
                <c:pt idx="1143">
                  <c:v>6.4566309999999998</c:v>
                </c:pt>
                <c:pt idx="1144">
                  <c:v>6.4099349999999999</c:v>
                </c:pt>
                <c:pt idx="1145">
                  <c:v>6.4269170000000004</c:v>
                </c:pt>
                <c:pt idx="1146">
                  <c:v>6.2825860000000002</c:v>
                </c:pt>
                <c:pt idx="1147">
                  <c:v>6.4523840000000003</c:v>
                </c:pt>
                <c:pt idx="1148">
                  <c:v>6.4523840000000003</c:v>
                </c:pt>
                <c:pt idx="1149">
                  <c:v>6.1340130000000004</c:v>
                </c:pt>
                <c:pt idx="1150">
                  <c:v>6.1976820000000004</c:v>
                </c:pt>
                <c:pt idx="1151">
                  <c:v>6.5585089999999999</c:v>
                </c:pt>
                <c:pt idx="1152">
                  <c:v>6.5075719999999997</c:v>
                </c:pt>
                <c:pt idx="1153">
                  <c:v>6.5967180000000001</c:v>
                </c:pt>
                <c:pt idx="1154">
                  <c:v>5.8793139999999999</c:v>
                </c:pt>
                <c:pt idx="1155">
                  <c:v>5.709511</c:v>
                </c:pt>
                <c:pt idx="1156">
                  <c:v>5.6882869999999999</c:v>
                </c:pt>
                <c:pt idx="1157">
                  <c:v>5.6670610000000003</c:v>
                </c:pt>
                <c:pt idx="1158">
                  <c:v>5.8368630000000001</c:v>
                </c:pt>
                <c:pt idx="1159">
                  <c:v>5.8750660000000003</c:v>
                </c:pt>
                <c:pt idx="1160">
                  <c:v>5.8283719999999999</c:v>
                </c:pt>
                <c:pt idx="1161">
                  <c:v>5.8793139999999999</c:v>
                </c:pt>
                <c:pt idx="1162">
                  <c:v>5.8326169999999999</c:v>
                </c:pt>
                <c:pt idx="1163">
                  <c:v>5.5015070000000001</c:v>
                </c:pt>
                <c:pt idx="1164">
                  <c:v>5.2637879999999999</c:v>
                </c:pt>
                <c:pt idx="1165">
                  <c:v>5.4972620000000001</c:v>
                </c:pt>
                <c:pt idx="1166">
                  <c:v>5.5439559999999997</c:v>
                </c:pt>
                <c:pt idx="1167">
                  <c:v>5.4548139999999998</c:v>
                </c:pt>
                <c:pt idx="1168">
                  <c:v>5.123704</c:v>
                </c:pt>
                <c:pt idx="1169">
                  <c:v>5.1576630000000003</c:v>
                </c:pt>
                <c:pt idx="1170">
                  <c:v>4.6992039999999999</c:v>
                </c:pt>
                <c:pt idx="1171">
                  <c:v>4.7671229999999998</c:v>
                </c:pt>
                <c:pt idx="1172">
                  <c:v>4.6737359999999999</c:v>
                </c:pt>
                <c:pt idx="1173">
                  <c:v>4.6779799999999998</c:v>
                </c:pt>
                <c:pt idx="1174">
                  <c:v>4.8138189999999996</c:v>
                </c:pt>
                <c:pt idx="1175">
                  <c:v>5.0472939999999999</c:v>
                </c:pt>
                <c:pt idx="1176">
                  <c:v>5.6033869999999997</c:v>
                </c:pt>
                <c:pt idx="1177">
                  <c:v>4.7076960000000003</c:v>
                </c:pt>
                <c:pt idx="1178">
                  <c:v>4.8265560000000001</c:v>
                </c:pt>
                <c:pt idx="1179">
                  <c:v>4.8180649999999998</c:v>
                </c:pt>
                <c:pt idx="1180">
                  <c:v>4.7968400000000004</c:v>
                </c:pt>
                <c:pt idx="1181">
                  <c:v>5.2086050000000004</c:v>
                </c:pt>
                <c:pt idx="1182">
                  <c:v>5.0515379999999999</c:v>
                </c:pt>
                <c:pt idx="1183">
                  <c:v>5.0388039999999998</c:v>
                </c:pt>
                <c:pt idx="1184">
                  <c:v>4.771369</c:v>
                </c:pt>
                <c:pt idx="1185">
                  <c:v>5.4972620000000001</c:v>
                </c:pt>
                <c:pt idx="1186">
                  <c:v>5.7519619999999998</c:v>
                </c:pt>
                <c:pt idx="1187">
                  <c:v>6.0703360000000002</c:v>
                </c:pt>
                <c:pt idx="1188">
                  <c:v>5.9429860000000003</c:v>
                </c:pt>
                <c:pt idx="1189">
                  <c:v>5.858085</c:v>
                </c:pt>
                <c:pt idx="1190">
                  <c:v>5.3317100000000002</c:v>
                </c:pt>
                <c:pt idx="1191">
                  <c:v>5.3062370000000003</c:v>
                </c:pt>
                <c:pt idx="1192">
                  <c:v>5.2425639999999998</c:v>
                </c:pt>
                <c:pt idx="1193">
                  <c:v>5.2128459999999999</c:v>
                </c:pt>
                <c:pt idx="1194">
                  <c:v>5.1958679999999999</c:v>
                </c:pt>
                <c:pt idx="1195">
                  <c:v>5.6882869999999999</c:v>
                </c:pt>
                <c:pt idx="1196">
                  <c:v>6.0236419999999997</c:v>
                </c:pt>
                <c:pt idx="1197">
                  <c:v>5.709511</c:v>
                </c:pt>
                <c:pt idx="1198">
                  <c:v>5.6458389999999996</c:v>
                </c:pt>
                <c:pt idx="1199">
                  <c:v>5.709511</c:v>
                </c:pt>
                <c:pt idx="1200">
                  <c:v>5.6585720000000004</c:v>
                </c:pt>
                <c:pt idx="1201">
                  <c:v>5.6331009999999999</c:v>
                </c:pt>
                <c:pt idx="1202">
                  <c:v>5.6713060000000004</c:v>
                </c:pt>
                <c:pt idx="1203">
                  <c:v>5.1364400000000003</c:v>
                </c:pt>
                <c:pt idx="1204">
                  <c:v>4.9454140000000004</c:v>
                </c:pt>
                <c:pt idx="1205">
                  <c:v>5.0557840000000001</c:v>
                </c:pt>
                <c:pt idx="1206">
                  <c:v>5.709511</c:v>
                </c:pt>
                <c:pt idx="1207">
                  <c:v>6.286829</c:v>
                </c:pt>
                <c:pt idx="1208">
                  <c:v>6.5585089999999999</c:v>
                </c:pt>
                <c:pt idx="1209">
                  <c:v>7.199503</c:v>
                </c:pt>
                <c:pt idx="1210">
                  <c:v>8.1503829999999997</c:v>
                </c:pt>
                <c:pt idx="1211">
                  <c:v>8.5695720000000009</c:v>
                </c:pt>
                <c:pt idx="1212">
                  <c:v>8.6226389999999995</c:v>
                </c:pt>
                <c:pt idx="1213">
                  <c:v>7.614452</c:v>
                </c:pt>
                <c:pt idx="1214">
                  <c:v>7.5348579999999998</c:v>
                </c:pt>
                <c:pt idx="1215">
                  <c:v>6.7919859999999996</c:v>
                </c:pt>
                <c:pt idx="1216">
                  <c:v>5.7307379999999997</c:v>
                </c:pt>
                <c:pt idx="1217">
                  <c:v>6.2878920000000003</c:v>
                </c:pt>
                <c:pt idx="1218">
                  <c:v>6.4470789999999996</c:v>
                </c:pt>
                <c:pt idx="1219">
                  <c:v>5.4919570000000002</c:v>
                </c:pt>
                <c:pt idx="1220">
                  <c:v>5.9429860000000003</c:v>
                </c:pt>
                <c:pt idx="1221">
                  <c:v>5.6776730000000004</c:v>
                </c:pt>
                <c:pt idx="1222">
                  <c:v>5.9429860000000003</c:v>
                </c:pt>
                <c:pt idx="1223">
                  <c:v>6.3674869999999997</c:v>
                </c:pt>
                <c:pt idx="1224">
                  <c:v>6.6593299999999997</c:v>
                </c:pt>
                <c:pt idx="1225">
                  <c:v>6.3940169999999998</c:v>
                </c:pt>
                <c:pt idx="1226">
                  <c:v>6.1287060000000002</c:v>
                </c:pt>
                <c:pt idx="1227">
                  <c:v>6.3144220000000004</c:v>
                </c:pt>
                <c:pt idx="1228">
                  <c:v>6.4470789999999996</c:v>
                </c:pt>
                <c:pt idx="1229">
                  <c:v>8.2777349999999998</c:v>
                </c:pt>
                <c:pt idx="1230">
                  <c:v>9.3389769999999999</c:v>
                </c:pt>
                <c:pt idx="1231">
                  <c:v>9.1797909999999998</c:v>
                </c:pt>
                <c:pt idx="1232">
                  <c:v>9.2328530000000004</c:v>
                </c:pt>
                <c:pt idx="1233">
                  <c:v>7.800173</c:v>
                </c:pt>
                <c:pt idx="1234">
                  <c:v>8.5165129999999998</c:v>
                </c:pt>
                <c:pt idx="1235">
                  <c:v>7.9593610000000004</c:v>
                </c:pt>
                <c:pt idx="1236">
                  <c:v>8.9343800000000009</c:v>
                </c:pt>
                <c:pt idx="1237">
                  <c:v>8.8348859999999991</c:v>
                </c:pt>
                <c:pt idx="1238">
                  <c:v>9.1267309999999995</c:v>
                </c:pt>
                <c:pt idx="1239">
                  <c:v>9.1267309999999995</c:v>
                </c:pt>
                <c:pt idx="1240">
                  <c:v>8.8083570000000009</c:v>
                </c:pt>
                <c:pt idx="1241">
                  <c:v>8.8348859999999991</c:v>
                </c:pt>
                <c:pt idx="1242">
                  <c:v>7.0838299999999998</c:v>
                </c:pt>
                <c:pt idx="1243">
                  <c:v>7.4021999999999997</c:v>
                </c:pt>
                <c:pt idx="1244">
                  <c:v>7.6011829999999998</c:v>
                </c:pt>
                <c:pt idx="1245">
                  <c:v>7.3756680000000001</c:v>
                </c:pt>
                <c:pt idx="1246">
                  <c:v>7.1103620000000003</c:v>
                </c:pt>
                <c:pt idx="1247">
                  <c:v>7.1634229999999999</c:v>
                </c:pt>
                <c:pt idx="1248">
                  <c:v>7.6409830000000003</c:v>
                </c:pt>
                <c:pt idx="1249">
                  <c:v>7.4817920000000004</c:v>
                </c:pt>
                <c:pt idx="1250">
                  <c:v>7.2430199999999996</c:v>
                </c:pt>
                <c:pt idx="1251">
                  <c:v>6.6327980000000002</c:v>
                </c:pt>
                <c:pt idx="1252">
                  <c:v>5.6511449999999996</c:v>
                </c:pt>
                <c:pt idx="1253">
                  <c:v>6.7389229999999998</c:v>
                </c:pt>
                <c:pt idx="1254">
                  <c:v>7.5282239999999998</c:v>
                </c:pt>
                <c:pt idx="1255">
                  <c:v>6.8185180000000001</c:v>
                </c:pt>
                <c:pt idx="1256">
                  <c:v>5.4654259999999999</c:v>
                </c:pt>
                <c:pt idx="1257">
                  <c:v>5.8368630000000001</c:v>
                </c:pt>
                <c:pt idx="1258">
                  <c:v>5.757269</c:v>
                </c:pt>
                <c:pt idx="1259">
                  <c:v>4.9613329999999998</c:v>
                </c:pt>
                <c:pt idx="1260">
                  <c:v>4.9348010000000002</c:v>
                </c:pt>
                <c:pt idx="1261">
                  <c:v>4.3776440000000001</c:v>
                </c:pt>
                <c:pt idx="1262">
                  <c:v>4.8817399999999997</c:v>
                </c:pt>
                <c:pt idx="1263">
                  <c:v>6.6858589999999998</c:v>
                </c:pt>
                <c:pt idx="1264">
                  <c:v>6.3674869999999997</c:v>
                </c:pt>
                <c:pt idx="1265">
                  <c:v>6.2878920000000003</c:v>
                </c:pt>
                <c:pt idx="1266">
                  <c:v>6.3940169999999998</c:v>
                </c:pt>
                <c:pt idx="1267">
                  <c:v>7.3226100000000001</c:v>
                </c:pt>
                <c:pt idx="1268">
                  <c:v>6.4470789999999996</c:v>
                </c:pt>
                <c:pt idx="1269">
                  <c:v>6.6327980000000002</c:v>
                </c:pt>
                <c:pt idx="1270">
                  <c:v>7.2695449999999999</c:v>
                </c:pt>
                <c:pt idx="1271">
                  <c:v>7.2695449999999999</c:v>
                </c:pt>
                <c:pt idx="1272">
                  <c:v>8.728764</c:v>
                </c:pt>
                <c:pt idx="1273">
                  <c:v>9.0736679999999996</c:v>
                </c:pt>
                <c:pt idx="1274">
                  <c:v>10.373695</c:v>
                </c:pt>
                <c:pt idx="1275">
                  <c:v>8.8083570000000009</c:v>
                </c:pt>
                <c:pt idx="1276">
                  <c:v>10.241042999999999</c:v>
                </c:pt>
                <c:pt idx="1277">
                  <c:v>10.187976000000001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-16,31%</c:v>
                </c:pt>
                <c:pt idx="1">
                  <c:v>-16,31% to -12,98%</c:v>
                </c:pt>
                <c:pt idx="2">
                  <c:v>-12,98% to -9,65%</c:v>
                </c:pt>
                <c:pt idx="3">
                  <c:v>-9,65% to -6,32%</c:v>
                </c:pt>
                <c:pt idx="4">
                  <c:v>-6,32% to -3,00%</c:v>
                </c:pt>
                <c:pt idx="5">
                  <c:v>-3,00% to 0,33%</c:v>
                </c:pt>
                <c:pt idx="6">
                  <c:v>0,33% to 3,66%</c:v>
                </c:pt>
                <c:pt idx="7">
                  <c:v>3,66% to 6,99%</c:v>
                </c:pt>
                <c:pt idx="8">
                  <c:v>6,99% to 10,32%</c:v>
                </c:pt>
                <c:pt idx="9">
                  <c:v>10,32% to 13,64%</c:v>
                </c:pt>
                <c:pt idx="10">
                  <c:v>13,64% to 16,97%</c:v>
                </c:pt>
                <c:pt idx="11">
                  <c:v>Greater than 16,97%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21</c:v>
                </c:pt>
                <c:pt idx="3">
                  <c:v>56</c:v>
                </c:pt>
                <c:pt idx="4">
                  <c:v>174</c:v>
                </c:pt>
                <c:pt idx="5">
                  <c:v>381</c:v>
                </c:pt>
                <c:pt idx="6">
                  <c:v>357</c:v>
                </c:pt>
                <c:pt idx="7">
                  <c:v>161</c:v>
                </c:pt>
                <c:pt idx="8">
                  <c:v>59</c:v>
                </c:pt>
                <c:pt idx="9">
                  <c:v>25</c:v>
                </c:pt>
                <c:pt idx="10">
                  <c:v>8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_xlchart.v1.6</cx:f>
      </cx:numDim>
    </cx:data>
    <cx:data id="1">
      <cx:strDim type="cat">
        <cx:f dir="row">_xlchart.v1.7</cx:f>
      </cx:strDim>
      <cx:numDim type="val">
        <cx:f dir="row">_xlchart.v1.5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_xlchart.v1.4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_xlchart.v1.3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_xlchart.v1.1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C8A70830-D21B-405F-8F13-72F0AC678416}" formatIdx="1">
          <cx:tx>
            <cx:txData>
              <cx:f>_xlchart.v1.0</cx:f>
              <cx:v>Total Revenue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H23" sqref="H2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46</v>
      </c>
      <c r="F2" s="60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45576</v>
      </c>
      <c r="E3" s="5" t="s">
        <v>161</v>
      </c>
      <c r="F3" s="28" t="s">
        <v>162</v>
      </c>
      <c r="H3" t="s">
        <v>181</v>
      </c>
      <c r="I3" s="10">
        <v>12531</v>
      </c>
      <c r="J3" s="38">
        <f t="shared" ref="J3:J8" si="0">I3/($C$7*1000000)</f>
        <v>1.5309453274023894E-4</v>
      </c>
      <c r="L3" s="5" t="s">
        <v>187</v>
      </c>
      <c r="M3" t="s">
        <v>188</v>
      </c>
      <c r="N3" s="37"/>
    </row>
    <row r="4" spans="2:14" x14ac:dyDescent="0.25">
      <c r="B4" s="5"/>
      <c r="C4" s="21">
        <v>0.29444444444444445</v>
      </c>
      <c r="E4" s="5" t="s">
        <v>163</v>
      </c>
      <c r="F4" s="28" t="s">
        <v>164</v>
      </c>
      <c r="H4" t="s">
        <v>182</v>
      </c>
      <c r="I4" s="10">
        <v>4761</v>
      </c>
      <c r="J4" s="38">
        <f t="shared" si="0"/>
        <v>5.816639297552291E-5</v>
      </c>
      <c r="L4" s="5" t="s">
        <v>189</v>
      </c>
      <c r="M4" t="s">
        <v>190</v>
      </c>
      <c r="N4" s="13"/>
    </row>
    <row r="5" spans="2:14" x14ac:dyDescent="0.25">
      <c r="B5" s="5"/>
      <c r="C5" s="13"/>
      <c r="E5" s="5" t="s">
        <v>165</v>
      </c>
      <c r="F5" s="28" t="s">
        <v>166</v>
      </c>
      <c r="H5" t="s">
        <v>183</v>
      </c>
      <c r="I5" s="10">
        <v>11265</v>
      </c>
      <c r="J5" s="38">
        <f t="shared" si="0"/>
        <v>1.3762747676313077E-4</v>
      </c>
      <c r="L5" s="5" t="s">
        <v>191</v>
      </c>
      <c r="M5" t="s">
        <v>192</v>
      </c>
      <c r="N5" s="13"/>
    </row>
    <row r="6" spans="2:14" x14ac:dyDescent="0.25">
      <c r="B6" s="5" t="s">
        <v>0</v>
      </c>
      <c r="C6" s="13">
        <v>126.89</v>
      </c>
      <c r="E6" s="5" t="s">
        <v>167</v>
      </c>
      <c r="F6" s="28" t="s">
        <v>168</v>
      </c>
      <c r="H6" t="s">
        <v>184</v>
      </c>
      <c r="I6" s="10">
        <v>15002100</v>
      </c>
      <c r="J6" s="38">
        <f t="shared" si="0"/>
        <v>0.18328461332873183</v>
      </c>
      <c r="L6" s="5" t="s">
        <v>193</v>
      </c>
      <c r="M6" t="s">
        <v>194</v>
      </c>
      <c r="N6" s="13"/>
    </row>
    <row r="7" spans="2:14" x14ac:dyDescent="0.25">
      <c r="B7" s="5" t="s">
        <v>1</v>
      </c>
      <c r="C7" s="15">
        <f>Model!S26</f>
        <v>81.851388</v>
      </c>
      <c r="E7" s="5" t="s">
        <v>169</v>
      </c>
      <c r="F7" s="28" t="s">
        <v>170</v>
      </c>
      <c r="H7" t="s">
        <v>185</v>
      </c>
      <c r="I7" s="10">
        <v>12531</v>
      </c>
      <c r="J7" s="38">
        <f t="shared" si="0"/>
        <v>1.5309453274023894E-4</v>
      </c>
      <c r="L7" s="5" t="s">
        <v>195</v>
      </c>
      <c r="M7" t="s">
        <v>196</v>
      </c>
      <c r="N7" s="13"/>
    </row>
    <row r="8" spans="2:14" x14ac:dyDescent="0.25">
      <c r="B8" s="5" t="s">
        <v>2</v>
      </c>
      <c r="C8" s="15">
        <f>C6*C7</f>
        <v>10386.12262332</v>
      </c>
      <c r="E8" s="5" t="s">
        <v>171</v>
      </c>
      <c r="F8" s="28" t="s">
        <v>172</v>
      </c>
      <c r="H8" t="s">
        <v>186</v>
      </c>
      <c r="I8" s="10">
        <v>3132</v>
      </c>
      <c r="J8" s="38">
        <f t="shared" si="0"/>
        <v>3.8264470237205997E-5</v>
      </c>
      <c r="L8" s="5" t="s">
        <v>197</v>
      </c>
      <c r="M8" t="s">
        <v>198</v>
      </c>
      <c r="N8" s="13"/>
    </row>
    <row r="9" spans="2:14" x14ac:dyDescent="0.25">
      <c r="B9" s="5" t="s">
        <v>3</v>
      </c>
      <c r="C9" s="15">
        <f>Model!E42</f>
        <v>235.839</v>
      </c>
      <c r="E9" s="5" t="s">
        <v>173</v>
      </c>
      <c r="F9" s="28" t="s">
        <v>174</v>
      </c>
      <c r="I9" s="10"/>
      <c r="J9" s="38"/>
      <c r="L9" s="5" t="s">
        <v>199</v>
      </c>
      <c r="M9" t="s">
        <v>200</v>
      </c>
      <c r="N9" s="13"/>
    </row>
    <row r="10" spans="2:14" x14ac:dyDescent="0.25">
      <c r="B10" s="5" t="s">
        <v>4</v>
      </c>
      <c r="C10" s="15">
        <f>Model!E62+Model!E63+Model!E64+Model!E56+Model!E57+Model!E58</f>
        <v>3026.8950000000004</v>
      </c>
      <c r="E10" s="5" t="s">
        <v>175</v>
      </c>
      <c r="F10" s="28" t="s">
        <v>176</v>
      </c>
      <c r="I10" s="10"/>
      <c r="J10" s="38"/>
      <c r="L10" s="5"/>
      <c r="N10" s="13"/>
    </row>
    <row r="11" spans="2:14" x14ac:dyDescent="0.25">
      <c r="B11" s="5" t="s">
        <v>34</v>
      </c>
      <c r="C11" s="15">
        <f>C9-C10</f>
        <v>-2791.0560000000005</v>
      </c>
      <c r="E11" s="5" t="s">
        <v>177</v>
      </c>
      <c r="F11" s="28" t="s">
        <v>178</v>
      </c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13177.17862332</v>
      </c>
      <c r="E12" s="5" t="s">
        <v>179</v>
      </c>
      <c r="F12" s="28" t="s">
        <v>180</v>
      </c>
      <c r="J12" s="13"/>
      <c r="L12" s="5"/>
      <c r="N12" s="13"/>
    </row>
    <row r="13" spans="2:14" x14ac:dyDescent="0.25">
      <c r="B13" s="5" t="s">
        <v>45</v>
      </c>
      <c r="C13" s="36">
        <f>C6/Model!E27</f>
        <v>-298.27999917421511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C6/Model!F28</f>
        <v>551.695652173913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C6/Model!G28</f>
        <v>40.669871794871796</v>
      </c>
    </row>
    <row r="16" spans="2:14" x14ac:dyDescent="0.25">
      <c r="B16" s="5" t="s">
        <v>41</v>
      </c>
      <c r="C16" s="6">
        <f>Model!F36</f>
        <v>1</v>
      </c>
    </row>
    <row r="17" spans="2:14" x14ac:dyDescent="0.25">
      <c r="B17" s="5" t="s">
        <v>42</v>
      </c>
      <c r="C17" s="6">
        <f>Model!G36</f>
        <v>13.565217391304348</v>
      </c>
      <c r="E17" s="33" t="s">
        <v>52</v>
      </c>
      <c r="L17" s="134" t="s">
        <v>141</v>
      </c>
      <c r="M17" s="135"/>
      <c r="N17" s="136"/>
    </row>
    <row r="18" spans="2:14" x14ac:dyDescent="0.25">
      <c r="B18" s="5" t="s">
        <v>65</v>
      </c>
      <c r="C18" s="48">
        <f>C14/C16</f>
        <v>551.695652173913</v>
      </c>
      <c r="L18" s="137"/>
      <c r="M18" s="138"/>
      <c r="N18" s="139"/>
    </row>
    <row r="19" spans="2:14" x14ac:dyDescent="0.25">
      <c r="B19" s="5" t="s">
        <v>66</v>
      </c>
      <c r="C19" s="48">
        <f>C15/C17</f>
        <v>2.9980995233399081</v>
      </c>
      <c r="L19" s="137"/>
      <c r="M19" s="138"/>
      <c r="N19" s="139"/>
    </row>
    <row r="20" spans="2:14" x14ac:dyDescent="0.25">
      <c r="B20" s="5" t="s">
        <v>78</v>
      </c>
      <c r="C20" s="6">
        <f>Model!F13/Model!E13-1</f>
        <v>0.64779267424810505</v>
      </c>
      <c r="L20" s="137"/>
      <c r="M20" s="138"/>
      <c r="N20" s="139"/>
    </row>
    <row r="21" spans="2:14" x14ac:dyDescent="0.25">
      <c r="B21" s="5" t="s">
        <v>79</v>
      </c>
      <c r="C21" s="6">
        <f>Model!G13/Model!F13-1</f>
        <v>0.1123188405797102</v>
      </c>
      <c r="L21" s="137"/>
      <c r="M21" s="138"/>
      <c r="N21" s="139"/>
    </row>
    <row r="22" spans="2:14" x14ac:dyDescent="0.25">
      <c r="B22" s="5" t="s">
        <v>67</v>
      </c>
      <c r="C22" s="15">
        <f>Model!E17</f>
        <v>446.66300000000024</v>
      </c>
      <c r="L22" s="137"/>
      <c r="M22" s="138"/>
      <c r="N22" s="139"/>
    </row>
    <row r="23" spans="2:14" x14ac:dyDescent="0.25">
      <c r="B23" s="5" t="s">
        <v>14</v>
      </c>
      <c r="C23" s="15">
        <f>Model!E18</f>
        <v>611.27900000000022</v>
      </c>
      <c r="L23" s="137"/>
      <c r="M23" s="138"/>
      <c r="N23" s="139"/>
    </row>
    <row r="24" spans="2:14" x14ac:dyDescent="0.25">
      <c r="B24" s="5" t="s">
        <v>28</v>
      </c>
      <c r="C24" s="7">
        <f>Model!E29</f>
        <v>0.69277144399176582</v>
      </c>
      <c r="L24" s="137"/>
      <c r="M24" s="138"/>
      <c r="N24" s="139"/>
    </row>
    <row r="25" spans="2:14" x14ac:dyDescent="0.25">
      <c r="B25" s="5" t="s">
        <v>29</v>
      </c>
      <c r="C25" s="7">
        <f>Model!E30</f>
        <v>-2.1031446570919411E-2</v>
      </c>
      <c r="L25" s="137"/>
      <c r="M25" s="138"/>
      <c r="N25" s="139"/>
    </row>
    <row r="26" spans="2:14" x14ac:dyDescent="0.25">
      <c r="B26" s="5" t="s">
        <v>68</v>
      </c>
      <c r="C26" s="36">
        <f>C12/C23</f>
        <v>21.556733706409013</v>
      </c>
      <c r="L26" s="137"/>
      <c r="M26" s="138"/>
      <c r="N26" s="139"/>
    </row>
    <row r="27" spans="2:14" x14ac:dyDescent="0.25">
      <c r="B27" s="5" t="s">
        <v>80</v>
      </c>
      <c r="C27" s="120">
        <f>C10/Model!E68</f>
        <v>0.34200093417965405</v>
      </c>
      <c r="E27" t="s">
        <v>69</v>
      </c>
      <c r="L27" s="137"/>
      <c r="M27" s="138"/>
      <c r="N27" s="139"/>
    </row>
    <row r="28" spans="2:14" x14ac:dyDescent="0.25">
      <c r="B28" s="5" t="s">
        <v>81</v>
      </c>
      <c r="C28" s="36">
        <f>(Model!E17+Model!E16)/-Model!E19</f>
        <v>2.5572033366521372</v>
      </c>
      <c r="E28" t="s">
        <v>203</v>
      </c>
      <c r="L28" s="140"/>
      <c r="M28" s="141"/>
      <c r="N28" s="142"/>
    </row>
    <row r="29" spans="2:14" x14ac:dyDescent="0.25">
      <c r="B29" s="5" t="s">
        <v>82</v>
      </c>
      <c r="C29" s="36">
        <f>Model!E45/Model!E61</f>
        <v>1.0429745414495699</v>
      </c>
      <c r="E29" t="s">
        <v>204</v>
      </c>
    </row>
    <row r="30" spans="2:14" x14ac:dyDescent="0.25">
      <c r="B30" s="5" t="s">
        <v>83</v>
      </c>
      <c r="C30" s="36">
        <f>(Model!E42+Model!E43)/Model!E61</f>
        <v>0.78636633202016337</v>
      </c>
      <c r="E30" t="s">
        <v>205</v>
      </c>
    </row>
    <row r="31" spans="2:14" x14ac:dyDescent="0.25">
      <c r="B31" s="5" t="s">
        <v>84</v>
      </c>
      <c r="C31" s="6"/>
      <c r="E31" t="s">
        <v>206</v>
      </c>
    </row>
    <row r="32" spans="2:14" x14ac:dyDescent="0.25">
      <c r="B32" s="5" t="s">
        <v>85</v>
      </c>
      <c r="C32" s="36"/>
      <c r="E32" t="s">
        <v>207</v>
      </c>
    </row>
    <row r="33" spans="2:5" x14ac:dyDescent="0.25">
      <c r="B33" s="5" t="s">
        <v>86</v>
      </c>
      <c r="C33" s="36"/>
    </row>
    <row r="34" spans="2:5" x14ac:dyDescent="0.25">
      <c r="B34" s="5" t="s">
        <v>87</v>
      </c>
      <c r="C34" s="38"/>
    </row>
    <row r="35" spans="2:5" x14ac:dyDescent="0.25">
      <c r="B35" s="5" t="s">
        <v>88</v>
      </c>
      <c r="C35" s="38"/>
    </row>
    <row r="36" spans="2:5" x14ac:dyDescent="0.25">
      <c r="B36" s="22" t="s">
        <v>89</v>
      </c>
      <c r="C36" s="23"/>
    </row>
    <row r="41" spans="2:5" x14ac:dyDescent="0.25">
      <c r="E41" s="59"/>
    </row>
    <row r="42" spans="2:5" x14ac:dyDescent="0.25">
      <c r="E42" s="59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U89"/>
  <sheetViews>
    <sheetView zoomScaleNormal="100" workbookViewId="0">
      <pane xSplit="2" ySplit="2" topLeftCell="C6" activePane="bottomRight" state="frozen"/>
      <selection pane="topRight" activeCell="B1" sqref="B1"/>
      <selection pane="bottomLeft" activeCell="A3" sqref="A3"/>
      <selection pane="bottomRight" activeCell="E38" sqref="E38"/>
    </sheetView>
  </sheetViews>
  <sheetFormatPr defaultColWidth="11.42578125" defaultRowHeight="15" x14ac:dyDescent="0.25"/>
  <cols>
    <col min="1" max="1" width="4.7109375" customWidth="1"/>
    <col min="2" max="2" width="27.28515625" customWidth="1"/>
    <col min="5" max="5" width="11.42578125" style="13"/>
    <col min="19" max="19" width="11.42578125" style="13"/>
  </cols>
  <sheetData>
    <row r="1" spans="1:21" x14ac:dyDescent="0.25">
      <c r="A1" s="8" t="s">
        <v>35</v>
      </c>
    </row>
    <row r="2" spans="1:21" x14ac:dyDescent="0.25">
      <c r="C2" t="s">
        <v>11</v>
      </c>
      <c r="D2" t="s">
        <v>12</v>
      </c>
      <c r="E2" s="13" t="s">
        <v>13</v>
      </c>
      <c r="F2" t="s">
        <v>31</v>
      </c>
      <c r="G2" t="s">
        <v>64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33</v>
      </c>
      <c r="P2" t="s">
        <v>37</v>
      </c>
      <c r="Q2" t="s">
        <v>38</v>
      </c>
      <c r="R2" t="s">
        <v>60</v>
      </c>
      <c r="S2" s="13" t="s">
        <v>62</v>
      </c>
      <c r="T2" t="s">
        <v>208</v>
      </c>
      <c r="U2" t="s">
        <v>209</v>
      </c>
    </row>
    <row r="3" spans="1:21" x14ac:dyDescent="0.25">
      <c r="B3" t="s">
        <v>142</v>
      </c>
      <c r="C3" s="10">
        <v>768.37</v>
      </c>
      <c r="D3" s="10">
        <v>794.39700000000005</v>
      </c>
      <c r="E3" s="15">
        <v>870.55100000000004</v>
      </c>
      <c r="J3" s="10"/>
      <c r="K3" s="10"/>
      <c r="L3" s="10">
        <v>235.49799999999999</v>
      </c>
      <c r="M3" s="10">
        <v>172.9</v>
      </c>
      <c r="N3" s="10">
        <v>224.06200000000001</v>
      </c>
      <c r="O3" s="10">
        <v>211.709</v>
      </c>
      <c r="P3" s="10">
        <v>266.75799999999998</v>
      </c>
      <c r="Q3" s="10">
        <v>168.1</v>
      </c>
      <c r="R3" s="10">
        <v>214.46199999999999</v>
      </c>
      <c r="S3" s="15">
        <v>250.58500000000001</v>
      </c>
    </row>
    <row r="4" spans="1:21" x14ac:dyDescent="0.25">
      <c r="B4" t="s">
        <v>143</v>
      </c>
      <c r="C4" s="10">
        <v>105.833</v>
      </c>
      <c r="D4" s="10">
        <v>125.271</v>
      </c>
      <c r="E4" s="15">
        <v>167.94200000000001</v>
      </c>
      <c r="J4" s="10"/>
      <c r="K4" s="10"/>
      <c r="L4" s="10">
        <v>39.170999999999999</v>
      </c>
      <c r="M4" s="10">
        <v>45.5</v>
      </c>
      <c r="N4" s="10">
        <v>31.39</v>
      </c>
      <c r="O4" s="10">
        <v>32.405000000000001</v>
      </c>
      <c r="P4" s="10">
        <v>51.863</v>
      </c>
      <c r="Q4" s="10">
        <v>52.3</v>
      </c>
      <c r="R4" s="10">
        <v>35.277000000000001</v>
      </c>
      <c r="S4" s="15">
        <v>69.152000000000001</v>
      </c>
    </row>
    <row r="5" spans="1:21" x14ac:dyDescent="0.25">
      <c r="B5" t="s">
        <v>144</v>
      </c>
      <c r="C5" s="10">
        <v>132.24</v>
      </c>
      <c r="D5" s="10">
        <v>166.845</v>
      </c>
      <c r="E5" s="15">
        <v>196.29599999999999</v>
      </c>
      <c r="J5" s="10"/>
      <c r="K5" s="10"/>
      <c r="L5" s="10">
        <v>51.634999999999998</v>
      </c>
      <c r="M5" s="10">
        <v>39.9</v>
      </c>
      <c r="N5" s="10">
        <v>38.057000000000002</v>
      </c>
      <c r="O5" s="10">
        <v>46.152000000000001</v>
      </c>
      <c r="P5" s="10">
        <v>63.780999999999999</v>
      </c>
      <c r="Q5" s="10">
        <v>48.3</v>
      </c>
      <c r="R5" s="10">
        <v>48.603000000000002</v>
      </c>
      <c r="S5" s="15">
        <v>61.633000000000003</v>
      </c>
    </row>
    <row r="6" spans="1:21" x14ac:dyDescent="0.25">
      <c r="B6" t="s">
        <v>145</v>
      </c>
      <c r="C6" s="10">
        <v>25.501000000000001</v>
      </c>
      <c r="D6" s="10">
        <v>53.634</v>
      </c>
      <c r="E6" s="15">
        <v>57.411999999999999</v>
      </c>
      <c r="J6" s="10"/>
      <c r="K6" s="10"/>
      <c r="L6" s="10">
        <v>14.395</v>
      </c>
      <c r="M6" s="10">
        <v>13.4</v>
      </c>
      <c r="N6" s="10">
        <v>13.221</v>
      </c>
      <c r="O6" s="10">
        <v>14.919</v>
      </c>
      <c r="P6" s="10">
        <v>15.118</v>
      </c>
      <c r="Q6" s="10">
        <v>14.1</v>
      </c>
      <c r="R6" s="10">
        <v>14.648</v>
      </c>
      <c r="S6" s="15">
        <v>12.988</v>
      </c>
    </row>
    <row r="7" spans="1:21" s="1" customFormat="1" x14ac:dyDescent="0.25">
      <c r="B7" s="127" t="s">
        <v>146</v>
      </c>
      <c r="C7" s="11">
        <f>SUM(C3:C6)</f>
        <v>1031.944</v>
      </c>
      <c r="D7" s="11">
        <f t="shared" ref="D7:E7" si="0">SUM(D3:D6)</f>
        <v>1140.1469999999999</v>
      </c>
      <c r="E7" s="14">
        <f t="shared" si="0"/>
        <v>1292.201</v>
      </c>
      <c r="J7" s="11">
        <f t="shared" ref="J7" si="1">SUM(J3:J6)</f>
        <v>0</v>
      </c>
      <c r="K7" s="11">
        <f t="shared" ref="K7" si="2">SUM(K3:K6)</f>
        <v>0</v>
      </c>
      <c r="L7" s="11">
        <f t="shared" ref="L7" si="3">SUM(L3:L6)</f>
        <v>340.69899999999996</v>
      </c>
      <c r="M7" s="11">
        <f t="shared" ref="M7" si="4">SUM(M3:M6)</f>
        <v>271.7</v>
      </c>
      <c r="N7" s="11">
        <f t="shared" ref="N7" si="5">SUM(N3:N6)</f>
        <v>306.73</v>
      </c>
      <c r="O7" s="11">
        <f t="shared" ref="O7" si="6">SUM(O3:O6)</f>
        <v>305.185</v>
      </c>
      <c r="P7" s="11">
        <f t="shared" ref="P7" si="7">SUM(P3:P6)</f>
        <v>397.52</v>
      </c>
      <c r="Q7" s="11">
        <f t="shared" ref="Q7:U7" si="8">SUM(Q3:Q6)</f>
        <v>282.8</v>
      </c>
      <c r="R7" s="11">
        <f t="shared" si="8"/>
        <v>312.99</v>
      </c>
      <c r="S7" s="14">
        <f t="shared" si="8"/>
        <v>394.358</v>
      </c>
      <c r="T7" s="11">
        <f t="shared" si="8"/>
        <v>0</v>
      </c>
      <c r="U7" s="11">
        <f t="shared" si="8"/>
        <v>0</v>
      </c>
    </row>
    <row r="8" spans="1:21" x14ac:dyDescent="0.25">
      <c r="B8" t="s">
        <v>142</v>
      </c>
      <c r="C8" s="10"/>
      <c r="D8" s="10"/>
      <c r="E8" s="15">
        <v>249.49600000000001</v>
      </c>
      <c r="J8" s="10"/>
      <c r="K8" s="10"/>
      <c r="L8" s="10"/>
      <c r="M8" s="10"/>
      <c r="N8" s="10"/>
      <c r="O8" s="10"/>
      <c r="P8" s="10">
        <v>37.264000000000003</v>
      </c>
      <c r="Q8" s="10">
        <v>212.2</v>
      </c>
      <c r="R8" s="10">
        <v>221.107</v>
      </c>
      <c r="S8" s="15">
        <v>260.67599999999999</v>
      </c>
    </row>
    <row r="9" spans="1:21" x14ac:dyDescent="0.25">
      <c r="B9" t="s">
        <v>143</v>
      </c>
      <c r="C9" s="10"/>
      <c r="D9" s="10"/>
      <c r="E9" s="15">
        <v>87.704999999999998</v>
      </c>
      <c r="J9" s="10"/>
      <c r="K9" s="10"/>
      <c r="L9" s="10"/>
      <c r="M9" s="10"/>
      <c r="N9" s="10"/>
      <c r="O9" s="10"/>
      <c r="P9" s="10">
        <v>5.3380000000000001</v>
      </c>
      <c r="Q9" s="10">
        <v>82.3</v>
      </c>
      <c r="R9" s="10">
        <v>50.192</v>
      </c>
      <c r="S9" s="15">
        <v>144.102</v>
      </c>
    </row>
    <row r="10" spans="1:21" x14ac:dyDescent="0.25">
      <c r="B10" t="s">
        <v>144</v>
      </c>
      <c r="C10" s="10"/>
      <c r="D10" s="10"/>
      <c r="E10" s="15">
        <v>17.957000000000001</v>
      </c>
      <c r="J10" s="10"/>
      <c r="K10" s="10"/>
      <c r="L10" s="10"/>
      <c r="M10" s="10"/>
      <c r="N10" s="10"/>
      <c r="O10" s="10"/>
      <c r="P10" s="10">
        <v>2.6059999999999999</v>
      </c>
      <c r="Q10" s="10">
        <v>15.4</v>
      </c>
      <c r="R10" s="10">
        <v>13.815</v>
      </c>
      <c r="S10" s="15">
        <v>24.75</v>
      </c>
    </row>
    <row r="11" spans="1:21" x14ac:dyDescent="0.25">
      <c r="B11" t="s">
        <v>145</v>
      </c>
      <c r="C11" s="10"/>
      <c r="D11" s="10"/>
      <c r="E11" s="15">
        <v>27.609000000000002</v>
      </c>
      <c r="J11" s="10"/>
      <c r="K11" s="10"/>
      <c r="L11" s="10"/>
      <c r="M11" s="10"/>
      <c r="N11" s="10"/>
      <c r="O11" s="10"/>
      <c r="P11" s="10">
        <v>6.33</v>
      </c>
      <c r="Q11" s="10">
        <v>21.3</v>
      </c>
      <c r="R11" s="10">
        <v>31.606999999999999</v>
      </c>
      <c r="S11" s="15">
        <v>27.274999999999999</v>
      </c>
    </row>
    <row r="12" spans="1:21" s="1" customFormat="1" x14ac:dyDescent="0.25">
      <c r="B12" s="127" t="s">
        <v>147</v>
      </c>
      <c r="C12" s="11">
        <f t="shared" ref="C12:E12" si="9">SUM(C8:C11)</f>
        <v>0</v>
      </c>
      <c r="D12" s="11">
        <f t="shared" si="9"/>
        <v>0</v>
      </c>
      <c r="E12" s="14">
        <f t="shared" si="9"/>
        <v>382.767</v>
      </c>
      <c r="J12" s="11">
        <f t="shared" ref="J12" si="10">SUM(J8:J11)</f>
        <v>0</v>
      </c>
      <c r="K12" s="11">
        <f t="shared" ref="K12" si="11">SUM(K8:K11)</f>
        <v>0</v>
      </c>
      <c r="L12" s="11">
        <f t="shared" ref="L12" si="12">SUM(L8:L11)</f>
        <v>0</v>
      </c>
      <c r="M12" s="11">
        <f t="shared" ref="M12" si="13">SUM(M8:M11)</f>
        <v>0</v>
      </c>
      <c r="N12" s="11">
        <f t="shared" ref="N12" si="14">SUM(N8:N11)</f>
        <v>0</v>
      </c>
      <c r="O12" s="11">
        <f t="shared" ref="O12" si="15">SUM(O8:O11)</f>
        <v>0</v>
      </c>
      <c r="P12" s="11">
        <f t="shared" ref="P12" si="16">SUM(P8:P11)</f>
        <v>51.538000000000004</v>
      </c>
      <c r="Q12" s="11">
        <f t="shared" ref="Q12:U12" si="17">SUM(Q8:Q11)</f>
        <v>331.2</v>
      </c>
      <c r="R12" s="11">
        <f t="shared" si="17"/>
        <v>316.721</v>
      </c>
      <c r="S12" s="14">
        <f t="shared" si="17"/>
        <v>456.803</v>
      </c>
      <c r="T12" s="11">
        <f t="shared" si="17"/>
        <v>0</v>
      </c>
      <c r="U12" s="11">
        <f t="shared" si="17"/>
        <v>0</v>
      </c>
    </row>
    <row r="13" spans="1:21" s="1" customFormat="1" x14ac:dyDescent="0.25">
      <c r="B13" s="1" t="s">
        <v>148</v>
      </c>
      <c r="C13" s="11">
        <f t="shared" ref="C13:E13" si="18">C7+C12</f>
        <v>1031.944</v>
      </c>
      <c r="D13" s="11">
        <f t="shared" si="18"/>
        <v>1140.1469999999999</v>
      </c>
      <c r="E13" s="14">
        <f t="shared" si="18"/>
        <v>1674.9680000000001</v>
      </c>
      <c r="F13" s="58">
        <v>2760</v>
      </c>
      <c r="G13" s="58">
        <v>3070</v>
      </c>
      <c r="J13" s="11">
        <f t="shared" ref="J13:P13" si="19">J7+J12</f>
        <v>0</v>
      </c>
      <c r="K13" s="11">
        <f t="shared" si="19"/>
        <v>0</v>
      </c>
      <c r="L13" s="11">
        <f t="shared" si="19"/>
        <v>340.69899999999996</v>
      </c>
      <c r="M13" s="11">
        <f t="shared" si="19"/>
        <v>271.7</v>
      </c>
      <c r="N13" s="11">
        <f t="shared" si="19"/>
        <v>306.73</v>
      </c>
      <c r="O13" s="11">
        <f t="shared" si="19"/>
        <v>305.185</v>
      </c>
      <c r="P13" s="11">
        <f t="shared" si="19"/>
        <v>449.05799999999999</v>
      </c>
      <c r="Q13" s="11">
        <f>Q7+Q12</f>
        <v>614</v>
      </c>
      <c r="R13" s="11">
        <f>R7+R12</f>
        <v>629.71100000000001</v>
      </c>
      <c r="S13" s="14">
        <f>S7+S12</f>
        <v>851.16100000000006</v>
      </c>
      <c r="T13" s="1">
        <v>662.22</v>
      </c>
      <c r="U13" s="1">
        <v>607.11</v>
      </c>
    </row>
    <row r="14" spans="1:21" x14ac:dyDescent="0.25">
      <c r="B14" t="s">
        <v>57</v>
      </c>
      <c r="C14" s="10">
        <v>335.60399999999998</v>
      </c>
      <c r="D14" s="10">
        <v>325.58600000000001</v>
      </c>
      <c r="E14" s="15">
        <v>514.59799999999996</v>
      </c>
      <c r="F14" s="10">
        <f>F13*0.7</f>
        <v>1931.9999999999998</v>
      </c>
      <c r="G14" s="10">
        <f>G13*0.7</f>
        <v>2149</v>
      </c>
      <c r="J14" s="10"/>
      <c r="K14" s="10"/>
      <c r="L14" s="10">
        <v>99.619</v>
      </c>
      <c r="M14" s="10">
        <v>82.1</v>
      </c>
      <c r="N14" s="10">
        <v>89.152000000000001</v>
      </c>
      <c r="O14" s="10">
        <v>82.789000000000001</v>
      </c>
      <c r="P14" s="10">
        <v>130.31200000000001</v>
      </c>
      <c r="Q14" s="10">
        <v>212.3</v>
      </c>
      <c r="R14" s="10">
        <v>201.01499999999999</v>
      </c>
      <c r="S14" s="15">
        <v>259.79199999999997</v>
      </c>
    </row>
    <row r="15" spans="1:21" x14ac:dyDescent="0.25">
      <c r="B15" t="s">
        <v>154</v>
      </c>
      <c r="C15" s="10">
        <v>241.953</v>
      </c>
      <c r="D15" s="10">
        <v>210.142</v>
      </c>
      <c r="E15" s="15">
        <v>549.09100000000001</v>
      </c>
      <c r="F15" s="40">
        <f>F13*0.13</f>
        <v>358.8</v>
      </c>
      <c r="G15" s="40">
        <f>G13*0.13</f>
        <v>399.1</v>
      </c>
      <c r="J15" s="10"/>
      <c r="K15" s="10"/>
      <c r="L15" s="10">
        <v>56.497</v>
      </c>
      <c r="M15" s="10">
        <v>54.4</v>
      </c>
      <c r="N15" s="10">
        <v>56.345999999999997</v>
      </c>
      <c r="O15" s="10">
        <v>63.475999999999999</v>
      </c>
      <c r="P15" s="10">
        <v>193.21100000000001</v>
      </c>
      <c r="Q15" s="10">
        <v>236.1</v>
      </c>
      <c r="R15" s="10">
        <v>531.88</v>
      </c>
      <c r="S15" s="15">
        <v>232.602</v>
      </c>
    </row>
    <row r="16" spans="1:21" x14ac:dyDescent="0.25">
      <c r="B16" t="s">
        <v>19</v>
      </c>
      <c r="C16" s="10">
        <v>63.25</v>
      </c>
      <c r="D16" s="10">
        <v>60.031999999999996</v>
      </c>
      <c r="E16" s="15">
        <v>164.61600000000001</v>
      </c>
      <c r="F16" s="40">
        <f>F13*0.025</f>
        <v>69</v>
      </c>
      <c r="G16" s="40">
        <f>G13*0.025</f>
        <v>76.75</v>
      </c>
      <c r="J16" s="10"/>
      <c r="K16" s="10"/>
      <c r="L16" s="10">
        <v>14.946999999999999</v>
      </c>
      <c r="M16" s="10">
        <v>15</v>
      </c>
      <c r="N16" s="10">
        <v>15.151999999999999</v>
      </c>
      <c r="O16" s="10">
        <v>15.05</v>
      </c>
      <c r="P16" s="10">
        <v>31.698</v>
      </c>
      <c r="Q16" s="10">
        <v>102.7</v>
      </c>
      <c r="R16" s="10">
        <v>107.161</v>
      </c>
      <c r="S16" s="15">
        <v>103.819</v>
      </c>
    </row>
    <row r="17" spans="2:21" s="1" customFormat="1" x14ac:dyDescent="0.25">
      <c r="B17" s="1" t="s">
        <v>18</v>
      </c>
      <c r="C17" s="11">
        <f>C13-SUM(C14:C16)</f>
        <v>391.13699999999994</v>
      </c>
      <c r="D17" s="11">
        <f>D13-SUM(D14:D16)</f>
        <v>544.38699999999983</v>
      </c>
      <c r="E17" s="14">
        <f>E13-SUM(E14:E16)</f>
        <v>446.66300000000024</v>
      </c>
      <c r="F17" s="11">
        <f>F13-SUM(F14:F16)</f>
        <v>400.20000000000027</v>
      </c>
      <c r="G17" s="11">
        <f>G13-SUM(G14:G16)</f>
        <v>445.15000000000009</v>
      </c>
      <c r="H17" s="11"/>
      <c r="I17" s="11"/>
      <c r="J17" s="11">
        <f t="shared" ref="J17:Q17" si="20">J13-SUM(J14:J16)</f>
        <v>0</v>
      </c>
      <c r="K17" s="11">
        <f t="shared" si="20"/>
        <v>0</v>
      </c>
      <c r="L17" s="11">
        <f t="shared" si="20"/>
        <v>169.63599999999997</v>
      </c>
      <c r="M17" s="11">
        <f t="shared" si="20"/>
        <v>120.19999999999999</v>
      </c>
      <c r="N17" s="11">
        <f t="shared" si="20"/>
        <v>146.08000000000004</v>
      </c>
      <c r="O17" s="11">
        <f t="shared" si="20"/>
        <v>143.87</v>
      </c>
      <c r="P17" s="11">
        <f t="shared" si="20"/>
        <v>93.836999999999989</v>
      </c>
      <c r="Q17" s="11">
        <f t="shared" si="20"/>
        <v>62.899999999999977</v>
      </c>
      <c r="R17" s="11">
        <f t="shared" ref="R17:U17" si="21">R13-SUM(R14:R16)</f>
        <v>-210.34500000000003</v>
      </c>
      <c r="S17" s="14">
        <f t="shared" si="21"/>
        <v>254.94800000000009</v>
      </c>
      <c r="T17" s="11">
        <f t="shared" si="21"/>
        <v>662.22</v>
      </c>
      <c r="U17" s="11">
        <f t="shared" si="21"/>
        <v>607.11</v>
      </c>
    </row>
    <row r="18" spans="2:21" s="1" customFormat="1" x14ac:dyDescent="0.25">
      <c r="B18" s="1" t="s">
        <v>14</v>
      </c>
      <c r="C18" s="11">
        <f>C17+C16</f>
        <v>454.38699999999994</v>
      </c>
      <c r="D18" s="11">
        <f>D17+D16</f>
        <v>604.41899999999987</v>
      </c>
      <c r="E18" s="14">
        <f>E17+E16</f>
        <v>611.27900000000022</v>
      </c>
      <c r="F18" s="11">
        <f>F17+F16</f>
        <v>469.20000000000027</v>
      </c>
      <c r="G18" s="11">
        <f>G17+G16</f>
        <v>521.90000000000009</v>
      </c>
      <c r="H18" s="11"/>
      <c r="I18" s="11"/>
      <c r="J18" s="11">
        <f>J17+J16</f>
        <v>0</v>
      </c>
      <c r="K18" s="11">
        <f t="shared" ref="K18:Q18" si="22">K17+K16</f>
        <v>0</v>
      </c>
      <c r="L18" s="11">
        <f t="shared" si="22"/>
        <v>184.58299999999997</v>
      </c>
      <c r="M18" s="11">
        <f t="shared" si="22"/>
        <v>135.19999999999999</v>
      </c>
      <c r="N18" s="11">
        <f t="shared" si="22"/>
        <v>161.23200000000003</v>
      </c>
      <c r="O18" s="11">
        <f t="shared" si="22"/>
        <v>158.92000000000002</v>
      </c>
      <c r="P18" s="11">
        <f t="shared" si="22"/>
        <v>125.535</v>
      </c>
      <c r="Q18" s="11">
        <f t="shared" si="22"/>
        <v>165.59999999999997</v>
      </c>
      <c r="R18" s="11">
        <f t="shared" ref="R18:U18" si="23">R17+R16</f>
        <v>-103.18400000000003</v>
      </c>
      <c r="S18" s="14">
        <f t="shared" si="23"/>
        <v>358.76700000000011</v>
      </c>
      <c r="T18" s="11">
        <f t="shared" si="23"/>
        <v>662.22</v>
      </c>
      <c r="U18" s="11">
        <f t="shared" si="23"/>
        <v>607.11</v>
      </c>
    </row>
    <row r="19" spans="2:21" x14ac:dyDescent="0.25">
      <c r="B19" t="s">
        <v>63</v>
      </c>
      <c r="C19" s="10">
        <v>-102.247</v>
      </c>
      <c r="D19" s="10">
        <v>-139.56700000000001</v>
      </c>
      <c r="E19" s="15">
        <v>-239.042</v>
      </c>
      <c r="F19" s="10">
        <v>-239.042</v>
      </c>
      <c r="G19" s="10">
        <v>-239.042</v>
      </c>
      <c r="J19" s="10"/>
      <c r="K19" s="10"/>
      <c r="L19" s="10">
        <v>-35.319000000000003</v>
      </c>
      <c r="M19" s="10">
        <v>-48.8</v>
      </c>
      <c r="N19" s="10">
        <v>-53.908000000000001</v>
      </c>
      <c r="O19" s="10">
        <v>-57.895000000000003</v>
      </c>
      <c r="P19" s="10">
        <v>-60.636000000000003</v>
      </c>
      <c r="Q19" s="10">
        <v>-66.599999999999994</v>
      </c>
      <c r="R19" s="10">
        <v>-64.465999999999994</v>
      </c>
      <c r="S19" s="15">
        <v>-65.757999999999996</v>
      </c>
    </row>
    <row r="20" spans="2:21" x14ac:dyDescent="0.25">
      <c r="B20" t="s">
        <v>22</v>
      </c>
      <c r="C20" s="10">
        <v>0.504</v>
      </c>
      <c r="D20" s="10">
        <v>-1.2709999999999999</v>
      </c>
      <c r="E20" s="15">
        <v>-0.186</v>
      </c>
      <c r="F20" s="40"/>
      <c r="G20" s="40"/>
      <c r="J20" s="10"/>
      <c r="K20" s="10"/>
      <c r="L20" s="10">
        <v>0.4</v>
      </c>
      <c r="M20" s="10">
        <v>-0.9</v>
      </c>
      <c r="N20" s="10">
        <v>-0.32900000000000001</v>
      </c>
      <c r="O20" s="10">
        <v>-0.53500000000000003</v>
      </c>
      <c r="P20" s="10">
        <v>-0.69599999999999995</v>
      </c>
      <c r="Q20" s="10">
        <v>1.4</v>
      </c>
      <c r="R20" s="10">
        <v>-0.27100000000000002</v>
      </c>
      <c r="S20" s="15">
        <v>0.77500000000000002</v>
      </c>
    </row>
    <row r="21" spans="2:21" s="1" customFormat="1" x14ac:dyDescent="0.25">
      <c r="B21" s="1" t="s">
        <v>16</v>
      </c>
      <c r="C21" s="11">
        <f>C17+SUM(C19:C20)</f>
        <v>289.39399999999995</v>
      </c>
      <c r="D21" s="11">
        <f>D17+SUM(D19:D20)</f>
        <v>403.54899999999986</v>
      </c>
      <c r="E21" s="14">
        <f>E17+SUM(E19:E20)</f>
        <v>207.43500000000023</v>
      </c>
      <c r="F21" s="11">
        <f>F17+SUM(F19:F20)</f>
        <v>161.15800000000027</v>
      </c>
      <c r="G21" s="11">
        <f>G17+SUM(G19:G20)</f>
        <v>206.10800000000009</v>
      </c>
      <c r="J21" s="11">
        <f t="shared" ref="J21:Q21" si="24">J17+SUM(J19:J20)</f>
        <v>0</v>
      </c>
      <c r="K21" s="11">
        <f t="shared" si="24"/>
        <v>0</v>
      </c>
      <c r="L21" s="11">
        <f t="shared" si="24"/>
        <v>134.71699999999996</v>
      </c>
      <c r="M21" s="11">
        <f t="shared" si="24"/>
        <v>70.5</v>
      </c>
      <c r="N21" s="11">
        <f t="shared" si="24"/>
        <v>91.843000000000046</v>
      </c>
      <c r="O21" s="11">
        <f t="shared" si="24"/>
        <v>85.44</v>
      </c>
      <c r="P21" s="11">
        <f t="shared" si="24"/>
        <v>32.504999999999988</v>
      </c>
      <c r="Q21" s="11">
        <f t="shared" si="24"/>
        <v>-2.3000000000000114</v>
      </c>
      <c r="R21" s="11">
        <f t="shared" ref="R21" si="25">R17+SUM(R19:R20)</f>
        <v>-275.08199999999999</v>
      </c>
      <c r="S21" s="14">
        <f t="shared" ref="S21" si="26">S17+SUM(S19:S20)</f>
        <v>189.96500000000009</v>
      </c>
      <c r="T21" s="11">
        <f t="shared" ref="T21" si="27">T17+SUM(T19:T20)</f>
        <v>662.22</v>
      </c>
      <c r="U21" s="11">
        <f t="shared" ref="U21" si="28">U17+SUM(U19:U20)</f>
        <v>607.11</v>
      </c>
    </row>
    <row r="22" spans="2:21" x14ac:dyDescent="0.25">
      <c r="B22" t="s">
        <v>15</v>
      </c>
      <c r="C22" s="10">
        <v>15.769</v>
      </c>
      <c r="D22" s="10">
        <v>14.318</v>
      </c>
      <c r="E22" s="15">
        <v>31.446000000000002</v>
      </c>
      <c r="F22" s="40">
        <v>15</v>
      </c>
      <c r="G22" s="40">
        <v>15</v>
      </c>
      <c r="J22" s="10"/>
      <c r="K22" s="10"/>
      <c r="L22" s="10">
        <v>5.0439999999999996</v>
      </c>
      <c r="M22" s="10">
        <v>1.8</v>
      </c>
      <c r="N22" s="10">
        <v>3.63</v>
      </c>
      <c r="O22" s="10">
        <v>2.8690000000000002</v>
      </c>
      <c r="P22" s="10">
        <v>11.156000000000001</v>
      </c>
      <c r="Q22" s="10">
        <v>13.8</v>
      </c>
      <c r="R22" s="10">
        <v>-25.521999999999998</v>
      </c>
      <c r="S22" s="15">
        <v>39.573999999999998</v>
      </c>
    </row>
    <row r="23" spans="2:21" x14ac:dyDescent="0.25">
      <c r="B23" t="s">
        <v>155</v>
      </c>
      <c r="C23" s="10">
        <v>0</v>
      </c>
      <c r="D23" s="10">
        <v>0.20899999999999999</v>
      </c>
      <c r="E23" s="15">
        <v>0.26600000000000001</v>
      </c>
      <c r="F23" s="40"/>
      <c r="G23" s="40"/>
      <c r="J23" s="10"/>
      <c r="K23" s="10"/>
      <c r="L23" s="10">
        <f>0.631+129.042</f>
        <v>129.673</v>
      </c>
      <c r="M23" s="10">
        <v>0.2</v>
      </c>
      <c r="N23" s="10">
        <v>0.26300000000000001</v>
      </c>
      <c r="O23" s="10">
        <v>0.71699999999999997</v>
      </c>
      <c r="P23" s="10">
        <v>-0.67100000000000004</v>
      </c>
      <c r="Q23" s="10">
        <v>0</v>
      </c>
      <c r="R23" s="10">
        <v>-0.05</v>
      </c>
      <c r="S23" s="15">
        <v>-0.27300000000000002</v>
      </c>
    </row>
    <row r="24" spans="2:21" x14ac:dyDescent="0.25">
      <c r="B24" t="s">
        <v>156</v>
      </c>
      <c r="C24" s="10">
        <f>1.285+272.34</f>
        <v>273.625</v>
      </c>
      <c r="D24" s="10">
        <f>1.747+387.275</f>
        <v>389.02199999999999</v>
      </c>
      <c r="E24" s="15">
        <f>-32.453+243.403</f>
        <v>210.95</v>
      </c>
      <c r="F24" s="40"/>
      <c r="G24" s="40"/>
      <c r="J24" s="10"/>
      <c r="K24" s="10"/>
      <c r="L24" s="10"/>
      <c r="M24" s="10">
        <f>0.1+68.4</f>
        <v>68.5</v>
      </c>
      <c r="N24" s="10">
        <f>0.348+87.602</f>
        <v>87.95</v>
      </c>
      <c r="O24" s="10">
        <v>0.44</v>
      </c>
      <c r="P24" s="10">
        <f>-22.471+66.377</f>
        <v>43.905999999999992</v>
      </c>
      <c r="Q24" s="10">
        <f>-10.8+8</f>
        <v>-2.8000000000000007</v>
      </c>
      <c r="R24" s="10">
        <v>-145.66999999999999</v>
      </c>
      <c r="S24" s="15">
        <v>91.557000000000002</v>
      </c>
    </row>
    <row r="25" spans="2:21" s="1" customFormat="1" x14ac:dyDescent="0.25">
      <c r="B25" s="1" t="s">
        <v>160</v>
      </c>
      <c r="C25" s="11">
        <f>C21-SUM(C22:C24)</f>
        <v>0</v>
      </c>
      <c r="D25" s="11">
        <f>D21-SUM(D22:D24)</f>
        <v>0</v>
      </c>
      <c r="E25" s="14">
        <f>E21-SUM(E22:E24)</f>
        <v>-35.226999999999748</v>
      </c>
      <c r="F25" s="58">
        <f>F26*F28</f>
        <v>17.205844370000001</v>
      </c>
      <c r="G25" s="58">
        <f>G26*G28</f>
        <v>233.40101928000001</v>
      </c>
      <c r="J25" s="11">
        <f t="shared" ref="J25:U25" si="29">J21-SUM(J22:J24)</f>
        <v>0</v>
      </c>
      <c r="K25" s="11">
        <f t="shared" si="29"/>
        <v>0</v>
      </c>
      <c r="L25" s="11">
        <f t="shared" si="29"/>
        <v>0</v>
      </c>
      <c r="M25" s="11">
        <f t="shared" si="29"/>
        <v>0</v>
      </c>
      <c r="N25" s="11">
        <f t="shared" si="29"/>
        <v>0</v>
      </c>
      <c r="O25" s="11">
        <f t="shared" si="29"/>
        <v>81.414000000000001</v>
      </c>
      <c r="P25" s="11">
        <f t="shared" si="29"/>
        <v>-21.886000000000003</v>
      </c>
      <c r="Q25" s="11">
        <f t="shared" si="29"/>
        <v>-13.300000000000011</v>
      </c>
      <c r="R25" s="11">
        <f t="shared" si="29"/>
        <v>-103.84</v>
      </c>
      <c r="S25" s="14">
        <f t="shared" si="29"/>
        <v>59.107000000000085</v>
      </c>
      <c r="T25" s="11">
        <f t="shared" si="29"/>
        <v>662.22</v>
      </c>
      <c r="U25" s="11">
        <f t="shared" si="29"/>
        <v>607.11</v>
      </c>
    </row>
    <row r="26" spans="2:21" x14ac:dyDescent="0.25">
      <c r="B26" t="s">
        <v>1</v>
      </c>
      <c r="C26" s="10"/>
      <c r="D26" s="10"/>
      <c r="E26" s="15">
        <v>82.808019000000002</v>
      </c>
      <c r="F26" s="10">
        <v>74.808019000000002</v>
      </c>
      <c r="G26" s="10">
        <v>74.808019000000002</v>
      </c>
      <c r="J26" s="10"/>
      <c r="K26" s="10"/>
      <c r="L26" s="10"/>
      <c r="M26" s="10"/>
      <c r="N26" s="10"/>
      <c r="O26" s="10"/>
      <c r="P26" s="10">
        <v>83.161405999999999</v>
      </c>
      <c r="Q26" s="10">
        <v>82.735035999999994</v>
      </c>
      <c r="R26" s="10">
        <v>82.351653999999996</v>
      </c>
      <c r="S26" s="15">
        <v>81.851388</v>
      </c>
    </row>
    <row r="27" spans="2:21" s="1" customFormat="1" x14ac:dyDescent="0.25">
      <c r="B27" s="1" t="s">
        <v>17</v>
      </c>
      <c r="C27" s="2" t="e">
        <f>C25/C26</f>
        <v>#DIV/0!</v>
      </c>
      <c r="D27" s="2" t="e">
        <f>D25/D26</f>
        <v>#DIV/0!</v>
      </c>
      <c r="E27" s="54">
        <f>E25/E26</f>
        <v>-0.4254056602899744</v>
      </c>
      <c r="F27" s="55"/>
      <c r="G27" s="56"/>
      <c r="J27" s="2"/>
      <c r="K27" s="2"/>
      <c r="L27" s="2"/>
      <c r="M27" s="2"/>
      <c r="N27" s="2"/>
      <c r="O27" s="2"/>
      <c r="P27" s="2">
        <f>P25/P26</f>
        <v>-0.26317496363637721</v>
      </c>
      <c r="Q27" s="2">
        <f>Q25/Q26</f>
        <v>-0.16075414531758966</v>
      </c>
      <c r="R27" s="2">
        <f>R25/R26</f>
        <v>-1.2609339941126139</v>
      </c>
      <c r="S27" s="35">
        <f t="shared" ref="S27:U27" si="30">S25/S26</f>
        <v>0.72212581172111689</v>
      </c>
      <c r="T27" s="2" t="e">
        <f t="shared" si="30"/>
        <v>#DIV/0!</v>
      </c>
      <c r="U27" s="2" t="e">
        <f t="shared" si="30"/>
        <v>#DIV/0!</v>
      </c>
    </row>
    <row r="28" spans="2:21" s="1" customFormat="1" x14ac:dyDescent="0.25">
      <c r="B28" s="9" t="s">
        <v>61</v>
      </c>
      <c r="C28" s="2"/>
      <c r="D28" s="2"/>
      <c r="E28" s="35"/>
      <c r="F28" s="42">
        <v>0.23</v>
      </c>
      <c r="G28" s="43">
        <v>3.12</v>
      </c>
      <c r="J28" s="47"/>
      <c r="K28" s="47"/>
      <c r="L28" s="47"/>
      <c r="M28" s="47"/>
      <c r="N28" s="47"/>
      <c r="O28" s="47"/>
      <c r="P28" s="47"/>
      <c r="Q28" s="132"/>
      <c r="R28" s="129">
        <v>0.45</v>
      </c>
      <c r="S28" s="133">
        <v>0.71</v>
      </c>
      <c r="T28">
        <v>0.5</v>
      </c>
      <c r="U28">
        <v>0.23</v>
      </c>
    </row>
    <row r="29" spans="2:21" s="1" customFormat="1" x14ac:dyDescent="0.25">
      <c r="B29" t="s">
        <v>28</v>
      </c>
      <c r="C29" s="3">
        <f>1-C14/C13</f>
        <v>0.67478467823835397</v>
      </c>
      <c r="D29" s="3">
        <f>1-D14/D13</f>
        <v>0.71443506846047045</v>
      </c>
      <c r="E29" s="6">
        <f>1-E14/E13</f>
        <v>0.69277144399176582</v>
      </c>
      <c r="F29" s="44"/>
      <c r="G29" s="44"/>
      <c r="J29" s="3" t="e">
        <f t="shared" ref="J29:Q29" si="31">1-J14/J13</f>
        <v>#DIV/0!</v>
      </c>
      <c r="K29" s="3" t="e">
        <f t="shared" si="31"/>
        <v>#DIV/0!</v>
      </c>
      <c r="L29" s="3">
        <f t="shared" si="31"/>
        <v>0.7076040728032662</v>
      </c>
      <c r="M29" s="3">
        <f t="shared" si="31"/>
        <v>0.69782848730217151</v>
      </c>
      <c r="N29" s="3">
        <f t="shared" si="31"/>
        <v>0.70934698268835783</v>
      </c>
      <c r="O29" s="3">
        <f t="shared" si="31"/>
        <v>0.72872519946917436</v>
      </c>
      <c r="P29" s="3">
        <f t="shared" si="31"/>
        <v>0.70981031403515793</v>
      </c>
      <c r="Q29" s="39">
        <f t="shared" si="31"/>
        <v>0.6542345276872964</v>
      </c>
      <c r="R29" s="39">
        <f t="shared" ref="R29:U29" si="32">1-R14/R13</f>
        <v>0.6807821365674096</v>
      </c>
      <c r="S29" s="6">
        <f t="shared" si="32"/>
        <v>0.69477924857929352</v>
      </c>
      <c r="T29" s="39">
        <f t="shared" si="32"/>
        <v>1</v>
      </c>
      <c r="U29" s="39">
        <f t="shared" si="32"/>
        <v>1</v>
      </c>
    </row>
    <row r="30" spans="2:21" x14ac:dyDescent="0.25">
      <c r="B30" t="s">
        <v>29</v>
      </c>
      <c r="C30" s="4">
        <f>C25/C13</f>
        <v>0</v>
      </c>
      <c r="D30" s="4">
        <f>D25/D13</f>
        <v>0</v>
      </c>
      <c r="E30" s="7">
        <f>E25/E13</f>
        <v>-2.1031446570919411E-2</v>
      </c>
      <c r="F30" s="45"/>
      <c r="G30" s="45"/>
      <c r="J30" s="4" t="e">
        <f t="shared" ref="J30:Q30" si="33">J25/J13</f>
        <v>#DIV/0!</v>
      </c>
      <c r="K30" s="4" t="e">
        <f t="shared" si="33"/>
        <v>#DIV/0!</v>
      </c>
      <c r="L30" s="4">
        <f t="shared" si="33"/>
        <v>0</v>
      </c>
      <c r="M30" s="4">
        <f t="shared" si="33"/>
        <v>0</v>
      </c>
      <c r="N30" s="4">
        <f t="shared" si="33"/>
        <v>0</v>
      </c>
      <c r="O30" s="4">
        <f t="shared" si="33"/>
        <v>0.26676933663187902</v>
      </c>
      <c r="P30" s="4">
        <f t="shared" si="33"/>
        <v>-4.8737579555424917E-2</v>
      </c>
      <c r="Q30" s="4">
        <f t="shared" si="33"/>
        <v>-2.1661237785016305E-2</v>
      </c>
      <c r="R30" s="4">
        <f t="shared" ref="R30:U30" si="34">R25/R13</f>
        <v>-0.16490104190652538</v>
      </c>
      <c r="S30" s="7">
        <f t="shared" si="34"/>
        <v>6.9442796368724691E-2</v>
      </c>
      <c r="T30" s="4">
        <f t="shared" si="34"/>
        <v>1</v>
      </c>
      <c r="U30" s="4">
        <f t="shared" si="34"/>
        <v>1</v>
      </c>
    </row>
    <row r="31" spans="2:21" x14ac:dyDescent="0.25">
      <c r="B31" t="s">
        <v>30</v>
      </c>
      <c r="C31" s="3"/>
      <c r="D31" s="39">
        <f>D13/C13-1</f>
        <v>0.10485355794500473</v>
      </c>
      <c r="E31" s="6">
        <f>E13/D13-1</f>
        <v>0.46908074134300248</v>
      </c>
      <c r="F31" s="46">
        <f>F13/E13-1</f>
        <v>0.64779267424810505</v>
      </c>
      <c r="G31" s="46">
        <f>G13/F13-1</f>
        <v>0.1123188405797102</v>
      </c>
      <c r="J31" s="4"/>
      <c r="K31" s="4"/>
      <c r="L31" s="4"/>
      <c r="M31" s="4"/>
      <c r="N31" s="4" t="e">
        <f>N13/J13-1</f>
        <v>#DIV/0!</v>
      </c>
      <c r="O31" s="4" t="e">
        <f>O13/K13-1</f>
        <v>#DIV/0!</v>
      </c>
      <c r="P31" s="4">
        <f>P13/L13-1</f>
        <v>0.31804906970669133</v>
      </c>
      <c r="Q31" s="4">
        <f>Q13/M13-1</f>
        <v>1.2598454177401548</v>
      </c>
      <c r="R31" s="4">
        <f t="shared" ref="R31:U31" si="35">R13/N13-1</f>
        <v>1.052981449483259</v>
      </c>
      <c r="S31" s="7">
        <f t="shared" si="35"/>
        <v>1.7890001146845358</v>
      </c>
      <c r="T31" s="4">
        <f t="shared" si="35"/>
        <v>0.47468701147735937</v>
      </c>
      <c r="U31" s="4">
        <f t="shared" si="35"/>
        <v>-1.1221498371335459E-2</v>
      </c>
    </row>
    <row r="32" spans="2:21" x14ac:dyDescent="0.25">
      <c r="B32" t="s">
        <v>159</v>
      </c>
      <c r="C32" s="4">
        <f>C15/C13</f>
        <v>0.23446330421030601</v>
      </c>
      <c r="D32" s="4">
        <f>D15/D13</f>
        <v>0.18431132125945163</v>
      </c>
      <c r="E32" s="7">
        <f>E15/E13</f>
        <v>0.32782178525201677</v>
      </c>
      <c r="F32" s="121"/>
      <c r="G32" s="121"/>
      <c r="J32" s="4" t="e">
        <f t="shared" ref="J32:Q32" si="36">J15/J13</f>
        <v>#DIV/0!</v>
      </c>
      <c r="K32" s="4" t="e">
        <f t="shared" si="36"/>
        <v>#DIV/0!</v>
      </c>
      <c r="L32" s="4">
        <f t="shared" si="36"/>
        <v>0.16582672681751343</v>
      </c>
      <c r="M32" s="4">
        <f t="shared" si="36"/>
        <v>0.20022083179977918</v>
      </c>
      <c r="N32" s="4">
        <f t="shared" si="36"/>
        <v>0.18369901868092456</v>
      </c>
      <c r="O32" s="4">
        <f t="shared" si="36"/>
        <v>0.20799187378147679</v>
      </c>
      <c r="P32" s="4">
        <f t="shared" si="36"/>
        <v>0.43025845213758585</v>
      </c>
      <c r="Q32" s="4">
        <f t="shared" si="36"/>
        <v>0.38452768729641695</v>
      </c>
      <c r="R32" s="4">
        <f t="shared" ref="R32:U32" si="37">R15/R13</f>
        <v>0.84464143075156695</v>
      </c>
      <c r="S32" s="7">
        <f>S15/S13</f>
        <v>0.27327614869572264</v>
      </c>
      <c r="T32" s="4">
        <f t="shared" si="37"/>
        <v>0</v>
      </c>
      <c r="U32" s="4">
        <f t="shared" si="37"/>
        <v>0</v>
      </c>
    </row>
    <row r="33" spans="2:21" x14ac:dyDescent="0.25">
      <c r="B33" t="s">
        <v>158</v>
      </c>
      <c r="C33" s="4">
        <f>C16/C13</f>
        <v>6.1292085617048991E-2</v>
      </c>
      <c r="D33" s="4">
        <f>D16/D13</f>
        <v>5.2652859675112067E-2</v>
      </c>
      <c r="E33" s="7">
        <f>E16/E13</f>
        <v>9.8280086544936987E-2</v>
      </c>
      <c r="F33" s="121"/>
      <c r="G33" s="121"/>
      <c r="J33" s="4" t="e">
        <f t="shared" ref="J33:Q33" si="38">J16/J13</f>
        <v>#DIV/0!</v>
      </c>
      <c r="K33" s="4" t="e">
        <f t="shared" si="38"/>
        <v>#DIV/0!</v>
      </c>
      <c r="L33" s="4">
        <f t="shared" si="38"/>
        <v>4.3871569919489053E-2</v>
      </c>
      <c r="M33" s="4">
        <f t="shared" si="38"/>
        <v>5.5207949944792049E-2</v>
      </c>
      <c r="N33" s="4">
        <f t="shared" si="38"/>
        <v>4.9398493789326113E-2</v>
      </c>
      <c r="O33" s="4">
        <f t="shared" si="38"/>
        <v>4.9314350312105772E-2</v>
      </c>
      <c r="P33" s="4">
        <f t="shared" si="38"/>
        <v>7.0587763718717847E-2</v>
      </c>
      <c r="Q33" s="4">
        <f t="shared" si="38"/>
        <v>0.16726384364820848</v>
      </c>
      <c r="R33" s="4">
        <f t="shared" ref="R33:U33" si="39">R16/R13</f>
        <v>0.17017488975101278</v>
      </c>
      <c r="S33" s="7">
        <f>S16/S13</f>
        <v>0.12197339868720489</v>
      </c>
      <c r="T33" s="4">
        <f t="shared" si="39"/>
        <v>0</v>
      </c>
      <c r="U33" s="4">
        <f t="shared" si="39"/>
        <v>0</v>
      </c>
    </row>
    <row r="34" spans="2:21" x14ac:dyDescent="0.25">
      <c r="B34" t="s">
        <v>130</v>
      </c>
      <c r="C34" s="4"/>
      <c r="D34" s="4">
        <f>D16/D13</f>
        <v>5.2652859675112067E-2</v>
      </c>
      <c r="E34" s="7">
        <f>E16/E13</f>
        <v>9.8280086544936987E-2</v>
      </c>
      <c r="F34" s="121"/>
      <c r="G34" s="121"/>
      <c r="J34" s="4" t="e">
        <f t="shared" ref="J34:Q34" si="40">J16/J13</f>
        <v>#DIV/0!</v>
      </c>
      <c r="K34" s="4" t="e">
        <f t="shared" si="40"/>
        <v>#DIV/0!</v>
      </c>
      <c r="L34" s="4">
        <f t="shared" si="40"/>
        <v>4.3871569919489053E-2</v>
      </c>
      <c r="M34" s="4">
        <f t="shared" si="40"/>
        <v>5.5207949944792049E-2</v>
      </c>
      <c r="N34" s="4">
        <f t="shared" si="40"/>
        <v>4.9398493789326113E-2</v>
      </c>
      <c r="O34" s="4">
        <f t="shared" si="40"/>
        <v>4.9314350312105772E-2</v>
      </c>
      <c r="P34" s="4">
        <f t="shared" si="40"/>
        <v>7.0587763718717847E-2</v>
      </c>
      <c r="Q34" s="4">
        <f t="shared" si="40"/>
        <v>0.16726384364820848</v>
      </c>
      <c r="R34" s="4">
        <f t="shared" ref="R34:U34" si="41">R16/R13</f>
        <v>0.17017488975101278</v>
      </c>
      <c r="S34" s="7">
        <f t="shared" si="41"/>
        <v>0.12197339868720489</v>
      </c>
      <c r="T34" s="4">
        <f t="shared" si="41"/>
        <v>0</v>
      </c>
      <c r="U34" s="4">
        <f t="shared" si="41"/>
        <v>0</v>
      </c>
    </row>
    <row r="35" spans="2:21" x14ac:dyDescent="0.25">
      <c r="B35" t="s">
        <v>157</v>
      </c>
      <c r="C35" s="4"/>
      <c r="D35" s="4">
        <f>D7/C7-1</f>
        <v>0.10485355794500473</v>
      </c>
      <c r="E35" s="7">
        <f>E7/D7-1</f>
        <v>0.13336350488138815</v>
      </c>
      <c r="F35" s="121"/>
      <c r="G35" s="121"/>
      <c r="J35" s="4"/>
      <c r="K35" s="4"/>
      <c r="L35" s="4"/>
      <c r="M35" s="4"/>
      <c r="N35" s="4" t="e">
        <f>N7/J7-1</f>
        <v>#DIV/0!</v>
      </c>
      <c r="O35" s="4" t="e">
        <f>O7/K7-1</f>
        <v>#DIV/0!</v>
      </c>
      <c r="P35" s="4">
        <f>P7/L7-1</f>
        <v>0.16677771287852328</v>
      </c>
      <c r="Q35" s="4">
        <f>Q7/M7-1</f>
        <v>4.085388295914627E-2</v>
      </c>
      <c r="R35" s="4">
        <f t="shared" ref="R35:U35" si="42">R7/N7-1</f>
        <v>2.0408828611482299E-2</v>
      </c>
      <c r="S35" s="7">
        <f t="shared" si="42"/>
        <v>0.29219325982600708</v>
      </c>
      <c r="T35" s="4">
        <f t="shared" si="42"/>
        <v>-1</v>
      </c>
      <c r="U35" s="4">
        <f t="shared" si="42"/>
        <v>-1</v>
      </c>
    </row>
    <row r="36" spans="2:21" x14ac:dyDescent="0.25">
      <c r="B36" t="s">
        <v>32</v>
      </c>
      <c r="C36" s="3"/>
      <c r="D36" s="39"/>
      <c r="E36" s="6"/>
      <c r="F36" s="57">
        <v>1</v>
      </c>
      <c r="G36" s="57">
        <f>G28/F28</f>
        <v>13.565217391304348</v>
      </c>
      <c r="J36" s="4"/>
      <c r="K36" s="4"/>
      <c r="L36" s="4"/>
      <c r="M36" s="4"/>
      <c r="N36" s="4" t="e">
        <f t="shared" ref="N36:Q36" si="43">N25/J25-1</f>
        <v>#DIV/0!</v>
      </c>
      <c r="O36" s="4" t="e">
        <f>O25/K25-1</f>
        <v>#DIV/0!</v>
      </c>
      <c r="P36" s="4" t="e">
        <f>P25/L25-1</f>
        <v>#DIV/0!</v>
      </c>
      <c r="Q36" s="4" t="e">
        <f t="shared" si="43"/>
        <v>#DIV/0!</v>
      </c>
      <c r="R36" s="4" t="e">
        <f t="shared" ref="R36" si="44">R25/N25-1</f>
        <v>#DIV/0!</v>
      </c>
      <c r="S36" s="7">
        <f t="shared" ref="S36" si="45">S25/O25-1</f>
        <v>-0.27399464465570933</v>
      </c>
      <c r="T36" s="4">
        <f t="shared" ref="T36" si="46">T25/P25-1</f>
        <v>-31.257698985652926</v>
      </c>
      <c r="U36" s="4">
        <f t="shared" ref="U36" si="47">U25/Q25-1</f>
        <v>-46.64736842105259</v>
      </c>
    </row>
    <row r="37" spans="2:21" x14ac:dyDescent="0.25">
      <c r="B37" t="s">
        <v>75</v>
      </c>
      <c r="C37" s="49">
        <f>C19/C13</f>
        <v>-9.9081926926267327E-2</v>
      </c>
      <c r="D37" s="49">
        <f>D19/D13</f>
        <v>-0.12241140835348426</v>
      </c>
      <c r="E37" s="50">
        <f>E19/E13</f>
        <v>-0.14271436827449838</v>
      </c>
      <c r="F37" s="49"/>
      <c r="G37" s="49"/>
      <c r="J37" s="4"/>
      <c r="K37" s="4"/>
      <c r="L37" s="4"/>
      <c r="M37" s="4">
        <f t="shared" ref="M37:R37" si="48">-M19/M13</f>
        <v>0.17960986382039013</v>
      </c>
      <c r="N37" s="4">
        <f t="shared" si="48"/>
        <v>0.17575066018974342</v>
      </c>
      <c r="O37" s="4">
        <f t="shared" si="48"/>
        <v>0.18970460540327999</v>
      </c>
      <c r="P37" s="4">
        <f t="shared" si="48"/>
        <v>0.13502932806007242</v>
      </c>
      <c r="Q37" s="4">
        <f t="shared" si="48"/>
        <v>0.10846905537459282</v>
      </c>
      <c r="R37" s="4">
        <f t="shared" si="48"/>
        <v>0.10237394614354837</v>
      </c>
      <c r="S37" s="7">
        <f>-S19/S13</f>
        <v>7.7256829201525906E-2</v>
      </c>
      <c r="T37" s="4"/>
      <c r="U37" s="4"/>
    </row>
    <row r="38" spans="2:21" x14ac:dyDescent="0.25">
      <c r="B38" t="s">
        <v>76</v>
      </c>
      <c r="C38" s="51">
        <f>-C19/C17</f>
        <v>0.26140968509754897</v>
      </c>
      <c r="D38" s="51">
        <f>-D19/D17</f>
        <v>0.25637460115689764</v>
      </c>
      <c r="E38" s="50">
        <f>-E19/E17</f>
        <v>0.5351730499280215</v>
      </c>
      <c r="F38" s="49">
        <f>-F19/F17</f>
        <v>0.59730634682658634</v>
      </c>
      <c r="G38" s="49">
        <f>-G19/G17</f>
        <v>0.53699202516005828</v>
      </c>
      <c r="J38" s="130" t="e">
        <f>-J19/J17</f>
        <v>#DIV/0!</v>
      </c>
      <c r="K38" s="130" t="e">
        <f t="shared" ref="K38:O38" si="49">-K19/K17</f>
        <v>#DIV/0!</v>
      </c>
      <c r="L38" s="130">
        <f t="shared" si="49"/>
        <v>0.20820462637647674</v>
      </c>
      <c r="M38" s="130">
        <f t="shared" si="49"/>
        <v>0.40599001663893514</v>
      </c>
      <c r="N38" s="130">
        <f t="shared" si="49"/>
        <v>0.3690306681270536</v>
      </c>
      <c r="O38" s="130">
        <f t="shared" si="49"/>
        <v>0.40241189963161189</v>
      </c>
      <c r="P38" s="130">
        <f>-P19/P17</f>
        <v>0.64618434093161559</v>
      </c>
      <c r="Q38" s="130">
        <f>-Q19/Q17</f>
        <v>1.0588235294117649</v>
      </c>
      <c r="R38" s="130">
        <f t="shared" ref="R38:U38" si="50">-R19/R17</f>
        <v>-0.30647745370700508</v>
      </c>
      <c r="S38" s="131">
        <f>-S19/S17</f>
        <v>0.25792710670411212</v>
      </c>
      <c r="T38" s="130">
        <f t="shared" si="50"/>
        <v>0</v>
      </c>
      <c r="U38" s="130">
        <f t="shared" si="50"/>
        <v>0</v>
      </c>
    </row>
    <row r="41" spans="2:21" s="1" customFormat="1" x14ac:dyDescent="0.25">
      <c r="B41" s="1" t="s">
        <v>36</v>
      </c>
      <c r="C41" s="11">
        <f>C42+C44-C54-C55-C64</f>
        <v>0</v>
      </c>
      <c r="D41" s="11">
        <f>D42-D56-D57-D58-D62-D63-D64</f>
        <v>-2602.8110000000001</v>
      </c>
      <c r="E41" s="14">
        <f>E42-E56-E57-E58-E62-E63-E64</f>
        <v>-2791.056</v>
      </c>
      <c r="J41" s="11">
        <f t="shared" ref="J41:P41" si="51">J42-J56-J57-J58-J62-J63-J64</f>
        <v>0</v>
      </c>
      <c r="K41" s="11">
        <f t="shared" si="51"/>
        <v>0</v>
      </c>
      <c r="L41" s="11">
        <f t="shared" si="51"/>
        <v>0</v>
      </c>
      <c r="M41" s="11">
        <f t="shared" si="51"/>
        <v>-2602.8110000000001</v>
      </c>
      <c r="N41" s="11">
        <f t="shared" si="51"/>
        <v>0</v>
      </c>
      <c r="O41" s="11">
        <f t="shared" si="51"/>
        <v>0</v>
      </c>
      <c r="P41" s="11">
        <f t="shared" si="51"/>
        <v>-2833.7080000000001</v>
      </c>
      <c r="Q41" s="11">
        <f>Q42-Q56-Q57-Q58-Q62-Q63-Q64</f>
        <v>-2791.056</v>
      </c>
      <c r="R41" s="11">
        <f t="shared" ref="R41:U41" si="52">R42-R56-R57-R58-R62-R63-R64</f>
        <v>-2782.9369999999999</v>
      </c>
      <c r="S41" s="14">
        <f t="shared" si="52"/>
        <v>-2719.2599999999998</v>
      </c>
      <c r="T41" s="11">
        <f t="shared" si="52"/>
        <v>0</v>
      </c>
      <c r="U41" s="11">
        <f t="shared" si="52"/>
        <v>0</v>
      </c>
    </row>
    <row r="42" spans="2:21" x14ac:dyDescent="0.25">
      <c r="B42" t="s">
        <v>20</v>
      </c>
      <c r="C42" s="10"/>
      <c r="D42" s="10">
        <v>180.57400000000001</v>
      </c>
      <c r="E42" s="15">
        <v>235.839</v>
      </c>
      <c r="J42" s="10"/>
      <c r="K42" s="10"/>
      <c r="L42" s="10"/>
      <c r="M42" s="10">
        <f>D42</f>
        <v>180.57400000000001</v>
      </c>
      <c r="N42" s="10"/>
      <c r="O42" s="10"/>
      <c r="P42" s="10">
        <v>188.59200000000001</v>
      </c>
      <c r="Q42" s="10">
        <f>E42</f>
        <v>235.839</v>
      </c>
      <c r="R42" s="10">
        <v>245.81200000000001</v>
      </c>
      <c r="S42" s="15">
        <v>277.53199999999998</v>
      </c>
      <c r="T42" s="10"/>
      <c r="U42" s="10"/>
    </row>
    <row r="43" spans="2:21" x14ac:dyDescent="0.25">
      <c r="B43" t="s">
        <v>21</v>
      </c>
      <c r="C43" s="10"/>
      <c r="D43" s="10">
        <v>45.448</v>
      </c>
      <c r="E43" s="15">
        <v>135.43600000000001</v>
      </c>
      <c r="J43" s="10"/>
      <c r="K43" s="10"/>
      <c r="L43" s="10"/>
      <c r="M43" s="10">
        <f t="shared" ref="M43:M66" si="53">D43</f>
        <v>45.448</v>
      </c>
      <c r="N43" s="10"/>
      <c r="O43" s="10"/>
      <c r="P43" s="10">
        <v>195.773</v>
      </c>
      <c r="Q43" s="10">
        <f t="shared" ref="Q43:Q44" si="54">E43</f>
        <v>135.43600000000001</v>
      </c>
      <c r="R43" s="10">
        <v>171.55500000000001</v>
      </c>
      <c r="S43" s="15">
        <v>294.71499999999997</v>
      </c>
      <c r="T43" s="10"/>
      <c r="U43" s="10"/>
    </row>
    <row r="44" spans="2:21" x14ac:dyDescent="0.25">
      <c r="B44" t="s">
        <v>24</v>
      </c>
      <c r="C44" s="10"/>
      <c r="D44" s="10">
        <v>42.277999999999999</v>
      </c>
      <c r="E44" s="15">
        <v>121.155</v>
      </c>
      <c r="J44" s="10"/>
      <c r="K44" s="10"/>
      <c r="L44" s="10"/>
      <c r="M44" s="10">
        <f t="shared" si="53"/>
        <v>42.277999999999999</v>
      </c>
      <c r="N44" s="10"/>
      <c r="O44" s="10"/>
      <c r="P44" s="10">
        <v>116.611</v>
      </c>
      <c r="Q44" s="10">
        <f t="shared" si="54"/>
        <v>121.155</v>
      </c>
      <c r="R44" s="10">
        <v>164.393</v>
      </c>
      <c r="S44" s="15">
        <v>176.91900000000001</v>
      </c>
      <c r="T44" s="10"/>
      <c r="U44" s="10"/>
    </row>
    <row r="45" spans="2:21" s="1" customFormat="1" x14ac:dyDescent="0.25">
      <c r="B45" s="1" t="s">
        <v>58</v>
      </c>
      <c r="C45" s="11">
        <f>SUM(C42:C44)</f>
        <v>0</v>
      </c>
      <c r="D45" s="11">
        <f>SUM(D42:D44)</f>
        <v>268.3</v>
      </c>
      <c r="E45" s="14">
        <f>SUM(E42:E44)</f>
        <v>492.42999999999995</v>
      </c>
      <c r="J45" s="11">
        <f t="shared" ref="J45:Q45" si="55">SUM(J42:J44)</f>
        <v>0</v>
      </c>
      <c r="K45" s="11">
        <f t="shared" si="55"/>
        <v>0</v>
      </c>
      <c r="L45" s="11">
        <f t="shared" si="55"/>
        <v>0</v>
      </c>
      <c r="M45" s="11">
        <f t="shared" si="55"/>
        <v>268.3</v>
      </c>
      <c r="N45" s="11">
        <f t="shared" si="55"/>
        <v>0</v>
      </c>
      <c r="O45" s="11">
        <f t="shared" si="55"/>
        <v>0</v>
      </c>
      <c r="P45" s="11">
        <f t="shared" si="55"/>
        <v>500.976</v>
      </c>
      <c r="Q45" s="11">
        <f t="shared" si="55"/>
        <v>492.42999999999995</v>
      </c>
      <c r="R45" s="11">
        <f t="shared" ref="R45" si="56">SUM(R42:R44)</f>
        <v>581.76</v>
      </c>
      <c r="S45" s="14">
        <f t="shared" ref="S45" si="57">SUM(S42:S44)</f>
        <v>749.16599999999994</v>
      </c>
      <c r="T45" s="11">
        <f t="shared" ref="T45" si="58">SUM(T42:T44)</f>
        <v>0</v>
      </c>
      <c r="U45" s="11">
        <f t="shared" ref="U45" si="59">SUM(U42:U44)</f>
        <v>0</v>
      </c>
    </row>
    <row r="46" spans="2:21" x14ac:dyDescent="0.25">
      <c r="B46" t="s">
        <v>70</v>
      </c>
      <c r="C46" s="10"/>
      <c r="D46" s="10">
        <v>175.048</v>
      </c>
      <c r="E46" s="15">
        <v>608.41600000000005</v>
      </c>
      <c r="J46" s="10"/>
      <c r="K46" s="10"/>
      <c r="L46" s="10"/>
      <c r="M46" s="10">
        <f t="shared" si="53"/>
        <v>175.048</v>
      </c>
      <c r="N46" s="10"/>
      <c r="O46" s="10"/>
      <c r="P46" s="10">
        <v>568.09</v>
      </c>
      <c r="Q46" s="10">
        <f t="shared" ref="Q46:Q52" si="60">E46</f>
        <v>608.41600000000005</v>
      </c>
      <c r="R46" s="10">
        <v>611.75599999999997</v>
      </c>
      <c r="S46" s="15">
        <v>548.10500000000002</v>
      </c>
      <c r="T46" s="10"/>
      <c r="U46" s="10"/>
    </row>
    <row r="47" spans="2:21" x14ac:dyDescent="0.25">
      <c r="B47" t="s">
        <v>71</v>
      </c>
      <c r="C47" s="10"/>
      <c r="D47" s="10">
        <v>475.76499999999999</v>
      </c>
      <c r="E47" s="15">
        <v>3563.663</v>
      </c>
      <c r="J47" s="10"/>
      <c r="K47" s="10"/>
      <c r="L47" s="10"/>
      <c r="M47" s="10">
        <f t="shared" si="53"/>
        <v>475.76499999999999</v>
      </c>
      <c r="N47" s="10"/>
      <c r="O47" s="10"/>
      <c r="P47" s="10">
        <v>3679.8679999999999</v>
      </c>
      <c r="Q47" s="10">
        <f t="shared" si="60"/>
        <v>3563.663</v>
      </c>
      <c r="R47" s="10">
        <v>3483.0210000000002</v>
      </c>
      <c r="S47" s="15">
        <v>3401.8910000000001</v>
      </c>
      <c r="T47" s="10"/>
      <c r="U47" s="10"/>
    </row>
    <row r="48" spans="2:21" x14ac:dyDescent="0.25">
      <c r="B48" t="s">
        <v>131</v>
      </c>
      <c r="C48" s="10"/>
      <c r="D48" s="10">
        <v>0</v>
      </c>
      <c r="E48" s="15">
        <v>255.709</v>
      </c>
      <c r="J48" s="10"/>
      <c r="K48" s="10"/>
      <c r="L48" s="10"/>
      <c r="M48" s="10">
        <f t="shared" si="53"/>
        <v>0</v>
      </c>
      <c r="N48" s="10"/>
      <c r="O48" s="10"/>
      <c r="P48" s="10">
        <v>236.268</v>
      </c>
      <c r="Q48" s="10">
        <f t="shared" si="60"/>
        <v>255.709</v>
      </c>
      <c r="R48" s="10">
        <v>259.89</v>
      </c>
      <c r="S48" s="15">
        <v>236.26599999999999</v>
      </c>
      <c r="T48" s="10"/>
      <c r="U48" s="10"/>
    </row>
    <row r="49" spans="2:21" x14ac:dyDescent="0.25">
      <c r="B49" t="s">
        <v>132</v>
      </c>
      <c r="C49" s="10"/>
      <c r="D49" s="10">
        <v>23.276</v>
      </c>
      <c r="E49" s="15">
        <v>35.508000000000003</v>
      </c>
      <c r="J49" s="10"/>
      <c r="K49" s="10"/>
      <c r="L49" s="10"/>
      <c r="M49" s="10">
        <f t="shared" si="53"/>
        <v>23.276</v>
      </c>
      <c r="N49" s="10"/>
      <c r="O49" s="10"/>
      <c r="P49" s="10">
        <v>35.234999999999999</v>
      </c>
      <c r="Q49" s="10">
        <f t="shared" si="60"/>
        <v>35.508000000000003</v>
      </c>
      <c r="R49" s="10">
        <v>36.375999999999998</v>
      </c>
      <c r="S49" s="15">
        <v>34.53</v>
      </c>
      <c r="T49" s="10"/>
      <c r="U49" s="10"/>
    </row>
    <row r="50" spans="2:21" s="1" customFormat="1" x14ac:dyDescent="0.25">
      <c r="B50" t="s">
        <v>23</v>
      </c>
      <c r="C50" s="10"/>
      <c r="D50" s="10">
        <v>2602.6390000000001</v>
      </c>
      <c r="E50" s="15">
        <v>7666.4849999999997</v>
      </c>
      <c r="J50" s="10"/>
      <c r="K50" s="10"/>
      <c r="L50" s="10"/>
      <c r="M50" s="10">
        <f t="shared" si="53"/>
        <v>2602.6390000000001</v>
      </c>
      <c r="N50" s="10"/>
      <c r="O50" s="10"/>
      <c r="P50" s="10">
        <v>7644.0529999999999</v>
      </c>
      <c r="Q50" s="10">
        <f t="shared" si="60"/>
        <v>7666.4849999999997</v>
      </c>
      <c r="R50" s="10">
        <v>7666.1480000000001</v>
      </c>
      <c r="S50" s="15">
        <v>7665.28</v>
      </c>
      <c r="T50" s="10"/>
      <c r="U50" s="10"/>
    </row>
    <row r="51" spans="2:21" s="1" customFormat="1" x14ac:dyDescent="0.25">
      <c r="B51" t="s">
        <v>133</v>
      </c>
      <c r="C51" s="10"/>
      <c r="D51" s="10">
        <v>5.4160000000000004</v>
      </c>
      <c r="E51" s="15">
        <v>16.391999999999999</v>
      </c>
      <c r="J51" s="10"/>
      <c r="K51" s="10"/>
      <c r="L51" s="10"/>
      <c r="M51" s="10">
        <f t="shared" si="53"/>
        <v>5.4160000000000004</v>
      </c>
      <c r="N51" s="10"/>
      <c r="O51" s="10"/>
      <c r="P51" s="10">
        <v>17.113</v>
      </c>
      <c r="Q51" s="10">
        <f t="shared" si="60"/>
        <v>16.391999999999999</v>
      </c>
      <c r="R51" s="10">
        <v>15.993</v>
      </c>
      <c r="S51" s="15">
        <v>15.956</v>
      </c>
      <c r="T51" s="10"/>
      <c r="U51" s="10"/>
    </row>
    <row r="52" spans="2:21" s="1" customFormat="1" x14ac:dyDescent="0.25">
      <c r="B52" t="s">
        <v>22</v>
      </c>
      <c r="C52" s="10"/>
      <c r="D52" s="10">
        <v>30.286000000000001</v>
      </c>
      <c r="E52" s="15">
        <v>52.136000000000003</v>
      </c>
      <c r="J52" s="10"/>
      <c r="K52" s="10"/>
      <c r="L52" s="10"/>
      <c r="M52" s="10">
        <f t="shared" si="53"/>
        <v>30.286000000000001</v>
      </c>
      <c r="N52" s="10"/>
      <c r="O52" s="10"/>
      <c r="P52" s="10">
        <v>54.85</v>
      </c>
      <c r="Q52" s="10">
        <f t="shared" si="60"/>
        <v>52.136000000000003</v>
      </c>
      <c r="R52" s="10">
        <v>67.322000000000003</v>
      </c>
      <c r="S52" s="15">
        <v>68.617999999999995</v>
      </c>
      <c r="T52" s="10"/>
      <c r="U52" s="10"/>
    </row>
    <row r="53" spans="2:21" x14ac:dyDescent="0.25">
      <c r="B53" s="1" t="s">
        <v>25</v>
      </c>
      <c r="C53" s="11">
        <f>SUM(C45:C52)</f>
        <v>0</v>
      </c>
      <c r="D53" s="11">
        <f>SUM(D45:D52)</f>
        <v>3580.7300000000005</v>
      </c>
      <c r="E53" s="14">
        <f>SUM(E45:E52)</f>
        <v>12690.739</v>
      </c>
      <c r="J53" s="11">
        <f t="shared" ref="J53:Q53" si="61">SUM(J45:J52)</f>
        <v>0</v>
      </c>
      <c r="K53" s="11">
        <f t="shared" si="61"/>
        <v>0</v>
      </c>
      <c r="L53" s="11">
        <f t="shared" si="61"/>
        <v>0</v>
      </c>
      <c r="M53" s="11">
        <f t="shared" si="61"/>
        <v>3580.7300000000005</v>
      </c>
      <c r="N53" s="11">
        <f t="shared" si="61"/>
        <v>0</v>
      </c>
      <c r="O53" s="11">
        <f t="shared" si="61"/>
        <v>0</v>
      </c>
      <c r="P53" s="11">
        <f t="shared" si="61"/>
        <v>12736.453</v>
      </c>
      <c r="Q53" s="11">
        <f t="shared" si="61"/>
        <v>12690.739</v>
      </c>
      <c r="R53" s="11">
        <f t="shared" ref="R53" si="62">SUM(R45:R52)</f>
        <v>12722.266000000001</v>
      </c>
      <c r="S53" s="14">
        <f t="shared" ref="S53" si="63">SUM(S45:S52)</f>
        <v>12719.812</v>
      </c>
      <c r="T53" s="11">
        <f t="shared" ref="T53" si="64">SUM(T45:T52)</f>
        <v>0</v>
      </c>
      <c r="U53" s="11">
        <f t="shared" ref="U53" si="65">SUM(U45:U52)</f>
        <v>0</v>
      </c>
    </row>
    <row r="54" spans="2:21" x14ac:dyDescent="0.25">
      <c r="B54" t="s">
        <v>27</v>
      </c>
      <c r="C54" s="10"/>
      <c r="D54" s="10">
        <v>16.841999999999999</v>
      </c>
      <c r="E54" s="15">
        <v>42.04</v>
      </c>
      <c r="J54" s="10"/>
      <c r="K54" s="10"/>
      <c r="L54" s="10"/>
      <c r="M54" s="10">
        <f t="shared" si="53"/>
        <v>16.841999999999999</v>
      </c>
      <c r="N54" s="10"/>
      <c r="O54" s="10"/>
      <c r="P54" s="10">
        <v>20.898</v>
      </c>
      <c r="Q54" s="10">
        <f t="shared" ref="Q54:Q60" si="66">E54</f>
        <v>42.04</v>
      </c>
      <c r="R54" s="10">
        <v>22.587</v>
      </c>
      <c r="S54" s="15">
        <v>31.879000000000001</v>
      </c>
      <c r="T54" s="10"/>
      <c r="U54" s="10"/>
    </row>
    <row r="55" spans="2:21" x14ac:dyDescent="0.25">
      <c r="B55" t="s">
        <v>73</v>
      </c>
      <c r="C55" s="10"/>
      <c r="D55" s="10">
        <v>108.18899999999999</v>
      </c>
      <c r="E55" s="15">
        <v>267.363</v>
      </c>
      <c r="J55" s="10"/>
      <c r="K55" s="10"/>
      <c r="L55" s="10"/>
      <c r="M55" s="10">
        <f t="shared" si="53"/>
        <v>108.18899999999999</v>
      </c>
      <c r="N55" s="10"/>
      <c r="O55" s="10"/>
      <c r="P55" s="10">
        <v>244.71600000000001</v>
      </c>
      <c r="Q55" s="10">
        <f t="shared" si="66"/>
        <v>267.363</v>
      </c>
      <c r="R55" s="10">
        <v>405.67200000000003</v>
      </c>
      <c r="S55" s="15">
        <v>571.14099999999996</v>
      </c>
      <c r="T55" s="10"/>
      <c r="U55" s="10"/>
    </row>
    <row r="56" spans="2:21" x14ac:dyDescent="0.25">
      <c r="B56" t="s">
        <v>134</v>
      </c>
      <c r="C56" s="10"/>
      <c r="D56" s="10">
        <v>22.683</v>
      </c>
      <c r="E56" s="15">
        <v>22.367000000000001</v>
      </c>
      <c r="J56" s="10"/>
      <c r="K56" s="10"/>
      <c r="L56" s="10"/>
      <c r="M56" s="10">
        <f t="shared" si="53"/>
        <v>22.683</v>
      </c>
      <c r="N56" s="10"/>
      <c r="O56" s="10"/>
      <c r="P56" s="10">
        <v>26.65</v>
      </c>
      <c r="Q56" s="10">
        <f t="shared" si="66"/>
        <v>22.367000000000001</v>
      </c>
      <c r="R56" s="10">
        <v>22.321000000000002</v>
      </c>
      <c r="S56" s="15">
        <v>22.247</v>
      </c>
      <c r="T56" s="10"/>
      <c r="U56" s="10"/>
    </row>
    <row r="57" spans="2:21" x14ac:dyDescent="0.25">
      <c r="B57" t="s">
        <v>135</v>
      </c>
      <c r="C57" s="10"/>
      <c r="D57" s="10">
        <v>0</v>
      </c>
      <c r="E57" s="15">
        <v>8.1349999999999998</v>
      </c>
      <c r="J57" s="10"/>
      <c r="K57" s="10"/>
      <c r="L57" s="10"/>
      <c r="M57" s="10">
        <f t="shared" si="53"/>
        <v>0</v>
      </c>
      <c r="N57" s="10"/>
      <c r="O57" s="10"/>
      <c r="P57" s="10">
        <v>6.444</v>
      </c>
      <c r="Q57" s="10">
        <f t="shared" si="66"/>
        <v>8.1349999999999998</v>
      </c>
      <c r="R57" s="10">
        <v>10.952999999999999</v>
      </c>
      <c r="S57" s="15">
        <v>10.308</v>
      </c>
      <c r="T57" s="10"/>
      <c r="U57" s="10"/>
    </row>
    <row r="58" spans="2:21" x14ac:dyDescent="0.25">
      <c r="B58" t="s">
        <v>136</v>
      </c>
      <c r="C58" s="10"/>
      <c r="D58" s="10">
        <v>1.7929999999999999</v>
      </c>
      <c r="E58" s="15">
        <v>4.2460000000000004</v>
      </c>
      <c r="J58" s="10"/>
      <c r="K58" s="10"/>
      <c r="L58" s="10"/>
      <c r="M58" s="10">
        <f t="shared" si="53"/>
        <v>1.7929999999999999</v>
      </c>
      <c r="N58" s="10"/>
      <c r="O58" s="10"/>
      <c r="P58" s="10">
        <v>3.629</v>
      </c>
      <c r="Q58" s="10">
        <f t="shared" si="66"/>
        <v>4.2460000000000004</v>
      </c>
      <c r="R58" s="10">
        <v>4.9000000000000004</v>
      </c>
      <c r="S58" s="15">
        <v>4.57</v>
      </c>
      <c r="T58" s="10"/>
      <c r="U58" s="10"/>
    </row>
    <row r="59" spans="2:21" x14ac:dyDescent="0.25">
      <c r="B59" t="s">
        <v>137</v>
      </c>
      <c r="C59" s="10"/>
      <c r="D59" s="10">
        <v>71.623999999999995</v>
      </c>
      <c r="E59" s="15">
        <v>118.992</v>
      </c>
      <c r="J59" s="10"/>
      <c r="K59" s="10"/>
      <c r="L59" s="10"/>
      <c r="M59" s="10">
        <f t="shared" si="53"/>
        <v>71.623999999999995</v>
      </c>
      <c r="N59" s="10"/>
      <c r="O59" s="10"/>
      <c r="P59" s="10">
        <v>94.472999999999999</v>
      </c>
      <c r="Q59" s="10">
        <f t="shared" si="66"/>
        <v>118.992</v>
      </c>
      <c r="R59" s="10">
        <v>111.782</v>
      </c>
      <c r="S59" s="15">
        <v>99.545000000000002</v>
      </c>
      <c r="T59" s="10"/>
      <c r="U59" s="10"/>
    </row>
    <row r="60" spans="2:21" x14ac:dyDescent="0.25">
      <c r="B60" t="s">
        <v>22</v>
      </c>
      <c r="C60" s="10"/>
      <c r="D60" s="10">
        <v>9.048</v>
      </c>
      <c r="E60" s="15">
        <v>8.9969999999999999</v>
      </c>
      <c r="J60" s="10"/>
      <c r="K60" s="10"/>
      <c r="L60" s="10"/>
      <c r="M60" s="10">
        <f t="shared" si="53"/>
        <v>9.048</v>
      </c>
      <c r="N60" s="10"/>
      <c r="O60" s="10"/>
      <c r="P60" s="10">
        <v>2.6440000000000001</v>
      </c>
      <c r="Q60" s="10">
        <f t="shared" si="66"/>
        <v>8.9969999999999999</v>
      </c>
      <c r="R60" s="10">
        <v>12.276</v>
      </c>
      <c r="S60" s="15">
        <v>13.497999999999999</v>
      </c>
      <c r="T60" s="10"/>
      <c r="U60" s="10"/>
    </row>
    <row r="61" spans="2:21" s="1" customFormat="1" x14ac:dyDescent="0.25">
      <c r="B61" s="1" t="s">
        <v>59</v>
      </c>
      <c r="C61" s="11">
        <f>SUM(C54:C60)</f>
        <v>0</v>
      </c>
      <c r="D61" s="11">
        <f>SUM(D54:D60)</f>
        <v>230.179</v>
      </c>
      <c r="E61" s="14">
        <f>SUM(E54:E60)</f>
        <v>472.14000000000004</v>
      </c>
      <c r="J61" s="11">
        <f t="shared" ref="J61:Q61" si="67">SUM(J54:J60)</f>
        <v>0</v>
      </c>
      <c r="K61" s="11">
        <f t="shared" si="67"/>
        <v>0</v>
      </c>
      <c r="L61" s="11">
        <f t="shared" si="67"/>
        <v>0</v>
      </c>
      <c r="M61" s="11">
        <f t="shared" si="67"/>
        <v>230.179</v>
      </c>
      <c r="N61" s="11">
        <f t="shared" si="67"/>
        <v>0</v>
      </c>
      <c r="O61" s="11">
        <f t="shared" si="67"/>
        <v>0</v>
      </c>
      <c r="P61" s="11">
        <f t="shared" si="67"/>
        <v>399.45400000000006</v>
      </c>
      <c r="Q61" s="11">
        <f t="shared" si="67"/>
        <v>472.14000000000004</v>
      </c>
      <c r="R61" s="11">
        <f t="shared" ref="R61" si="68">SUM(R54:R60)</f>
        <v>590.49099999999999</v>
      </c>
      <c r="S61" s="14">
        <f t="shared" ref="S61" si="69">SUM(S54:S60)</f>
        <v>753.18799999999999</v>
      </c>
      <c r="T61" s="11">
        <f t="shared" ref="T61" si="70">SUM(T54:T60)</f>
        <v>0</v>
      </c>
      <c r="U61" s="11">
        <f t="shared" ref="U61" si="71">SUM(U54:U60)</f>
        <v>0</v>
      </c>
    </row>
    <row r="62" spans="2:21" x14ac:dyDescent="0.25">
      <c r="B62" t="s">
        <v>72</v>
      </c>
      <c r="C62" s="10"/>
      <c r="D62" s="10">
        <v>2736.3150000000001</v>
      </c>
      <c r="E62" s="15">
        <v>2713.9479999999999</v>
      </c>
      <c r="J62" s="10"/>
      <c r="K62" s="10"/>
      <c r="L62" s="10"/>
      <c r="M62" s="10">
        <f t="shared" si="53"/>
        <v>2736.3150000000001</v>
      </c>
      <c r="N62" s="10"/>
      <c r="O62" s="10"/>
      <c r="P62" s="10">
        <v>2719.4630000000002</v>
      </c>
      <c r="Q62" s="10">
        <f t="shared" ref="Q62:Q66" si="72">E62</f>
        <v>2713.9479999999999</v>
      </c>
      <c r="R62" s="10">
        <v>2708.3609999999999</v>
      </c>
      <c r="S62" s="15">
        <v>2702.82</v>
      </c>
      <c r="T62" s="10"/>
      <c r="U62" s="10"/>
    </row>
    <row r="63" spans="2:21" x14ac:dyDescent="0.25">
      <c r="B63" t="s">
        <v>138</v>
      </c>
      <c r="C63" s="10"/>
      <c r="D63" s="10">
        <v>0</v>
      </c>
      <c r="E63" s="15">
        <v>245.28800000000001</v>
      </c>
      <c r="J63" s="10"/>
      <c r="K63" s="10"/>
      <c r="L63" s="10"/>
      <c r="M63" s="10">
        <f t="shared" si="53"/>
        <v>0</v>
      </c>
      <c r="N63" s="10"/>
      <c r="O63" s="10"/>
      <c r="P63" s="10">
        <v>233.029</v>
      </c>
      <c r="Q63" s="10">
        <f t="shared" si="72"/>
        <v>245.28800000000001</v>
      </c>
      <c r="R63" s="10">
        <v>249.16800000000001</v>
      </c>
      <c r="S63" s="15">
        <v>225.578</v>
      </c>
      <c r="T63" s="10"/>
      <c r="U63" s="10"/>
    </row>
    <row r="64" spans="2:21" x14ac:dyDescent="0.25">
      <c r="B64" t="s">
        <v>139</v>
      </c>
      <c r="C64" s="10"/>
      <c r="D64" s="10">
        <v>22.594000000000001</v>
      </c>
      <c r="E64" s="15">
        <v>32.911000000000001</v>
      </c>
      <c r="J64" s="10"/>
      <c r="K64" s="10"/>
      <c r="L64" s="10"/>
      <c r="M64" s="10">
        <f t="shared" si="53"/>
        <v>22.594000000000001</v>
      </c>
      <c r="N64" s="10"/>
      <c r="O64" s="10"/>
      <c r="P64" s="10">
        <v>33.085000000000001</v>
      </c>
      <c r="Q64" s="10">
        <f t="shared" si="72"/>
        <v>32.911000000000001</v>
      </c>
      <c r="R64" s="10">
        <v>33.045999999999999</v>
      </c>
      <c r="S64" s="15">
        <v>31.268999999999998</v>
      </c>
      <c r="T64" s="10"/>
      <c r="U64" s="10"/>
    </row>
    <row r="65" spans="2:21" x14ac:dyDescent="0.25">
      <c r="B65" t="s">
        <v>140</v>
      </c>
      <c r="C65" s="10"/>
      <c r="D65" s="10">
        <v>0</v>
      </c>
      <c r="E65" s="15">
        <v>372.86</v>
      </c>
      <c r="J65" s="10"/>
      <c r="K65" s="10"/>
      <c r="L65" s="10"/>
      <c r="M65" s="10">
        <f t="shared" si="53"/>
        <v>0</v>
      </c>
      <c r="N65" s="10"/>
      <c r="O65" s="10"/>
      <c r="P65" s="10">
        <v>376.83699999999999</v>
      </c>
      <c r="Q65" s="10">
        <f t="shared" si="72"/>
        <v>372.86</v>
      </c>
      <c r="R65" s="10">
        <v>372.95299999999997</v>
      </c>
      <c r="S65" s="15">
        <v>372.95299999999997</v>
      </c>
      <c r="T65" s="10"/>
      <c r="U65" s="10"/>
    </row>
    <row r="66" spans="2:21" x14ac:dyDescent="0.25">
      <c r="B66" t="s">
        <v>22</v>
      </c>
      <c r="C66" s="10"/>
      <c r="D66" s="10">
        <v>12.818</v>
      </c>
      <c r="E66" s="15">
        <v>3.0459999999999998</v>
      </c>
      <c r="J66" s="10"/>
      <c r="K66" s="10"/>
      <c r="L66" s="10"/>
      <c r="M66" s="10">
        <f t="shared" si="53"/>
        <v>12.818</v>
      </c>
      <c r="N66" s="10"/>
      <c r="O66" s="10"/>
      <c r="P66" s="10">
        <v>3.0350000000000001</v>
      </c>
      <c r="Q66" s="10">
        <f t="shared" si="72"/>
        <v>3.0459999999999998</v>
      </c>
      <c r="R66" s="10">
        <v>137.86500000000001</v>
      </c>
      <c r="S66" s="15">
        <v>5.86</v>
      </c>
      <c r="T66" s="10"/>
      <c r="U66" s="10"/>
    </row>
    <row r="67" spans="2:21" x14ac:dyDescent="0.25">
      <c r="B67" s="1" t="s">
        <v>26</v>
      </c>
      <c r="C67" s="11">
        <f>SUM(C61:C66)</f>
        <v>0</v>
      </c>
      <c r="D67" s="11">
        <f>SUM(D61:D66)</f>
        <v>3001.9060000000004</v>
      </c>
      <c r="E67" s="14">
        <f>SUM(E61:E66)</f>
        <v>3840.1929999999998</v>
      </c>
      <c r="J67" s="11">
        <f t="shared" ref="J67:Q67" si="73">SUM(J61:J66)</f>
        <v>0</v>
      </c>
      <c r="K67" s="11">
        <f t="shared" si="73"/>
        <v>0</v>
      </c>
      <c r="L67" s="11">
        <f t="shared" si="73"/>
        <v>0</v>
      </c>
      <c r="M67" s="11">
        <f t="shared" si="73"/>
        <v>3001.9060000000004</v>
      </c>
      <c r="N67" s="11">
        <f t="shared" si="73"/>
        <v>0</v>
      </c>
      <c r="O67" s="11">
        <f t="shared" si="73"/>
        <v>0</v>
      </c>
      <c r="P67" s="11">
        <f t="shared" si="73"/>
        <v>3764.9030000000002</v>
      </c>
      <c r="Q67" s="11">
        <f t="shared" si="73"/>
        <v>3840.1929999999998</v>
      </c>
      <c r="R67" s="11">
        <f t="shared" ref="R67" si="74">SUM(R61:R66)</f>
        <v>4091.884</v>
      </c>
      <c r="S67" s="14">
        <f t="shared" ref="S67" si="75">SUM(S61:S66)</f>
        <v>4091.6680000000001</v>
      </c>
      <c r="T67" s="11">
        <f t="shared" ref="T67" si="76">SUM(T61:T66)</f>
        <v>0</v>
      </c>
      <c r="U67" s="11">
        <f t="shared" ref="U67" si="77">SUM(U61:U66)</f>
        <v>0</v>
      </c>
    </row>
    <row r="68" spans="2:21" x14ac:dyDescent="0.25">
      <c r="B68" t="s">
        <v>74</v>
      </c>
      <c r="C68" s="10"/>
      <c r="D68" s="10">
        <f>D53-D67</f>
        <v>578.82400000000007</v>
      </c>
      <c r="E68" s="15">
        <f>E53-E67</f>
        <v>8850.5460000000003</v>
      </c>
      <c r="M68" s="10">
        <f t="shared" ref="M68:O68" si="78">M53-M67</f>
        <v>578.82400000000007</v>
      </c>
      <c r="N68" s="10">
        <f t="shared" si="78"/>
        <v>0</v>
      </c>
      <c r="O68" s="10">
        <f t="shared" si="78"/>
        <v>0</v>
      </c>
      <c r="P68" s="10">
        <f>P53-P67</f>
        <v>8971.5499999999993</v>
      </c>
      <c r="Q68" s="10">
        <f>Q53-Q67</f>
        <v>8850.5460000000003</v>
      </c>
      <c r="R68" s="10">
        <f t="shared" ref="R68:U68" si="79">R53-R67</f>
        <v>8630.3820000000014</v>
      </c>
      <c r="S68" s="15">
        <f t="shared" si="79"/>
        <v>8628.1440000000002</v>
      </c>
      <c r="T68" s="10">
        <f t="shared" si="79"/>
        <v>0</v>
      </c>
      <c r="U68" s="10">
        <f t="shared" si="79"/>
        <v>0</v>
      </c>
    </row>
    <row r="70" spans="2:21" s="1" customFormat="1" x14ac:dyDescent="0.25">
      <c r="B70" s="1" t="s">
        <v>77</v>
      </c>
      <c r="C70" s="52"/>
      <c r="D70" s="128">
        <f>-D19/(D62+D63+D64+D56+D57+D58)</f>
        <v>5.0142901538953469E-2</v>
      </c>
      <c r="E70" s="53">
        <f>-E19/(E62+E63+E64+E56+E57+E58)</f>
        <v>7.8972676620761531E-2</v>
      </c>
      <c r="S70" s="16"/>
    </row>
    <row r="88" spans="5:19" s="9" customFormat="1" x14ac:dyDescent="0.25">
      <c r="E88" s="41"/>
      <c r="S88" s="41"/>
    </row>
    <row r="89" spans="5:19" s="1" customFormat="1" x14ac:dyDescent="0.25">
      <c r="E89" s="16"/>
      <c r="S89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375A-BF83-4B92-906B-4D0383E22758}">
  <dimension ref="A1:N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5" x14ac:dyDescent="0.25"/>
  <cols>
    <col min="1" max="1" width="25.28515625" bestFit="1" customWidth="1"/>
  </cols>
  <sheetData>
    <row r="1" spans="1:14" x14ac:dyDescent="0.25">
      <c r="A1" s="1" t="s">
        <v>149</v>
      </c>
      <c r="B1" s="1">
        <v>2021</v>
      </c>
      <c r="C1" s="1">
        <v>2022</v>
      </c>
      <c r="D1" s="1">
        <v>2023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37</v>
      </c>
      <c r="N1" s="13" t="s">
        <v>38</v>
      </c>
    </row>
    <row r="2" spans="1:14" x14ac:dyDescent="0.25">
      <c r="A2" t="s">
        <v>150</v>
      </c>
      <c r="B2" s="10">
        <v>814.49199999999996</v>
      </c>
      <c r="C2" s="10">
        <v>893.774</v>
      </c>
      <c r="D2" s="10">
        <v>1280.7270000000001</v>
      </c>
    </row>
    <row r="3" spans="1:14" x14ac:dyDescent="0.25">
      <c r="A3" t="s">
        <v>151</v>
      </c>
      <c r="B3" s="10">
        <v>123.337</v>
      </c>
      <c r="C3" s="10">
        <v>129.511</v>
      </c>
      <c r="D3" s="10">
        <v>228.10300000000001</v>
      </c>
    </row>
    <row r="4" spans="1:14" x14ac:dyDescent="0.25">
      <c r="A4" t="s">
        <v>152</v>
      </c>
      <c r="B4" s="10">
        <v>65.733999999999995</v>
      </c>
      <c r="C4" s="10">
        <v>86.936000000000007</v>
      </c>
      <c r="D4" s="10">
        <v>134.64699999999999</v>
      </c>
    </row>
    <row r="5" spans="1:14" x14ac:dyDescent="0.25">
      <c r="A5" t="s">
        <v>153</v>
      </c>
      <c r="B5" s="10">
        <v>28.381</v>
      </c>
      <c r="C5" s="10">
        <v>29.925999999999998</v>
      </c>
      <c r="D5" s="10">
        <v>31.491</v>
      </c>
    </row>
    <row r="6" spans="1:14" x14ac:dyDescent="0.25">
      <c r="B6" s="10">
        <f>SUM(B2:B5)</f>
        <v>1031.944</v>
      </c>
      <c r="C6" s="10">
        <f>SUM(C2:C5)</f>
        <v>1140.1469999999999</v>
      </c>
      <c r="D6" s="10">
        <f>SUM(D2:D5)</f>
        <v>1674.9680000000001</v>
      </c>
    </row>
    <row r="8" spans="1:14" x14ac:dyDescent="0.25">
      <c r="A8" t="s">
        <v>142</v>
      </c>
      <c r="B8" s="10">
        <v>768.37</v>
      </c>
      <c r="C8" s="10">
        <v>794.39700000000005</v>
      </c>
      <c r="D8" s="10">
        <v>870.55100000000004</v>
      </c>
      <c r="E8" s="10"/>
      <c r="F8" s="10"/>
      <c r="G8" s="10">
        <v>186.7</v>
      </c>
      <c r="H8" s="10">
        <v>199.3</v>
      </c>
      <c r="I8" s="10">
        <v>235.5</v>
      </c>
      <c r="J8" s="10">
        <v>172.9</v>
      </c>
      <c r="K8" s="10">
        <v>224.1</v>
      </c>
      <c r="L8" s="10">
        <v>211.7</v>
      </c>
      <c r="M8" s="10">
        <v>266.7</v>
      </c>
      <c r="N8" s="10">
        <v>168.1</v>
      </c>
    </row>
    <row r="9" spans="1:14" x14ac:dyDescent="0.25">
      <c r="A9" t="s">
        <v>143</v>
      </c>
      <c r="B9" s="10">
        <v>105.833</v>
      </c>
      <c r="C9" s="10">
        <v>125.271</v>
      </c>
      <c r="D9" s="10">
        <v>167.94200000000001</v>
      </c>
      <c r="E9" s="10"/>
      <c r="F9" s="10"/>
      <c r="G9" s="10">
        <v>23.2</v>
      </c>
      <c r="H9" s="10">
        <v>17.399999999999999</v>
      </c>
      <c r="I9" s="10">
        <v>39.200000000000003</v>
      </c>
      <c r="J9" s="10">
        <v>45.5</v>
      </c>
      <c r="K9" s="10">
        <v>31.4</v>
      </c>
      <c r="L9" s="10">
        <v>32.4</v>
      </c>
      <c r="M9" s="10">
        <v>51.9</v>
      </c>
      <c r="N9" s="10">
        <v>52.3</v>
      </c>
    </row>
    <row r="10" spans="1:14" x14ac:dyDescent="0.25">
      <c r="A10" t="s">
        <v>144</v>
      </c>
      <c r="B10" s="10">
        <v>132.24</v>
      </c>
      <c r="C10" s="10">
        <v>166.845</v>
      </c>
      <c r="D10" s="10">
        <v>196.29599999999999</v>
      </c>
      <c r="E10" s="10"/>
      <c r="F10" s="10"/>
      <c r="G10" s="10">
        <v>36.299999999999997</v>
      </c>
      <c r="H10" s="10">
        <v>39</v>
      </c>
      <c r="I10" s="10">
        <v>51.6</v>
      </c>
      <c r="J10" s="10">
        <v>39.9</v>
      </c>
      <c r="K10" s="10">
        <v>38</v>
      </c>
      <c r="L10" s="10">
        <v>46.2</v>
      </c>
      <c r="M10" s="10">
        <v>63.8</v>
      </c>
      <c r="N10" s="10">
        <v>48.3</v>
      </c>
    </row>
    <row r="11" spans="1:14" x14ac:dyDescent="0.25">
      <c r="A11" t="s">
        <v>145</v>
      </c>
      <c r="B11" s="10">
        <v>25.501000000000001</v>
      </c>
      <c r="C11" s="10">
        <v>53.634</v>
      </c>
      <c r="D11" s="10">
        <v>57.411999999999999</v>
      </c>
      <c r="E11" s="10"/>
      <c r="F11" s="10"/>
      <c r="G11" s="10">
        <v>13.4</v>
      </c>
      <c r="H11" s="10">
        <v>12.4</v>
      </c>
      <c r="I11" s="10">
        <v>14.4</v>
      </c>
      <c r="J11" s="10">
        <v>13.4</v>
      </c>
      <c r="K11" s="10">
        <v>13.2</v>
      </c>
      <c r="L11" s="10">
        <v>14.9</v>
      </c>
      <c r="M11" s="10">
        <v>15.1</v>
      </c>
      <c r="N11" s="10">
        <v>14.1</v>
      </c>
    </row>
    <row r="12" spans="1:14" x14ac:dyDescent="0.25">
      <c r="A12" s="127" t="s">
        <v>146</v>
      </c>
      <c r="B12" s="11">
        <f>SUM(B8:B11)</f>
        <v>1031.944</v>
      </c>
      <c r="C12" s="11">
        <f t="shared" ref="C12" si="0">SUM(C8:C11)</f>
        <v>1140.1469999999999</v>
      </c>
      <c r="D12" s="11">
        <f t="shared" ref="D12" si="1">SUM(D8:D11)</f>
        <v>1292.201</v>
      </c>
      <c r="E12" s="11"/>
      <c r="F12" s="11"/>
      <c r="G12" s="11">
        <f t="shared" ref="G12" si="2">SUM(G8:G11)</f>
        <v>259.59999999999997</v>
      </c>
      <c r="H12" s="11">
        <f t="shared" ref="H12" si="3">SUM(H8:H11)</f>
        <v>268.10000000000002</v>
      </c>
      <c r="I12" s="11">
        <f t="shared" ref="I12" si="4">SUM(I8:I11)</f>
        <v>340.7</v>
      </c>
      <c r="J12" s="11">
        <f t="shared" ref="J12" si="5">SUM(J8:J11)</f>
        <v>271.7</v>
      </c>
      <c r="K12" s="11">
        <f t="shared" ref="K12" si="6">SUM(K8:K11)</f>
        <v>306.7</v>
      </c>
      <c r="L12" s="11">
        <f t="shared" ref="L12" si="7">SUM(L8:L11)</f>
        <v>305.2</v>
      </c>
      <c r="M12" s="11">
        <f t="shared" ref="M12" si="8">SUM(M8:M11)</f>
        <v>397.5</v>
      </c>
      <c r="N12" s="11">
        <f t="shared" ref="N12" si="9">SUM(N8:N11)</f>
        <v>282.8</v>
      </c>
    </row>
    <row r="13" spans="1:14" x14ac:dyDescent="0.25">
      <c r="A13" t="s">
        <v>142</v>
      </c>
      <c r="B13" s="10"/>
      <c r="C13" s="10">
        <v>872.1</v>
      </c>
      <c r="D13" s="10">
        <v>882.9</v>
      </c>
      <c r="E13" s="10"/>
      <c r="F13" s="10"/>
      <c r="G13" s="10">
        <v>208</v>
      </c>
      <c r="H13" s="10">
        <v>225.2</v>
      </c>
      <c r="I13" s="10">
        <v>219.8</v>
      </c>
      <c r="J13" s="10">
        <v>219.1</v>
      </c>
      <c r="K13" s="10">
        <v>210.1</v>
      </c>
      <c r="L13" s="10">
        <v>249.8</v>
      </c>
      <c r="M13" s="10">
        <v>210.8</v>
      </c>
      <c r="N13" s="10">
        <v>212.2</v>
      </c>
    </row>
    <row r="14" spans="1:14" x14ac:dyDescent="0.25">
      <c r="A14" t="s">
        <v>143</v>
      </c>
      <c r="B14" s="10"/>
      <c r="C14" s="10">
        <v>223.5</v>
      </c>
      <c r="D14" s="10">
        <v>262.39999999999998</v>
      </c>
      <c r="E14" s="10"/>
      <c r="F14" s="10"/>
      <c r="G14" s="10">
        <v>77.5</v>
      </c>
      <c r="H14" s="10">
        <v>39.6</v>
      </c>
      <c r="I14" s="10">
        <v>34.1</v>
      </c>
      <c r="J14" s="10">
        <v>72.3</v>
      </c>
      <c r="K14" s="10">
        <v>31.8</v>
      </c>
      <c r="L14" s="10">
        <v>109.3</v>
      </c>
      <c r="M14" s="10">
        <v>39</v>
      </c>
      <c r="N14" s="10">
        <v>82.3</v>
      </c>
    </row>
    <row r="15" spans="1:14" x14ac:dyDescent="0.25">
      <c r="A15" t="s">
        <v>144</v>
      </c>
      <c r="B15" s="10"/>
      <c r="C15" s="10">
        <v>61.8</v>
      </c>
      <c r="D15" s="10">
        <v>69.3</v>
      </c>
      <c r="E15" s="10"/>
      <c r="F15" s="10"/>
      <c r="G15" s="10">
        <v>15.9</v>
      </c>
      <c r="H15" s="10">
        <v>19.3</v>
      </c>
      <c r="I15" s="10">
        <v>14.3</v>
      </c>
      <c r="J15" s="10">
        <v>12.3</v>
      </c>
      <c r="K15" s="10">
        <v>16.399999999999999</v>
      </c>
      <c r="L15" s="10">
        <v>23.4</v>
      </c>
      <c r="M15" s="10">
        <v>14.1</v>
      </c>
      <c r="N15" s="10">
        <v>15.4</v>
      </c>
    </row>
    <row r="16" spans="1:14" x14ac:dyDescent="0.25">
      <c r="A16" t="s">
        <v>145</v>
      </c>
      <c r="B16" s="10"/>
      <c r="C16" s="10">
        <v>134.1</v>
      </c>
      <c r="D16" s="10">
        <v>111.8</v>
      </c>
      <c r="E16" s="10"/>
      <c r="F16" s="10"/>
      <c r="G16" s="10">
        <v>32</v>
      </c>
      <c r="H16" s="10">
        <v>44.1</v>
      </c>
      <c r="I16" s="10">
        <v>36.4</v>
      </c>
      <c r="J16" s="10">
        <v>21.6</v>
      </c>
      <c r="K16" s="10">
        <v>39.299999999999997</v>
      </c>
      <c r="L16" s="10">
        <v>27.8</v>
      </c>
      <c r="M16" s="10">
        <v>23.4</v>
      </c>
      <c r="N16" s="10">
        <v>21.3</v>
      </c>
    </row>
    <row r="17" spans="1:14" x14ac:dyDescent="0.25">
      <c r="A17" s="127" t="s">
        <v>147</v>
      </c>
      <c r="B17" s="11">
        <f t="shared" ref="B17" si="10">SUM(B13:B16)</f>
        <v>0</v>
      </c>
      <c r="C17" s="11">
        <f t="shared" ref="C17" si="11">SUM(C13:C16)</f>
        <v>1291.4999999999998</v>
      </c>
      <c r="D17" s="11">
        <f t="shared" ref="D17" si="12">SUM(D13:D16)</f>
        <v>1326.3999999999999</v>
      </c>
      <c r="E17" s="11"/>
      <c r="F17" s="11"/>
      <c r="G17" s="11">
        <f t="shared" ref="G17" si="13">SUM(G13:G16)</f>
        <v>333.4</v>
      </c>
      <c r="H17" s="11">
        <f t="shared" ref="H17" si="14">SUM(H13:H16)</f>
        <v>328.20000000000005</v>
      </c>
      <c r="I17" s="11">
        <f t="shared" ref="I17" si="15">SUM(I13:I16)</f>
        <v>304.59999999999997</v>
      </c>
      <c r="J17" s="11">
        <f t="shared" ref="J17" si="16">SUM(J13:J16)</f>
        <v>325.3</v>
      </c>
      <c r="K17" s="11">
        <f t="shared" ref="K17" si="17">SUM(K13:K16)</f>
        <v>297.60000000000002</v>
      </c>
      <c r="L17" s="11">
        <f t="shared" ref="L17" si="18">SUM(L13:L16)</f>
        <v>410.3</v>
      </c>
      <c r="M17" s="11">
        <f t="shared" ref="M17" si="19">SUM(M13:M16)</f>
        <v>287.3</v>
      </c>
      <c r="N17" s="11">
        <f t="shared" ref="N17" si="20">SUM(N13:N16)</f>
        <v>331.2</v>
      </c>
    </row>
    <row r="19" spans="1:14" x14ac:dyDescent="0.25">
      <c r="A19" t="s">
        <v>202</v>
      </c>
      <c r="K19" s="3">
        <f>K12/G12-1</f>
        <v>0.18143297380585532</v>
      </c>
      <c r="L19" s="3">
        <f t="shared" ref="L19:N19" si="21">L12/H12-1</f>
        <v>0.13838120104438634</v>
      </c>
      <c r="M19" s="3">
        <f t="shared" si="21"/>
        <v>0.1667155855591429</v>
      </c>
      <c r="N19" s="3">
        <f t="shared" si="21"/>
        <v>4.085388295914627E-2</v>
      </c>
    </row>
    <row r="20" spans="1:14" x14ac:dyDescent="0.25">
      <c r="A20" t="s">
        <v>201</v>
      </c>
      <c r="K20" s="3">
        <f>K17/G17-1</f>
        <v>-0.10737852429514083</v>
      </c>
      <c r="L20" s="3">
        <f t="shared" ref="L20:N20" si="22">L17/H17-1</f>
        <v>0.25015234613040804</v>
      </c>
      <c r="M20" s="3">
        <f t="shared" si="22"/>
        <v>-5.6795797767563827E-2</v>
      </c>
      <c r="N20" s="3">
        <f t="shared" si="22"/>
        <v>1.8137104211497057E-2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256" workbookViewId="0">
      <selection activeCell="B1279" sqref="B127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>
        <v>45390</v>
      </c>
      <c r="C2" s="18">
        <v>97.550003000000004</v>
      </c>
      <c r="E2" t="s">
        <v>48</v>
      </c>
      <c r="F2" t="s">
        <v>50</v>
      </c>
      <c r="M2" t="s">
        <v>51</v>
      </c>
    </row>
    <row r="3" spans="1:13" x14ac:dyDescent="0.25">
      <c r="B3" s="12">
        <v>45383</v>
      </c>
      <c r="C3" s="18">
        <v>92.510002</v>
      </c>
      <c r="E3" s="12">
        <v>45328</v>
      </c>
      <c r="F3" t="s">
        <v>53</v>
      </c>
      <c r="M3" s="12"/>
    </row>
    <row r="4" spans="1:13" x14ac:dyDescent="0.25">
      <c r="B4" s="12">
        <v>45376</v>
      </c>
      <c r="C4" s="18">
        <v>86.410004000000001</v>
      </c>
      <c r="E4" s="12">
        <v>45302</v>
      </c>
      <c r="F4" t="s">
        <v>53</v>
      </c>
      <c r="M4" s="12"/>
    </row>
    <row r="5" spans="1:13" x14ac:dyDescent="0.25">
      <c r="B5" s="12">
        <v>45369</v>
      </c>
      <c r="C5" s="18">
        <v>86.629997000000003</v>
      </c>
      <c r="M5" s="12"/>
    </row>
    <row r="6" spans="1:13" x14ac:dyDescent="0.25">
      <c r="B6" s="12">
        <v>45362</v>
      </c>
      <c r="C6" s="18">
        <v>79.790001000000004</v>
      </c>
      <c r="M6" s="12"/>
    </row>
    <row r="7" spans="1:13" x14ac:dyDescent="0.25">
      <c r="B7" s="12">
        <v>45355</v>
      </c>
      <c r="C7" s="18">
        <v>81.389999000000003</v>
      </c>
      <c r="M7" s="12"/>
    </row>
    <row r="8" spans="1:13" x14ac:dyDescent="0.25">
      <c r="B8" s="12">
        <v>45348</v>
      </c>
      <c r="C8" s="18">
        <v>82.309997999999993</v>
      </c>
      <c r="M8" s="12"/>
    </row>
    <row r="9" spans="1:13" x14ac:dyDescent="0.25">
      <c r="B9" s="12">
        <v>45341</v>
      </c>
      <c r="C9" s="18">
        <v>85.809997999999993</v>
      </c>
      <c r="M9" s="12"/>
    </row>
    <row r="10" spans="1:13" x14ac:dyDescent="0.25">
      <c r="B10" s="12">
        <v>45334</v>
      </c>
      <c r="C10" s="18">
        <v>85.629997000000003</v>
      </c>
      <c r="M10" s="12"/>
    </row>
    <row r="11" spans="1:13" x14ac:dyDescent="0.25">
      <c r="B11" s="12">
        <v>45327</v>
      </c>
      <c r="C11" s="18">
        <v>86.129997000000003</v>
      </c>
      <c r="M11" s="12"/>
    </row>
    <row r="12" spans="1:13" x14ac:dyDescent="0.25">
      <c r="B12" s="12">
        <v>45320</v>
      </c>
      <c r="C12" s="18">
        <v>85.089995999999999</v>
      </c>
      <c r="M12" s="12"/>
    </row>
    <row r="13" spans="1:13" x14ac:dyDescent="0.25">
      <c r="B13" s="12">
        <v>45313</v>
      </c>
      <c r="C13" s="18">
        <v>86.540001000000004</v>
      </c>
    </row>
    <row r="14" spans="1:13" x14ac:dyDescent="0.25">
      <c r="B14" s="12">
        <v>45306</v>
      </c>
      <c r="C14" s="18">
        <v>77.550003000000004</v>
      </c>
    </row>
    <row r="15" spans="1:13" x14ac:dyDescent="0.25">
      <c r="B15" s="12">
        <v>45299</v>
      </c>
      <c r="C15" s="18">
        <v>77.120002999999997</v>
      </c>
    </row>
    <row r="16" spans="1:13" x14ac:dyDescent="0.25">
      <c r="B16" s="12">
        <v>45292</v>
      </c>
      <c r="C16" s="18">
        <v>78.629997000000003</v>
      </c>
    </row>
    <row r="17" spans="2:3" x14ac:dyDescent="0.25">
      <c r="B17" s="12">
        <v>45285</v>
      </c>
      <c r="C17" s="18">
        <v>81.580001999999993</v>
      </c>
    </row>
    <row r="18" spans="2:3" x14ac:dyDescent="0.25">
      <c r="B18" s="12">
        <v>45278</v>
      </c>
      <c r="C18" s="18">
        <v>78.839995999999999</v>
      </c>
    </row>
    <row r="19" spans="2:3" x14ac:dyDescent="0.25">
      <c r="B19" s="12">
        <v>45271</v>
      </c>
      <c r="C19" s="18">
        <v>75.989998</v>
      </c>
    </row>
    <row r="20" spans="2:3" x14ac:dyDescent="0.25">
      <c r="B20" s="12">
        <v>45264</v>
      </c>
      <c r="C20" s="18">
        <v>73.769997000000004</v>
      </c>
    </row>
    <row r="21" spans="2:3" x14ac:dyDescent="0.25">
      <c r="B21" s="12">
        <v>45257</v>
      </c>
      <c r="C21" s="18">
        <v>78.239998</v>
      </c>
    </row>
    <row r="22" spans="2:3" x14ac:dyDescent="0.25">
      <c r="B22" s="12">
        <v>45250</v>
      </c>
      <c r="C22" s="18">
        <v>78.5</v>
      </c>
    </row>
    <row r="23" spans="2:3" x14ac:dyDescent="0.25">
      <c r="B23" s="12">
        <v>45243</v>
      </c>
      <c r="C23" s="18">
        <v>78.319999999999993</v>
      </c>
    </row>
    <row r="24" spans="2:3" x14ac:dyDescent="0.25">
      <c r="B24" s="12">
        <v>45236</v>
      </c>
      <c r="C24" s="18">
        <v>79.260002</v>
      </c>
    </row>
    <row r="25" spans="2:3" x14ac:dyDescent="0.25">
      <c r="B25" s="12">
        <v>45229</v>
      </c>
      <c r="C25" s="18">
        <v>84.93</v>
      </c>
    </row>
    <row r="26" spans="2:3" x14ac:dyDescent="0.25">
      <c r="B26" s="12">
        <v>45222</v>
      </c>
      <c r="C26" s="18">
        <v>81.970000999999996</v>
      </c>
    </row>
    <row r="27" spans="2:3" x14ac:dyDescent="0.25">
      <c r="B27" s="12">
        <v>45215</v>
      </c>
      <c r="C27" s="18">
        <v>77.970000999999996</v>
      </c>
    </row>
    <row r="28" spans="2:3" x14ac:dyDescent="0.25">
      <c r="B28" s="12">
        <v>45208</v>
      </c>
      <c r="C28" s="18">
        <v>77.629997000000003</v>
      </c>
    </row>
    <row r="29" spans="2:3" x14ac:dyDescent="0.25">
      <c r="B29" s="12">
        <v>45201</v>
      </c>
      <c r="C29" s="18">
        <v>81.989998</v>
      </c>
    </row>
    <row r="30" spans="2:3" x14ac:dyDescent="0.25">
      <c r="B30" s="12">
        <v>45194</v>
      </c>
      <c r="C30" s="18">
        <v>84.059997999999993</v>
      </c>
    </row>
    <row r="31" spans="2:3" x14ac:dyDescent="0.25">
      <c r="B31" s="12">
        <v>45187</v>
      </c>
      <c r="C31" s="18">
        <v>80.701781999999994</v>
      </c>
    </row>
    <row r="32" spans="2:3" x14ac:dyDescent="0.25">
      <c r="B32" s="12">
        <v>45180</v>
      </c>
      <c r="C32" s="18">
        <v>96.420280000000005</v>
      </c>
    </row>
    <row r="33" spans="2:3" x14ac:dyDescent="0.25">
      <c r="B33" s="12">
        <v>45173</v>
      </c>
      <c r="C33" s="18">
        <v>94.436211</v>
      </c>
    </row>
    <row r="34" spans="2:3" x14ac:dyDescent="0.25">
      <c r="B34" s="12">
        <v>45166</v>
      </c>
      <c r="C34" s="18">
        <v>100.725533</v>
      </c>
    </row>
    <row r="35" spans="2:3" x14ac:dyDescent="0.25">
      <c r="B35" s="12">
        <v>45159</v>
      </c>
      <c r="C35" s="18">
        <v>109.499771</v>
      </c>
    </row>
    <row r="36" spans="2:3" x14ac:dyDescent="0.25">
      <c r="B36" s="12">
        <v>45152</v>
      </c>
      <c r="C36" s="18">
        <v>108.189896</v>
      </c>
    </row>
    <row r="37" spans="2:3" x14ac:dyDescent="0.25">
      <c r="B37" s="12">
        <v>45145</v>
      </c>
      <c r="C37" s="18">
        <v>107.583107</v>
      </c>
    </row>
    <row r="38" spans="2:3" x14ac:dyDescent="0.25">
      <c r="B38" s="12">
        <v>45138</v>
      </c>
      <c r="C38" s="18">
        <v>101.727203</v>
      </c>
    </row>
    <row r="39" spans="2:3" x14ac:dyDescent="0.25">
      <c r="B39" s="12">
        <v>45131</v>
      </c>
      <c r="C39" s="18">
        <v>102.006516</v>
      </c>
    </row>
    <row r="40" spans="2:3" x14ac:dyDescent="0.25">
      <c r="B40" s="12">
        <v>45124</v>
      </c>
      <c r="C40" s="18">
        <v>101.96798699999999</v>
      </c>
    </row>
    <row r="41" spans="2:3" x14ac:dyDescent="0.25">
      <c r="B41" s="12">
        <v>45117</v>
      </c>
      <c r="C41" s="18">
        <v>104.048378</v>
      </c>
    </row>
    <row r="42" spans="2:3" x14ac:dyDescent="0.25">
      <c r="B42" s="12">
        <v>45110</v>
      </c>
      <c r="C42" s="18">
        <v>103.86537199999999</v>
      </c>
    </row>
    <row r="43" spans="2:3" x14ac:dyDescent="0.25">
      <c r="B43" s="12">
        <v>45103</v>
      </c>
      <c r="C43" s="18">
        <v>104.47216</v>
      </c>
    </row>
    <row r="44" spans="2:3" x14ac:dyDescent="0.25">
      <c r="B44" s="12">
        <v>45096</v>
      </c>
      <c r="C44" s="18">
        <v>97.094481999999999</v>
      </c>
    </row>
    <row r="45" spans="2:3" x14ac:dyDescent="0.25">
      <c r="B45" s="12">
        <v>45089</v>
      </c>
      <c r="C45" s="18">
        <v>98.817054999999996</v>
      </c>
    </row>
    <row r="46" spans="2:3" x14ac:dyDescent="0.25">
      <c r="B46" s="12">
        <v>45082</v>
      </c>
      <c r="C46" s="18">
        <v>94.795876000000007</v>
      </c>
    </row>
    <row r="47" spans="2:3" x14ac:dyDescent="0.25">
      <c r="B47" s="12">
        <v>45075</v>
      </c>
      <c r="C47" s="18">
        <v>97.787704000000005</v>
      </c>
    </row>
    <row r="48" spans="2:3" x14ac:dyDescent="0.25">
      <c r="B48" s="12">
        <v>45068</v>
      </c>
      <c r="C48" s="18">
        <v>96.296593000000001</v>
      </c>
    </row>
    <row r="49" spans="2:3" x14ac:dyDescent="0.25">
      <c r="B49" s="12">
        <v>45061</v>
      </c>
      <c r="C49" s="18">
        <v>97.778084000000007</v>
      </c>
    </row>
    <row r="50" spans="2:3" x14ac:dyDescent="0.25">
      <c r="B50" s="12">
        <v>45054</v>
      </c>
      <c r="C50" s="18">
        <v>101.173958</v>
      </c>
    </row>
    <row r="51" spans="2:3" x14ac:dyDescent="0.25">
      <c r="B51" s="12">
        <v>45047</v>
      </c>
      <c r="C51" s="18">
        <v>102.799744</v>
      </c>
    </row>
    <row r="52" spans="2:3" x14ac:dyDescent="0.25">
      <c r="B52" s="12">
        <v>45040</v>
      </c>
      <c r="C52" s="18">
        <v>103.09796900000001</v>
      </c>
    </row>
    <row r="53" spans="2:3" x14ac:dyDescent="0.25">
      <c r="B53" s="12">
        <v>45033</v>
      </c>
      <c r="C53" s="18">
        <v>105.195137</v>
      </c>
    </row>
    <row r="54" spans="2:3" x14ac:dyDescent="0.25">
      <c r="B54" s="12">
        <v>45026</v>
      </c>
      <c r="C54" s="18">
        <v>100.71219600000001</v>
      </c>
    </row>
    <row r="55" spans="2:3" x14ac:dyDescent="0.25">
      <c r="B55" s="12">
        <v>45019</v>
      </c>
      <c r="C55" s="18">
        <v>96.565956</v>
      </c>
    </row>
    <row r="56" spans="2:3" x14ac:dyDescent="0.25">
      <c r="B56" s="12">
        <v>45012</v>
      </c>
      <c r="C56" s="18">
        <v>87.792488000000006</v>
      </c>
    </row>
    <row r="57" spans="2:3" x14ac:dyDescent="0.25">
      <c r="B57" s="12">
        <v>45005</v>
      </c>
      <c r="C57" s="18">
        <v>81.722237000000007</v>
      </c>
    </row>
    <row r="58" spans="2:3" x14ac:dyDescent="0.25">
      <c r="B58" s="12">
        <v>44998</v>
      </c>
      <c r="C58" s="18">
        <v>80.043777000000006</v>
      </c>
    </row>
    <row r="59" spans="2:3" x14ac:dyDescent="0.25">
      <c r="B59" s="12">
        <v>44991</v>
      </c>
      <c r="C59" s="18">
        <v>77.949753000000001</v>
      </c>
    </row>
    <row r="60" spans="2:3" x14ac:dyDescent="0.25">
      <c r="B60" s="12">
        <v>44984</v>
      </c>
      <c r="C60" s="18">
        <v>80.283928000000003</v>
      </c>
    </row>
    <row r="61" spans="2:3" x14ac:dyDescent="0.25">
      <c r="B61" s="12">
        <v>44977</v>
      </c>
      <c r="C61" s="18">
        <v>82.406768999999997</v>
      </c>
    </row>
    <row r="62" spans="2:3" x14ac:dyDescent="0.25">
      <c r="B62" s="12">
        <v>44970</v>
      </c>
      <c r="C62" s="18">
        <v>84.510406000000003</v>
      </c>
    </row>
    <row r="63" spans="2:3" x14ac:dyDescent="0.25">
      <c r="B63" s="12">
        <v>44963</v>
      </c>
      <c r="C63" s="18">
        <v>84.375923</v>
      </c>
    </row>
    <row r="64" spans="2:3" x14ac:dyDescent="0.25">
      <c r="B64" s="12">
        <v>44956</v>
      </c>
      <c r="C64" s="18">
        <v>86.181786000000002</v>
      </c>
    </row>
    <row r="65" spans="2:3" x14ac:dyDescent="0.25">
      <c r="B65" s="12">
        <v>44949</v>
      </c>
      <c r="C65" s="18">
        <v>81.292518999999999</v>
      </c>
    </row>
    <row r="66" spans="2:3" x14ac:dyDescent="0.25">
      <c r="B66" s="12">
        <v>44942</v>
      </c>
      <c r="C66" s="18">
        <v>85.192413000000002</v>
      </c>
    </row>
    <row r="67" spans="2:3" x14ac:dyDescent="0.25">
      <c r="B67" s="12">
        <v>44935</v>
      </c>
      <c r="C67" s="18">
        <v>85.874413000000004</v>
      </c>
    </row>
    <row r="68" spans="2:3" x14ac:dyDescent="0.25">
      <c r="B68" s="12">
        <v>44928</v>
      </c>
      <c r="C68" s="18">
        <v>80.946715999999995</v>
      </c>
    </row>
    <row r="69" spans="2:3" x14ac:dyDescent="0.25">
      <c r="B69" s="12">
        <v>44921</v>
      </c>
      <c r="C69" s="18">
        <v>65.817832999999993</v>
      </c>
    </row>
    <row r="70" spans="2:3" x14ac:dyDescent="0.25">
      <c r="B70" s="12">
        <v>44914</v>
      </c>
      <c r="C70" s="18">
        <v>66.989716000000001</v>
      </c>
    </row>
    <row r="71" spans="2:3" x14ac:dyDescent="0.25">
      <c r="B71" s="12">
        <v>44907</v>
      </c>
      <c r="C71" s="18">
        <v>70.755058000000005</v>
      </c>
    </row>
    <row r="72" spans="2:3" x14ac:dyDescent="0.25">
      <c r="B72" s="12">
        <v>44900</v>
      </c>
      <c r="C72" s="18">
        <v>72.625107</v>
      </c>
    </row>
    <row r="73" spans="2:3" x14ac:dyDescent="0.25">
      <c r="B73" s="12">
        <v>44893</v>
      </c>
      <c r="C73" s="18">
        <v>77.199532000000005</v>
      </c>
    </row>
    <row r="74" spans="2:3" x14ac:dyDescent="0.25">
      <c r="B74" s="12">
        <v>44886</v>
      </c>
      <c r="C74" s="18">
        <v>77.400925000000001</v>
      </c>
    </row>
    <row r="75" spans="2:3" x14ac:dyDescent="0.25">
      <c r="B75" s="12">
        <v>44879</v>
      </c>
      <c r="C75" s="18">
        <v>75.166450999999995</v>
      </c>
    </row>
    <row r="76" spans="2:3" x14ac:dyDescent="0.25">
      <c r="B76" s="12">
        <v>44872</v>
      </c>
      <c r="C76" s="18">
        <v>72.231903000000003</v>
      </c>
    </row>
    <row r="77" spans="2:3" x14ac:dyDescent="0.25">
      <c r="B77" s="12">
        <v>44865</v>
      </c>
      <c r="C77" s="18">
        <v>70.985207000000003</v>
      </c>
    </row>
    <row r="78" spans="2:3" x14ac:dyDescent="0.25">
      <c r="B78" s="12">
        <v>44858</v>
      </c>
      <c r="C78" s="18">
        <v>75.492523000000006</v>
      </c>
    </row>
    <row r="79" spans="2:3" x14ac:dyDescent="0.25">
      <c r="B79" s="12">
        <v>44851</v>
      </c>
      <c r="C79" s="18">
        <v>74.907523999999995</v>
      </c>
    </row>
    <row r="80" spans="2:3" x14ac:dyDescent="0.25">
      <c r="B80" s="12">
        <v>44844</v>
      </c>
      <c r="C80" s="18">
        <v>72.605926999999994</v>
      </c>
    </row>
    <row r="81" spans="2:3" x14ac:dyDescent="0.25">
      <c r="B81" s="12">
        <v>44837</v>
      </c>
      <c r="C81" s="18">
        <v>69.748108000000002</v>
      </c>
    </row>
    <row r="82" spans="2:3" x14ac:dyDescent="0.25">
      <c r="B82" s="12">
        <v>44830</v>
      </c>
      <c r="C82" s="18">
        <v>67.293068000000005</v>
      </c>
    </row>
    <row r="83" spans="2:3" x14ac:dyDescent="0.25">
      <c r="B83" s="12">
        <v>44823</v>
      </c>
      <c r="C83" s="18">
        <v>65.173676</v>
      </c>
    </row>
    <row r="84" spans="2:3" x14ac:dyDescent="0.25">
      <c r="B84" s="12">
        <v>44816</v>
      </c>
      <c r="C84" s="18">
        <v>64.752746999999999</v>
      </c>
    </row>
    <row r="85" spans="2:3" x14ac:dyDescent="0.25">
      <c r="B85" s="12">
        <v>44809</v>
      </c>
      <c r="C85" s="18">
        <v>66.303604000000007</v>
      </c>
    </row>
    <row r="86" spans="2:3" x14ac:dyDescent="0.25">
      <c r="B86" s="12">
        <v>44802</v>
      </c>
      <c r="C86" s="18">
        <v>64.905929999999998</v>
      </c>
    </row>
    <row r="87" spans="2:3" x14ac:dyDescent="0.25">
      <c r="B87" s="12">
        <v>44795</v>
      </c>
      <c r="C87" s="18">
        <v>64.733620000000002</v>
      </c>
    </row>
    <row r="88" spans="2:3" x14ac:dyDescent="0.25">
      <c r="B88" s="12">
        <v>44788</v>
      </c>
      <c r="C88" s="18">
        <v>67.864020999999994</v>
      </c>
    </row>
    <row r="89" spans="2:3" x14ac:dyDescent="0.25">
      <c r="B89" s="12">
        <v>44781</v>
      </c>
      <c r="C89" s="18">
        <v>69.443595999999999</v>
      </c>
    </row>
    <row r="90" spans="2:3" x14ac:dyDescent="0.25">
      <c r="B90" s="12">
        <v>44774</v>
      </c>
      <c r="C90" s="18">
        <v>67.825737000000004</v>
      </c>
    </row>
    <row r="91" spans="2:3" x14ac:dyDescent="0.25">
      <c r="B91" s="12">
        <v>44767</v>
      </c>
      <c r="C91" s="18">
        <v>66.351462999999995</v>
      </c>
    </row>
    <row r="92" spans="2:3" x14ac:dyDescent="0.25">
      <c r="B92" s="12">
        <v>44760</v>
      </c>
      <c r="C92" s="18">
        <v>63.393368000000002</v>
      </c>
    </row>
    <row r="93" spans="2:3" x14ac:dyDescent="0.25">
      <c r="B93" s="12">
        <v>44753</v>
      </c>
      <c r="C93" s="18">
        <v>60.913924999999999</v>
      </c>
    </row>
    <row r="94" spans="2:3" x14ac:dyDescent="0.25">
      <c r="B94" s="12">
        <v>44746</v>
      </c>
      <c r="C94" s="18">
        <v>61.038372000000003</v>
      </c>
    </row>
    <row r="95" spans="2:3" x14ac:dyDescent="0.25">
      <c r="B95" s="12">
        <v>44739</v>
      </c>
      <c r="C95" s="18">
        <v>59.889598999999997</v>
      </c>
    </row>
    <row r="96" spans="2:3" x14ac:dyDescent="0.25">
      <c r="B96" s="12">
        <v>44732</v>
      </c>
      <c r="C96" s="18">
        <v>58.032409999999999</v>
      </c>
    </row>
    <row r="97" spans="2:3" x14ac:dyDescent="0.25">
      <c r="B97" s="12">
        <v>44725</v>
      </c>
      <c r="C97" s="18">
        <v>59.729270999999997</v>
      </c>
    </row>
    <row r="98" spans="2:3" x14ac:dyDescent="0.25">
      <c r="B98" s="12">
        <v>44718</v>
      </c>
      <c r="C98" s="18">
        <v>60.808998000000003</v>
      </c>
    </row>
    <row r="99" spans="2:3" x14ac:dyDescent="0.25">
      <c r="B99" s="12">
        <v>44711</v>
      </c>
      <c r="C99" s="18">
        <v>63.732875999999997</v>
      </c>
    </row>
    <row r="100" spans="2:3" x14ac:dyDescent="0.25">
      <c r="B100" s="12">
        <v>44704</v>
      </c>
      <c r="C100" s="18">
        <v>64.153305000000003</v>
      </c>
    </row>
    <row r="101" spans="2:3" x14ac:dyDescent="0.25">
      <c r="B101" s="12">
        <v>44697</v>
      </c>
      <c r="C101" s="18">
        <v>58.200439000000003</v>
      </c>
    </row>
    <row r="102" spans="2:3" x14ac:dyDescent="0.25">
      <c r="B102" s="12">
        <v>44690</v>
      </c>
      <c r="C102" s="18">
        <v>55.658768000000002</v>
      </c>
    </row>
    <row r="103" spans="2:3" x14ac:dyDescent="0.25">
      <c r="B103" s="12">
        <v>44683</v>
      </c>
      <c r="C103" s="18">
        <v>55.974086999999997</v>
      </c>
    </row>
    <row r="104" spans="2:3" x14ac:dyDescent="0.25">
      <c r="B104" s="12">
        <v>44676</v>
      </c>
      <c r="C104" s="18">
        <v>55.792541999999997</v>
      </c>
    </row>
    <row r="105" spans="2:3" x14ac:dyDescent="0.25">
      <c r="B105" s="12">
        <v>44669</v>
      </c>
      <c r="C105" s="18">
        <v>58.276878000000004</v>
      </c>
    </row>
    <row r="106" spans="2:3" x14ac:dyDescent="0.25">
      <c r="B106" s="12">
        <v>44662</v>
      </c>
      <c r="C106" s="18">
        <v>57.340473000000003</v>
      </c>
    </row>
    <row r="107" spans="2:3" x14ac:dyDescent="0.25">
      <c r="B107" s="12">
        <v>44655</v>
      </c>
      <c r="C107" s="18">
        <v>58.754641999999997</v>
      </c>
    </row>
    <row r="108" spans="2:3" x14ac:dyDescent="0.25">
      <c r="B108" s="12">
        <v>44648</v>
      </c>
      <c r="C108" s="18">
        <v>59.633716999999997</v>
      </c>
    </row>
    <row r="109" spans="2:3" x14ac:dyDescent="0.25">
      <c r="B109" s="12">
        <v>44641</v>
      </c>
      <c r="C109" s="18">
        <v>58.343769000000002</v>
      </c>
    </row>
    <row r="110" spans="2:3" x14ac:dyDescent="0.25">
      <c r="B110" s="12">
        <v>44634</v>
      </c>
      <c r="C110" s="18">
        <v>56.971001000000001</v>
      </c>
    </row>
    <row r="111" spans="2:3" x14ac:dyDescent="0.25">
      <c r="B111" s="12">
        <v>44627</v>
      </c>
      <c r="C111" s="18">
        <v>53.967506</v>
      </c>
    </row>
    <row r="112" spans="2:3" x14ac:dyDescent="0.25">
      <c r="B112" s="12">
        <v>44620</v>
      </c>
      <c r="C112" s="18">
        <v>55.960299999999997</v>
      </c>
    </row>
    <row r="113" spans="2:3" x14ac:dyDescent="0.25">
      <c r="B113" s="12">
        <v>44613</v>
      </c>
      <c r="C113" s="18">
        <v>55.874485</v>
      </c>
    </row>
    <row r="114" spans="2:3" x14ac:dyDescent="0.25">
      <c r="B114" s="12">
        <v>44606</v>
      </c>
      <c r="C114" s="18">
        <v>55.826813000000001</v>
      </c>
    </row>
    <row r="115" spans="2:3" x14ac:dyDescent="0.25">
      <c r="B115" s="12">
        <v>44599</v>
      </c>
      <c r="C115" s="18">
        <v>53.109366999999999</v>
      </c>
    </row>
    <row r="116" spans="2:3" x14ac:dyDescent="0.25">
      <c r="B116" s="12">
        <v>44592</v>
      </c>
      <c r="C116" s="18">
        <v>49.304943000000002</v>
      </c>
    </row>
    <row r="117" spans="2:3" x14ac:dyDescent="0.25">
      <c r="B117" s="12">
        <v>44585</v>
      </c>
      <c r="C117" s="18">
        <v>46.434939999999997</v>
      </c>
    </row>
    <row r="118" spans="2:3" x14ac:dyDescent="0.25">
      <c r="B118" s="12">
        <v>44578</v>
      </c>
      <c r="C118" s="18">
        <v>47.340758999999998</v>
      </c>
    </row>
    <row r="119" spans="2:3" x14ac:dyDescent="0.25">
      <c r="B119" s="12">
        <v>44571</v>
      </c>
      <c r="C119" s="18">
        <v>50.697032999999998</v>
      </c>
    </row>
    <row r="120" spans="2:3" x14ac:dyDescent="0.25">
      <c r="B120" s="12">
        <v>44564</v>
      </c>
      <c r="C120" s="18">
        <v>47.693550000000002</v>
      </c>
    </row>
    <row r="121" spans="2:3" x14ac:dyDescent="0.25">
      <c r="B121" s="12">
        <v>44557</v>
      </c>
      <c r="C121" s="18">
        <v>47.045174000000003</v>
      </c>
    </row>
    <row r="122" spans="2:3" x14ac:dyDescent="0.25">
      <c r="B122" s="12">
        <v>44550</v>
      </c>
      <c r="C122" s="18">
        <v>46.110759999999999</v>
      </c>
    </row>
    <row r="123" spans="2:3" x14ac:dyDescent="0.25">
      <c r="B123" s="12">
        <v>44543</v>
      </c>
      <c r="C123" s="18">
        <v>45.805542000000003</v>
      </c>
    </row>
    <row r="124" spans="2:3" x14ac:dyDescent="0.25">
      <c r="B124" s="12">
        <v>44536</v>
      </c>
      <c r="C124" s="18">
        <v>46.718612999999998</v>
      </c>
    </row>
    <row r="125" spans="2:3" x14ac:dyDescent="0.25">
      <c r="B125" s="12">
        <v>44529</v>
      </c>
      <c r="C125" s="18">
        <v>47.003943999999997</v>
      </c>
    </row>
    <row r="126" spans="2:3" x14ac:dyDescent="0.25">
      <c r="B126" s="12">
        <v>44522</v>
      </c>
      <c r="C126" s="18">
        <v>48.858615999999998</v>
      </c>
    </row>
    <row r="127" spans="2:3" x14ac:dyDescent="0.25">
      <c r="B127" s="12">
        <v>44515</v>
      </c>
      <c r="C127" s="18">
        <v>50.085545000000003</v>
      </c>
    </row>
    <row r="128" spans="2:3" x14ac:dyDescent="0.25">
      <c r="B128" s="12">
        <v>44508</v>
      </c>
      <c r="C128" s="18">
        <v>53.176659000000001</v>
      </c>
    </row>
    <row r="129" spans="2:3" x14ac:dyDescent="0.25">
      <c r="B129" s="12">
        <v>44501</v>
      </c>
      <c r="C129" s="18">
        <v>55.792217000000001</v>
      </c>
    </row>
    <row r="130" spans="2:3" x14ac:dyDescent="0.25">
      <c r="B130" s="12">
        <v>44494</v>
      </c>
      <c r="C130" s="18">
        <v>58.103423999999997</v>
      </c>
    </row>
    <row r="131" spans="2:3" x14ac:dyDescent="0.25">
      <c r="B131" s="12">
        <v>44487</v>
      </c>
      <c r="C131" s="18">
        <v>57.114261999999997</v>
      </c>
    </row>
    <row r="132" spans="2:3" x14ac:dyDescent="0.25">
      <c r="B132" s="12">
        <v>44480</v>
      </c>
      <c r="C132" s="18">
        <v>56.581642000000002</v>
      </c>
    </row>
    <row r="133" spans="2:3" x14ac:dyDescent="0.25">
      <c r="B133" s="12">
        <v>44473</v>
      </c>
      <c r="C133" s="18">
        <v>55.944392999999998</v>
      </c>
    </row>
    <row r="134" spans="2:3" x14ac:dyDescent="0.25">
      <c r="B134" s="12">
        <v>44466</v>
      </c>
      <c r="C134" s="18">
        <v>54.831592999999998</v>
      </c>
    </row>
    <row r="135" spans="2:3" x14ac:dyDescent="0.25">
      <c r="B135" s="12">
        <v>44459</v>
      </c>
      <c r="C135" s="18">
        <v>53.224215999999998</v>
      </c>
    </row>
    <row r="136" spans="2:3" x14ac:dyDescent="0.25">
      <c r="B136" s="12">
        <v>44452</v>
      </c>
      <c r="C136" s="18">
        <v>52.280273000000001</v>
      </c>
    </row>
    <row r="137" spans="2:3" x14ac:dyDescent="0.25">
      <c r="B137" s="12">
        <v>44445</v>
      </c>
      <c r="C137" s="18">
        <v>49.262450999999999</v>
      </c>
    </row>
    <row r="138" spans="2:3" x14ac:dyDescent="0.25">
      <c r="B138" s="12">
        <v>44438</v>
      </c>
      <c r="C138" s="18">
        <v>49.347866000000003</v>
      </c>
    </row>
    <row r="139" spans="2:3" x14ac:dyDescent="0.25">
      <c r="B139" s="12">
        <v>44431</v>
      </c>
      <c r="C139" s="18">
        <v>49.347866000000003</v>
      </c>
    </row>
    <row r="140" spans="2:3" x14ac:dyDescent="0.25">
      <c r="B140" s="12">
        <v>44424</v>
      </c>
      <c r="C140" s="18">
        <v>46.035857999999998</v>
      </c>
    </row>
    <row r="141" spans="2:3" x14ac:dyDescent="0.25">
      <c r="B141" s="12">
        <v>44417</v>
      </c>
      <c r="C141" s="18">
        <v>47.696606000000003</v>
      </c>
    </row>
    <row r="142" spans="2:3" x14ac:dyDescent="0.25">
      <c r="B142" s="12">
        <v>44410</v>
      </c>
      <c r="C142" s="18">
        <v>47.763038999999999</v>
      </c>
    </row>
    <row r="143" spans="2:3" x14ac:dyDescent="0.25">
      <c r="B143" s="12">
        <v>44403</v>
      </c>
      <c r="C143" s="18">
        <v>46.861496000000002</v>
      </c>
    </row>
    <row r="144" spans="2:3" x14ac:dyDescent="0.25">
      <c r="B144" s="12">
        <v>44396</v>
      </c>
      <c r="C144" s="18">
        <v>46.519852</v>
      </c>
    </row>
    <row r="145" spans="2:3" x14ac:dyDescent="0.25">
      <c r="B145" s="12">
        <v>44389</v>
      </c>
      <c r="C145" s="18">
        <v>47.981304000000002</v>
      </c>
    </row>
    <row r="146" spans="2:3" x14ac:dyDescent="0.25">
      <c r="B146" s="12">
        <v>44382</v>
      </c>
      <c r="C146" s="18">
        <v>53.466515000000001</v>
      </c>
    </row>
    <row r="147" spans="2:3" x14ac:dyDescent="0.25">
      <c r="B147" s="12">
        <v>44375</v>
      </c>
      <c r="C147" s="18">
        <v>54.814082999999997</v>
      </c>
    </row>
    <row r="148" spans="2:3" x14ac:dyDescent="0.25">
      <c r="B148" s="12">
        <v>44368</v>
      </c>
      <c r="C148" s="18">
        <v>56.882899999999999</v>
      </c>
    </row>
    <row r="149" spans="2:3" x14ac:dyDescent="0.25">
      <c r="B149" s="12">
        <v>44361</v>
      </c>
      <c r="C149" s="18">
        <v>54.775233999999998</v>
      </c>
    </row>
    <row r="150" spans="2:3" x14ac:dyDescent="0.25">
      <c r="B150" s="12">
        <v>44354</v>
      </c>
      <c r="C150" s="18">
        <v>59.245907000000003</v>
      </c>
    </row>
    <row r="151" spans="2:3" x14ac:dyDescent="0.25">
      <c r="B151" s="12">
        <v>44347</v>
      </c>
      <c r="C151" s="18">
        <v>53.828055999999997</v>
      </c>
    </row>
    <row r="152" spans="2:3" x14ac:dyDescent="0.25">
      <c r="B152" s="12">
        <v>44340</v>
      </c>
      <c r="C152" s="18">
        <v>52.890349999999998</v>
      </c>
    </row>
    <row r="153" spans="2:3" x14ac:dyDescent="0.25">
      <c r="B153" s="12">
        <v>44333</v>
      </c>
      <c r="C153" s="18">
        <v>54.510021000000002</v>
      </c>
    </row>
    <row r="154" spans="2:3" x14ac:dyDescent="0.25">
      <c r="B154" s="12">
        <v>44326</v>
      </c>
      <c r="C154" s="18">
        <v>50.853912000000001</v>
      </c>
    </row>
    <row r="155" spans="2:3" x14ac:dyDescent="0.25">
      <c r="B155" s="12">
        <v>44319</v>
      </c>
      <c r="C155" s="18">
        <v>51.971584</v>
      </c>
    </row>
    <row r="156" spans="2:3" x14ac:dyDescent="0.25">
      <c r="B156" s="12">
        <v>44312</v>
      </c>
      <c r="C156" s="18">
        <v>52.198909999999998</v>
      </c>
    </row>
    <row r="157" spans="2:3" x14ac:dyDescent="0.25">
      <c r="B157" s="12">
        <v>44305</v>
      </c>
      <c r="C157" s="18">
        <v>51.365394999999999</v>
      </c>
    </row>
    <row r="158" spans="2:3" x14ac:dyDescent="0.25">
      <c r="B158" s="12">
        <v>44298</v>
      </c>
      <c r="C158" s="18">
        <v>53.382880999999998</v>
      </c>
    </row>
    <row r="159" spans="2:3" x14ac:dyDescent="0.25">
      <c r="B159" s="12">
        <v>44291</v>
      </c>
      <c r="C159" s="18">
        <v>55.277228999999998</v>
      </c>
    </row>
    <row r="160" spans="2:3" x14ac:dyDescent="0.25">
      <c r="B160" s="12">
        <v>44284</v>
      </c>
      <c r="C160" s="18">
        <v>52.653553000000002</v>
      </c>
    </row>
    <row r="161" spans="2:3" x14ac:dyDescent="0.25">
      <c r="B161" s="12">
        <v>44277</v>
      </c>
      <c r="C161" s="18">
        <v>52.094723000000002</v>
      </c>
    </row>
    <row r="162" spans="2:3" x14ac:dyDescent="0.25">
      <c r="B162" s="12">
        <v>44270</v>
      </c>
      <c r="C162" s="18">
        <v>54.102730000000001</v>
      </c>
    </row>
    <row r="163" spans="2:3" x14ac:dyDescent="0.25">
      <c r="B163" s="12">
        <v>44263</v>
      </c>
      <c r="C163" s="18">
        <v>54.076408000000001</v>
      </c>
    </row>
    <row r="164" spans="2:3" x14ac:dyDescent="0.25">
      <c r="B164" s="12">
        <v>44256</v>
      </c>
      <c r="C164" s="18">
        <v>51.514839000000002</v>
      </c>
    </row>
    <row r="165" spans="2:3" x14ac:dyDescent="0.25">
      <c r="B165" s="12">
        <v>44249</v>
      </c>
      <c r="C165" s="18">
        <v>46.694183000000002</v>
      </c>
    </row>
    <row r="166" spans="2:3" x14ac:dyDescent="0.25">
      <c r="B166" s="12">
        <v>44242</v>
      </c>
      <c r="C166" s="18">
        <v>44.246056000000003</v>
      </c>
    </row>
    <row r="167" spans="2:3" x14ac:dyDescent="0.25">
      <c r="B167" s="12">
        <v>44235</v>
      </c>
      <c r="C167" s="18">
        <v>43.867958000000002</v>
      </c>
    </row>
    <row r="168" spans="2:3" x14ac:dyDescent="0.25">
      <c r="B168" s="12">
        <v>44228</v>
      </c>
      <c r="C168" s="18">
        <v>46.533504000000001</v>
      </c>
    </row>
    <row r="169" spans="2:3" x14ac:dyDescent="0.25">
      <c r="B169" s="12">
        <v>44221</v>
      </c>
      <c r="C169" s="18">
        <v>53.244610000000002</v>
      </c>
    </row>
    <row r="170" spans="2:3" x14ac:dyDescent="0.25">
      <c r="B170" s="12">
        <v>44214</v>
      </c>
      <c r="C170" s="18">
        <v>52.478977</v>
      </c>
    </row>
    <row r="171" spans="2:3" x14ac:dyDescent="0.25">
      <c r="B171" s="12">
        <v>44207</v>
      </c>
      <c r="C171" s="18">
        <v>48.045864000000002</v>
      </c>
    </row>
    <row r="172" spans="2:3" x14ac:dyDescent="0.25">
      <c r="B172" s="12">
        <v>44200</v>
      </c>
      <c r="C172" s="18">
        <v>45.597721</v>
      </c>
    </row>
    <row r="173" spans="2:3" x14ac:dyDescent="0.25">
      <c r="B173" s="12">
        <v>44193</v>
      </c>
      <c r="C173" s="18">
        <v>45.418125000000003</v>
      </c>
    </row>
    <row r="174" spans="2:3" x14ac:dyDescent="0.25">
      <c r="B174" s="12">
        <v>44186</v>
      </c>
      <c r="C174" s="18">
        <v>44.728119</v>
      </c>
    </row>
    <row r="175" spans="2:3" x14ac:dyDescent="0.25">
      <c r="B175" s="12">
        <v>44179</v>
      </c>
      <c r="C175" s="18">
        <v>43.767853000000002</v>
      </c>
    </row>
    <row r="176" spans="2:3" x14ac:dyDescent="0.25">
      <c r="B176" s="12">
        <v>44172</v>
      </c>
      <c r="C176" s="18">
        <v>41.712840999999997</v>
      </c>
    </row>
    <row r="177" spans="2:3" x14ac:dyDescent="0.25">
      <c r="B177" s="12">
        <v>44165</v>
      </c>
      <c r="C177" s="18">
        <v>42.391562999999998</v>
      </c>
    </row>
    <row r="178" spans="2:3" x14ac:dyDescent="0.25">
      <c r="B178" s="12">
        <v>44158</v>
      </c>
      <c r="C178" s="18">
        <v>39.403320000000001</v>
      </c>
    </row>
    <row r="179" spans="2:3" x14ac:dyDescent="0.25">
      <c r="B179" s="12">
        <v>44151</v>
      </c>
      <c r="C179" s="18">
        <v>38.620911</v>
      </c>
    </row>
    <row r="180" spans="2:3" x14ac:dyDescent="0.25">
      <c r="B180" s="12">
        <v>44144</v>
      </c>
      <c r="C180" s="18">
        <v>38.536064000000003</v>
      </c>
    </row>
    <row r="181" spans="2:3" x14ac:dyDescent="0.25">
      <c r="B181" s="12">
        <v>44137</v>
      </c>
      <c r="C181" s="18">
        <v>36.688450000000003</v>
      </c>
    </row>
    <row r="182" spans="2:3" x14ac:dyDescent="0.25">
      <c r="B182" s="12">
        <v>44130</v>
      </c>
      <c r="C182" s="18">
        <v>34.275233999999998</v>
      </c>
    </row>
    <row r="183" spans="2:3" x14ac:dyDescent="0.25">
      <c r="B183" s="12">
        <v>44123</v>
      </c>
      <c r="C183" s="18">
        <v>36.085140000000003</v>
      </c>
    </row>
    <row r="184" spans="2:3" x14ac:dyDescent="0.25">
      <c r="B184" s="12">
        <v>44116</v>
      </c>
      <c r="C184" s="18">
        <v>37.499141999999999</v>
      </c>
    </row>
    <row r="185" spans="2:3" x14ac:dyDescent="0.25">
      <c r="B185" s="12">
        <v>44109</v>
      </c>
      <c r="C185" s="18">
        <v>37.857353000000003</v>
      </c>
    </row>
    <row r="186" spans="2:3" x14ac:dyDescent="0.25">
      <c r="B186" s="12">
        <v>44102</v>
      </c>
      <c r="C186" s="18">
        <v>37.857353000000003</v>
      </c>
    </row>
    <row r="187" spans="2:3" x14ac:dyDescent="0.25">
      <c r="B187" s="12">
        <v>44095</v>
      </c>
      <c r="C187" s="18">
        <v>36.905262</v>
      </c>
    </row>
    <row r="188" spans="2:3" x14ac:dyDescent="0.25">
      <c r="B188" s="12">
        <v>44088</v>
      </c>
      <c r="C188" s="18">
        <v>37.747619999999998</v>
      </c>
    </row>
    <row r="189" spans="2:3" x14ac:dyDescent="0.25">
      <c r="B189" s="12">
        <v>44081</v>
      </c>
      <c r="C189" s="18">
        <v>38.913124000000003</v>
      </c>
    </row>
    <row r="190" spans="2:3" x14ac:dyDescent="0.25">
      <c r="B190" s="12">
        <v>44074</v>
      </c>
      <c r="C190" s="18">
        <v>40.492213999999997</v>
      </c>
    </row>
    <row r="191" spans="2:3" x14ac:dyDescent="0.25">
      <c r="B191" s="12">
        <v>44067</v>
      </c>
      <c r="C191" s="18">
        <v>42.221694999999997</v>
      </c>
    </row>
    <row r="192" spans="2:3" x14ac:dyDescent="0.25">
      <c r="B192" s="12">
        <v>44060</v>
      </c>
      <c r="C192" s="18">
        <v>40.163238999999997</v>
      </c>
    </row>
    <row r="193" spans="2:3" x14ac:dyDescent="0.25">
      <c r="B193" s="12">
        <v>44053</v>
      </c>
      <c r="C193" s="18">
        <v>42.644657000000002</v>
      </c>
    </row>
    <row r="194" spans="2:3" x14ac:dyDescent="0.25">
      <c r="B194" s="12">
        <v>44046</v>
      </c>
      <c r="C194" s="18">
        <v>41.07497</v>
      </c>
    </row>
    <row r="195" spans="2:3" x14ac:dyDescent="0.25">
      <c r="B195" s="12">
        <v>44039</v>
      </c>
      <c r="C195" s="18">
        <v>43.810169000000002</v>
      </c>
    </row>
    <row r="196" spans="2:3" x14ac:dyDescent="0.25">
      <c r="B196" s="12">
        <v>44032</v>
      </c>
      <c r="C196" s="18">
        <v>42.033698999999999</v>
      </c>
    </row>
    <row r="197" spans="2:3" x14ac:dyDescent="0.25">
      <c r="B197" s="12">
        <v>44025</v>
      </c>
      <c r="C197" s="18">
        <v>43.293216999999999</v>
      </c>
    </row>
    <row r="198" spans="2:3" x14ac:dyDescent="0.25">
      <c r="B198" s="12">
        <v>44018</v>
      </c>
      <c r="C198" s="18">
        <v>43.471801999999997</v>
      </c>
    </row>
    <row r="199" spans="2:3" x14ac:dyDescent="0.25">
      <c r="B199" s="12">
        <v>44011</v>
      </c>
      <c r="C199" s="18">
        <v>42.776249</v>
      </c>
    </row>
    <row r="200" spans="2:3" x14ac:dyDescent="0.25">
      <c r="B200" s="12">
        <v>44004</v>
      </c>
      <c r="C200" s="18">
        <v>38.875534000000002</v>
      </c>
    </row>
    <row r="201" spans="2:3" x14ac:dyDescent="0.25">
      <c r="B201" s="12">
        <v>43997</v>
      </c>
      <c r="C201" s="18">
        <v>42.494262999999997</v>
      </c>
    </row>
    <row r="202" spans="2:3" x14ac:dyDescent="0.25">
      <c r="B202" s="12">
        <v>43990</v>
      </c>
      <c r="C202" s="18">
        <v>41.684565999999997</v>
      </c>
    </row>
    <row r="203" spans="2:3" x14ac:dyDescent="0.25">
      <c r="B203" s="12">
        <v>43983</v>
      </c>
      <c r="C203" s="18">
        <v>45.171554999999998</v>
      </c>
    </row>
    <row r="204" spans="2:3" x14ac:dyDescent="0.25">
      <c r="B204" s="12">
        <v>43976</v>
      </c>
      <c r="C204" s="18">
        <v>43.371819000000002</v>
      </c>
    </row>
    <row r="205" spans="2:3" x14ac:dyDescent="0.25">
      <c r="B205" s="12">
        <v>43969</v>
      </c>
      <c r="C205" s="18">
        <v>41.722057</v>
      </c>
    </row>
    <row r="206" spans="2:3" x14ac:dyDescent="0.25">
      <c r="B206" s="12">
        <v>43962</v>
      </c>
      <c r="C206" s="18">
        <v>39.031826000000002</v>
      </c>
    </row>
    <row r="207" spans="2:3" x14ac:dyDescent="0.25">
      <c r="B207" s="12">
        <v>43955</v>
      </c>
      <c r="C207" s="18">
        <v>43.174979999999998</v>
      </c>
    </row>
    <row r="208" spans="2:3" x14ac:dyDescent="0.25">
      <c r="B208" s="12">
        <v>43948</v>
      </c>
      <c r="C208" s="18">
        <v>41.169013999999997</v>
      </c>
    </row>
    <row r="209" spans="2:3" x14ac:dyDescent="0.25">
      <c r="B209" s="12">
        <v>43941</v>
      </c>
      <c r="C209" s="18">
        <v>41.984527999999997</v>
      </c>
    </row>
    <row r="210" spans="2:3" x14ac:dyDescent="0.25">
      <c r="B210" s="12">
        <v>43934</v>
      </c>
      <c r="C210" s="18">
        <v>38.000731999999999</v>
      </c>
    </row>
    <row r="211" spans="2:3" x14ac:dyDescent="0.25">
      <c r="B211" s="12">
        <v>43927</v>
      </c>
      <c r="C211" s="18">
        <v>35.076157000000002</v>
      </c>
    </row>
    <row r="212" spans="2:3" x14ac:dyDescent="0.25">
      <c r="B212" s="12">
        <v>43920</v>
      </c>
      <c r="C212" s="18">
        <v>31.992228999999998</v>
      </c>
    </row>
    <row r="213" spans="2:3" x14ac:dyDescent="0.25">
      <c r="B213" s="12">
        <v>43913</v>
      </c>
      <c r="C213" s="18">
        <v>31.682891999999999</v>
      </c>
    </row>
    <row r="214" spans="2:3" x14ac:dyDescent="0.25">
      <c r="B214" s="12">
        <v>43906</v>
      </c>
      <c r="C214" s="18">
        <v>34.213776000000003</v>
      </c>
    </row>
    <row r="215" spans="2:3" x14ac:dyDescent="0.25">
      <c r="B215" s="12">
        <v>43899</v>
      </c>
      <c r="C215" s="18">
        <v>33.509692999999999</v>
      </c>
    </row>
    <row r="216" spans="2:3" x14ac:dyDescent="0.25">
      <c r="B216" s="12">
        <v>43892</v>
      </c>
      <c r="C216" s="18">
        <v>39.901389999999999</v>
      </c>
    </row>
    <row r="217" spans="2:3" x14ac:dyDescent="0.25">
      <c r="B217" s="12">
        <v>43885</v>
      </c>
      <c r="C217" s="18">
        <v>43.704639</v>
      </c>
    </row>
    <row r="218" spans="2:3" x14ac:dyDescent="0.25">
      <c r="B218" s="12">
        <v>43878</v>
      </c>
      <c r="C218" s="18">
        <v>46.937854999999999</v>
      </c>
    </row>
    <row r="219" spans="2:3" x14ac:dyDescent="0.25">
      <c r="B219" s="12">
        <v>43871</v>
      </c>
      <c r="C219" s="18">
        <v>41.985225999999997</v>
      </c>
    </row>
    <row r="220" spans="2:3" x14ac:dyDescent="0.25">
      <c r="B220" s="12">
        <v>43864</v>
      </c>
      <c r="C220" s="18">
        <v>39.742522999999998</v>
      </c>
    </row>
    <row r="221" spans="2:3" x14ac:dyDescent="0.25">
      <c r="B221" s="12">
        <v>43857</v>
      </c>
      <c r="C221" s="18">
        <v>45.676352999999999</v>
      </c>
    </row>
    <row r="222" spans="2:3" x14ac:dyDescent="0.25">
      <c r="B222" s="12">
        <v>43850</v>
      </c>
      <c r="C222" s="18">
        <v>55.749808999999999</v>
      </c>
    </row>
    <row r="223" spans="2:3" x14ac:dyDescent="0.25">
      <c r="B223" s="12">
        <v>43843</v>
      </c>
      <c r="C223" s="18">
        <v>58.730727999999999</v>
      </c>
    </row>
    <row r="224" spans="2:3" x14ac:dyDescent="0.25">
      <c r="B224" s="12">
        <v>43836</v>
      </c>
      <c r="C224" s="18">
        <v>56.712296000000002</v>
      </c>
    </row>
    <row r="225" spans="2:3" x14ac:dyDescent="0.25">
      <c r="B225" s="12">
        <v>43829</v>
      </c>
      <c r="C225" s="18">
        <v>60.515545000000003</v>
      </c>
    </row>
    <row r="226" spans="2:3" x14ac:dyDescent="0.25">
      <c r="B226" s="12">
        <v>43822</v>
      </c>
      <c r="C226" s="18">
        <v>60.665053999999998</v>
      </c>
    </row>
    <row r="227" spans="2:3" x14ac:dyDescent="0.25">
      <c r="B227" s="12">
        <v>43815</v>
      </c>
      <c r="C227" s="18">
        <v>60.693095999999997</v>
      </c>
    </row>
    <row r="228" spans="2:3" x14ac:dyDescent="0.25">
      <c r="B228" s="12">
        <v>43808</v>
      </c>
      <c r="C228" s="18">
        <v>58.627934000000003</v>
      </c>
    </row>
    <row r="229" spans="2:3" x14ac:dyDescent="0.25">
      <c r="B229" s="12">
        <v>43801</v>
      </c>
      <c r="C229" s="18">
        <v>58.954371999999999</v>
      </c>
    </row>
    <row r="230" spans="2:3" x14ac:dyDescent="0.25">
      <c r="B230" s="12">
        <v>43794</v>
      </c>
      <c r="C230" s="18">
        <v>57.844498000000002</v>
      </c>
    </row>
    <row r="231" spans="2:3" x14ac:dyDescent="0.25">
      <c r="B231" s="12">
        <v>43787</v>
      </c>
      <c r="C231" s="18">
        <v>56.193660999999999</v>
      </c>
    </row>
    <row r="232" spans="2:3" x14ac:dyDescent="0.25">
      <c r="B232" s="12">
        <v>43780</v>
      </c>
      <c r="C232" s="18">
        <v>53.778022999999997</v>
      </c>
    </row>
    <row r="233" spans="2:3" x14ac:dyDescent="0.25">
      <c r="B233" s="12">
        <v>43773</v>
      </c>
      <c r="C233" s="18">
        <v>51.035964999999997</v>
      </c>
    </row>
    <row r="234" spans="2:3" x14ac:dyDescent="0.25">
      <c r="B234" s="12">
        <v>43766</v>
      </c>
      <c r="C234" s="18">
        <v>52.192481999999998</v>
      </c>
    </row>
    <row r="235" spans="2:3" x14ac:dyDescent="0.25">
      <c r="B235" s="12">
        <v>43759</v>
      </c>
      <c r="C235" s="18">
        <v>63.766983000000003</v>
      </c>
    </row>
    <row r="236" spans="2:3" x14ac:dyDescent="0.25">
      <c r="B236" s="12">
        <v>43752</v>
      </c>
      <c r="C236" s="18">
        <v>62.489215999999999</v>
      </c>
    </row>
    <row r="237" spans="2:3" x14ac:dyDescent="0.25">
      <c r="B237" s="12">
        <v>43745</v>
      </c>
      <c r="C237" s="18">
        <v>65.305862000000005</v>
      </c>
    </row>
    <row r="238" spans="2:3" x14ac:dyDescent="0.25">
      <c r="B238" s="12">
        <v>43738</v>
      </c>
      <c r="C238" s="18">
        <v>65.520401000000007</v>
      </c>
    </row>
    <row r="239" spans="2:3" x14ac:dyDescent="0.25">
      <c r="B239" s="12">
        <v>43731</v>
      </c>
      <c r="C239" s="18">
        <v>66.406441000000001</v>
      </c>
    </row>
    <row r="240" spans="2:3" x14ac:dyDescent="0.25">
      <c r="B240" s="12">
        <v>43724</v>
      </c>
      <c r="C240" s="18">
        <v>68.691490000000002</v>
      </c>
    </row>
    <row r="241" spans="2:3" x14ac:dyDescent="0.25">
      <c r="B241" s="12">
        <v>43717</v>
      </c>
      <c r="C241" s="18">
        <v>67.338493</v>
      </c>
    </row>
    <row r="242" spans="2:3" x14ac:dyDescent="0.25">
      <c r="B242" s="12">
        <v>43710</v>
      </c>
      <c r="C242" s="18">
        <v>68.502403000000001</v>
      </c>
    </row>
    <row r="243" spans="2:3" x14ac:dyDescent="0.25">
      <c r="B243" s="12">
        <v>43703</v>
      </c>
      <c r="C243" s="18">
        <v>66.509788999999998</v>
      </c>
    </row>
    <row r="244" spans="2:3" x14ac:dyDescent="0.25">
      <c r="B244" s="12">
        <v>43696</v>
      </c>
      <c r="C244" s="18">
        <v>68.725860999999995</v>
      </c>
    </row>
    <row r="245" spans="2:3" x14ac:dyDescent="0.25">
      <c r="B245" s="12">
        <v>43689</v>
      </c>
      <c r="C245" s="18">
        <v>64.815178000000003</v>
      </c>
    </row>
    <row r="246" spans="2:3" x14ac:dyDescent="0.25">
      <c r="B246" s="12">
        <v>43682</v>
      </c>
      <c r="C246" s="18">
        <v>62.617728999999997</v>
      </c>
    </row>
    <row r="247" spans="2:3" x14ac:dyDescent="0.25">
      <c r="B247" s="12">
        <v>43675</v>
      </c>
      <c r="C247" s="18">
        <v>64.591712999999999</v>
      </c>
    </row>
    <row r="248" spans="2:3" x14ac:dyDescent="0.25">
      <c r="B248" s="12">
        <v>43668</v>
      </c>
      <c r="C248" s="18">
        <v>70.755699000000007</v>
      </c>
    </row>
    <row r="249" spans="2:3" x14ac:dyDescent="0.25">
      <c r="B249" s="12">
        <v>43661</v>
      </c>
      <c r="C249" s="18">
        <v>65.392448000000002</v>
      </c>
    </row>
    <row r="250" spans="2:3" x14ac:dyDescent="0.25">
      <c r="B250" s="12">
        <v>43654</v>
      </c>
      <c r="C250" s="18">
        <v>68.139267000000004</v>
      </c>
    </row>
    <row r="251" spans="2:3" x14ac:dyDescent="0.25">
      <c r="B251" s="12">
        <v>43647</v>
      </c>
      <c r="C251" s="18">
        <v>69.973557</v>
      </c>
    </row>
    <row r="252" spans="2:3" x14ac:dyDescent="0.25">
      <c r="B252" s="12">
        <v>43640</v>
      </c>
      <c r="C252" s="18">
        <v>67.236069000000001</v>
      </c>
    </row>
    <row r="253" spans="2:3" x14ac:dyDescent="0.25">
      <c r="B253" s="12">
        <v>43633</v>
      </c>
      <c r="C253" s="18">
        <v>68.427902000000003</v>
      </c>
    </row>
    <row r="254" spans="2:3" x14ac:dyDescent="0.25">
      <c r="B254" s="12">
        <v>43626</v>
      </c>
      <c r="C254" s="18">
        <v>69.291458000000006</v>
      </c>
    </row>
    <row r="255" spans="2:3" x14ac:dyDescent="0.25">
      <c r="B255" s="12">
        <v>43619</v>
      </c>
      <c r="C255" s="18">
        <v>68.120186000000004</v>
      </c>
    </row>
    <row r="256" spans="2:3" x14ac:dyDescent="0.25">
      <c r="B256" s="12">
        <v>43612</v>
      </c>
      <c r="C256" s="18">
        <v>67.618201999999997</v>
      </c>
    </row>
    <row r="257" spans="2:3" x14ac:dyDescent="0.25">
      <c r="B257" s="12">
        <v>43605</v>
      </c>
      <c r="C257" s="18">
        <v>70.527816999999999</v>
      </c>
    </row>
    <row r="258" spans="2:3" x14ac:dyDescent="0.25">
      <c r="B258" s="12">
        <v>43598</v>
      </c>
      <c r="C258" s="18">
        <v>74.441367999999997</v>
      </c>
    </row>
    <row r="259" spans="2:3" x14ac:dyDescent="0.25">
      <c r="B259" s="12">
        <v>43591</v>
      </c>
      <c r="C259" s="18">
        <v>78.113242999999997</v>
      </c>
    </row>
    <row r="260" spans="2:3" x14ac:dyDescent="0.25">
      <c r="B260" s="12">
        <v>43584</v>
      </c>
      <c r="C260" s="18">
        <v>79.758613999999994</v>
      </c>
    </row>
    <row r="261" spans="2:3" x14ac:dyDescent="0.25">
      <c r="B261" s="12">
        <v>43577</v>
      </c>
      <c r="C261" s="18">
        <v>77.639152999999993</v>
      </c>
    </row>
    <row r="262" spans="2:3" x14ac:dyDescent="0.25">
      <c r="B262" s="12">
        <v>43570</v>
      </c>
      <c r="C262" s="18">
        <v>89.900406000000004</v>
      </c>
    </row>
    <row r="263" spans="2:3" x14ac:dyDescent="0.25">
      <c r="B263" s="12">
        <v>43563</v>
      </c>
      <c r="C263" s="18">
        <v>89.333374000000006</v>
      </c>
    </row>
    <row r="264" spans="2:3" x14ac:dyDescent="0.25">
      <c r="B264" s="12">
        <v>43556</v>
      </c>
      <c r="C264" s="18">
        <v>82.872742000000002</v>
      </c>
    </row>
    <row r="265" spans="2:3" x14ac:dyDescent="0.25">
      <c r="B265" s="12">
        <v>43549</v>
      </c>
      <c r="C265" s="18">
        <v>80.669608999999994</v>
      </c>
    </row>
    <row r="266" spans="2:3" x14ac:dyDescent="0.25">
      <c r="B266" s="12">
        <v>43542</v>
      </c>
      <c r="C266" s="18">
        <v>80.604545999999999</v>
      </c>
    </row>
    <row r="267" spans="2:3" x14ac:dyDescent="0.25">
      <c r="B267" s="12">
        <v>43535</v>
      </c>
      <c r="C267" s="18">
        <v>85.748328999999998</v>
      </c>
    </row>
    <row r="268" spans="2:3" x14ac:dyDescent="0.25">
      <c r="B268" s="12">
        <v>43528</v>
      </c>
      <c r="C268" s="18">
        <v>77.913368000000006</v>
      </c>
    </row>
    <row r="269" spans="2:3" x14ac:dyDescent="0.25">
      <c r="B269" s="12">
        <v>43521</v>
      </c>
      <c r="C269" s="18">
        <v>79.445068000000006</v>
      </c>
    </row>
    <row r="270" spans="2:3" x14ac:dyDescent="0.25">
      <c r="B270" s="12">
        <v>43514</v>
      </c>
      <c r="C270" s="18">
        <v>80.336281</v>
      </c>
    </row>
    <row r="271" spans="2:3" x14ac:dyDescent="0.25">
      <c r="B271" s="12">
        <v>43507</v>
      </c>
      <c r="C271" s="18">
        <v>81.190314999999998</v>
      </c>
    </row>
    <row r="272" spans="2:3" x14ac:dyDescent="0.25">
      <c r="B272" s="12">
        <v>43500</v>
      </c>
      <c r="C272" s="18">
        <v>79.667884999999998</v>
      </c>
    </row>
    <row r="273" spans="2:3" x14ac:dyDescent="0.25">
      <c r="B273" s="12">
        <v>43493</v>
      </c>
      <c r="C273" s="18">
        <v>76.335235999999995</v>
      </c>
    </row>
    <row r="274" spans="2:3" x14ac:dyDescent="0.25">
      <c r="B274" s="12">
        <v>43486</v>
      </c>
      <c r="C274" s="18">
        <v>77.384201000000004</v>
      </c>
    </row>
    <row r="275" spans="2:3" x14ac:dyDescent="0.25">
      <c r="B275" s="12">
        <v>43479</v>
      </c>
      <c r="C275" s="18">
        <v>77.449202999999997</v>
      </c>
    </row>
    <row r="276" spans="2:3" x14ac:dyDescent="0.25">
      <c r="B276" s="12">
        <v>43472</v>
      </c>
      <c r="C276" s="18">
        <v>73.327477000000002</v>
      </c>
    </row>
    <row r="277" spans="2:3" x14ac:dyDescent="0.25">
      <c r="B277" s="12">
        <v>43465</v>
      </c>
      <c r="C277" s="18">
        <v>71.554412999999997</v>
      </c>
    </row>
    <row r="278" spans="2:3" x14ac:dyDescent="0.25">
      <c r="B278" s="12">
        <v>43458</v>
      </c>
      <c r="C278" s="18">
        <v>67.822593999999995</v>
      </c>
    </row>
    <row r="279" spans="2:3" x14ac:dyDescent="0.25">
      <c r="B279" s="12">
        <v>43451</v>
      </c>
      <c r="C279" s="18">
        <v>64.731307999999999</v>
      </c>
    </row>
    <row r="280" spans="2:3" x14ac:dyDescent="0.25">
      <c r="B280" s="12">
        <v>43444</v>
      </c>
      <c r="C280" s="18">
        <v>67.341826999999995</v>
      </c>
    </row>
    <row r="281" spans="2:3" x14ac:dyDescent="0.25">
      <c r="B281" s="12">
        <v>43437</v>
      </c>
      <c r="C281" s="18">
        <v>69.556877</v>
      </c>
    </row>
    <row r="282" spans="2:3" x14ac:dyDescent="0.25">
      <c r="B282" s="12">
        <v>43430</v>
      </c>
      <c r="C282" s="18">
        <v>68.546668999999994</v>
      </c>
    </row>
    <row r="283" spans="2:3" x14ac:dyDescent="0.25">
      <c r="B283" s="12">
        <v>43423</v>
      </c>
      <c r="C283" s="18">
        <v>58.018130999999997</v>
      </c>
    </row>
    <row r="284" spans="2:3" x14ac:dyDescent="0.25">
      <c r="B284" s="12">
        <v>43416</v>
      </c>
      <c r="C284" s="18">
        <v>60.705871999999999</v>
      </c>
    </row>
    <row r="285" spans="2:3" x14ac:dyDescent="0.25">
      <c r="B285" s="12">
        <v>43409</v>
      </c>
      <c r="C285" s="18">
        <v>64.477965999999995</v>
      </c>
    </row>
    <row r="286" spans="2:3" x14ac:dyDescent="0.25">
      <c r="B286" s="12">
        <v>43402</v>
      </c>
      <c r="C286" s="18">
        <v>65.024772999999996</v>
      </c>
    </row>
    <row r="287" spans="2:3" x14ac:dyDescent="0.25">
      <c r="B287" s="12">
        <v>43395</v>
      </c>
      <c r="C287" s="18">
        <v>64.672591999999995</v>
      </c>
    </row>
    <row r="288" spans="2:3" x14ac:dyDescent="0.25">
      <c r="B288" s="12">
        <v>43388</v>
      </c>
      <c r="C288" s="18">
        <v>76.025986000000003</v>
      </c>
    </row>
    <row r="289" spans="2:3" x14ac:dyDescent="0.25">
      <c r="B289" s="12">
        <v>43381</v>
      </c>
      <c r="C289" s="18">
        <v>79.288376</v>
      </c>
    </row>
    <row r="290" spans="2:3" x14ac:dyDescent="0.25">
      <c r="B290" s="12">
        <v>43374</v>
      </c>
      <c r="C290" s="18">
        <v>84.654555999999999</v>
      </c>
    </row>
    <row r="291" spans="2:3" x14ac:dyDescent="0.25">
      <c r="B291" s="12">
        <v>43367</v>
      </c>
      <c r="C291" s="18">
        <v>89.650031999999996</v>
      </c>
    </row>
    <row r="292" spans="2:3" x14ac:dyDescent="0.25">
      <c r="B292" s="12">
        <v>43360</v>
      </c>
      <c r="C292" s="18">
        <v>83.505324999999999</v>
      </c>
    </row>
    <row r="293" spans="2:3" x14ac:dyDescent="0.25">
      <c r="B293" s="12">
        <v>43353</v>
      </c>
      <c r="C293" s="18">
        <v>81.815558999999993</v>
      </c>
    </row>
    <row r="294" spans="2:3" x14ac:dyDescent="0.25">
      <c r="B294" s="12">
        <v>43346</v>
      </c>
      <c r="C294" s="18">
        <v>80.538330000000002</v>
      </c>
    </row>
    <row r="295" spans="2:3" x14ac:dyDescent="0.25">
      <c r="B295" s="12">
        <v>43339</v>
      </c>
      <c r="C295" s="18">
        <v>80.899315000000001</v>
      </c>
    </row>
    <row r="296" spans="2:3" x14ac:dyDescent="0.25">
      <c r="B296" s="12">
        <v>43332</v>
      </c>
      <c r="C296" s="18">
        <v>76.142150999999998</v>
      </c>
    </row>
    <row r="297" spans="2:3" x14ac:dyDescent="0.25">
      <c r="B297" s="12">
        <v>43325</v>
      </c>
      <c r="C297" s="18">
        <v>73.569198999999998</v>
      </c>
    </row>
    <row r="298" spans="2:3" x14ac:dyDescent="0.25">
      <c r="B298" s="12">
        <v>43318</v>
      </c>
      <c r="C298" s="18">
        <v>73.448875000000001</v>
      </c>
    </row>
    <row r="299" spans="2:3" x14ac:dyDescent="0.25">
      <c r="B299" s="12">
        <v>43311</v>
      </c>
      <c r="C299" s="18">
        <v>72.689971999999997</v>
      </c>
    </row>
    <row r="300" spans="2:3" x14ac:dyDescent="0.25">
      <c r="B300" s="12">
        <v>43304</v>
      </c>
      <c r="C300" s="18">
        <v>75.660888999999997</v>
      </c>
    </row>
    <row r="301" spans="2:3" x14ac:dyDescent="0.25">
      <c r="B301" s="12">
        <v>43297</v>
      </c>
      <c r="C301" s="18">
        <v>76.743720999999994</v>
      </c>
    </row>
    <row r="302" spans="2:3" x14ac:dyDescent="0.25">
      <c r="B302" s="12">
        <v>43290</v>
      </c>
      <c r="C302" s="18">
        <v>71.172118999999995</v>
      </c>
    </row>
    <row r="303" spans="2:3" x14ac:dyDescent="0.25">
      <c r="B303" s="12">
        <v>43283</v>
      </c>
      <c r="C303" s="18">
        <v>70.968513000000002</v>
      </c>
    </row>
    <row r="304" spans="2:3" x14ac:dyDescent="0.25">
      <c r="B304" s="12">
        <v>43276</v>
      </c>
      <c r="C304" s="18">
        <v>67.396018999999995</v>
      </c>
    </row>
    <row r="305" spans="2:3" x14ac:dyDescent="0.25">
      <c r="B305" s="12">
        <v>43269</v>
      </c>
      <c r="C305" s="18">
        <v>62.139091000000001</v>
      </c>
    </row>
    <row r="306" spans="2:3" x14ac:dyDescent="0.25">
      <c r="B306" s="12">
        <v>43262</v>
      </c>
      <c r="C306" s="18">
        <v>57.889243999999998</v>
      </c>
    </row>
    <row r="307" spans="2:3" x14ac:dyDescent="0.25">
      <c r="B307" s="12">
        <v>43255</v>
      </c>
      <c r="C307" s="18">
        <v>57.067131000000003</v>
      </c>
    </row>
    <row r="308" spans="2:3" x14ac:dyDescent="0.25">
      <c r="B308" s="12">
        <v>43248</v>
      </c>
      <c r="C308" s="18">
        <v>54.453018</v>
      </c>
    </row>
    <row r="309" spans="2:3" x14ac:dyDescent="0.25">
      <c r="B309" s="12">
        <v>43241</v>
      </c>
      <c r="C309" s="18">
        <v>53.649386999999997</v>
      </c>
    </row>
    <row r="310" spans="2:3" x14ac:dyDescent="0.25">
      <c r="B310" s="12">
        <v>43234</v>
      </c>
      <c r="C310" s="18">
        <v>47.497428999999997</v>
      </c>
    </row>
    <row r="311" spans="2:3" x14ac:dyDescent="0.25">
      <c r="B311" s="12">
        <v>43227</v>
      </c>
      <c r="C311" s="18">
        <v>40.190857000000001</v>
      </c>
    </row>
    <row r="312" spans="2:3" x14ac:dyDescent="0.25">
      <c r="B312" s="12">
        <v>43220</v>
      </c>
      <c r="C312" s="18">
        <v>37.881560999999998</v>
      </c>
    </row>
    <row r="313" spans="2:3" x14ac:dyDescent="0.25">
      <c r="B313" s="12">
        <v>43213</v>
      </c>
      <c r="C313" s="18">
        <v>37.225718999999998</v>
      </c>
    </row>
    <row r="314" spans="2:3" x14ac:dyDescent="0.25">
      <c r="B314" s="12">
        <v>43206</v>
      </c>
      <c r="C314" s="18">
        <v>36.329723000000001</v>
      </c>
    </row>
    <row r="315" spans="2:3" x14ac:dyDescent="0.25">
      <c r="B315" s="12">
        <v>43199</v>
      </c>
      <c r="C315" s="18">
        <v>35.738532999999997</v>
      </c>
    </row>
    <row r="316" spans="2:3" x14ac:dyDescent="0.25">
      <c r="B316" s="12">
        <v>43192</v>
      </c>
      <c r="C316" s="18">
        <v>34.657809999999998</v>
      </c>
    </row>
    <row r="317" spans="2:3" x14ac:dyDescent="0.25">
      <c r="B317" s="12">
        <v>43185</v>
      </c>
      <c r="C317" s="18">
        <v>33.262977999999997</v>
      </c>
    </row>
    <row r="318" spans="2:3" x14ac:dyDescent="0.25">
      <c r="B318" s="12">
        <v>43178</v>
      </c>
      <c r="C318" s="18">
        <v>33.087482000000001</v>
      </c>
    </row>
    <row r="319" spans="2:3" x14ac:dyDescent="0.25">
      <c r="B319" s="12">
        <v>43171</v>
      </c>
      <c r="C319" s="18">
        <v>34.049270999999997</v>
      </c>
    </row>
    <row r="320" spans="2:3" x14ac:dyDescent="0.25">
      <c r="B320" s="12">
        <v>43164</v>
      </c>
      <c r="C320" s="18">
        <v>35.191001999999997</v>
      </c>
    </row>
    <row r="321" spans="2:3" x14ac:dyDescent="0.25">
      <c r="B321" s="12">
        <v>43157</v>
      </c>
      <c r="C321" s="18">
        <v>35.163383000000003</v>
      </c>
    </row>
    <row r="322" spans="2:3" x14ac:dyDescent="0.25">
      <c r="B322" s="12">
        <v>43150</v>
      </c>
      <c r="C322" s="18">
        <v>34.067684</v>
      </c>
    </row>
    <row r="323" spans="2:3" x14ac:dyDescent="0.25">
      <c r="B323" s="12">
        <v>43143</v>
      </c>
      <c r="C323" s="18">
        <v>33.588894000000003</v>
      </c>
    </row>
    <row r="324" spans="2:3" x14ac:dyDescent="0.25">
      <c r="B324" s="12">
        <v>43136</v>
      </c>
      <c r="C324" s="18">
        <v>32.078873000000002</v>
      </c>
    </row>
    <row r="325" spans="2:3" x14ac:dyDescent="0.25">
      <c r="B325" s="12">
        <v>43129</v>
      </c>
      <c r="C325" s="18">
        <v>31.784230999999998</v>
      </c>
    </row>
    <row r="326" spans="2:3" x14ac:dyDescent="0.25">
      <c r="B326" s="12">
        <v>43122</v>
      </c>
      <c r="C326" s="18">
        <v>31.627703</v>
      </c>
    </row>
    <row r="327" spans="2:3" x14ac:dyDescent="0.25">
      <c r="B327" s="12">
        <v>43115</v>
      </c>
      <c r="C327" s="18">
        <v>31.167328000000001</v>
      </c>
    </row>
    <row r="328" spans="2:3" x14ac:dyDescent="0.25">
      <c r="B328" s="12">
        <v>43108</v>
      </c>
      <c r="C328" s="18">
        <v>29.629677000000001</v>
      </c>
    </row>
    <row r="329" spans="2:3" x14ac:dyDescent="0.25">
      <c r="B329" s="12">
        <v>43101</v>
      </c>
      <c r="C329" s="18">
        <v>28.589233</v>
      </c>
    </row>
    <row r="330" spans="2:3" x14ac:dyDescent="0.25">
      <c r="B330" s="12">
        <v>43094</v>
      </c>
      <c r="C330" s="18">
        <v>28.156480999999999</v>
      </c>
    </row>
    <row r="331" spans="2:3" x14ac:dyDescent="0.25">
      <c r="B331" s="12">
        <v>43087</v>
      </c>
      <c r="C331" s="18">
        <v>27.208114999999999</v>
      </c>
    </row>
    <row r="332" spans="2:3" x14ac:dyDescent="0.25">
      <c r="B332" s="12">
        <v>43080</v>
      </c>
      <c r="C332" s="18">
        <v>29.729123999999999</v>
      </c>
    </row>
    <row r="333" spans="2:3" x14ac:dyDescent="0.25">
      <c r="B333" s="12">
        <v>43073</v>
      </c>
      <c r="C333" s="18">
        <v>27.821179999999998</v>
      </c>
    </row>
    <row r="334" spans="2:3" x14ac:dyDescent="0.25">
      <c r="B334" s="12">
        <v>43066</v>
      </c>
      <c r="C334" s="18">
        <v>26.381048</v>
      </c>
    </row>
    <row r="335" spans="2:3" x14ac:dyDescent="0.25">
      <c r="B335" s="12">
        <v>43059</v>
      </c>
      <c r="C335" s="18">
        <v>25.793984999999999</v>
      </c>
    </row>
    <row r="336" spans="2:3" x14ac:dyDescent="0.25">
      <c r="B336" s="12">
        <v>43052</v>
      </c>
      <c r="C336" s="18">
        <v>25.261960999999999</v>
      </c>
    </row>
    <row r="337" spans="2:3" x14ac:dyDescent="0.25">
      <c r="B337" s="12">
        <v>43045</v>
      </c>
      <c r="C337" s="18">
        <v>25.041810999999999</v>
      </c>
    </row>
    <row r="338" spans="2:3" x14ac:dyDescent="0.25">
      <c r="B338" s="12">
        <v>43038</v>
      </c>
      <c r="C338" s="18">
        <v>24.197908000000002</v>
      </c>
    </row>
    <row r="339" spans="2:3" x14ac:dyDescent="0.25">
      <c r="B339" s="12">
        <v>43031</v>
      </c>
      <c r="C339" s="18">
        <v>23.931902000000001</v>
      </c>
    </row>
    <row r="340" spans="2:3" x14ac:dyDescent="0.25">
      <c r="B340" s="12">
        <v>43024</v>
      </c>
      <c r="C340" s="18">
        <v>20.748930000000001</v>
      </c>
    </row>
    <row r="341" spans="2:3" x14ac:dyDescent="0.25">
      <c r="B341" s="12">
        <v>43017</v>
      </c>
      <c r="C341" s="18">
        <v>20.675550000000001</v>
      </c>
    </row>
    <row r="342" spans="2:3" x14ac:dyDescent="0.25">
      <c r="B342" s="12">
        <v>43010</v>
      </c>
      <c r="C342" s="18">
        <v>21.565313</v>
      </c>
    </row>
    <row r="343" spans="2:3" x14ac:dyDescent="0.25">
      <c r="B343" s="12">
        <v>43003</v>
      </c>
      <c r="C343" s="18">
        <v>21.602001000000001</v>
      </c>
    </row>
    <row r="344" spans="2:3" x14ac:dyDescent="0.25">
      <c r="B344" s="12">
        <v>42996</v>
      </c>
      <c r="C344" s="18">
        <v>20.730582999999999</v>
      </c>
    </row>
    <row r="345" spans="2:3" x14ac:dyDescent="0.25">
      <c r="B345" s="12">
        <v>42989</v>
      </c>
      <c r="C345" s="18">
        <v>20.471848999999999</v>
      </c>
    </row>
    <row r="346" spans="2:3" x14ac:dyDescent="0.25">
      <c r="B346" s="12">
        <v>42982</v>
      </c>
      <c r="C346" s="18">
        <v>19.714646999999999</v>
      </c>
    </row>
    <row r="347" spans="2:3" x14ac:dyDescent="0.25">
      <c r="B347" s="12">
        <v>42975</v>
      </c>
      <c r="C347" s="18">
        <v>20.207280999999998</v>
      </c>
    </row>
    <row r="348" spans="2:3" x14ac:dyDescent="0.25">
      <c r="B348" s="12">
        <v>42968</v>
      </c>
      <c r="C348" s="18">
        <v>19.057794999999999</v>
      </c>
    </row>
    <row r="349" spans="2:3" x14ac:dyDescent="0.25">
      <c r="B349" s="12">
        <v>42961</v>
      </c>
      <c r="C349" s="18">
        <v>19.066917</v>
      </c>
    </row>
    <row r="350" spans="2:3" x14ac:dyDescent="0.25">
      <c r="B350" s="12">
        <v>42954</v>
      </c>
      <c r="C350" s="18">
        <v>19.212885</v>
      </c>
    </row>
    <row r="351" spans="2:3" x14ac:dyDescent="0.25">
      <c r="B351" s="12">
        <v>42947</v>
      </c>
      <c r="C351" s="18">
        <v>19.149025000000002</v>
      </c>
    </row>
    <row r="352" spans="2:3" x14ac:dyDescent="0.25">
      <c r="B352" s="12">
        <v>42940</v>
      </c>
      <c r="C352" s="18">
        <v>19.504814</v>
      </c>
    </row>
    <row r="353" spans="2:3" x14ac:dyDescent="0.25">
      <c r="B353" s="12">
        <v>42933</v>
      </c>
      <c r="C353" s="18">
        <v>19.349726</v>
      </c>
    </row>
    <row r="354" spans="2:3" x14ac:dyDescent="0.25">
      <c r="B354" s="12">
        <v>42926</v>
      </c>
      <c r="C354" s="18">
        <v>19.057794999999999</v>
      </c>
    </row>
    <row r="355" spans="2:3" x14ac:dyDescent="0.25">
      <c r="B355" s="12">
        <v>42919</v>
      </c>
      <c r="C355" s="18">
        <v>18.756734999999999</v>
      </c>
    </row>
    <row r="356" spans="2:3" x14ac:dyDescent="0.25">
      <c r="B356" s="12">
        <v>42912</v>
      </c>
      <c r="C356" s="18">
        <v>18.583406</v>
      </c>
    </row>
    <row r="357" spans="2:3" x14ac:dyDescent="0.25">
      <c r="B357" s="12">
        <v>42905</v>
      </c>
      <c r="C357" s="18">
        <v>18.619896000000001</v>
      </c>
    </row>
    <row r="358" spans="2:3" x14ac:dyDescent="0.25">
      <c r="B358" s="12">
        <v>42898</v>
      </c>
      <c r="C358" s="18">
        <v>18.965831999999999</v>
      </c>
    </row>
    <row r="359" spans="2:3" x14ac:dyDescent="0.25">
      <c r="B359" s="12">
        <v>42891</v>
      </c>
      <c r="C359" s="18">
        <v>18.503252</v>
      </c>
    </row>
    <row r="360" spans="2:3" x14ac:dyDescent="0.25">
      <c r="B360" s="12">
        <v>42884</v>
      </c>
      <c r="C360" s="18">
        <v>18.775358000000001</v>
      </c>
    </row>
    <row r="361" spans="2:3" x14ac:dyDescent="0.25">
      <c r="B361" s="12">
        <v>42877</v>
      </c>
      <c r="C361" s="18">
        <v>18.058803999999999</v>
      </c>
    </row>
    <row r="362" spans="2:3" x14ac:dyDescent="0.25">
      <c r="B362" s="12">
        <v>42870</v>
      </c>
      <c r="C362" s="18">
        <v>17.832052000000001</v>
      </c>
    </row>
    <row r="363" spans="2:3" x14ac:dyDescent="0.25">
      <c r="B363" s="12">
        <v>42863</v>
      </c>
      <c r="C363" s="18">
        <v>18.086020999999999</v>
      </c>
    </row>
    <row r="364" spans="2:3" x14ac:dyDescent="0.25">
      <c r="B364" s="12">
        <v>42856</v>
      </c>
      <c r="C364" s="18">
        <v>18.367189</v>
      </c>
    </row>
    <row r="365" spans="2:3" x14ac:dyDescent="0.25">
      <c r="B365" s="12">
        <v>42849</v>
      </c>
      <c r="C365" s="18">
        <v>19.437487000000001</v>
      </c>
    </row>
    <row r="366" spans="2:3" x14ac:dyDescent="0.25">
      <c r="B366" s="12">
        <v>42842</v>
      </c>
      <c r="C366" s="18">
        <v>19.110949999999999</v>
      </c>
    </row>
    <row r="367" spans="2:3" x14ac:dyDescent="0.25">
      <c r="B367" s="12">
        <v>42835</v>
      </c>
      <c r="C367" s="18">
        <v>19.392128</v>
      </c>
    </row>
    <row r="368" spans="2:3" x14ac:dyDescent="0.25">
      <c r="B368" s="12">
        <v>42828</v>
      </c>
      <c r="C368" s="18">
        <v>20.054255999999999</v>
      </c>
    </row>
    <row r="369" spans="2:3" x14ac:dyDescent="0.25">
      <c r="B369" s="12">
        <v>42821</v>
      </c>
      <c r="C369" s="18">
        <v>20.154024</v>
      </c>
    </row>
    <row r="370" spans="2:3" x14ac:dyDescent="0.25">
      <c r="B370" s="12">
        <v>42814</v>
      </c>
      <c r="C370" s="18">
        <v>19.909132</v>
      </c>
    </row>
    <row r="371" spans="2:3" x14ac:dyDescent="0.25">
      <c r="B371" s="12">
        <v>42807</v>
      </c>
      <c r="C371" s="18">
        <v>19.015792999999999</v>
      </c>
    </row>
    <row r="372" spans="2:3" x14ac:dyDescent="0.25">
      <c r="B372" s="12">
        <v>42800</v>
      </c>
      <c r="C372" s="18">
        <v>18.267426</v>
      </c>
    </row>
    <row r="373" spans="2:3" x14ac:dyDescent="0.25">
      <c r="B373" s="12">
        <v>42793</v>
      </c>
      <c r="C373" s="18">
        <v>18.907596999999999</v>
      </c>
    </row>
    <row r="374" spans="2:3" x14ac:dyDescent="0.25">
      <c r="B374" s="12">
        <v>42786</v>
      </c>
      <c r="C374" s="18">
        <v>19.340388999999998</v>
      </c>
    </row>
    <row r="375" spans="2:3" x14ac:dyDescent="0.25">
      <c r="B375" s="12">
        <v>42779</v>
      </c>
      <c r="C375" s="18">
        <v>19.962523000000001</v>
      </c>
    </row>
    <row r="376" spans="2:3" x14ac:dyDescent="0.25">
      <c r="B376" s="12">
        <v>42772</v>
      </c>
      <c r="C376" s="18">
        <v>19.809242000000001</v>
      </c>
    </row>
    <row r="377" spans="2:3" x14ac:dyDescent="0.25">
      <c r="B377" s="12">
        <v>42765</v>
      </c>
      <c r="C377" s="18">
        <v>17.762498999999998</v>
      </c>
    </row>
    <row r="378" spans="2:3" x14ac:dyDescent="0.25">
      <c r="B378" s="12">
        <v>42758</v>
      </c>
      <c r="C378" s="18">
        <v>17.582169</v>
      </c>
    </row>
    <row r="379" spans="2:3" x14ac:dyDescent="0.25">
      <c r="B379" s="12">
        <v>42751</v>
      </c>
      <c r="C379" s="18">
        <v>17.519053</v>
      </c>
    </row>
    <row r="380" spans="2:3" x14ac:dyDescent="0.25">
      <c r="B380" s="12">
        <v>42744</v>
      </c>
      <c r="C380" s="18">
        <v>17.564139999999998</v>
      </c>
    </row>
    <row r="381" spans="2:3" x14ac:dyDescent="0.25">
      <c r="B381" s="12">
        <v>42737</v>
      </c>
      <c r="C381" s="18">
        <v>16.644449000000002</v>
      </c>
    </row>
    <row r="382" spans="2:3" x14ac:dyDescent="0.25">
      <c r="B382" s="12">
        <v>42730</v>
      </c>
      <c r="C382" s="18">
        <v>16.590353</v>
      </c>
    </row>
    <row r="383" spans="2:3" x14ac:dyDescent="0.25">
      <c r="B383" s="12">
        <v>42723</v>
      </c>
      <c r="C383" s="18">
        <v>16.770681</v>
      </c>
    </row>
    <row r="384" spans="2:3" x14ac:dyDescent="0.25">
      <c r="B384" s="12">
        <v>42716</v>
      </c>
      <c r="C384" s="18">
        <v>16.615933999999999</v>
      </c>
    </row>
    <row r="385" spans="2:3" x14ac:dyDescent="0.25">
      <c r="B385" s="12">
        <v>42709</v>
      </c>
      <c r="C385" s="18">
        <v>18.166392999999999</v>
      </c>
    </row>
    <row r="386" spans="2:3" x14ac:dyDescent="0.25">
      <c r="B386" s="12">
        <v>42702</v>
      </c>
      <c r="C386" s="18">
        <v>16.302258999999999</v>
      </c>
    </row>
    <row r="387" spans="2:3" x14ac:dyDescent="0.25">
      <c r="B387" s="12">
        <v>42695</v>
      </c>
      <c r="C387" s="18">
        <v>16.839993</v>
      </c>
    </row>
    <row r="388" spans="2:3" x14ac:dyDescent="0.25">
      <c r="B388" s="12">
        <v>42688</v>
      </c>
      <c r="C388" s="18">
        <v>16.669706000000001</v>
      </c>
    </row>
    <row r="389" spans="2:3" x14ac:dyDescent="0.25">
      <c r="B389" s="12">
        <v>42681</v>
      </c>
      <c r="C389" s="18">
        <v>16.221598</v>
      </c>
    </row>
    <row r="390" spans="2:3" x14ac:dyDescent="0.25">
      <c r="B390" s="12">
        <v>42674</v>
      </c>
      <c r="C390" s="18">
        <v>15.701791999999999</v>
      </c>
    </row>
    <row r="391" spans="2:3" x14ac:dyDescent="0.25">
      <c r="B391" s="12">
        <v>42667</v>
      </c>
      <c r="C391" s="18">
        <v>16.194711999999999</v>
      </c>
    </row>
    <row r="392" spans="2:3" x14ac:dyDescent="0.25">
      <c r="B392" s="12">
        <v>42660</v>
      </c>
      <c r="C392" s="18">
        <v>17.700358999999999</v>
      </c>
    </row>
    <row r="393" spans="2:3" x14ac:dyDescent="0.25">
      <c r="B393" s="12">
        <v>42653</v>
      </c>
      <c r="C393" s="18">
        <v>17.870643999999999</v>
      </c>
    </row>
    <row r="394" spans="2:3" x14ac:dyDescent="0.25">
      <c r="B394" s="12">
        <v>42646</v>
      </c>
      <c r="C394" s="18">
        <v>18.229130000000001</v>
      </c>
    </row>
    <row r="395" spans="2:3" x14ac:dyDescent="0.25">
      <c r="B395" s="12">
        <v>42639</v>
      </c>
      <c r="C395" s="18">
        <v>19.089502</v>
      </c>
    </row>
    <row r="396" spans="2:3" x14ac:dyDescent="0.25">
      <c r="B396" s="12">
        <v>42632</v>
      </c>
      <c r="C396" s="18">
        <v>18.444220999999999</v>
      </c>
    </row>
    <row r="397" spans="2:3" x14ac:dyDescent="0.25">
      <c r="B397" s="12">
        <v>42625</v>
      </c>
      <c r="C397" s="18">
        <v>17.211205</v>
      </c>
    </row>
    <row r="398" spans="2:3" x14ac:dyDescent="0.25">
      <c r="B398" s="12">
        <v>42618</v>
      </c>
      <c r="C398" s="18">
        <v>17.932787000000001</v>
      </c>
    </row>
    <row r="399" spans="2:3" x14ac:dyDescent="0.25">
      <c r="B399" s="12">
        <v>42611</v>
      </c>
      <c r="C399" s="18">
        <v>18.877087</v>
      </c>
    </row>
    <row r="400" spans="2:3" x14ac:dyDescent="0.25">
      <c r="B400" s="12">
        <v>42604</v>
      </c>
      <c r="C400" s="18">
        <v>18.743458</v>
      </c>
    </row>
    <row r="401" spans="2:3" x14ac:dyDescent="0.25">
      <c r="B401" s="12">
        <v>42597</v>
      </c>
      <c r="C401" s="18">
        <v>18.645461999999998</v>
      </c>
    </row>
    <row r="402" spans="2:3" x14ac:dyDescent="0.25">
      <c r="B402" s="12">
        <v>42590</v>
      </c>
      <c r="C402" s="18">
        <v>18.431661999999999</v>
      </c>
    </row>
    <row r="403" spans="2:3" x14ac:dyDescent="0.25">
      <c r="B403" s="12">
        <v>42583</v>
      </c>
      <c r="C403" s="18">
        <v>17.692259</v>
      </c>
    </row>
    <row r="404" spans="2:3" x14ac:dyDescent="0.25">
      <c r="B404" s="12">
        <v>42576</v>
      </c>
      <c r="C404" s="18">
        <v>17.594265</v>
      </c>
    </row>
    <row r="405" spans="2:3" x14ac:dyDescent="0.25">
      <c r="B405" s="12">
        <v>42569</v>
      </c>
      <c r="C405" s="18">
        <v>17.692259</v>
      </c>
    </row>
    <row r="406" spans="2:3" x14ac:dyDescent="0.25">
      <c r="B406" s="12">
        <v>42562</v>
      </c>
      <c r="C406" s="18">
        <v>17.870425999999998</v>
      </c>
    </row>
    <row r="407" spans="2:3" x14ac:dyDescent="0.25">
      <c r="B407" s="12">
        <v>42555</v>
      </c>
      <c r="C407" s="18">
        <v>17.380462999999999</v>
      </c>
    </row>
    <row r="408" spans="2:3" x14ac:dyDescent="0.25">
      <c r="B408" s="12">
        <v>42548</v>
      </c>
      <c r="C408" s="18">
        <v>16.142178000000001</v>
      </c>
    </row>
    <row r="409" spans="2:3" x14ac:dyDescent="0.25">
      <c r="B409" s="12">
        <v>42541</v>
      </c>
      <c r="C409" s="18">
        <v>16.195633000000001</v>
      </c>
    </row>
    <row r="410" spans="2:3" x14ac:dyDescent="0.25">
      <c r="B410" s="12">
        <v>42534</v>
      </c>
      <c r="C410" s="18">
        <v>16.421355999999999</v>
      </c>
    </row>
    <row r="411" spans="2:3" x14ac:dyDescent="0.25">
      <c r="B411" s="12">
        <v>42527</v>
      </c>
      <c r="C411" s="18">
        <v>15.563128000000001</v>
      </c>
    </row>
    <row r="412" spans="2:3" x14ac:dyDescent="0.25">
      <c r="B412" s="12">
        <v>42520</v>
      </c>
      <c r="C412" s="18">
        <v>15.642753000000001</v>
      </c>
    </row>
    <row r="413" spans="2:3" x14ac:dyDescent="0.25">
      <c r="B413" s="12">
        <v>42513</v>
      </c>
      <c r="C413" s="18">
        <v>15.492343</v>
      </c>
    </row>
    <row r="414" spans="2:3" x14ac:dyDescent="0.25">
      <c r="B414" s="12">
        <v>42506</v>
      </c>
      <c r="C414" s="18">
        <v>15.067660999999999</v>
      </c>
    </row>
    <row r="415" spans="2:3" x14ac:dyDescent="0.25">
      <c r="B415" s="12">
        <v>42499</v>
      </c>
      <c r="C415" s="18">
        <v>15.863953</v>
      </c>
    </row>
    <row r="416" spans="2:3" x14ac:dyDescent="0.25">
      <c r="B416" s="12">
        <v>42492</v>
      </c>
      <c r="C416" s="18">
        <v>15.156129999999999</v>
      </c>
    </row>
    <row r="417" spans="2:3" x14ac:dyDescent="0.25">
      <c r="B417" s="12">
        <v>42485</v>
      </c>
      <c r="C417" s="18">
        <v>14.722595</v>
      </c>
    </row>
    <row r="418" spans="2:3" x14ac:dyDescent="0.25">
      <c r="B418" s="12">
        <v>42478</v>
      </c>
      <c r="C418" s="18">
        <v>14.9084</v>
      </c>
    </row>
    <row r="419" spans="2:3" x14ac:dyDescent="0.25">
      <c r="B419" s="12">
        <v>42471</v>
      </c>
      <c r="C419" s="18">
        <v>14.457165</v>
      </c>
    </row>
    <row r="420" spans="2:3" x14ac:dyDescent="0.25">
      <c r="B420" s="12">
        <v>42464</v>
      </c>
      <c r="C420" s="18">
        <v>14.342143999999999</v>
      </c>
    </row>
    <row r="421" spans="2:3" x14ac:dyDescent="0.25">
      <c r="B421" s="12">
        <v>42457</v>
      </c>
      <c r="C421" s="18">
        <v>15.315391999999999</v>
      </c>
    </row>
    <row r="422" spans="2:3" x14ac:dyDescent="0.25">
      <c r="B422" s="12">
        <v>42450</v>
      </c>
      <c r="C422" s="18">
        <v>15.147288</v>
      </c>
    </row>
    <row r="423" spans="2:3" x14ac:dyDescent="0.25">
      <c r="B423" s="12">
        <v>42443</v>
      </c>
      <c r="C423" s="18">
        <v>15.925884</v>
      </c>
    </row>
    <row r="424" spans="2:3" x14ac:dyDescent="0.25">
      <c r="B424" s="12">
        <v>42436</v>
      </c>
      <c r="C424" s="18">
        <v>15.596878999999999</v>
      </c>
    </row>
    <row r="425" spans="2:3" x14ac:dyDescent="0.25">
      <c r="B425" s="12">
        <v>42429</v>
      </c>
      <c r="C425" s="18">
        <v>15.456287</v>
      </c>
    </row>
    <row r="426" spans="2:3" x14ac:dyDescent="0.25">
      <c r="B426" s="12">
        <v>42422</v>
      </c>
      <c r="C426" s="18">
        <v>14.779686999999999</v>
      </c>
    </row>
    <row r="427" spans="2:3" x14ac:dyDescent="0.25">
      <c r="B427" s="12">
        <v>42415</v>
      </c>
      <c r="C427" s="18">
        <v>13.488006</v>
      </c>
    </row>
    <row r="428" spans="2:3" x14ac:dyDescent="0.25">
      <c r="B428" s="12">
        <v>42408</v>
      </c>
      <c r="C428" s="18">
        <v>12.872919</v>
      </c>
    </row>
    <row r="429" spans="2:3" x14ac:dyDescent="0.25">
      <c r="B429" s="12">
        <v>42401</v>
      </c>
      <c r="C429" s="18">
        <v>14.560017</v>
      </c>
    </row>
    <row r="430" spans="2:3" x14ac:dyDescent="0.25">
      <c r="B430" s="12">
        <v>42394</v>
      </c>
      <c r="C430" s="18">
        <v>15.728686</v>
      </c>
    </row>
    <row r="431" spans="2:3" x14ac:dyDescent="0.25">
      <c r="B431" s="12">
        <v>42387</v>
      </c>
      <c r="C431" s="18">
        <v>14.709395000000001</v>
      </c>
    </row>
    <row r="432" spans="2:3" x14ac:dyDescent="0.25">
      <c r="B432" s="12">
        <v>42380</v>
      </c>
      <c r="C432" s="18">
        <v>14.762114</v>
      </c>
    </row>
    <row r="433" spans="2:3" x14ac:dyDescent="0.25">
      <c r="B433" s="12">
        <v>42373</v>
      </c>
      <c r="C433" s="18">
        <v>14.322767000000001</v>
      </c>
    </row>
    <row r="434" spans="2:3" x14ac:dyDescent="0.25">
      <c r="B434" s="12">
        <v>42366</v>
      </c>
      <c r="C434" s="18">
        <v>15.675955999999999</v>
      </c>
    </row>
    <row r="435" spans="2:3" x14ac:dyDescent="0.25">
      <c r="B435" s="12">
        <v>42359</v>
      </c>
      <c r="C435" s="18">
        <v>16.493151000000001</v>
      </c>
    </row>
    <row r="436" spans="2:3" x14ac:dyDescent="0.25">
      <c r="B436" s="12">
        <v>42352</v>
      </c>
      <c r="C436" s="18">
        <v>15.113598</v>
      </c>
    </row>
    <row r="437" spans="2:3" x14ac:dyDescent="0.25">
      <c r="B437" s="12">
        <v>42345</v>
      </c>
      <c r="C437" s="18">
        <v>13.841379999999999</v>
      </c>
    </row>
    <row r="438" spans="2:3" x14ac:dyDescent="0.25">
      <c r="B438" s="12">
        <v>42338</v>
      </c>
      <c r="C438" s="18">
        <v>14.983926</v>
      </c>
    </row>
    <row r="439" spans="2:3" x14ac:dyDescent="0.25">
      <c r="B439" s="12">
        <v>42331</v>
      </c>
      <c r="C439" s="18">
        <v>15.15836</v>
      </c>
    </row>
    <row r="440" spans="2:3" x14ac:dyDescent="0.25">
      <c r="B440" s="12">
        <v>42324</v>
      </c>
      <c r="C440" s="18">
        <v>15.044978</v>
      </c>
    </row>
    <row r="441" spans="2:3" x14ac:dyDescent="0.25">
      <c r="B441" s="12">
        <v>42317</v>
      </c>
      <c r="C441" s="18">
        <v>14.286185</v>
      </c>
    </row>
    <row r="442" spans="2:3" x14ac:dyDescent="0.25">
      <c r="B442" s="12">
        <v>42310</v>
      </c>
      <c r="C442" s="18">
        <v>15.289186000000001</v>
      </c>
    </row>
    <row r="443" spans="2:3" x14ac:dyDescent="0.25">
      <c r="B443" s="12">
        <v>42303</v>
      </c>
      <c r="C443" s="18">
        <v>15.550838000000001</v>
      </c>
    </row>
    <row r="444" spans="2:3" x14ac:dyDescent="0.25">
      <c r="B444" s="12">
        <v>42296</v>
      </c>
      <c r="C444" s="18">
        <v>18.158633999999999</v>
      </c>
    </row>
    <row r="445" spans="2:3" x14ac:dyDescent="0.25">
      <c r="B445" s="12">
        <v>42289</v>
      </c>
      <c r="C445" s="18">
        <v>17.094577999999998</v>
      </c>
    </row>
    <row r="446" spans="2:3" x14ac:dyDescent="0.25">
      <c r="B446" s="12">
        <v>42282</v>
      </c>
      <c r="C446" s="18">
        <v>17.173083999999999</v>
      </c>
    </row>
    <row r="447" spans="2:3" x14ac:dyDescent="0.25">
      <c r="B447" s="12">
        <v>42275</v>
      </c>
      <c r="C447" s="18">
        <v>15.088583</v>
      </c>
    </row>
    <row r="448" spans="2:3" x14ac:dyDescent="0.25">
      <c r="B448" s="12">
        <v>42268</v>
      </c>
      <c r="C448" s="18">
        <v>14.940310999999999</v>
      </c>
    </row>
    <row r="449" spans="2:3" x14ac:dyDescent="0.25">
      <c r="B449" s="12">
        <v>42261</v>
      </c>
      <c r="C449" s="18">
        <v>15.882256999999999</v>
      </c>
    </row>
    <row r="450" spans="2:3" x14ac:dyDescent="0.25">
      <c r="B450" s="12">
        <v>42254</v>
      </c>
      <c r="C450" s="18">
        <v>17.180346</v>
      </c>
    </row>
    <row r="451" spans="2:3" x14ac:dyDescent="0.25">
      <c r="B451" s="12">
        <v>42247</v>
      </c>
      <c r="C451" s="18">
        <v>16.322202999999998</v>
      </c>
    </row>
    <row r="452" spans="2:3" x14ac:dyDescent="0.25">
      <c r="B452" s="12">
        <v>42240</v>
      </c>
      <c r="C452" s="18">
        <v>16.894299</v>
      </c>
    </row>
    <row r="453" spans="2:3" x14ac:dyDescent="0.25">
      <c r="B453" s="12">
        <v>42233</v>
      </c>
      <c r="C453" s="18">
        <v>17.804462000000001</v>
      </c>
    </row>
    <row r="454" spans="2:3" x14ac:dyDescent="0.25">
      <c r="B454" s="12">
        <v>42226</v>
      </c>
      <c r="C454" s="18">
        <v>18.523925999999999</v>
      </c>
    </row>
    <row r="455" spans="2:3" x14ac:dyDescent="0.25">
      <c r="B455" s="12">
        <v>42219</v>
      </c>
      <c r="C455" s="18">
        <v>19.044008000000002</v>
      </c>
    </row>
    <row r="456" spans="2:3" x14ac:dyDescent="0.25">
      <c r="B456" s="12">
        <v>42212</v>
      </c>
      <c r="C456" s="18">
        <v>16.963647999999999</v>
      </c>
    </row>
    <row r="457" spans="2:3" x14ac:dyDescent="0.25">
      <c r="B457" s="12">
        <v>42205</v>
      </c>
      <c r="C457" s="18">
        <v>14.389198</v>
      </c>
    </row>
    <row r="458" spans="2:3" x14ac:dyDescent="0.25">
      <c r="B458" s="12">
        <v>42198</v>
      </c>
      <c r="C458" s="18">
        <v>14.675247000000001</v>
      </c>
    </row>
    <row r="459" spans="2:3" x14ac:dyDescent="0.25">
      <c r="B459" s="12">
        <v>42191</v>
      </c>
      <c r="C459" s="18">
        <v>14.26784</v>
      </c>
    </row>
    <row r="460" spans="2:3" x14ac:dyDescent="0.25">
      <c r="B460" s="12">
        <v>42184</v>
      </c>
      <c r="C460" s="18">
        <v>14.328522</v>
      </c>
    </row>
    <row r="461" spans="2:3" x14ac:dyDescent="0.25">
      <c r="B461" s="12">
        <v>42177</v>
      </c>
      <c r="C461" s="18">
        <v>15.160666000000001</v>
      </c>
    </row>
    <row r="462" spans="2:3" x14ac:dyDescent="0.25">
      <c r="B462" s="12">
        <v>42170</v>
      </c>
      <c r="C462" s="18">
        <v>14.146485999999999</v>
      </c>
    </row>
    <row r="463" spans="2:3" x14ac:dyDescent="0.25">
      <c r="B463" s="12">
        <v>42163</v>
      </c>
      <c r="C463" s="18">
        <v>13.386359000000001</v>
      </c>
    </row>
    <row r="464" spans="2:3" x14ac:dyDescent="0.25">
      <c r="B464" s="12">
        <v>42156</v>
      </c>
      <c r="C464" s="18">
        <v>12.801349999999999</v>
      </c>
    </row>
    <row r="465" spans="2:3" x14ac:dyDescent="0.25">
      <c r="B465" s="12">
        <v>42149</v>
      </c>
      <c r="C465" s="18">
        <v>12.302372</v>
      </c>
    </row>
    <row r="466" spans="2:3" x14ac:dyDescent="0.25">
      <c r="B466" s="12">
        <v>42142</v>
      </c>
      <c r="C466" s="18">
        <v>11.614129</v>
      </c>
    </row>
    <row r="467" spans="2:3" x14ac:dyDescent="0.25">
      <c r="B467" s="12">
        <v>42135</v>
      </c>
      <c r="C467" s="18">
        <v>11.760377</v>
      </c>
    </row>
    <row r="468" spans="2:3" x14ac:dyDescent="0.25">
      <c r="B468" s="12">
        <v>42128</v>
      </c>
      <c r="C468" s="18">
        <v>11.510891000000001</v>
      </c>
    </row>
    <row r="469" spans="2:3" x14ac:dyDescent="0.25">
      <c r="B469" s="12">
        <v>42121</v>
      </c>
      <c r="C469" s="18">
        <v>11.614129</v>
      </c>
    </row>
    <row r="470" spans="2:3" x14ac:dyDescent="0.25">
      <c r="B470" s="12">
        <v>42114</v>
      </c>
      <c r="C470" s="18">
        <v>12.457224</v>
      </c>
    </row>
    <row r="471" spans="2:3" x14ac:dyDescent="0.25">
      <c r="B471" s="12">
        <v>42107</v>
      </c>
      <c r="C471" s="18">
        <v>11.90663</v>
      </c>
    </row>
    <row r="472" spans="2:3" x14ac:dyDescent="0.25">
      <c r="B472" s="12">
        <v>42100</v>
      </c>
      <c r="C472" s="18">
        <v>11.545303000000001</v>
      </c>
    </row>
    <row r="473" spans="2:3" x14ac:dyDescent="0.25">
      <c r="B473" s="12">
        <v>42093</v>
      </c>
      <c r="C473" s="18">
        <v>11.811997</v>
      </c>
    </row>
    <row r="474" spans="2:3" x14ac:dyDescent="0.25">
      <c r="B474" s="12">
        <v>42086</v>
      </c>
      <c r="C474" s="18">
        <v>14.212247</v>
      </c>
    </row>
    <row r="475" spans="2:3" x14ac:dyDescent="0.25">
      <c r="B475" s="12">
        <v>42079</v>
      </c>
      <c r="C475" s="18">
        <v>14.186439999999999</v>
      </c>
    </row>
    <row r="476" spans="2:3" x14ac:dyDescent="0.25">
      <c r="B476" s="12">
        <v>42072</v>
      </c>
      <c r="C476" s="18">
        <v>14.246846</v>
      </c>
    </row>
    <row r="477" spans="2:3" x14ac:dyDescent="0.25">
      <c r="B477" s="12">
        <v>42065</v>
      </c>
      <c r="C477" s="18">
        <v>14.665368000000001</v>
      </c>
    </row>
    <row r="478" spans="2:3" x14ac:dyDescent="0.25">
      <c r="B478" s="12">
        <v>42058</v>
      </c>
      <c r="C478" s="18">
        <v>14.041857</v>
      </c>
    </row>
    <row r="479" spans="2:3" x14ac:dyDescent="0.25">
      <c r="B479" s="12">
        <v>42051</v>
      </c>
      <c r="C479" s="18">
        <v>13.811245</v>
      </c>
    </row>
    <row r="480" spans="2:3" x14ac:dyDescent="0.25">
      <c r="B480" s="12">
        <v>42044</v>
      </c>
      <c r="C480" s="18">
        <v>14.169976999999999</v>
      </c>
    </row>
    <row r="481" spans="2:3" x14ac:dyDescent="0.25">
      <c r="B481" s="12">
        <v>42037</v>
      </c>
      <c r="C481" s="18">
        <v>11.300103999999999</v>
      </c>
    </row>
    <row r="482" spans="2:3" x14ac:dyDescent="0.25">
      <c r="B482" s="12">
        <v>42030</v>
      </c>
      <c r="C482" s="18">
        <v>10.343484</v>
      </c>
    </row>
    <row r="483" spans="2:3" x14ac:dyDescent="0.25">
      <c r="B483" s="12">
        <v>42023</v>
      </c>
      <c r="C483" s="18">
        <v>8.9854219999999998</v>
      </c>
    </row>
    <row r="484" spans="2:3" x14ac:dyDescent="0.25">
      <c r="B484" s="12">
        <v>42016</v>
      </c>
      <c r="C484" s="18">
        <v>8.7889700000000008</v>
      </c>
    </row>
    <row r="485" spans="2:3" x14ac:dyDescent="0.25">
      <c r="B485" s="12">
        <v>42009</v>
      </c>
      <c r="C485" s="18">
        <v>9.3356159999999999</v>
      </c>
    </row>
    <row r="486" spans="2:3" x14ac:dyDescent="0.25">
      <c r="B486" s="12">
        <v>42002</v>
      </c>
      <c r="C486" s="18">
        <v>10.275155</v>
      </c>
    </row>
    <row r="487" spans="2:3" x14ac:dyDescent="0.25">
      <c r="B487" s="12">
        <v>41995</v>
      </c>
      <c r="C487" s="18">
        <v>10.702218</v>
      </c>
    </row>
    <row r="488" spans="2:3" x14ac:dyDescent="0.25">
      <c r="B488" s="12">
        <v>41988</v>
      </c>
      <c r="C488" s="18">
        <v>9.7370529999999995</v>
      </c>
    </row>
    <row r="489" spans="2:3" x14ac:dyDescent="0.25">
      <c r="B489" s="12">
        <v>41981</v>
      </c>
      <c r="C489" s="18">
        <v>9.4918519999999997</v>
      </c>
    </row>
    <row r="490" spans="2:3" x14ac:dyDescent="0.25">
      <c r="B490" s="12">
        <v>41974</v>
      </c>
      <c r="C490" s="18">
        <v>9.9144590000000008</v>
      </c>
    </row>
    <row r="491" spans="2:3" x14ac:dyDescent="0.25">
      <c r="B491" s="12">
        <v>41967</v>
      </c>
      <c r="C491" s="18">
        <v>9.7285170000000001</v>
      </c>
    </row>
    <row r="492" spans="2:3" x14ac:dyDescent="0.25">
      <c r="B492" s="12">
        <v>41960</v>
      </c>
      <c r="C492" s="18">
        <v>10.007434999999999</v>
      </c>
    </row>
    <row r="493" spans="2:3" x14ac:dyDescent="0.25">
      <c r="B493" s="12">
        <v>41953</v>
      </c>
      <c r="C493" s="18">
        <v>10.09196</v>
      </c>
    </row>
    <row r="494" spans="2:3" x14ac:dyDescent="0.25">
      <c r="B494" s="12">
        <v>41946</v>
      </c>
      <c r="C494" s="18">
        <v>11.216106999999999</v>
      </c>
    </row>
    <row r="495" spans="2:3" x14ac:dyDescent="0.25">
      <c r="B495" s="12">
        <v>41939</v>
      </c>
      <c r="C495" s="18">
        <v>10.438501</v>
      </c>
    </row>
    <row r="496" spans="2:3" x14ac:dyDescent="0.25">
      <c r="B496" s="12">
        <v>41932</v>
      </c>
      <c r="C496" s="18">
        <v>11.216106999999999</v>
      </c>
    </row>
    <row r="497" spans="2:3" x14ac:dyDescent="0.25">
      <c r="B497" s="12">
        <v>41925</v>
      </c>
      <c r="C497" s="18">
        <v>11.554194000000001</v>
      </c>
    </row>
    <row r="498" spans="2:3" x14ac:dyDescent="0.25">
      <c r="B498" s="12">
        <v>41918</v>
      </c>
      <c r="C498" s="18">
        <v>11.461223</v>
      </c>
    </row>
    <row r="499" spans="2:3" x14ac:dyDescent="0.25">
      <c r="B499" s="12">
        <v>41911</v>
      </c>
      <c r="C499" s="18">
        <v>11.900736999999999</v>
      </c>
    </row>
    <row r="500" spans="2:3" x14ac:dyDescent="0.25">
      <c r="B500" s="12">
        <v>41904</v>
      </c>
      <c r="C500" s="18">
        <v>11.985257000000001</v>
      </c>
    </row>
    <row r="501" spans="2:3" x14ac:dyDescent="0.25">
      <c r="B501" s="12">
        <v>41897</v>
      </c>
      <c r="C501" s="18">
        <v>12.416321999999999</v>
      </c>
    </row>
    <row r="502" spans="2:3" x14ac:dyDescent="0.25">
      <c r="B502" s="12">
        <v>41890</v>
      </c>
      <c r="C502" s="18">
        <v>12.734411</v>
      </c>
    </row>
    <row r="503" spans="2:3" x14ac:dyDescent="0.25">
      <c r="B503" s="12">
        <v>41883</v>
      </c>
      <c r="C503" s="18">
        <v>12.373924000000001</v>
      </c>
    </row>
    <row r="504" spans="2:3" x14ac:dyDescent="0.25">
      <c r="B504" s="12">
        <v>41876</v>
      </c>
      <c r="C504" s="18">
        <v>12.189489</v>
      </c>
    </row>
    <row r="505" spans="2:3" x14ac:dyDescent="0.25">
      <c r="B505" s="12">
        <v>41869</v>
      </c>
      <c r="C505" s="18">
        <v>12.273324000000001</v>
      </c>
    </row>
    <row r="506" spans="2:3" x14ac:dyDescent="0.25">
      <c r="B506" s="12">
        <v>41862</v>
      </c>
      <c r="C506" s="18">
        <v>11.619412000000001</v>
      </c>
    </row>
    <row r="507" spans="2:3" x14ac:dyDescent="0.25">
      <c r="B507" s="12">
        <v>41855</v>
      </c>
      <c r="C507" s="18">
        <v>11.527198</v>
      </c>
    </row>
    <row r="508" spans="2:3" x14ac:dyDescent="0.25">
      <c r="B508" s="12">
        <v>41848</v>
      </c>
      <c r="C508" s="18">
        <v>10.923590000000001</v>
      </c>
    </row>
    <row r="509" spans="2:3" x14ac:dyDescent="0.25">
      <c r="B509" s="12">
        <v>41841</v>
      </c>
      <c r="C509" s="18">
        <v>10.387053</v>
      </c>
    </row>
    <row r="510" spans="2:3" x14ac:dyDescent="0.25">
      <c r="B510" s="12">
        <v>41834</v>
      </c>
      <c r="C510" s="18">
        <v>10.521190000000001</v>
      </c>
    </row>
    <row r="511" spans="2:3" x14ac:dyDescent="0.25">
      <c r="B511" s="12">
        <v>41827</v>
      </c>
      <c r="C511" s="18">
        <v>9.8756629999999994</v>
      </c>
    </row>
    <row r="512" spans="2:3" x14ac:dyDescent="0.25">
      <c r="B512" s="12">
        <v>41820</v>
      </c>
      <c r="C512" s="18">
        <v>10.060098</v>
      </c>
    </row>
    <row r="513" spans="2:3" x14ac:dyDescent="0.25">
      <c r="B513" s="12">
        <v>41813</v>
      </c>
      <c r="C513" s="18">
        <v>9.7163760000000003</v>
      </c>
    </row>
    <row r="514" spans="2:3" x14ac:dyDescent="0.25">
      <c r="B514" s="12">
        <v>41806</v>
      </c>
      <c r="C514" s="18">
        <v>9.7750649999999997</v>
      </c>
    </row>
    <row r="515" spans="2:3" x14ac:dyDescent="0.25">
      <c r="B515" s="12">
        <v>41799</v>
      </c>
      <c r="C515" s="18">
        <v>9.4554220000000004</v>
      </c>
    </row>
    <row r="516" spans="2:3" x14ac:dyDescent="0.25">
      <c r="B516" s="12">
        <v>41792</v>
      </c>
      <c r="C516" s="18">
        <v>9.2729520000000001</v>
      </c>
    </row>
    <row r="517" spans="2:3" x14ac:dyDescent="0.25">
      <c r="B517" s="12">
        <v>41785</v>
      </c>
      <c r="C517" s="18">
        <v>9.355893</v>
      </c>
    </row>
    <row r="518" spans="2:3" x14ac:dyDescent="0.25">
      <c r="B518" s="12">
        <v>41778</v>
      </c>
      <c r="C518" s="18">
        <v>9.2646549999999994</v>
      </c>
    </row>
    <row r="519" spans="2:3" x14ac:dyDescent="0.25">
      <c r="B519" s="12">
        <v>41771</v>
      </c>
      <c r="C519" s="18">
        <v>9.3475979999999996</v>
      </c>
    </row>
    <row r="520" spans="2:3" x14ac:dyDescent="0.25">
      <c r="B520" s="12">
        <v>41764</v>
      </c>
      <c r="C520" s="18">
        <v>14.315841000000001</v>
      </c>
    </row>
    <row r="521" spans="2:3" x14ac:dyDescent="0.25">
      <c r="B521" s="12">
        <v>41757</v>
      </c>
      <c r="C521" s="18">
        <v>15.618036</v>
      </c>
    </row>
    <row r="522" spans="2:3" x14ac:dyDescent="0.25">
      <c r="B522" s="12">
        <v>41750</v>
      </c>
      <c r="C522" s="18">
        <v>16.828994999999999</v>
      </c>
    </row>
    <row r="523" spans="2:3" x14ac:dyDescent="0.25">
      <c r="B523" s="12">
        <v>41743</v>
      </c>
      <c r="C523" s="18">
        <v>17.890656</v>
      </c>
    </row>
    <row r="524" spans="2:3" x14ac:dyDescent="0.25">
      <c r="B524" s="12">
        <v>41736</v>
      </c>
      <c r="C524" s="18">
        <v>16.828994999999999</v>
      </c>
    </row>
    <row r="525" spans="2:3" x14ac:dyDescent="0.25">
      <c r="B525" s="12">
        <v>41729</v>
      </c>
      <c r="C525" s="18">
        <v>23.240437</v>
      </c>
    </row>
    <row r="526" spans="2:3" x14ac:dyDescent="0.25">
      <c r="B526" s="12">
        <v>41722</v>
      </c>
      <c r="C526" s="18">
        <v>22.82572</v>
      </c>
    </row>
    <row r="527" spans="2:3" x14ac:dyDescent="0.25">
      <c r="B527" s="12">
        <v>41715</v>
      </c>
      <c r="C527" s="18">
        <v>25.571118999999999</v>
      </c>
    </row>
    <row r="528" spans="2:3" x14ac:dyDescent="0.25">
      <c r="B528" s="12">
        <v>41708</v>
      </c>
      <c r="C528" s="18">
        <v>25.559425000000001</v>
      </c>
    </row>
    <row r="529" spans="2:3" x14ac:dyDescent="0.25">
      <c r="B529" s="12">
        <v>41701</v>
      </c>
      <c r="C529" s="18">
        <v>24.485496999999999</v>
      </c>
    </row>
    <row r="530" spans="2:3" x14ac:dyDescent="0.25">
      <c r="B530" s="12">
        <v>41694</v>
      </c>
      <c r="C530" s="18">
        <v>18.934135000000001</v>
      </c>
    </row>
    <row r="531" spans="2:3" x14ac:dyDescent="0.25">
      <c r="B531" s="12">
        <v>41687</v>
      </c>
      <c r="C531" s="18">
        <v>20.379805000000001</v>
      </c>
    </row>
    <row r="532" spans="2:3" x14ac:dyDescent="0.25">
      <c r="B532" s="12">
        <v>41680</v>
      </c>
      <c r="C532" s="18">
        <v>19.413264999999999</v>
      </c>
    </row>
    <row r="533" spans="2:3" x14ac:dyDescent="0.25">
      <c r="B533" s="12">
        <v>41673</v>
      </c>
      <c r="C533" s="18">
        <v>19.115873000000001</v>
      </c>
    </row>
    <row r="534" spans="2:3" x14ac:dyDescent="0.25">
      <c r="B534" s="12">
        <v>41666</v>
      </c>
      <c r="C534" s="18">
        <v>19.983276</v>
      </c>
    </row>
    <row r="535" spans="2:3" x14ac:dyDescent="0.25">
      <c r="B535" s="12">
        <v>41659</v>
      </c>
      <c r="C535" s="18">
        <v>17.215855000000001</v>
      </c>
    </row>
    <row r="536" spans="2:3" x14ac:dyDescent="0.25">
      <c r="B536" s="12">
        <v>41652</v>
      </c>
      <c r="C536" s="18">
        <v>16.150185</v>
      </c>
    </row>
    <row r="537" spans="2:3" x14ac:dyDescent="0.25">
      <c r="B537" s="12">
        <v>41645</v>
      </c>
      <c r="C537" s="18">
        <v>14.068427</v>
      </c>
    </row>
    <row r="538" spans="2:3" x14ac:dyDescent="0.25">
      <c r="B538" s="12">
        <v>41638</v>
      </c>
      <c r="C538" s="18">
        <v>13.134935</v>
      </c>
    </row>
    <row r="539" spans="2:3" x14ac:dyDescent="0.25">
      <c r="B539" s="12">
        <v>41631</v>
      </c>
      <c r="C539" s="18">
        <v>13.283635</v>
      </c>
    </row>
    <row r="540" spans="2:3" x14ac:dyDescent="0.25">
      <c r="B540" s="12">
        <v>41624</v>
      </c>
      <c r="C540" s="18">
        <v>12.721888</v>
      </c>
    </row>
    <row r="541" spans="2:3" x14ac:dyDescent="0.25">
      <c r="B541" s="12">
        <v>41617</v>
      </c>
      <c r="C541" s="18">
        <v>11.724145999999999</v>
      </c>
    </row>
    <row r="542" spans="2:3" x14ac:dyDescent="0.25">
      <c r="B542" s="12">
        <v>41610</v>
      </c>
      <c r="C542" s="18">
        <v>11.838846999999999</v>
      </c>
    </row>
    <row r="543" spans="2:3" x14ac:dyDescent="0.25">
      <c r="B543" s="12">
        <v>41603</v>
      </c>
      <c r="C543" s="18">
        <v>12.543445</v>
      </c>
    </row>
    <row r="544" spans="2:3" x14ac:dyDescent="0.25">
      <c r="B544" s="12">
        <v>41596</v>
      </c>
      <c r="C544" s="18">
        <v>11.814268999999999</v>
      </c>
    </row>
    <row r="545" spans="2:3" x14ac:dyDescent="0.25">
      <c r="B545" s="12">
        <v>41589</v>
      </c>
      <c r="C545" s="18">
        <v>10.913040000000001</v>
      </c>
    </row>
    <row r="546" spans="2:3" x14ac:dyDescent="0.25">
      <c r="B546" s="12">
        <v>41582</v>
      </c>
      <c r="C546" s="18">
        <v>10.601709</v>
      </c>
    </row>
    <row r="547" spans="2:3" x14ac:dyDescent="0.25">
      <c r="B547" s="12">
        <v>41575</v>
      </c>
      <c r="C547" s="18">
        <v>10.863884000000001</v>
      </c>
    </row>
    <row r="548" spans="2:3" x14ac:dyDescent="0.25">
      <c r="B548" s="12">
        <v>41568</v>
      </c>
      <c r="C548" s="18">
        <v>9.7578340000000008</v>
      </c>
    </row>
    <row r="549" spans="2:3" x14ac:dyDescent="0.25">
      <c r="B549" s="12">
        <v>41561</v>
      </c>
      <c r="C549" s="18">
        <v>9.4464970000000008</v>
      </c>
    </row>
    <row r="550" spans="2:3" x14ac:dyDescent="0.25">
      <c r="B550" s="12">
        <v>41554</v>
      </c>
      <c r="C550" s="18">
        <v>9.0860090000000007</v>
      </c>
    </row>
    <row r="551" spans="2:3" x14ac:dyDescent="0.25">
      <c r="B551" s="12">
        <v>41547</v>
      </c>
      <c r="C551" s="18">
        <v>8.9385340000000006</v>
      </c>
    </row>
    <row r="552" spans="2:3" x14ac:dyDescent="0.25">
      <c r="B552" s="12">
        <v>41540</v>
      </c>
      <c r="C552" s="18">
        <v>8.2503240000000009</v>
      </c>
    </row>
    <row r="553" spans="2:3" x14ac:dyDescent="0.25">
      <c r="B553" s="12">
        <v>41533</v>
      </c>
      <c r="C553" s="18">
        <v>7.9471829999999999</v>
      </c>
    </row>
    <row r="554" spans="2:3" x14ac:dyDescent="0.25">
      <c r="B554" s="12">
        <v>41526</v>
      </c>
      <c r="C554" s="18">
        <v>8.2278289999999998</v>
      </c>
    </row>
    <row r="555" spans="2:3" x14ac:dyDescent="0.25">
      <c r="B555" s="12">
        <v>41519</v>
      </c>
      <c r="C555" s="18">
        <v>8.2602220000000006</v>
      </c>
    </row>
    <row r="556" spans="2:3" x14ac:dyDescent="0.25">
      <c r="B556" s="12">
        <v>41512</v>
      </c>
      <c r="C556" s="18">
        <v>7.9119989999999998</v>
      </c>
    </row>
    <row r="557" spans="2:3" x14ac:dyDescent="0.25">
      <c r="B557" s="12">
        <v>41505</v>
      </c>
      <c r="C557" s="18">
        <v>8.1630409999999998</v>
      </c>
    </row>
    <row r="558" spans="2:3" x14ac:dyDescent="0.25">
      <c r="B558" s="12">
        <v>41498</v>
      </c>
      <c r="C558" s="18">
        <v>8.0253739999999993</v>
      </c>
    </row>
    <row r="559" spans="2:3" x14ac:dyDescent="0.25">
      <c r="B559" s="12">
        <v>41491</v>
      </c>
      <c r="C559" s="18">
        <v>8.2602220000000006</v>
      </c>
    </row>
    <row r="560" spans="2:3" x14ac:dyDescent="0.25">
      <c r="B560" s="12">
        <v>41484</v>
      </c>
      <c r="C560" s="18">
        <v>8.4221900000000005</v>
      </c>
    </row>
    <row r="561" spans="2:3" x14ac:dyDescent="0.25">
      <c r="B561" s="12">
        <v>41477</v>
      </c>
      <c r="C561" s="18">
        <v>8.7785119999999992</v>
      </c>
    </row>
    <row r="562" spans="2:3" x14ac:dyDescent="0.25">
      <c r="B562" s="12">
        <v>41470</v>
      </c>
      <c r="C562" s="18">
        <v>9.0376569999999994</v>
      </c>
    </row>
    <row r="563" spans="2:3" x14ac:dyDescent="0.25">
      <c r="B563" s="12">
        <v>41463</v>
      </c>
      <c r="C563" s="18">
        <v>8.9161830000000002</v>
      </c>
    </row>
    <row r="564" spans="2:3" x14ac:dyDescent="0.25">
      <c r="B564" s="12">
        <v>41456</v>
      </c>
      <c r="C564" s="18">
        <v>8.5922520000000002</v>
      </c>
    </row>
    <row r="565" spans="2:3" x14ac:dyDescent="0.25">
      <c r="B565" s="12">
        <v>41449</v>
      </c>
      <c r="C565" s="18">
        <v>8.3493030000000008</v>
      </c>
    </row>
    <row r="566" spans="2:3" x14ac:dyDescent="0.25">
      <c r="B566" s="12">
        <v>41442</v>
      </c>
      <c r="C566" s="18">
        <v>7.9686849999999998</v>
      </c>
    </row>
    <row r="567" spans="2:3" x14ac:dyDescent="0.25">
      <c r="B567" s="12">
        <v>41435</v>
      </c>
      <c r="C567" s="18">
        <v>7.9270040000000002</v>
      </c>
    </row>
    <row r="568" spans="2:3" x14ac:dyDescent="0.25">
      <c r="B568" s="12">
        <v>41428</v>
      </c>
      <c r="C568" s="18">
        <v>7.8630139999999997</v>
      </c>
    </row>
    <row r="569" spans="2:3" x14ac:dyDescent="0.25">
      <c r="B569" s="12">
        <v>41421</v>
      </c>
      <c r="C569" s="18">
        <v>7.7910209999999998</v>
      </c>
    </row>
    <row r="570" spans="2:3" x14ac:dyDescent="0.25">
      <c r="B570" s="12">
        <v>41414</v>
      </c>
      <c r="C570" s="18">
        <v>7.4230650000000002</v>
      </c>
    </row>
    <row r="571" spans="2:3" x14ac:dyDescent="0.25">
      <c r="B571" s="12">
        <v>41407</v>
      </c>
      <c r="C571" s="18">
        <v>7.3990710000000002</v>
      </c>
    </row>
    <row r="572" spans="2:3" x14ac:dyDescent="0.25">
      <c r="B572" s="12">
        <v>41400</v>
      </c>
      <c r="C572" s="18">
        <v>7.5110549999999998</v>
      </c>
    </row>
    <row r="573" spans="2:3" x14ac:dyDescent="0.25">
      <c r="B573" s="12">
        <v>41393</v>
      </c>
      <c r="C573" s="18">
        <v>7.4390660000000004</v>
      </c>
    </row>
    <row r="574" spans="2:3" x14ac:dyDescent="0.25">
      <c r="B574" s="12">
        <v>41386</v>
      </c>
      <c r="C574" s="18">
        <v>7.3350790000000003</v>
      </c>
    </row>
    <row r="575" spans="2:3" x14ac:dyDescent="0.25">
      <c r="B575" s="12">
        <v>41379</v>
      </c>
      <c r="C575" s="18">
        <v>6.9351260000000003</v>
      </c>
    </row>
    <row r="576" spans="2:3" x14ac:dyDescent="0.25">
      <c r="B576" s="12">
        <v>41372</v>
      </c>
      <c r="C576" s="18">
        <v>7.2790840000000001</v>
      </c>
    </row>
    <row r="577" spans="2:3" x14ac:dyDescent="0.25">
      <c r="B577" s="12">
        <v>41365</v>
      </c>
      <c r="C577" s="18">
        <v>7.0151190000000003</v>
      </c>
    </row>
    <row r="578" spans="2:3" x14ac:dyDescent="0.25">
      <c r="B578" s="12">
        <v>41358</v>
      </c>
      <c r="C578" s="18">
        <v>7.0551120000000003</v>
      </c>
    </row>
    <row r="579" spans="2:3" x14ac:dyDescent="0.25">
      <c r="B579" s="12">
        <v>41351</v>
      </c>
      <c r="C579" s="18">
        <v>6.9591260000000004</v>
      </c>
    </row>
    <row r="580" spans="2:3" x14ac:dyDescent="0.25">
      <c r="B580" s="12">
        <v>41344</v>
      </c>
      <c r="C580" s="18">
        <v>6.7445909999999998</v>
      </c>
    </row>
    <row r="581" spans="2:3" x14ac:dyDescent="0.25">
      <c r="B581" s="12">
        <v>41337</v>
      </c>
      <c r="C581" s="18">
        <v>6.9181359999999996</v>
      </c>
    </row>
    <row r="582" spans="2:3" x14ac:dyDescent="0.25">
      <c r="B582" s="12">
        <v>41330</v>
      </c>
      <c r="C582" s="18">
        <v>6.7682549999999999</v>
      </c>
    </row>
    <row r="583" spans="2:3" x14ac:dyDescent="0.25">
      <c r="B583" s="12">
        <v>41323</v>
      </c>
      <c r="C583" s="18">
        <v>6.7761449999999996</v>
      </c>
    </row>
    <row r="584" spans="2:3" x14ac:dyDescent="0.25">
      <c r="B584" s="12">
        <v>41316</v>
      </c>
      <c r="C584" s="18">
        <v>6.8313610000000002</v>
      </c>
    </row>
    <row r="585" spans="2:3" x14ac:dyDescent="0.25">
      <c r="B585" s="12">
        <v>41309</v>
      </c>
      <c r="C585" s="18">
        <v>6.6893710000000004</v>
      </c>
    </row>
    <row r="586" spans="2:3" x14ac:dyDescent="0.25">
      <c r="B586" s="12">
        <v>41302</v>
      </c>
      <c r="C586" s="18">
        <v>6.7603669999999996</v>
      </c>
    </row>
    <row r="587" spans="2:3" x14ac:dyDescent="0.25">
      <c r="B587" s="12">
        <v>41295</v>
      </c>
      <c r="C587" s="18">
        <v>6.5868229999999999</v>
      </c>
    </row>
    <row r="588" spans="2:3" x14ac:dyDescent="0.25">
      <c r="B588" s="12">
        <v>41288</v>
      </c>
      <c r="C588" s="18">
        <v>6.5079359999999999</v>
      </c>
    </row>
    <row r="589" spans="2:3" x14ac:dyDescent="0.25">
      <c r="B589" s="12">
        <v>41281</v>
      </c>
      <c r="C589" s="18">
        <v>6.3343930000000004</v>
      </c>
    </row>
    <row r="590" spans="2:3" x14ac:dyDescent="0.25">
      <c r="B590" s="12">
        <v>41274</v>
      </c>
      <c r="C590" s="18">
        <v>6.3817240000000002</v>
      </c>
    </row>
    <row r="591" spans="2:3" x14ac:dyDescent="0.25">
      <c r="B591" s="12">
        <v>41267</v>
      </c>
      <c r="C591" s="18">
        <v>6.0898500000000002</v>
      </c>
    </row>
    <row r="592" spans="2:3" x14ac:dyDescent="0.25">
      <c r="B592" s="12">
        <v>41260</v>
      </c>
      <c r="C592" s="18">
        <v>6.2949510000000002</v>
      </c>
    </row>
    <row r="593" spans="2:3" x14ac:dyDescent="0.25">
      <c r="B593" s="12">
        <v>41253</v>
      </c>
      <c r="C593" s="18">
        <v>6.2408960000000002</v>
      </c>
    </row>
    <row r="594" spans="2:3" x14ac:dyDescent="0.25">
      <c r="B594" s="12">
        <v>41246</v>
      </c>
      <c r="C594" s="18">
        <v>6.2253530000000001</v>
      </c>
    </row>
    <row r="595" spans="2:3" x14ac:dyDescent="0.25">
      <c r="B595" s="12">
        <v>41239</v>
      </c>
      <c r="C595" s="18">
        <v>6.2719839999999998</v>
      </c>
    </row>
    <row r="596" spans="2:3" x14ac:dyDescent="0.25">
      <c r="B596" s="12">
        <v>41232</v>
      </c>
      <c r="C596" s="18">
        <v>6.1942640000000004</v>
      </c>
    </row>
    <row r="597" spans="2:3" x14ac:dyDescent="0.25">
      <c r="B597" s="12">
        <v>41225</v>
      </c>
      <c r="C597" s="18">
        <v>5.9921930000000003</v>
      </c>
    </row>
    <row r="598" spans="2:3" x14ac:dyDescent="0.25">
      <c r="B598" s="12">
        <v>41218</v>
      </c>
      <c r="C598" s="18">
        <v>6.2253530000000001</v>
      </c>
    </row>
    <row r="599" spans="2:3" x14ac:dyDescent="0.25">
      <c r="B599" s="12">
        <v>41211</v>
      </c>
      <c r="C599" s="18">
        <v>6.4118789999999999</v>
      </c>
    </row>
    <row r="600" spans="2:3" x14ac:dyDescent="0.25">
      <c r="B600" s="12">
        <v>41204</v>
      </c>
      <c r="C600" s="18">
        <v>6.3341609999999999</v>
      </c>
    </row>
    <row r="601" spans="2:3" x14ac:dyDescent="0.25">
      <c r="B601" s="12">
        <v>41197</v>
      </c>
      <c r="C601" s="18">
        <v>6.2642119999999997</v>
      </c>
    </row>
    <row r="602" spans="2:3" x14ac:dyDescent="0.25">
      <c r="B602" s="12">
        <v>41190</v>
      </c>
      <c r="C602" s="18">
        <v>6.3885639999999997</v>
      </c>
    </row>
    <row r="603" spans="2:3" x14ac:dyDescent="0.25">
      <c r="B603" s="12">
        <v>41183</v>
      </c>
      <c r="C603" s="18">
        <v>6.4118789999999999</v>
      </c>
    </row>
    <row r="604" spans="2:3" x14ac:dyDescent="0.25">
      <c r="B604" s="12">
        <v>41176</v>
      </c>
      <c r="C604" s="18">
        <v>6.2564399999999996</v>
      </c>
    </row>
    <row r="605" spans="2:3" x14ac:dyDescent="0.25">
      <c r="B605" s="12">
        <v>41169</v>
      </c>
      <c r="C605" s="18">
        <v>6.6838990000000003</v>
      </c>
    </row>
    <row r="606" spans="2:3" x14ac:dyDescent="0.25">
      <c r="B606" s="12">
        <v>41162</v>
      </c>
      <c r="C606" s="18">
        <v>6.8208729999999997</v>
      </c>
    </row>
    <row r="607" spans="2:3" x14ac:dyDescent="0.25">
      <c r="B607" s="12">
        <v>41155</v>
      </c>
      <c r="C607" s="18">
        <v>6.7825559999999996</v>
      </c>
    </row>
    <row r="608" spans="2:3" x14ac:dyDescent="0.25">
      <c r="B608" s="12">
        <v>41148</v>
      </c>
      <c r="C608" s="18">
        <v>6.8055510000000004</v>
      </c>
    </row>
    <row r="609" spans="2:3" x14ac:dyDescent="0.25">
      <c r="B609" s="12">
        <v>41141</v>
      </c>
      <c r="C609" s="18">
        <v>6.1617790000000001</v>
      </c>
    </row>
    <row r="610" spans="2:3" x14ac:dyDescent="0.25">
      <c r="B610" s="12">
        <v>41134</v>
      </c>
      <c r="C610" s="18">
        <v>6.5603040000000004</v>
      </c>
    </row>
    <row r="611" spans="2:3" x14ac:dyDescent="0.25">
      <c r="B611" s="12">
        <v>41127</v>
      </c>
      <c r="C611" s="18">
        <v>6.407025</v>
      </c>
    </row>
    <row r="612" spans="2:3" x14ac:dyDescent="0.25">
      <c r="B612" s="12">
        <v>41120</v>
      </c>
      <c r="C612" s="18">
        <v>6.146452</v>
      </c>
    </row>
    <row r="613" spans="2:3" x14ac:dyDescent="0.25">
      <c r="B613" s="12">
        <v>41113</v>
      </c>
      <c r="C613" s="18">
        <v>6.0238300000000002</v>
      </c>
    </row>
    <row r="614" spans="2:3" x14ac:dyDescent="0.25">
      <c r="B614" s="12">
        <v>41106</v>
      </c>
      <c r="C614" s="18">
        <v>5.9395280000000001</v>
      </c>
    </row>
    <row r="615" spans="2:3" x14ac:dyDescent="0.25">
      <c r="B615" s="12">
        <v>41099</v>
      </c>
      <c r="C615" s="18">
        <v>5.9855099999999997</v>
      </c>
    </row>
    <row r="616" spans="2:3" x14ac:dyDescent="0.25">
      <c r="B616" s="12">
        <v>41092</v>
      </c>
      <c r="C616" s="18">
        <v>5.9855099999999997</v>
      </c>
    </row>
    <row r="617" spans="2:3" x14ac:dyDescent="0.25">
      <c r="B617" s="12">
        <v>41085</v>
      </c>
      <c r="C617" s="18">
        <v>5.9931739999999998</v>
      </c>
    </row>
    <row r="618" spans="2:3" x14ac:dyDescent="0.25">
      <c r="B618" s="12">
        <v>41078</v>
      </c>
      <c r="C618" s="18">
        <v>5.7862489999999998</v>
      </c>
    </row>
    <row r="619" spans="2:3" x14ac:dyDescent="0.25">
      <c r="B619" s="12">
        <v>41071</v>
      </c>
      <c r="C619" s="18">
        <v>5.6520669999999997</v>
      </c>
    </row>
    <row r="620" spans="2:3" x14ac:dyDescent="0.25">
      <c r="B620" s="12">
        <v>41064</v>
      </c>
      <c r="C620" s="18">
        <v>5.9690060000000003</v>
      </c>
    </row>
    <row r="621" spans="2:3" x14ac:dyDescent="0.25">
      <c r="B621" s="12">
        <v>41057</v>
      </c>
      <c r="C621" s="18">
        <v>5.7652590000000004</v>
      </c>
    </row>
    <row r="622" spans="2:3" x14ac:dyDescent="0.25">
      <c r="B622" s="12">
        <v>41050</v>
      </c>
      <c r="C622" s="18">
        <v>6.0218290000000003</v>
      </c>
    </row>
    <row r="623" spans="2:3" x14ac:dyDescent="0.25">
      <c r="B623" s="12">
        <v>41043</v>
      </c>
      <c r="C623" s="18">
        <v>6.2180280000000003</v>
      </c>
    </row>
    <row r="624" spans="2:3" x14ac:dyDescent="0.25">
      <c r="B624" s="12">
        <v>41036</v>
      </c>
      <c r="C624" s="18">
        <v>6.6330689999999999</v>
      </c>
    </row>
    <row r="625" spans="2:3" x14ac:dyDescent="0.25">
      <c r="B625" s="12">
        <v>41029</v>
      </c>
      <c r="C625" s="18">
        <v>6.6028840000000004</v>
      </c>
    </row>
    <row r="626" spans="2:3" x14ac:dyDescent="0.25">
      <c r="B626" s="12">
        <v>41022</v>
      </c>
      <c r="C626" s="18">
        <v>5.9840980000000004</v>
      </c>
    </row>
    <row r="627" spans="2:3" x14ac:dyDescent="0.25">
      <c r="B627" s="12">
        <v>41015</v>
      </c>
      <c r="C627" s="18">
        <v>6.0293729999999996</v>
      </c>
    </row>
    <row r="628" spans="2:3" x14ac:dyDescent="0.25">
      <c r="B628" s="12">
        <v>41008</v>
      </c>
      <c r="C628" s="18">
        <v>6.1199279999999998</v>
      </c>
    </row>
    <row r="629" spans="2:3" x14ac:dyDescent="0.25">
      <c r="B629" s="12">
        <v>41001</v>
      </c>
      <c r="C629" s="18">
        <v>6.2859429999999996</v>
      </c>
    </row>
    <row r="630" spans="2:3" x14ac:dyDescent="0.25">
      <c r="B630" s="12">
        <v>40994</v>
      </c>
      <c r="C630" s="18">
        <v>6.6934339999999999</v>
      </c>
    </row>
    <row r="631" spans="2:3" x14ac:dyDescent="0.25">
      <c r="B631" s="12">
        <v>40987</v>
      </c>
      <c r="C631" s="18">
        <v>6.6330689999999999</v>
      </c>
    </row>
    <row r="632" spans="2:3" x14ac:dyDescent="0.25">
      <c r="B632" s="12">
        <v>40980</v>
      </c>
      <c r="C632" s="18">
        <v>6.5521659999999997</v>
      </c>
    </row>
    <row r="633" spans="2:3" x14ac:dyDescent="0.25">
      <c r="B633" s="12">
        <v>40973</v>
      </c>
      <c r="C633" s="18">
        <v>6.7159740000000001</v>
      </c>
    </row>
    <row r="634" spans="2:3" x14ac:dyDescent="0.25">
      <c r="B634" s="12">
        <v>40966</v>
      </c>
      <c r="C634" s="18">
        <v>6.7383110000000004</v>
      </c>
    </row>
    <row r="635" spans="2:3" x14ac:dyDescent="0.25">
      <c r="B635" s="12">
        <v>40959</v>
      </c>
      <c r="C635" s="18">
        <v>6.812767</v>
      </c>
    </row>
    <row r="636" spans="2:3" x14ac:dyDescent="0.25">
      <c r="B636" s="12">
        <v>40952</v>
      </c>
      <c r="C636" s="18">
        <v>7.2148310000000002</v>
      </c>
    </row>
    <row r="637" spans="2:3" x14ac:dyDescent="0.25">
      <c r="B637" s="12">
        <v>40945</v>
      </c>
      <c r="C637" s="18">
        <v>7.229724</v>
      </c>
    </row>
    <row r="638" spans="2:3" x14ac:dyDescent="0.25">
      <c r="B638" s="12">
        <v>40938</v>
      </c>
      <c r="C638" s="18">
        <v>7.3786389999999997</v>
      </c>
    </row>
    <row r="639" spans="2:3" x14ac:dyDescent="0.25">
      <c r="B639" s="12">
        <v>40931</v>
      </c>
      <c r="C639" s="18">
        <v>7.229724</v>
      </c>
    </row>
    <row r="640" spans="2:3" x14ac:dyDescent="0.25">
      <c r="B640" s="12">
        <v>40924</v>
      </c>
      <c r="C640" s="18">
        <v>7.1627109999999998</v>
      </c>
    </row>
    <row r="641" spans="2:3" x14ac:dyDescent="0.25">
      <c r="B641" s="12">
        <v>40917</v>
      </c>
      <c r="C641" s="18">
        <v>7.0808099999999996</v>
      </c>
    </row>
    <row r="642" spans="2:3" x14ac:dyDescent="0.25">
      <c r="B642" s="12">
        <v>40910</v>
      </c>
      <c r="C642" s="18">
        <v>7.1776030000000004</v>
      </c>
    </row>
    <row r="643" spans="2:3" x14ac:dyDescent="0.25">
      <c r="B643" s="12">
        <v>40903</v>
      </c>
      <c r="C643" s="18">
        <v>6.939343</v>
      </c>
    </row>
    <row r="644" spans="2:3" x14ac:dyDescent="0.25">
      <c r="B644" s="12">
        <v>40896</v>
      </c>
      <c r="C644" s="18">
        <v>7.0212469999999998</v>
      </c>
    </row>
    <row r="645" spans="2:3" x14ac:dyDescent="0.25">
      <c r="B645" s="12">
        <v>40889</v>
      </c>
      <c r="C645" s="18">
        <v>7.0266919999999997</v>
      </c>
    </row>
    <row r="646" spans="2:3" x14ac:dyDescent="0.25">
      <c r="B646" s="12">
        <v>40882</v>
      </c>
      <c r="C646" s="18">
        <v>7.7036069999999999</v>
      </c>
    </row>
    <row r="647" spans="2:3" x14ac:dyDescent="0.25">
      <c r="B647" s="12">
        <v>40875</v>
      </c>
      <c r="C647" s="18">
        <v>7.2694979999999996</v>
      </c>
    </row>
    <row r="648" spans="2:3" x14ac:dyDescent="0.25">
      <c r="B648" s="12">
        <v>40868</v>
      </c>
      <c r="C648" s="18">
        <v>6.7250220000000001</v>
      </c>
    </row>
    <row r="649" spans="2:3" x14ac:dyDescent="0.25">
      <c r="B649" s="12">
        <v>40861</v>
      </c>
      <c r="C649" s="18">
        <v>7.0561230000000004</v>
      </c>
    </row>
    <row r="650" spans="2:3" x14ac:dyDescent="0.25">
      <c r="B650" s="12">
        <v>40854</v>
      </c>
      <c r="C650" s="18">
        <v>7.5196649999999998</v>
      </c>
    </row>
    <row r="651" spans="2:3" x14ac:dyDescent="0.25">
      <c r="B651" s="12">
        <v>40847</v>
      </c>
      <c r="C651" s="18">
        <v>7.7845440000000004</v>
      </c>
    </row>
    <row r="652" spans="2:3" x14ac:dyDescent="0.25">
      <c r="B652" s="12">
        <v>40840</v>
      </c>
      <c r="C652" s="18">
        <v>7.6521020000000002</v>
      </c>
    </row>
    <row r="653" spans="2:3" x14ac:dyDescent="0.25">
      <c r="B653" s="12">
        <v>40833</v>
      </c>
      <c r="C653" s="18">
        <v>7.8139770000000004</v>
      </c>
    </row>
    <row r="654" spans="2:3" x14ac:dyDescent="0.25">
      <c r="B654" s="12">
        <v>40826</v>
      </c>
      <c r="C654" s="18">
        <v>7.2989309999999996</v>
      </c>
    </row>
    <row r="655" spans="2:3" x14ac:dyDescent="0.25">
      <c r="B655" s="12">
        <v>40819</v>
      </c>
      <c r="C655" s="18">
        <v>6.8501070000000004</v>
      </c>
    </row>
    <row r="656" spans="2:3" x14ac:dyDescent="0.25">
      <c r="B656" s="12">
        <v>40812</v>
      </c>
      <c r="C656" s="18">
        <v>6.5557930000000004</v>
      </c>
    </row>
    <row r="657" spans="2:3" x14ac:dyDescent="0.25">
      <c r="B657" s="12">
        <v>40805</v>
      </c>
      <c r="C657" s="18">
        <v>6.6955900000000002</v>
      </c>
    </row>
    <row r="658" spans="2:3" x14ac:dyDescent="0.25">
      <c r="B658" s="12">
        <v>40798</v>
      </c>
      <c r="C658" s="18">
        <v>6.7586700000000004</v>
      </c>
    </row>
    <row r="659" spans="2:3" x14ac:dyDescent="0.25">
      <c r="B659" s="12">
        <v>40791</v>
      </c>
      <c r="C659" s="18">
        <v>6.6062190000000003</v>
      </c>
    </row>
    <row r="660" spans="2:3" x14ac:dyDescent="0.25">
      <c r="B660" s="12">
        <v>40784</v>
      </c>
      <c r="C660" s="18">
        <v>6.5626579999999999</v>
      </c>
    </row>
    <row r="661" spans="2:3" x14ac:dyDescent="0.25">
      <c r="B661" s="12">
        <v>40777</v>
      </c>
      <c r="C661" s="18">
        <v>6.577178</v>
      </c>
    </row>
    <row r="662" spans="2:3" x14ac:dyDescent="0.25">
      <c r="B662" s="12">
        <v>40770</v>
      </c>
      <c r="C662" s="18">
        <v>6.4029470000000002</v>
      </c>
    </row>
    <row r="663" spans="2:3" x14ac:dyDescent="0.25">
      <c r="B663" s="12">
        <v>40763</v>
      </c>
      <c r="C663" s="18">
        <v>6.8530430000000004</v>
      </c>
    </row>
    <row r="664" spans="2:3" x14ac:dyDescent="0.25">
      <c r="B664" s="12">
        <v>40756</v>
      </c>
      <c r="C664" s="18">
        <v>6.9982350000000002</v>
      </c>
    </row>
    <row r="665" spans="2:3" x14ac:dyDescent="0.25">
      <c r="B665" s="12">
        <v>40749</v>
      </c>
      <c r="C665" s="18">
        <v>7.3103959999999999</v>
      </c>
    </row>
    <row r="666" spans="2:3" x14ac:dyDescent="0.25">
      <c r="B666" s="12">
        <v>40742</v>
      </c>
      <c r="C666" s="18">
        <v>7.4483290000000002</v>
      </c>
    </row>
    <row r="667" spans="2:3" x14ac:dyDescent="0.25">
      <c r="B667" s="12">
        <v>40735</v>
      </c>
      <c r="C667" s="18">
        <v>7.1506879999999997</v>
      </c>
    </row>
    <row r="668" spans="2:3" x14ac:dyDescent="0.25">
      <c r="B668" s="12">
        <v>40728</v>
      </c>
      <c r="C668" s="18">
        <v>7.1434249999999997</v>
      </c>
    </row>
    <row r="669" spans="2:3" x14ac:dyDescent="0.25">
      <c r="B669" s="12">
        <v>40721</v>
      </c>
      <c r="C669" s="18">
        <v>7.1143879999999999</v>
      </c>
    </row>
    <row r="670" spans="2:3" x14ac:dyDescent="0.25">
      <c r="B670" s="12">
        <v>40714</v>
      </c>
      <c r="C670" s="18">
        <v>6.9982350000000002</v>
      </c>
    </row>
    <row r="671" spans="2:3" x14ac:dyDescent="0.25">
      <c r="B671" s="12">
        <v>40707</v>
      </c>
      <c r="C671" s="18">
        <v>6.8586320000000001</v>
      </c>
    </row>
    <row r="672" spans="2:3" x14ac:dyDescent="0.25">
      <c r="B672" s="12">
        <v>40700</v>
      </c>
      <c r="C672" s="18">
        <v>6.7296300000000002</v>
      </c>
    </row>
    <row r="673" spans="2:3" x14ac:dyDescent="0.25">
      <c r="B673" s="12">
        <v>40693</v>
      </c>
      <c r="C673" s="18">
        <v>7.2814759999999996</v>
      </c>
    </row>
    <row r="674" spans="2:3" x14ac:dyDescent="0.25">
      <c r="B674" s="12">
        <v>40686</v>
      </c>
      <c r="C674" s="18">
        <v>7.4391429999999996</v>
      </c>
    </row>
    <row r="675" spans="2:3" x14ac:dyDescent="0.25">
      <c r="B675" s="12">
        <v>40679</v>
      </c>
      <c r="C675" s="18">
        <v>7.3961410000000001</v>
      </c>
    </row>
    <row r="676" spans="2:3" x14ac:dyDescent="0.25">
      <c r="B676" s="12">
        <v>40672</v>
      </c>
      <c r="C676" s="18">
        <v>7.3818089999999996</v>
      </c>
    </row>
    <row r="677" spans="2:3" x14ac:dyDescent="0.25">
      <c r="B677" s="12">
        <v>40665</v>
      </c>
      <c r="C677" s="18">
        <v>7.6828159999999999</v>
      </c>
    </row>
    <row r="678" spans="2:3" x14ac:dyDescent="0.25">
      <c r="B678" s="12">
        <v>40658</v>
      </c>
      <c r="C678" s="18">
        <v>7.5323120000000001</v>
      </c>
    </row>
    <row r="679" spans="2:3" x14ac:dyDescent="0.25">
      <c r="B679" s="12">
        <v>40651</v>
      </c>
      <c r="C679" s="18">
        <v>8.1128250000000008</v>
      </c>
    </row>
    <row r="680" spans="2:3" x14ac:dyDescent="0.25">
      <c r="B680" s="12">
        <v>40644</v>
      </c>
      <c r="C680" s="18">
        <v>8.0698220000000003</v>
      </c>
    </row>
    <row r="681" spans="2:3" x14ac:dyDescent="0.25">
      <c r="B681" s="12">
        <v>40637</v>
      </c>
      <c r="C681" s="18">
        <v>8.9585070000000009</v>
      </c>
    </row>
    <row r="682" spans="2:3" x14ac:dyDescent="0.25">
      <c r="B682" s="12">
        <v>40630</v>
      </c>
      <c r="C682" s="18">
        <v>8.9728410000000007</v>
      </c>
    </row>
    <row r="683" spans="2:3" x14ac:dyDescent="0.25">
      <c r="B683" s="12">
        <v>40623</v>
      </c>
      <c r="C683" s="18">
        <v>8.9943410000000004</v>
      </c>
    </row>
    <row r="684" spans="2:3" x14ac:dyDescent="0.25">
      <c r="B684" s="12">
        <v>40616</v>
      </c>
      <c r="C684" s="18">
        <v>8.6073360000000001</v>
      </c>
    </row>
    <row r="685" spans="2:3" x14ac:dyDescent="0.25">
      <c r="B685" s="12">
        <v>40609</v>
      </c>
      <c r="C685" s="18">
        <v>8.8396270000000001</v>
      </c>
    </row>
    <row r="686" spans="2:3" x14ac:dyDescent="0.25">
      <c r="B686" s="12">
        <v>40602</v>
      </c>
      <c r="C686" s="18">
        <v>9.1954449999999994</v>
      </c>
    </row>
    <row r="687" spans="2:3" x14ac:dyDescent="0.25">
      <c r="B687" s="12">
        <v>40595</v>
      </c>
      <c r="C687" s="18">
        <v>8.8605590000000003</v>
      </c>
    </row>
    <row r="688" spans="2:3" x14ac:dyDescent="0.25">
      <c r="B688" s="12">
        <v>40588</v>
      </c>
      <c r="C688" s="18">
        <v>8.6024139999999996</v>
      </c>
    </row>
    <row r="689" spans="2:3" x14ac:dyDescent="0.25">
      <c r="B689" s="12">
        <v>40581</v>
      </c>
      <c r="C689" s="18">
        <v>8.4349710000000009</v>
      </c>
    </row>
    <row r="690" spans="2:3" x14ac:dyDescent="0.25">
      <c r="B690" s="12">
        <v>40574</v>
      </c>
      <c r="C690" s="18">
        <v>8.3861380000000008</v>
      </c>
    </row>
    <row r="691" spans="2:3" x14ac:dyDescent="0.25">
      <c r="B691" s="12">
        <v>40567</v>
      </c>
      <c r="C691" s="18">
        <v>8.3512509999999995</v>
      </c>
    </row>
    <row r="692" spans="2:3" x14ac:dyDescent="0.25">
      <c r="B692" s="12">
        <v>40560</v>
      </c>
      <c r="C692" s="18">
        <v>9.4187019999999997</v>
      </c>
    </row>
    <row r="693" spans="2:3" x14ac:dyDescent="0.25">
      <c r="B693" s="12">
        <v>40553</v>
      </c>
      <c r="C693" s="18">
        <v>9.7884729999999998</v>
      </c>
    </row>
    <row r="694" spans="2:3" x14ac:dyDescent="0.25">
      <c r="B694" s="12">
        <v>40546</v>
      </c>
      <c r="C694" s="18">
        <v>9.9140569999999997</v>
      </c>
    </row>
    <row r="695" spans="2:3" x14ac:dyDescent="0.25">
      <c r="B695" s="12">
        <v>40539</v>
      </c>
      <c r="C695" s="18">
        <v>9.9349849999999993</v>
      </c>
    </row>
    <row r="696" spans="2:3" x14ac:dyDescent="0.25">
      <c r="B696" s="12">
        <v>40532</v>
      </c>
      <c r="C696" s="18">
        <v>10.018708</v>
      </c>
    </row>
    <row r="697" spans="2:3" x14ac:dyDescent="0.25">
      <c r="B697" s="12">
        <v>40525</v>
      </c>
      <c r="C697" s="18">
        <v>9.7212060000000005</v>
      </c>
    </row>
    <row r="698" spans="2:3" x14ac:dyDescent="0.25">
      <c r="B698" s="12">
        <v>40518</v>
      </c>
      <c r="C698" s="18">
        <v>10.102433</v>
      </c>
    </row>
    <row r="699" spans="2:3" x14ac:dyDescent="0.25">
      <c r="B699" s="12">
        <v>40511</v>
      </c>
      <c r="C699" s="18">
        <v>9.5305929999999996</v>
      </c>
    </row>
    <row r="700" spans="2:3" x14ac:dyDescent="0.25">
      <c r="B700" s="12">
        <v>40504</v>
      </c>
      <c r="C700" s="18">
        <v>9.5442099999999996</v>
      </c>
    </row>
    <row r="701" spans="2:3" x14ac:dyDescent="0.25">
      <c r="B701" s="12">
        <v>40497</v>
      </c>
      <c r="C701" s="18">
        <v>9.4216770000000007</v>
      </c>
    </row>
    <row r="702" spans="2:3" x14ac:dyDescent="0.25">
      <c r="B702" s="12">
        <v>40490</v>
      </c>
      <c r="C702" s="18">
        <v>9.2719079999999998</v>
      </c>
    </row>
    <row r="703" spans="2:3" x14ac:dyDescent="0.25">
      <c r="B703" s="12">
        <v>40483</v>
      </c>
      <c r="C703" s="18">
        <v>9.5782509999999998</v>
      </c>
    </row>
    <row r="704" spans="2:3" x14ac:dyDescent="0.25">
      <c r="B704" s="12">
        <v>40476</v>
      </c>
      <c r="C704" s="18">
        <v>9.4216770000000007</v>
      </c>
    </row>
    <row r="705" spans="2:3" x14ac:dyDescent="0.25">
      <c r="B705" s="12">
        <v>40469</v>
      </c>
      <c r="C705" s="18">
        <v>9.5374020000000002</v>
      </c>
    </row>
    <row r="706" spans="2:3" x14ac:dyDescent="0.25">
      <c r="B706" s="12">
        <v>40462</v>
      </c>
      <c r="C706" s="18">
        <v>9.4761330000000008</v>
      </c>
    </row>
    <row r="707" spans="2:3" x14ac:dyDescent="0.25">
      <c r="B707" s="12">
        <v>40455</v>
      </c>
      <c r="C707" s="18">
        <v>9.3467900000000004</v>
      </c>
    </row>
    <row r="708" spans="2:3" x14ac:dyDescent="0.25">
      <c r="B708" s="12">
        <v>40448</v>
      </c>
      <c r="C708" s="18">
        <v>9.510173</v>
      </c>
    </row>
    <row r="709" spans="2:3" x14ac:dyDescent="0.25">
      <c r="B709" s="12">
        <v>40441</v>
      </c>
      <c r="C709" s="18">
        <v>9.4148669999999992</v>
      </c>
    </row>
    <row r="710" spans="2:3" x14ac:dyDescent="0.25">
      <c r="B710" s="12">
        <v>40434</v>
      </c>
      <c r="C710" s="18">
        <v>9.2551129999999997</v>
      </c>
    </row>
    <row r="711" spans="2:3" x14ac:dyDescent="0.25">
      <c r="B711" s="12">
        <v>40427</v>
      </c>
      <c r="C711" s="18">
        <v>9.6667470000000009</v>
      </c>
    </row>
    <row r="712" spans="2:3" x14ac:dyDescent="0.25">
      <c r="B712" s="12">
        <v>40420</v>
      </c>
      <c r="C712" s="18">
        <v>9.4476510000000005</v>
      </c>
    </row>
    <row r="713" spans="2:3" x14ac:dyDescent="0.25">
      <c r="B713" s="12">
        <v>40413</v>
      </c>
      <c r="C713" s="18">
        <v>9.4277339999999992</v>
      </c>
    </row>
    <row r="714" spans="2:3" x14ac:dyDescent="0.25">
      <c r="B714" s="12">
        <v>40406</v>
      </c>
      <c r="C714" s="18">
        <v>9.3281449999999992</v>
      </c>
    </row>
    <row r="715" spans="2:3" x14ac:dyDescent="0.25">
      <c r="B715" s="12">
        <v>40399</v>
      </c>
      <c r="C715" s="18">
        <v>9.3812610000000003</v>
      </c>
    </row>
    <row r="716" spans="2:3" x14ac:dyDescent="0.25">
      <c r="B716" s="12">
        <v>40392</v>
      </c>
      <c r="C716" s="18">
        <v>10.211162</v>
      </c>
    </row>
    <row r="717" spans="2:3" x14ac:dyDescent="0.25">
      <c r="B717" s="12">
        <v>40385</v>
      </c>
      <c r="C717" s="18">
        <v>10.649357</v>
      </c>
    </row>
    <row r="718" spans="2:3" x14ac:dyDescent="0.25">
      <c r="B718" s="12">
        <v>40378</v>
      </c>
      <c r="C718" s="18">
        <v>10.815338000000001</v>
      </c>
    </row>
    <row r="719" spans="2:3" x14ac:dyDescent="0.25">
      <c r="B719" s="12">
        <v>40371</v>
      </c>
      <c r="C719" s="18">
        <v>10.436904</v>
      </c>
    </row>
    <row r="720" spans="2:3" x14ac:dyDescent="0.25">
      <c r="B720" s="12">
        <v>40364</v>
      </c>
      <c r="C720" s="18">
        <v>10.649357</v>
      </c>
    </row>
    <row r="721" spans="2:3" x14ac:dyDescent="0.25">
      <c r="B721" s="12">
        <v>40357</v>
      </c>
      <c r="C721" s="18">
        <v>10.171329</v>
      </c>
    </row>
    <row r="722" spans="2:3" x14ac:dyDescent="0.25">
      <c r="B722" s="12">
        <v>40350</v>
      </c>
      <c r="C722" s="18">
        <v>10.79542</v>
      </c>
    </row>
    <row r="723" spans="2:3" x14ac:dyDescent="0.25">
      <c r="B723" s="12">
        <v>40343</v>
      </c>
      <c r="C723" s="18">
        <v>10.948121</v>
      </c>
    </row>
    <row r="724" spans="2:3" x14ac:dyDescent="0.25">
      <c r="B724" s="12">
        <v>40336</v>
      </c>
      <c r="C724" s="18">
        <v>10.712254</v>
      </c>
    </row>
    <row r="725" spans="2:3" x14ac:dyDescent="0.25">
      <c r="B725" s="12">
        <v>40329</v>
      </c>
      <c r="C725" s="18">
        <v>10.582333</v>
      </c>
    </row>
    <row r="726" spans="2:3" x14ac:dyDescent="0.25">
      <c r="B726" s="12">
        <v>40322</v>
      </c>
      <c r="C726" s="18">
        <v>10.764224</v>
      </c>
    </row>
    <row r="727" spans="2:3" x14ac:dyDescent="0.25">
      <c r="B727" s="12">
        <v>40315</v>
      </c>
      <c r="C727" s="18">
        <v>10.621308000000001</v>
      </c>
    </row>
    <row r="728" spans="2:3" x14ac:dyDescent="0.25">
      <c r="B728" s="12">
        <v>40308</v>
      </c>
      <c r="C728" s="18">
        <v>10.900648</v>
      </c>
    </row>
    <row r="729" spans="2:3" x14ac:dyDescent="0.25">
      <c r="B729" s="12">
        <v>40301</v>
      </c>
      <c r="C729" s="18">
        <v>10.660285</v>
      </c>
    </row>
    <row r="730" spans="2:3" x14ac:dyDescent="0.25">
      <c r="B730" s="12">
        <v>40294</v>
      </c>
      <c r="C730" s="18">
        <v>11.855589999999999</v>
      </c>
    </row>
    <row r="731" spans="2:3" x14ac:dyDescent="0.25">
      <c r="B731" s="12">
        <v>40287</v>
      </c>
      <c r="C731" s="18">
        <v>12.12843</v>
      </c>
    </row>
    <row r="732" spans="2:3" x14ac:dyDescent="0.25">
      <c r="B732" s="12">
        <v>40280</v>
      </c>
      <c r="C732" s="18">
        <v>11.420341000000001</v>
      </c>
    </row>
    <row r="733" spans="2:3" x14ac:dyDescent="0.25">
      <c r="B733" s="12">
        <v>40273</v>
      </c>
      <c r="C733" s="18">
        <v>11.173488000000001</v>
      </c>
    </row>
    <row r="734" spans="2:3" x14ac:dyDescent="0.25">
      <c r="B734" s="12">
        <v>40266</v>
      </c>
      <c r="C734" s="18">
        <v>11.056552</v>
      </c>
    </row>
    <row r="735" spans="2:3" x14ac:dyDescent="0.25">
      <c r="B735" s="12">
        <v>40259</v>
      </c>
      <c r="C735" s="18">
        <v>11.433339</v>
      </c>
    </row>
    <row r="736" spans="2:3" x14ac:dyDescent="0.25">
      <c r="B736" s="12">
        <v>40252</v>
      </c>
      <c r="C736" s="18">
        <v>11.16699</v>
      </c>
    </row>
    <row r="737" spans="2:3" x14ac:dyDescent="0.25">
      <c r="B737" s="12">
        <v>40245</v>
      </c>
      <c r="C737" s="18">
        <v>10.995077999999999</v>
      </c>
    </row>
    <row r="738" spans="2:3" x14ac:dyDescent="0.25">
      <c r="B738" s="12">
        <v>40238</v>
      </c>
      <c r="C738" s="18">
        <v>11.428006999999999</v>
      </c>
    </row>
    <row r="739" spans="2:3" x14ac:dyDescent="0.25">
      <c r="B739" s="12">
        <v>40231</v>
      </c>
      <c r="C739" s="18">
        <v>10.855015</v>
      </c>
    </row>
    <row r="740" spans="2:3" x14ac:dyDescent="0.25">
      <c r="B740" s="12">
        <v>40224</v>
      </c>
      <c r="C740" s="18">
        <v>10.466651000000001</v>
      </c>
    </row>
    <row r="741" spans="2:3" x14ac:dyDescent="0.25">
      <c r="B741" s="12">
        <v>40217</v>
      </c>
      <c r="C741" s="18">
        <v>10.237456</v>
      </c>
    </row>
    <row r="742" spans="2:3" x14ac:dyDescent="0.25">
      <c r="B742" s="12">
        <v>40210</v>
      </c>
      <c r="C742" s="18">
        <v>10.250189000000001</v>
      </c>
    </row>
    <row r="743" spans="2:3" x14ac:dyDescent="0.25">
      <c r="B743" s="12">
        <v>40203</v>
      </c>
      <c r="C743" s="18">
        <v>10.186525</v>
      </c>
    </row>
    <row r="744" spans="2:3" x14ac:dyDescent="0.25">
      <c r="B744" s="12">
        <v>40196</v>
      </c>
      <c r="C744" s="18">
        <v>10.001893000000001</v>
      </c>
    </row>
    <row r="745" spans="2:3" x14ac:dyDescent="0.25">
      <c r="B745" s="12">
        <v>40189</v>
      </c>
      <c r="C745" s="18">
        <v>10.180153000000001</v>
      </c>
    </row>
    <row r="746" spans="2:3" x14ac:dyDescent="0.25">
      <c r="B746" s="12">
        <v>40182</v>
      </c>
      <c r="C746" s="18">
        <v>10.377520000000001</v>
      </c>
    </row>
    <row r="747" spans="2:3" x14ac:dyDescent="0.25">
      <c r="B747" s="12">
        <v>40175</v>
      </c>
      <c r="C747" s="18">
        <v>9.7599619999999998</v>
      </c>
    </row>
    <row r="748" spans="2:3" x14ac:dyDescent="0.25">
      <c r="B748" s="12">
        <v>40168</v>
      </c>
      <c r="C748" s="18">
        <v>9.8045270000000002</v>
      </c>
    </row>
    <row r="749" spans="2:3" x14ac:dyDescent="0.25">
      <c r="B749" s="12">
        <v>40161</v>
      </c>
      <c r="C749" s="18">
        <v>9.8172599999999992</v>
      </c>
    </row>
    <row r="750" spans="2:3" x14ac:dyDescent="0.25">
      <c r="B750" s="12">
        <v>40154</v>
      </c>
      <c r="C750" s="18">
        <v>9.8290159999999993</v>
      </c>
    </row>
    <row r="751" spans="2:3" x14ac:dyDescent="0.25">
      <c r="B751" s="12">
        <v>40147</v>
      </c>
      <c r="C751" s="18">
        <v>10.202503999999999</v>
      </c>
    </row>
    <row r="752" spans="2:3" x14ac:dyDescent="0.25">
      <c r="B752" s="12">
        <v>40140</v>
      </c>
      <c r="C752" s="18">
        <v>9.8414640000000002</v>
      </c>
    </row>
    <row r="753" spans="2:3" x14ac:dyDescent="0.25">
      <c r="B753" s="12">
        <v>40133</v>
      </c>
      <c r="C753" s="18">
        <v>10.015758999999999</v>
      </c>
    </row>
    <row r="754" spans="2:3" x14ac:dyDescent="0.25">
      <c r="B754" s="12">
        <v>40126</v>
      </c>
      <c r="C754" s="18">
        <v>9.6422720000000002</v>
      </c>
    </row>
    <row r="755" spans="2:3" x14ac:dyDescent="0.25">
      <c r="B755" s="12">
        <v>40119</v>
      </c>
      <c r="C755" s="18">
        <v>9.0446869999999997</v>
      </c>
    </row>
    <row r="756" spans="2:3" x14ac:dyDescent="0.25">
      <c r="B756" s="12">
        <v>40112</v>
      </c>
      <c r="C756" s="18">
        <v>8.2665819999999997</v>
      </c>
    </row>
    <row r="757" spans="2:3" x14ac:dyDescent="0.25">
      <c r="B757" s="12">
        <v>40105</v>
      </c>
      <c r="C757" s="18">
        <v>8.7396700000000003</v>
      </c>
    </row>
    <row r="758" spans="2:3" x14ac:dyDescent="0.25">
      <c r="B758" s="12">
        <v>40098</v>
      </c>
      <c r="C758" s="18">
        <v>8.5715990000000009</v>
      </c>
    </row>
    <row r="759" spans="2:3" x14ac:dyDescent="0.25">
      <c r="B759" s="12">
        <v>40091</v>
      </c>
      <c r="C759" s="18">
        <v>8.4969000000000001</v>
      </c>
    </row>
    <row r="760" spans="2:3" x14ac:dyDescent="0.25">
      <c r="B760" s="12">
        <v>40084</v>
      </c>
      <c r="C760" s="18">
        <v>8.4408770000000004</v>
      </c>
    </row>
    <row r="761" spans="2:3" x14ac:dyDescent="0.25">
      <c r="B761" s="12">
        <v>40077</v>
      </c>
      <c r="C761" s="18">
        <v>8.6027210000000007</v>
      </c>
    </row>
    <row r="762" spans="2:3" x14ac:dyDescent="0.25">
      <c r="B762" s="12">
        <v>40070</v>
      </c>
      <c r="C762" s="18">
        <v>8.7956920000000007</v>
      </c>
    </row>
    <row r="763" spans="2:3" x14ac:dyDescent="0.25">
      <c r="B763" s="12">
        <v>40063</v>
      </c>
      <c r="C763" s="18">
        <v>8.6017480000000006</v>
      </c>
    </row>
    <row r="764" spans="2:3" x14ac:dyDescent="0.25">
      <c r="B764" s="12">
        <v>40056</v>
      </c>
      <c r="C764" s="18">
        <v>8.6867319999999992</v>
      </c>
    </row>
    <row r="765" spans="2:3" x14ac:dyDescent="0.25">
      <c r="B765" s="12">
        <v>40049</v>
      </c>
      <c r="C765" s="18">
        <v>8.6928059999999991</v>
      </c>
    </row>
    <row r="766" spans="2:3" x14ac:dyDescent="0.25">
      <c r="B766" s="12">
        <v>40042</v>
      </c>
      <c r="C766" s="18">
        <v>8.7110149999999997</v>
      </c>
    </row>
    <row r="767" spans="2:3" x14ac:dyDescent="0.25">
      <c r="B767" s="12">
        <v>40035</v>
      </c>
      <c r="C767" s="18">
        <v>8.7231570000000005</v>
      </c>
    </row>
    <row r="768" spans="2:3" x14ac:dyDescent="0.25">
      <c r="B768" s="12">
        <v>40028</v>
      </c>
      <c r="C768" s="18">
        <v>8.7960010000000004</v>
      </c>
    </row>
    <row r="769" spans="2:3" x14ac:dyDescent="0.25">
      <c r="B769" s="12">
        <v>40021</v>
      </c>
      <c r="C769" s="18">
        <v>7.9704290000000002</v>
      </c>
    </row>
    <row r="770" spans="2:3" x14ac:dyDescent="0.25">
      <c r="B770" s="12">
        <v>40014</v>
      </c>
      <c r="C770" s="18">
        <v>8.0311339999999998</v>
      </c>
    </row>
    <row r="771" spans="2:3" x14ac:dyDescent="0.25">
      <c r="B771" s="12">
        <v>40007</v>
      </c>
      <c r="C771" s="18">
        <v>8.1161169999999991</v>
      </c>
    </row>
    <row r="772" spans="2:3" x14ac:dyDescent="0.25">
      <c r="B772" s="12">
        <v>40000</v>
      </c>
      <c r="C772" s="18">
        <v>7.5090760000000003</v>
      </c>
    </row>
    <row r="773" spans="2:3" x14ac:dyDescent="0.25">
      <c r="B773" s="12">
        <v>39993</v>
      </c>
      <c r="C773" s="18">
        <v>7.3512459999999997</v>
      </c>
    </row>
    <row r="774" spans="2:3" x14ac:dyDescent="0.25">
      <c r="B774" s="12">
        <v>39986</v>
      </c>
      <c r="C774" s="18">
        <v>7.8186660000000003</v>
      </c>
    </row>
    <row r="775" spans="2:3" x14ac:dyDescent="0.25">
      <c r="B775" s="12">
        <v>39979</v>
      </c>
      <c r="C775" s="18">
        <v>7.5394290000000002</v>
      </c>
    </row>
    <row r="776" spans="2:3" x14ac:dyDescent="0.25">
      <c r="B776" s="12">
        <v>39972</v>
      </c>
      <c r="C776" s="18">
        <v>8.0376829999999995</v>
      </c>
    </row>
    <row r="777" spans="2:3" x14ac:dyDescent="0.25">
      <c r="B777" s="12">
        <v>39965</v>
      </c>
      <c r="C777" s="18">
        <v>8.2151160000000001</v>
      </c>
    </row>
    <row r="778" spans="2:3" x14ac:dyDescent="0.25">
      <c r="B778" s="12">
        <v>39958</v>
      </c>
      <c r="C778" s="18">
        <v>7.3811850000000003</v>
      </c>
    </row>
    <row r="779" spans="2:3" x14ac:dyDescent="0.25">
      <c r="B779" s="12">
        <v>39951</v>
      </c>
      <c r="C779" s="18">
        <v>6.9730869999999996</v>
      </c>
    </row>
    <row r="780" spans="2:3" x14ac:dyDescent="0.25">
      <c r="B780" s="12">
        <v>39944</v>
      </c>
      <c r="C780" s="18">
        <v>6.6773689999999997</v>
      </c>
    </row>
    <row r="781" spans="2:3" x14ac:dyDescent="0.25">
      <c r="B781" s="12">
        <v>39937</v>
      </c>
      <c r="C781" s="18">
        <v>6.8902859999999997</v>
      </c>
    </row>
    <row r="782" spans="2:3" x14ac:dyDescent="0.25">
      <c r="B782" s="12">
        <v>39930</v>
      </c>
      <c r="C782" s="18">
        <v>6.3934749999999996</v>
      </c>
    </row>
    <row r="783" spans="2:3" x14ac:dyDescent="0.25">
      <c r="B783" s="12">
        <v>39923</v>
      </c>
      <c r="C783" s="18">
        <v>6.4703619999999997</v>
      </c>
    </row>
    <row r="784" spans="2:3" x14ac:dyDescent="0.25">
      <c r="B784" s="12">
        <v>39916</v>
      </c>
      <c r="C784" s="18">
        <v>6.4999330000000004</v>
      </c>
    </row>
    <row r="785" spans="2:3" x14ac:dyDescent="0.25">
      <c r="B785" s="12">
        <v>39909</v>
      </c>
      <c r="C785" s="18">
        <v>6.9257720000000003</v>
      </c>
    </row>
    <row r="786" spans="2:3" x14ac:dyDescent="0.25">
      <c r="B786" s="12">
        <v>39902</v>
      </c>
      <c r="C786" s="18">
        <v>7.6650720000000003</v>
      </c>
    </row>
    <row r="787" spans="2:3" x14ac:dyDescent="0.25">
      <c r="B787" s="12">
        <v>39895</v>
      </c>
      <c r="C787" s="18">
        <v>6.9435149999999997</v>
      </c>
    </row>
    <row r="788" spans="2:3" x14ac:dyDescent="0.25">
      <c r="B788" s="12">
        <v>39888</v>
      </c>
      <c r="C788" s="18">
        <v>6.3402479999999999</v>
      </c>
    </row>
    <row r="789" spans="2:3" x14ac:dyDescent="0.25">
      <c r="B789" s="12">
        <v>39881</v>
      </c>
      <c r="C789" s="18">
        <v>5.8884569999999998</v>
      </c>
    </row>
    <row r="790" spans="2:3" x14ac:dyDescent="0.25">
      <c r="B790" s="12">
        <v>39874</v>
      </c>
      <c r="C790" s="18">
        <v>5.4376959999999999</v>
      </c>
    </row>
    <row r="791" spans="2:3" x14ac:dyDescent="0.25">
      <c r="B791" s="12">
        <v>39867</v>
      </c>
      <c r="C791" s="18">
        <v>5.534694</v>
      </c>
    </row>
    <row r="792" spans="2:3" x14ac:dyDescent="0.25">
      <c r="B792" s="12">
        <v>39860</v>
      </c>
      <c r="C792" s="18">
        <v>5.4433990000000003</v>
      </c>
    </row>
    <row r="793" spans="2:3" x14ac:dyDescent="0.25">
      <c r="B793" s="12">
        <v>39853</v>
      </c>
      <c r="C793" s="18">
        <v>5.2722230000000003</v>
      </c>
    </row>
    <row r="794" spans="2:3" x14ac:dyDescent="0.25">
      <c r="B794" s="12">
        <v>39846</v>
      </c>
      <c r="C794" s="18">
        <v>5.2779299999999996</v>
      </c>
    </row>
    <row r="795" spans="2:3" x14ac:dyDescent="0.25">
      <c r="B795" s="12">
        <v>39839</v>
      </c>
      <c r="C795" s="18">
        <v>5.5575159999999997</v>
      </c>
    </row>
    <row r="796" spans="2:3" x14ac:dyDescent="0.25">
      <c r="B796" s="12">
        <v>39832</v>
      </c>
      <c r="C796" s="18">
        <v>5.7572239999999999</v>
      </c>
    </row>
    <row r="797" spans="2:3" x14ac:dyDescent="0.25">
      <c r="B797" s="12">
        <v>39825</v>
      </c>
      <c r="C797" s="18">
        <v>5.8941629999999998</v>
      </c>
    </row>
    <row r="798" spans="2:3" x14ac:dyDescent="0.25">
      <c r="B798" s="12">
        <v>39818</v>
      </c>
      <c r="C798" s="18">
        <v>5.9968690000000002</v>
      </c>
    </row>
    <row r="799" spans="2:3" x14ac:dyDescent="0.25">
      <c r="B799" s="12">
        <v>39811</v>
      </c>
      <c r="C799" s="18">
        <v>6.4248099999999999</v>
      </c>
    </row>
    <row r="800" spans="2:3" x14ac:dyDescent="0.25">
      <c r="B800" s="12">
        <v>39804</v>
      </c>
      <c r="C800" s="18">
        <v>6.0824579999999999</v>
      </c>
    </row>
    <row r="801" spans="2:3" x14ac:dyDescent="0.25">
      <c r="B801" s="12">
        <v>39797</v>
      </c>
      <c r="C801" s="18">
        <v>6.778575</v>
      </c>
    </row>
    <row r="802" spans="2:3" x14ac:dyDescent="0.25">
      <c r="B802" s="12">
        <v>39790</v>
      </c>
      <c r="C802" s="18">
        <v>6.4977289999999996</v>
      </c>
    </row>
    <row r="803" spans="2:3" x14ac:dyDescent="0.25">
      <c r="B803" s="12">
        <v>39783</v>
      </c>
      <c r="C803" s="18">
        <v>6.4257160000000004</v>
      </c>
    </row>
    <row r="804" spans="2:3" x14ac:dyDescent="0.25">
      <c r="B804" s="12">
        <v>39776</v>
      </c>
      <c r="C804" s="18">
        <v>6.4423339999999998</v>
      </c>
    </row>
    <row r="805" spans="2:3" x14ac:dyDescent="0.25">
      <c r="B805" s="12">
        <v>39769</v>
      </c>
      <c r="C805" s="18">
        <v>5.3122930000000004</v>
      </c>
    </row>
    <row r="806" spans="2:3" x14ac:dyDescent="0.25">
      <c r="B806" s="12">
        <v>39762</v>
      </c>
      <c r="C806" s="18">
        <v>6.8799489999999999</v>
      </c>
    </row>
    <row r="807" spans="2:3" x14ac:dyDescent="0.25">
      <c r="B807" s="12">
        <v>39755</v>
      </c>
      <c r="C807" s="18">
        <v>7.2455499999999997</v>
      </c>
    </row>
    <row r="808" spans="2:3" x14ac:dyDescent="0.25">
      <c r="B808" s="12">
        <v>39748</v>
      </c>
      <c r="C808" s="18">
        <v>7.8881170000000003</v>
      </c>
    </row>
    <row r="809" spans="2:3" x14ac:dyDescent="0.25">
      <c r="B809" s="12">
        <v>39741</v>
      </c>
      <c r="C809" s="18">
        <v>7.6277679999999997</v>
      </c>
    </row>
    <row r="810" spans="2:3" x14ac:dyDescent="0.25">
      <c r="B810" s="12">
        <v>39734</v>
      </c>
      <c r="C810" s="18">
        <v>7.9545909999999997</v>
      </c>
    </row>
    <row r="811" spans="2:3" x14ac:dyDescent="0.25">
      <c r="B811" s="12">
        <v>39727</v>
      </c>
      <c r="C811" s="18">
        <v>7.3951169999999999</v>
      </c>
    </row>
    <row r="812" spans="2:3" x14ac:dyDescent="0.25">
      <c r="B812" s="12">
        <v>39720</v>
      </c>
      <c r="C812" s="18">
        <v>8.3035730000000001</v>
      </c>
    </row>
    <row r="813" spans="2:3" x14ac:dyDescent="0.25">
      <c r="B813" s="12">
        <v>39713</v>
      </c>
      <c r="C813" s="18">
        <v>8.4365199999999998</v>
      </c>
    </row>
    <row r="814" spans="2:3" x14ac:dyDescent="0.25">
      <c r="B814" s="12">
        <v>39706</v>
      </c>
      <c r="C814" s="18">
        <v>9.2120390000000008</v>
      </c>
    </row>
    <row r="815" spans="2:3" x14ac:dyDescent="0.25">
      <c r="B815" s="12">
        <v>39699</v>
      </c>
      <c r="C815" s="18">
        <v>8.2811939999999993</v>
      </c>
    </row>
    <row r="816" spans="2:3" x14ac:dyDescent="0.25">
      <c r="B816" s="12">
        <v>39692</v>
      </c>
      <c r="C816" s="18">
        <v>8.6982309999999998</v>
      </c>
    </row>
    <row r="817" spans="2:3" x14ac:dyDescent="0.25">
      <c r="B817" s="12">
        <v>39685</v>
      </c>
      <c r="C817" s="18">
        <v>8.8119680000000002</v>
      </c>
    </row>
    <row r="818" spans="2:3" x14ac:dyDescent="0.25">
      <c r="B818" s="12">
        <v>39678</v>
      </c>
      <c r="C818" s="18">
        <v>9.1044389999999993</v>
      </c>
    </row>
    <row r="819" spans="2:3" x14ac:dyDescent="0.25">
      <c r="B819" s="12">
        <v>39671</v>
      </c>
      <c r="C819" s="18">
        <v>8.7848889999999997</v>
      </c>
    </row>
    <row r="820" spans="2:3" x14ac:dyDescent="0.25">
      <c r="B820" s="12">
        <v>39664</v>
      </c>
      <c r="C820" s="18">
        <v>8.4490890000000007</v>
      </c>
    </row>
    <row r="821" spans="2:3" x14ac:dyDescent="0.25">
      <c r="B821" s="12">
        <v>39657</v>
      </c>
      <c r="C821" s="18">
        <v>8.9690329999999996</v>
      </c>
    </row>
    <row r="822" spans="2:3" x14ac:dyDescent="0.25">
      <c r="B822" s="12">
        <v>39650</v>
      </c>
      <c r="C822" s="18">
        <v>9.0123650000000008</v>
      </c>
    </row>
    <row r="823" spans="2:3" x14ac:dyDescent="0.25">
      <c r="B823" s="12">
        <v>39643</v>
      </c>
      <c r="C823" s="18">
        <v>8.8119680000000002</v>
      </c>
    </row>
    <row r="824" spans="2:3" x14ac:dyDescent="0.25">
      <c r="B824" s="12">
        <v>39636</v>
      </c>
      <c r="C824" s="18">
        <v>8.0537170000000007</v>
      </c>
    </row>
    <row r="825" spans="2:3" x14ac:dyDescent="0.25">
      <c r="B825" s="12">
        <v>39629</v>
      </c>
      <c r="C825" s="18">
        <v>8.2866099999999996</v>
      </c>
    </row>
    <row r="826" spans="2:3" x14ac:dyDescent="0.25">
      <c r="B826" s="12">
        <v>39622</v>
      </c>
      <c r="C826" s="18">
        <v>8.3191050000000004</v>
      </c>
    </row>
    <row r="827" spans="2:3" x14ac:dyDescent="0.25">
      <c r="B827" s="12">
        <v>39615</v>
      </c>
      <c r="C827" s="18">
        <v>8.5411629999999992</v>
      </c>
    </row>
    <row r="828" spans="2:3" x14ac:dyDescent="0.25">
      <c r="B828" s="12">
        <v>39608</v>
      </c>
      <c r="C828" s="18">
        <v>8.0342880000000001</v>
      </c>
    </row>
    <row r="829" spans="2:3" x14ac:dyDescent="0.25">
      <c r="B829" s="12">
        <v>39601</v>
      </c>
      <c r="C829" s="18">
        <v>8.5956860000000006</v>
      </c>
    </row>
    <row r="830" spans="2:3" x14ac:dyDescent="0.25">
      <c r="B830" s="12">
        <v>39594</v>
      </c>
      <c r="C830" s="18">
        <v>8.8181229999999999</v>
      </c>
    </row>
    <row r="831" spans="2:3" x14ac:dyDescent="0.25">
      <c r="B831" s="12">
        <v>39587</v>
      </c>
      <c r="C831" s="18">
        <v>8.712199</v>
      </c>
    </row>
    <row r="832" spans="2:3" x14ac:dyDescent="0.25">
      <c r="B832" s="12">
        <v>39580</v>
      </c>
      <c r="C832" s="18">
        <v>8.6698319999999995</v>
      </c>
    </row>
    <row r="833" spans="2:3" x14ac:dyDescent="0.25">
      <c r="B833" s="12">
        <v>39573</v>
      </c>
      <c r="C833" s="18">
        <v>8.5215409999999991</v>
      </c>
    </row>
    <row r="834" spans="2:3" x14ac:dyDescent="0.25">
      <c r="B834" s="12">
        <v>39566</v>
      </c>
      <c r="C834" s="18">
        <v>9.5754750000000008</v>
      </c>
    </row>
    <row r="835" spans="2:3" x14ac:dyDescent="0.25">
      <c r="B835" s="12">
        <v>39559</v>
      </c>
      <c r="C835" s="18">
        <v>9.3689260000000001</v>
      </c>
    </row>
    <row r="836" spans="2:3" x14ac:dyDescent="0.25">
      <c r="B836" s="12">
        <v>39552</v>
      </c>
      <c r="C836" s="18">
        <v>10.046834</v>
      </c>
    </row>
    <row r="837" spans="2:3" x14ac:dyDescent="0.25">
      <c r="B837" s="12">
        <v>39545</v>
      </c>
      <c r="C837" s="18">
        <v>10.015059000000001</v>
      </c>
    </row>
    <row r="838" spans="2:3" x14ac:dyDescent="0.25">
      <c r="B838" s="12">
        <v>39538</v>
      </c>
      <c r="C838" s="18">
        <v>9.7661409999999993</v>
      </c>
    </row>
    <row r="839" spans="2:3" x14ac:dyDescent="0.25">
      <c r="B839" s="12">
        <v>39531</v>
      </c>
      <c r="C839" s="18">
        <v>9.6708049999999997</v>
      </c>
    </row>
    <row r="840" spans="2:3" x14ac:dyDescent="0.25">
      <c r="B840" s="12">
        <v>39524</v>
      </c>
      <c r="C840" s="18">
        <v>9.8561720000000008</v>
      </c>
    </row>
    <row r="841" spans="2:3" x14ac:dyDescent="0.25">
      <c r="B841" s="12">
        <v>39517</v>
      </c>
      <c r="C841" s="18">
        <v>9.4271849999999997</v>
      </c>
    </row>
    <row r="842" spans="2:3" x14ac:dyDescent="0.25">
      <c r="B842" s="12">
        <v>39510</v>
      </c>
      <c r="C842" s="18">
        <v>9.1364769999999993</v>
      </c>
    </row>
    <row r="843" spans="2:3" x14ac:dyDescent="0.25">
      <c r="B843" s="12">
        <v>39503</v>
      </c>
      <c r="C843" s="18">
        <v>9.1883900000000001</v>
      </c>
    </row>
    <row r="844" spans="2:3" x14ac:dyDescent="0.25">
      <c r="B844" s="12">
        <v>39496</v>
      </c>
      <c r="C844" s="18">
        <v>9.2299179999999996</v>
      </c>
    </row>
    <row r="845" spans="2:3" x14ac:dyDescent="0.25">
      <c r="B845" s="12">
        <v>39489</v>
      </c>
      <c r="C845" s="18">
        <v>8.7419480000000007</v>
      </c>
    </row>
    <row r="846" spans="2:3" x14ac:dyDescent="0.25">
      <c r="B846" s="12">
        <v>39482</v>
      </c>
      <c r="C846" s="18">
        <v>7.9528869999999996</v>
      </c>
    </row>
    <row r="847" spans="2:3" x14ac:dyDescent="0.25">
      <c r="B847" s="12">
        <v>39475</v>
      </c>
      <c r="C847" s="18">
        <v>7.9944189999999997</v>
      </c>
    </row>
    <row r="848" spans="2:3" x14ac:dyDescent="0.25">
      <c r="B848" s="12">
        <v>39468</v>
      </c>
      <c r="C848" s="18">
        <v>7.2520790000000002</v>
      </c>
    </row>
    <row r="849" spans="2:3" x14ac:dyDescent="0.25">
      <c r="B849" s="12">
        <v>39461</v>
      </c>
      <c r="C849" s="18">
        <v>7.2313130000000001</v>
      </c>
    </row>
    <row r="850" spans="2:3" x14ac:dyDescent="0.25">
      <c r="B850" s="12">
        <v>39454</v>
      </c>
      <c r="C850" s="18">
        <v>7.2261249999999997</v>
      </c>
    </row>
    <row r="851" spans="2:3" x14ac:dyDescent="0.25">
      <c r="B851" s="12">
        <v>39447</v>
      </c>
      <c r="C851" s="18">
        <v>7.3974289999999998</v>
      </c>
    </row>
    <row r="852" spans="2:3" x14ac:dyDescent="0.25">
      <c r="B852" s="12">
        <v>39440</v>
      </c>
      <c r="C852" s="18">
        <v>7.7348600000000003</v>
      </c>
    </row>
    <row r="853" spans="2:3" x14ac:dyDescent="0.25">
      <c r="B853" s="12">
        <v>39433</v>
      </c>
      <c r="C853" s="18">
        <v>7.6258460000000001</v>
      </c>
    </row>
    <row r="854" spans="2:3" x14ac:dyDescent="0.25">
      <c r="B854" s="12">
        <v>39426</v>
      </c>
      <c r="C854" s="18">
        <v>7.2584010000000001</v>
      </c>
    </row>
    <row r="855" spans="2:3" x14ac:dyDescent="0.25">
      <c r="B855" s="12">
        <v>39419</v>
      </c>
      <c r="C855" s="18">
        <v>7.7640909999999996</v>
      </c>
    </row>
    <row r="856" spans="2:3" x14ac:dyDescent="0.25">
      <c r="B856" s="12">
        <v>39412</v>
      </c>
      <c r="C856" s="18">
        <v>8.0501369999999994</v>
      </c>
    </row>
    <row r="857" spans="2:3" x14ac:dyDescent="0.25">
      <c r="B857" s="12">
        <v>39405</v>
      </c>
      <c r="C857" s="18">
        <v>7.753876</v>
      </c>
    </row>
    <row r="858" spans="2:3" x14ac:dyDescent="0.25">
      <c r="B858" s="12">
        <v>39398</v>
      </c>
      <c r="C858" s="18">
        <v>7.7845240000000002</v>
      </c>
    </row>
    <row r="859" spans="2:3" x14ac:dyDescent="0.25">
      <c r="B859" s="12">
        <v>39391</v>
      </c>
      <c r="C859" s="18">
        <v>7.6057439999999996</v>
      </c>
    </row>
    <row r="860" spans="2:3" x14ac:dyDescent="0.25">
      <c r="B860" s="12">
        <v>39384</v>
      </c>
      <c r="C860" s="18">
        <v>7.6210699999999996</v>
      </c>
    </row>
    <row r="861" spans="2:3" x14ac:dyDescent="0.25">
      <c r="B861" s="12">
        <v>39377</v>
      </c>
      <c r="C861" s="18">
        <v>7.7845240000000002</v>
      </c>
    </row>
    <row r="862" spans="2:3" x14ac:dyDescent="0.25">
      <c r="B862" s="12">
        <v>39370</v>
      </c>
      <c r="C862" s="18">
        <v>7.5444490000000002</v>
      </c>
    </row>
    <row r="863" spans="2:3" x14ac:dyDescent="0.25">
      <c r="B863" s="12">
        <v>39363</v>
      </c>
      <c r="C863" s="18">
        <v>7.6363919999999998</v>
      </c>
    </row>
    <row r="864" spans="2:3" x14ac:dyDescent="0.25">
      <c r="B864" s="12">
        <v>39356</v>
      </c>
      <c r="C864" s="18">
        <v>7.9633019999999997</v>
      </c>
    </row>
    <row r="865" spans="2:3" x14ac:dyDescent="0.25">
      <c r="B865" s="12">
        <v>39349</v>
      </c>
      <c r="C865" s="18">
        <v>7.7027970000000003</v>
      </c>
    </row>
    <row r="866" spans="2:3" x14ac:dyDescent="0.25">
      <c r="B866" s="12">
        <v>39342</v>
      </c>
      <c r="C866" s="18">
        <v>7.9173289999999996</v>
      </c>
    </row>
    <row r="867" spans="2:3" x14ac:dyDescent="0.25">
      <c r="B867" s="12">
        <v>39335</v>
      </c>
      <c r="C867" s="18">
        <v>7.1409380000000002</v>
      </c>
    </row>
    <row r="868" spans="2:3" x14ac:dyDescent="0.25">
      <c r="B868" s="12">
        <v>39328</v>
      </c>
      <c r="C868" s="18">
        <v>7.6133160000000002</v>
      </c>
    </row>
    <row r="869" spans="2:3" x14ac:dyDescent="0.25">
      <c r="B869" s="12">
        <v>39321</v>
      </c>
      <c r="C869" s="18">
        <v>7.6133160000000002</v>
      </c>
    </row>
    <row r="870" spans="2:3" x14ac:dyDescent="0.25">
      <c r="B870" s="12">
        <v>39314</v>
      </c>
      <c r="C870" s="18">
        <v>7.4575319999999996</v>
      </c>
    </row>
    <row r="871" spans="2:3" x14ac:dyDescent="0.25">
      <c r="B871" s="12">
        <v>39307</v>
      </c>
      <c r="C871" s="18">
        <v>7.2464709999999997</v>
      </c>
    </row>
    <row r="872" spans="2:3" x14ac:dyDescent="0.25">
      <c r="B872" s="12">
        <v>39300</v>
      </c>
      <c r="C872" s="18">
        <v>7.4776309999999997</v>
      </c>
    </row>
    <row r="873" spans="2:3" x14ac:dyDescent="0.25">
      <c r="B873" s="12">
        <v>39293</v>
      </c>
      <c r="C873" s="18">
        <v>7.2816450000000001</v>
      </c>
    </row>
    <row r="874" spans="2:3" x14ac:dyDescent="0.25">
      <c r="B874" s="12">
        <v>39286</v>
      </c>
      <c r="C874" s="18">
        <v>7.542961</v>
      </c>
    </row>
    <row r="875" spans="2:3" x14ac:dyDescent="0.25">
      <c r="B875" s="12">
        <v>39279</v>
      </c>
      <c r="C875" s="18">
        <v>8.0454919999999994</v>
      </c>
    </row>
    <row r="876" spans="2:3" x14ac:dyDescent="0.25">
      <c r="B876" s="12">
        <v>39272</v>
      </c>
      <c r="C876" s="18">
        <v>8.2766540000000006</v>
      </c>
    </row>
    <row r="877" spans="2:3" x14ac:dyDescent="0.25">
      <c r="B877" s="12">
        <v>39265</v>
      </c>
      <c r="C877" s="18">
        <v>8.3017810000000001</v>
      </c>
    </row>
    <row r="878" spans="2:3" x14ac:dyDescent="0.25">
      <c r="B878" s="12">
        <v>39258</v>
      </c>
      <c r="C878" s="18">
        <v>8.0354399999999995</v>
      </c>
    </row>
    <row r="879" spans="2:3" x14ac:dyDescent="0.25">
      <c r="B879" s="12">
        <v>39251</v>
      </c>
      <c r="C879" s="18">
        <v>8.256551</v>
      </c>
    </row>
    <row r="880" spans="2:3" x14ac:dyDescent="0.25">
      <c r="B880" s="12">
        <v>39244</v>
      </c>
      <c r="C880" s="18">
        <v>8.5292359999999992</v>
      </c>
    </row>
    <row r="881" spans="2:3" x14ac:dyDescent="0.25">
      <c r="B881" s="12">
        <v>39237</v>
      </c>
      <c r="C881" s="18">
        <v>8.8464200000000002</v>
      </c>
    </row>
    <row r="882" spans="2:3" x14ac:dyDescent="0.25">
      <c r="B882" s="12">
        <v>39230</v>
      </c>
      <c r="C882" s="18">
        <v>8.7671220000000005</v>
      </c>
    </row>
    <row r="883" spans="2:3" x14ac:dyDescent="0.25">
      <c r="B883" s="12">
        <v>39223</v>
      </c>
      <c r="C883" s="18">
        <v>8.8265960000000003</v>
      </c>
    </row>
    <row r="884" spans="2:3" x14ac:dyDescent="0.25">
      <c r="B884" s="12">
        <v>39216</v>
      </c>
      <c r="C884" s="18">
        <v>8.965363</v>
      </c>
    </row>
    <row r="885" spans="2:3" x14ac:dyDescent="0.25">
      <c r="B885" s="12">
        <v>39209</v>
      </c>
      <c r="C885" s="18">
        <v>9.0099669999999996</v>
      </c>
    </row>
    <row r="886" spans="2:3" x14ac:dyDescent="0.25">
      <c r="B886" s="12">
        <v>39202</v>
      </c>
      <c r="C886" s="18">
        <v>9.0297879999999999</v>
      </c>
    </row>
    <row r="887" spans="2:3" x14ac:dyDescent="0.25">
      <c r="B887" s="12">
        <v>39195</v>
      </c>
      <c r="C887" s="18">
        <v>8.4846310000000003</v>
      </c>
    </row>
    <row r="888" spans="2:3" x14ac:dyDescent="0.25">
      <c r="B888" s="12">
        <v>39188</v>
      </c>
      <c r="C888" s="18">
        <v>8.3607329999999997</v>
      </c>
    </row>
    <row r="889" spans="2:3" x14ac:dyDescent="0.25">
      <c r="B889" s="12">
        <v>39181</v>
      </c>
      <c r="C889" s="18">
        <v>8.2318770000000008</v>
      </c>
    </row>
    <row r="890" spans="2:3" x14ac:dyDescent="0.25">
      <c r="B890" s="12">
        <v>39174</v>
      </c>
      <c r="C890" s="18">
        <v>7.9692069999999999</v>
      </c>
    </row>
    <row r="891" spans="2:3" x14ac:dyDescent="0.25">
      <c r="B891" s="12">
        <v>39167</v>
      </c>
      <c r="C891" s="18">
        <v>8.0782430000000005</v>
      </c>
    </row>
    <row r="892" spans="2:3" x14ac:dyDescent="0.25">
      <c r="B892" s="12">
        <v>39160</v>
      </c>
      <c r="C892" s="18">
        <v>7.7759280000000004</v>
      </c>
    </row>
    <row r="893" spans="2:3" x14ac:dyDescent="0.25">
      <c r="B893" s="12">
        <v>39153</v>
      </c>
      <c r="C893" s="18">
        <v>7.6157149999999998</v>
      </c>
    </row>
    <row r="894" spans="2:3" x14ac:dyDescent="0.25">
      <c r="B894" s="12">
        <v>39146</v>
      </c>
      <c r="C894" s="18">
        <v>7.7768139999999999</v>
      </c>
    </row>
    <row r="895" spans="2:3" x14ac:dyDescent="0.25">
      <c r="B895" s="12">
        <v>39139</v>
      </c>
      <c r="C895" s="18">
        <v>7.7182339999999998</v>
      </c>
    </row>
    <row r="896" spans="2:3" x14ac:dyDescent="0.25">
      <c r="B896" s="12">
        <v>39132</v>
      </c>
      <c r="C896" s="18">
        <v>7.9672099999999997</v>
      </c>
    </row>
    <row r="897" spans="2:3" x14ac:dyDescent="0.25">
      <c r="B897" s="12">
        <v>39125</v>
      </c>
      <c r="C897" s="18">
        <v>7.8451649999999997</v>
      </c>
    </row>
    <row r="898" spans="2:3" x14ac:dyDescent="0.25">
      <c r="B898" s="12">
        <v>39118</v>
      </c>
      <c r="C898" s="18">
        <v>7.8793350000000002</v>
      </c>
    </row>
    <row r="899" spans="2:3" x14ac:dyDescent="0.25">
      <c r="B899" s="12">
        <v>39111</v>
      </c>
      <c r="C899" s="18">
        <v>7.9037470000000001</v>
      </c>
    </row>
    <row r="900" spans="2:3" x14ac:dyDescent="0.25">
      <c r="B900" s="12">
        <v>39104</v>
      </c>
      <c r="C900" s="18">
        <v>7.7768139999999999</v>
      </c>
    </row>
    <row r="901" spans="2:3" x14ac:dyDescent="0.25">
      <c r="B901" s="12">
        <v>39097</v>
      </c>
      <c r="C901" s="18">
        <v>8.0013839999999998</v>
      </c>
    </row>
    <row r="902" spans="2:3" x14ac:dyDescent="0.25">
      <c r="B902" s="12">
        <v>39090</v>
      </c>
      <c r="C902" s="18">
        <v>8.0306750000000005</v>
      </c>
    </row>
    <row r="903" spans="2:3" x14ac:dyDescent="0.25">
      <c r="B903" s="12">
        <v>39083</v>
      </c>
      <c r="C903" s="18">
        <v>7.8549230000000003</v>
      </c>
    </row>
    <row r="904" spans="2:3" x14ac:dyDescent="0.25">
      <c r="B904" s="12">
        <v>39076</v>
      </c>
      <c r="C904" s="18">
        <v>7.9574449999999999</v>
      </c>
    </row>
    <row r="905" spans="2:3" x14ac:dyDescent="0.25">
      <c r="B905" s="12">
        <v>39069</v>
      </c>
      <c r="C905" s="18">
        <v>7.986739</v>
      </c>
    </row>
    <row r="906" spans="2:3" x14ac:dyDescent="0.25">
      <c r="B906" s="12">
        <v>39062</v>
      </c>
      <c r="C906" s="18">
        <v>8.0321990000000003</v>
      </c>
    </row>
    <row r="907" spans="2:3" x14ac:dyDescent="0.25">
      <c r="B907" s="12">
        <v>39055</v>
      </c>
      <c r="C907" s="18">
        <v>8.0514510000000001</v>
      </c>
    </row>
    <row r="908" spans="2:3" x14ac:dyDescent="0.25">
      <c r="B908" s="12">
        <v>39048</v>
      </c>
      <c r="C908" s="18">
        <v>7.6953199999999997</v>
      </c>
    </row>
    <row r="909" spans="2:3" x14ac:dyDescent="0.25">
      <c r="B909" s="12">
        <v>39041</v>
      </c>
      <c r="C909" s="18">
        <v>7.6712530000000001</v>
      </c>
    </row>
    <row r="910" spans="2:3" x14ac:dyDescent="0.25">
      <c r="B910" s="12">
        <v>39034</v>
      </c>
      <c r="C910" s="18">
        <v>7.6135020000000004</v>
      </c>
    </row>
    <row r="911" spans="2:3" x14ac:dyDescent="0.25">
      <c r="B911" s="12">
        <v>39027</v>
      </c>
      <c r="C911" s="18">
        <v>7.7867569999999997</v>
      </c>
    </row>
    <row r="912" spans="2:3" x14ac:dyDescent="0.25">
      <c r="B912" s="12">
        <v>39020</v>
      </c>
      <c r="C912" s="18">
        <v>7.7963829999999996</v>
      </c>
    </row>
    <row r="913" spans="2:3" x14ac:dyDescent="0.25">
      <c r="B913" s="12">
        <v>39013</v>
      </c>
      <c r="C913" s="18">
        <v>8.0610739999999996</v>
      </c>
    </row>
    <row r="914" spans="2:3" x14ac:dyDescent="0.25">
      <c r="B914" s="12">
        <v>39006</v>
      </c>
      <c r="C914" s="18">
        <v>8.2728269999999995</v>
      </c>
    </row>
    <row r="915" spans="2:3" x14ac:dyDescent="0.25">
      <c r="B915" s="12">
        <v>38999</v>
      </c>
      <c r="C915" s="18">
        <v>8.2343270000000004</v>
      </c>
    </row>
    <row r="916" spans="2:3" x14ac:dyDescent="0.25">
      <c r="B916" s="12">
        <v>38992</v>
      </c>
      <c r="C916" s="18">
        <v>8.0129509999999993</v>
      </c>
    </row>
    <row r="917" spans="2:3" x14ac:dyDescent="0.25">
      <c r="B917" s="12">
        <v>38985</v>
      </c>
      <c r="C917" s="18">
        <v>7.7937770000000004</v>
      </c>
    </row>
    <row r="918" spans="2:3" x14ac:dyDescent="0.25">
      <c r="B918" s="12">
        <v>38978</v>
      </c>
      <c r="C918" s="18">
        <v>7.8601869999999998</v>
      </c>
    </row>
    <row r="919" spans="2:3" x14ac:dyDescent="0.25">
      <c r="B919" s="12">
        <v>38971</v>
      </c>
      <c r="C919" s="18">
        <v>8.0641619999999996</v>
      </c>
    </row>
    <row r="920" spans="2:3" x14ac:dyDescent="0.25">
      <c r="B920" s="12">
        <v>38964</v>
      </c>
      <c r="C920" s="18">
        <v>8.2064710000000005</v>
      </c>
    </row>
    <row r="921" spans="2:3" x14ac:dyDescent="0.25">
      <c r="B921" s="12">
        <v>38957</v>
      </c>
      <c r="C921" s="18">
        <v>8.0641619999999996</v>
      </c>
    </row>
    <row r="922" spans="2:3" x14ac:dyDescent="0.25">
      <c r="B922" s="12">
        <v>38950</v>
      </c>
      <c r="C922" s="18">
        <v>7.3715950000000001</v>
      </c>
    </row>
    <row r="923" spans="2:3" x14ac:dyDescent="0.25">
      <c r="B923" s="12">
        <v>38943</v>
      </c>
      <c r="C923" s="18">
        <v>7.5423650000000002</v>
      </c>
    </row>
    <row r="924" spans="2:3" x14ac:dyDescent="0.25">
      <c r="B924" s="12">
        <v>38936</v>
      </c>
      <c r="C924" s="18">
        <v>7.5518510000000001</v>
      </c>
    </row>
    <row r="925" spans="2:3" x14ac:dyDescent="0.25">
      <c r="B925" s="12">
        <v>38929</v>
      </c>
      <c r="C925" s="18">
        <v>7.7605709999999997</v>
      </c>
    </row>
    <row r="926" spans="2:3" x14ac:dyDescent="0.25">
      <c r="B926" s="12">
        <v>38922</v>
      </c>
      <c r="C926" s="18">
        <v>7.826981</v>
      </c>
    </row>
    <row r="927" spans="2:3" x14ac:dyDescent="0.25">
      <c r="B927" s="12">
        <v>38915</v>
      </c>
      <c r="C927" s="18">
        <v>7.8080030000000002</v>
      </c>
    </row>
    <row r="928" spans="2:3" x14ac:dyDescent="0.25">
      <c r="B928" s="12">
        <v>38908</v>
      </c>
      <c r="C928" s="18">
        <v>7.826981</v>
      </c>
    </row>
    <row r="929" spans="2:3" x14ac:dyDescent="0.25">
      <c r="B929" s="12">
        <v>38901</v>
      </c>
      <c r="C929" s="18">
        <v>8.0167280000000005</v>
      </c>
    </row>
    <row r="930" spans="2:3" x14ac:dyDescent="0.25">
      <c r="B930" s="12">
        <v>38894</v>
      </c>
      <c r="C930" s="18">
        <v>7.8942300000000003</v>
      </c>
    </row>
    <row r="931" spans="2:3" x14ac:dyDescent="0.25">
      <c r="B931" s="12">
        <v>38887</v>
      </c>
      <c r="C931" s="18">
        <v>7.6885789999999998</v>
      </c>
    </row>
    <row r="932" spans="2:3" x14ac:dyDescent="0.25">
      <c r="B932" s="12">
        <v>38880</v>
      </c>
      <c r="C932" s="18">
        <v>7.8381470000000002</v>
      </c>
    </row>
    <row r="933" spans="2:3" x14ac:dyDescent="0.25">
      <c r="B933" s="12">
        <v>38873</v>
      </c>
      <c r="C933" s="18">
        <v>8.2073830000000001</v>
      </c>
    </row>
    <row r="934" spans="2:3" x14ac:dyDescent="0.25">
      <c r="B934" s="12">
        <v>38866</v>
      </c>
      <c r="C934" s="18">
        <v>8.6654250000000008</v>
      </c>
    </row>
    <row r="935" spans="2:3" x14ac:dyDescent="0.25">
      <c r="B935" s="12">
        <v>38859</v>
      </c>
      <c r="C935" s="18">
        <v>8.5859719999999999</v>
      </c>
    </row>
    <row r="936" spans="2:3" x14ac:dyDescent="0.25">
      <c r="B936" s="12">
        <v>38852</v>
      </c>
      <c r="C936" s="18">
        <v>8.3943390000000004</v>
      </c>
    </row>
    <row r="937" spans="2:3" x14ac:dyDescent="0.25">
      <c r="B937" s="12">
        <v>38845</v>
      </c>
      <c r="C937" s="18">
        <v>8.4130330000000004</v>
      </c>
    </row>
    <row r="938" spans="2:3" x14ac:dyDescent="0.25">
      <c r="B938" s="12">
        <v>38838</v>
      </c>
      <c r="C938" s="18">
        <v>8.1653199999999995</v>
      </c>
    </row>
    <row r="939" spans="2:3" x14ac:dyDescent="0.25">
      <c r="B939" s="12">
        <v>38831</v>
      </c>
      <c r="C939" s="18">
        <v>8.1045560000000005</v>
      </c>
    </row>
    <row r="940" spans="2:3" x14ac:dyDescent="0.25">
      <c r="B940" s="12">
        <v>38824</v>
      </c>
      <c r="C940" s="18">
        <v>8.0064050000000009</v>
      </c>
    </row>
    <row r="941" spans="2:3" x14ac:dyDescent="0.25">
      <c r="B941" s="12">
        <v>38817</v>
      </c>
      <c r="C941" s="18">
        <v>7.9456420000000003</v>
      </c>
    </row>
    <row r="942" spans="2:3" x14ac:dyDescent="0.25">
      <c r="B942" s="12">
        <v>38810</v>
      </c>
      <c r="C942" s="18">
        <v>8.0624939999999992</v>
      </c>
    </row>
    <row r="943" spans="2:3" x14ac:dyDescent="0.25">
      <c r="B943" s="12">
        <v>38803</v>
      </c>
      <c r="C943" s="18">
        <v>7.7870629999999998</v>
      </c>
    </row>
    <row r="944" spans="2:3" x14ac:dyDescent="0.25">
      <c r="B944" s="12">
        <v>38796</v>
      </c>
      <c r="C944" s="18">
        <v>7.7363790000000003</v>
      </c>
    </row>
    <row r="945" spans="2:3" x14ac:dyDescent="0.25">
      <c r="B945" s="12">
        <v>38789</v>
      </c>
      <c r="C945" s="18">
        <v>7.8101060000000002</v>
      </c>
    </row>
    <row r="946" spans="2:3" x14ac:dyDescent="0.25">
      <c r="B946" s="12">
        <v>38782</v>
      </c>
      <c r="C946" s="18">
        <v>7.7409869999999996</v>
      </c>
    </row>
    <row r="947" spans="2:3" x14ac:dyDescent="0.25">
      <c r="B947" s="12">
        <v>38775</v>
      </c>
      <c r="C947" s="18">
        <v>7.5152089999999996</v>
      </c>
    </row>
    <row r="948" spans="2:3" x14ac:dyDescent="0.25">
      <c r="B948" s="12">
        <v>38768</v>
      </c>
      <c r="C948" s="18">
        <v>6.7825790000000001</v>
      </c>
    </row>
    <row r="949" spans="2:3" x14ac:dyDescent="0.25">
      <c r="B949" s="12">
        <v>38761</v>
      </c>
      <c r="C949" s="18">
        <v>6.9484570000000003</v>
      </c>
    </row>
    <row r="950" spans="2:3" x14ac:dyDescent="0.25">
      <c r="B950" s="12">
        <v>38754</v>
      </c>
      <c r="C950" s="18">
        <v>7.0175739999999998</v>
      </c>
    </row>
    <row r="951" spans="2:3" x14ac:dyDescent="0.25">
      <c r="B951" s="12">
        <v>38747</v>
      </c>
      <c r="C951" s="18">
        <v>6.8563000000000001</v>
      </c>
    </row>
    <row r="952" spans="2:3" x14ac:dyDescent="0.25">
      <c r="B952" s="12">
        <v>38740</v>
      </c>
      <c r="C952" s="18">
        <v>6.787185</v>
      </c>
    </row>
    <row r="953" spans="2:3" x14ac:dyDescent="0.25">
      <c r="B953" s="12">
        <v>38733</v>
      </c>
      <c r="C953" s="18">
        <v>6.8102260000000001</v>
      </c>
    </row>
    <row r="954" spans="2:3" x14ac:dyDescent="0.25">
      <c r="B954" s="12">
        <v>38726</v>
      </c>
      <c r="C954" s="18">
        <v>6.8240480000000003</v>
      </c>
    </row>
    <row r="955" spans="2:3" x14ac:dyDescent="0.25">
      <c r="B955" s="12">
        <v>38719</v>
      </c>
      <c r="C955" s="18">
        <v>6.911594</v>
      </c>
    </row>
    <row r="956" spans="2:3" x14ac:dyDescent="0.25">
      <c r="B956" s="12">
        <v>38712</v>
      </c>
      <c r="C956" s="18">
        <v>6.6515680000000001</v>
      </c>
    </row>
    <row r="957" spans="2:3" x14ac:dyDescent="0.25">
      <c r="B957" s="12">
        <v>38705</v>
      </c>
      <c r="C957" s="18">
        <v>6.5700099999999999</v>
      </c>
    </row>
    <row r="958" spans="2:3" x14ac:dyDescent="0.25">
      <c r="B958" s="12">
        <v>38698</v>
      </c>
      <c r="C958" s="18">
        <v>6.5382910000000001</v>
      </c>
    </row>
    <row r="959" spans="2:3" x14ac:dyDescent="0.25">
      <c r="B959" s="12">
        <v>38691</v>
      </c>
      <c r="C959" s="18">
        <v>6.6606310000000004</v>
      </c>
    </row>
    <row r="960" spans="2:3" x14ac:dyDescent="0.25">
      <c r="B960" s="12">
        <v>38684</v>
      </c>
      <c r="C960" s="18">
        <v>6.6243819999999998</v>
      </c>
    </row>
    <row r="961" spans="2:3" x14ac:dyDescent="0.25">
      <c r="B961" s="12">
        <v>38677</v>
      </c>
      <c r="C961" s="18">
        <v>6.0670609999999998</v>
      </c>
    </row>
    <row r="962" spans="2:3" x14ac:dyDescent="0.25">
      <c r="B962" s="12">
        <v>38670</v>
      </c>
      <c r="C962" s="18">
        <v>5.8586369999999999</v>
      </c>
    </row>
    <row r="963" spans="2:3" x14ac:dyDescent="0.25">
      <c r="B963" s="12">
        <v>38663</v>
      </c>
      <c r="C963" s="18">
        <v>6.0081619999999996</v>
      </c>
    </row>
    <row r="964" spans="2:3" x14ac:dyDescent="0.25">
      <c r="B964" s="12">
        <v>38656</v>
      </c>
      <c r="C964" s="18">
        <v>5.8812889999999998</v>
      </c>
    </row>
    <row r="965" spans="2:3" x14ac:dyDescent="0.25">
      <c r="B965" s="12">
        <v>38649</v>
      </c>
      <c r="C965" s="18">
        <v>5.6864549999999996</v>
      </c>
    </row>
    <row r="966" spans="2:3" x14ac:dyDescent="0.25">
      <c r="B966" s="12">
        <v>38642</v>
      </c>
      <c r="C966" s="18">
        <v>5.713641</v>
      </c>
    </row>
    <row r="967" spans="2:3" x14ac:dyDescent="0.25">
      <c r="B967" s="12">
        <v>38635</v>
      </c>
      <c r="C967" s="18">
        <v>5.7952000000000004</v>
      </c>
    </row>
    <row r="968" spans="2:3" x14ac:dyDescent="0.25">
      <c r="B968" s="12">
        <v>38628</v>
      </c>
      <c r="C968" s="18">
        <v>5.7453570000000003</v>
      </c>
    </row>
    <row r="969" spans="2:3" x14ac:dyDescent="0.25">
      <c r="B969" s="12">
        <v>38621</v>
      </c>
      <c r="C969" s="18">
        <v>5.8350429999999998</v>
      </c>
    </row>
    <row r="970" spans="2:3" x14ac:dyDescent="0.25">
      <c r="B970" s="12">
        <v>38614</v>
      </c>
      <c r="C970" s="18">
        <v>5.7497629999999997</v>
      </c>
    </row>
    <row r="971" spans="2:3" x14ac:dyDescent="0.25">
      <c r="B971" s="12">
        <v>38607</v>
      </c>
      <c r="C971" s="18">
        <v>5.90686</v>
      </c>
    </row>
    <row r="972" spans="2:3" x14ac:dyDescent="0.25">
      <c r="B972" s="12">
        <v>38600</v>
      </c>
      <c r="C972" s="18">
        <v>5.9427669999999999</v>
      </c>
    </row>
    <row r="973" spans="2:3" x14ac:dyDescent="0.25">
      <c r="B973" s="12">
        <v>38593</v>
      </c>
      <c r="C973" s="18">
        <v>5.5073850000000002</v>
      </c>
    </row>
    <row r="974" spans="2:3" x14ac:dyDescent="0.25">
      <c r="B974" s="12">
        <v>38586</v>
      </c>
      <c r="C974" s="18">
        <v>5.3861939999999997</v>
      </c>
    </row>
    <row r="975" spans="2:3" x14ac:dyDescent="0.25">
      <c r="B975" s="12">
        <v>38579</v>
      </c>
      <c r="C975" s="18">
        <v>5.5028940000000004</v>
      </c>
    </row>
    <row r="976" spans="2:3" x14ac:dyDescent="0.25">
      <c r="B976" s="12">
        <v>38572</v>
      </c>
      <c r="C976" s="18">
        <v>5.5298259999999999</v>
      </c>
    </row>
    <row r="977" spans="2:3" x14ac:dyDescent="0.25">
      <c r="B977" s="12">
        <v>38565</v>
      </c>
      <c r="C977" s="18">
        <v>5.5118729999999996</v>
      </c>
    </row>
    <row r="978" spans="2:3" x14ac:dyDescent="0.25">
      <c r="B978" s="12">
        <v>38558</v>
      </c>
      <c r="C978" s="18">
        <v>5.5163580000000003</v>
      </c>
    </row>
    <row r="979" spans="2:3" x14ac:dyDescent="0.25">
      <c r="B979" s="12">
        <v>38551</v>
      </c>
      <c r="C979" s="18">
        <v>5.5388029999999997</v>
      </c>
    </row>
    <row r="980" spans="2:3" x14ac:dyDescent="0.25">
      <c r="B980" s="12">
        <v>38544</v>
      </c>
      <c r="C980" s="18">
        <v>5.3098900000000002</v>
      </c>
    </row>
    <row r="981" spans="2:3" x14ac:dyDescent="0.25">
      <c r="B981" s="12">
        <v>38537</v>
      </c>
      <c r="C981" s="18">
        <v>5.4535220000000004</v>
      </c>
    </row>
    <row r="982" spans="2:3" x14ac:dyDescent="0.25">
      <c r="B982" s="12">
        <v>38530</v>
      </c>
      <c r="C982" s="18">
        <v>5.1756529999999996</v>
      </c>
    </row>
    <row r="983" spans="2:3" x14ac:dyDescent="0.25">
      <c r="B983" s="12">
        <v>38523</v>
      </c>
      <c r="C983" s="18">
        <v>4.4483129999999997</v>
      </c>
    </row>
    <row r="984" spans="2:3" x14ac:dyDescent="0.25">
      <c r="B984" s="12">
        <v>38516</v>
      </c>
      <c r="C984" s="18">
        <v>4.6478900000000003</v>
      </c>
    </row>
    <row r="985" spans="2:3" x14ac:dyDescent="0.25">
      <c r="B985" s="12">
        <v>38509</v>
      </c>
      <c r="C985" s="18">
        <v>4.5813620000000004</v>
      </c>
    </row>
    <row r="986" spans="2:3" x14ac:dyDescent="0.25">
      <c r="B986" s="12">
        <v>38502</v>
      </c>
      <c r="C986" s="18">
        <v>4.5902339999999997</v>
      </c>
    </row>
    <row r="987" spans="2:3" x14ac:dyDescent="0.25">
      <c r="B987" s="12">
        <v>38495</v>
      </c>
      <c r="C987" s="18">
        <v>4.6789319999999996</v>
      </c>
    </row>
    <row r="988" spans="2:3" x14ac:dyDescent="0.25">
      <c r="B988" s="12">
        <v>38488</v>
      </c>
      <c r="C988" s="18">
        <v>4.6567569999999998</v>
      </c>
    </row>
    <row r="989" spans="2:3" x14ac:dyDescent="0.25">
      <c r="B989" s="12">
        <v>38481</v>
      </c>
      <c r="C989" s="18">
        <v>4.6878019999999996</v>
      </c>
    </row>
    <row r="990" spans="2:3" x14ac:dyDescent="0.25">
      <c r="B990" s="12">
        <v>38474</v>
      </c>
      <c r="C990" s="18">
        <v>4.7853750000000002</v>
      </c>
    </row>
    <row r="991" spans="2:3" x14ac:dyDescent="0.25">
      <c r="B991" s="12">
        <v>38467</v>
      </c>
      <c r="C991" s="18">
        <v>4.7410240000000003</v>
      </c>
    </row>
    <row r="992" spans="2:3" x14ac:dyDescent="0.25">
      <c r="B992" s="12">
        <v>38460</v>
      </c>
      <c r="C992" s="18">
        <v>4.9938190000000002</v>
      </c>
    </row>
    <row r="993" spans="2:3" x14ac:dyDescent="0.25">
      <c r="B993" s="12">
        <v>38453</v>
      </c>
      <c r="C993" s="18">
        <v>5.1224340000000002</v>
      </c>
    </row>
    <row r="994" spans="2:3" x14ac:dyDescent="0.25">
      <c r="B994" s="12">
        <v>38446</v>
      </c>
      <c r="C994" s="18">
        <v>5.3796660000000003</v>
      </c>
    </row>
    <row r="995" spans="2:3" x14ac:dyDescent="0.25">
      <c r="B995" s="12">
        <v>38439</v>
      </c>
      <c r="C995" s="18">
        <v>5.184971</v>
      </c>
    </row>
    <row r="996" spans="2:3" x14ac:dyDescent="0.25">
      <c r="B996" s="12">
        <v>38432</v>
      </c>
      <c r="C996" s="18">
        <v>5.2771699999999999</v>
      </c>
    </row>
    <row r="997" spans="2:3" x14ac:dyDescent="0.25">
      <c r="B997" s="12">
        <v>38425</v>
      </c>
      <c r="C997" s="18">
        <v>5.3254630000000001</v>
      </c>
    </row>
    <row r="998" spans="2:3" x14ac:dyDescent="0.25">
      <c r="B998" s="12">
        <v>38418</v>
      </c>
      <c r="C998" s="18">
        <v>5.426437</v>
      </c>
    </row>
    <row r="999" spans="2:3" x14ac:dyDescent="0.25">
      <c r="B999" s="12">
        <v>38411</v>
      </c>
      <c r="C999" s="18">
        <v>5.452782</v>
      </c>
    </row>
    <row r="1000" spans="2:3" x14ac:dyDescent="0.25">
      <c r="B1000" s="12">
        <v>38404</v>
      </c>
      <c r="C1000" s="18">
        <v>5.4352179999999999</v>
      </c>
    </row>
    <row r="1001" spans="2:3" x14ac:dyDescent="0.25">
      <c r="B1001" s="12">
        <v>38397</v>
      </c>
      <c r="C1001" s="18">
        <v>5.2991190000000001</v>
      </c>
    </row>
    <row r="1002" spans="2:3" x14ac:dyDescent="0.25">
      <c r="B1002" s="12">
        <v>38390</v>
      </c>
      <c r="C1002" s="18">
        <v>5.4659509999999996</v>
      </c>
    </row>
    <row r="1003" spans="2:3" x14ac:dyDescent="0.25">
      <c r="B1003" s="12">
        <v>38383</v>
      </c>
      <c r="C1003" s="18">
        <v>5.5537590000000003</v>
      </c>
    </row>
    <row r="1004" spans="2:3" x14ac:dyDescent="0.25">
      <c r="B1004" s="12">
        <v>38376</v>
      </c>
      <c r="C1004" s="18">
        <v>5.5010729999999999</v>
      </c>
    </row>
    <row r="1005" spans="2:3" x14ac:dyDescent="0.25">
      <c r="B1005" s="12">
        <v>38369</v>
      </c>
      <c r="C1005" s="18">
        <v>5.5537590000000003</v>
      </c>
    </row>
    <row r="1006" spans="2:3" x14ac:dyDescent="0.25">
      <c r="B1006" s="12">
        <v>38362</v>
      </c>
      <c r="C1006" s="18">
        <v>5.4747320000000004</v>
      </c>
    </row>
    <row r="1007" spans="2:3" x14ac:dyDescent="0.25">
      <c r="B1007" s="12">
        <v>38355</v>
      </c>
      <c r="C1007" s="18">
        <v>5.3254630000000001</v>
      </c>
    </row>
    <row r="1008" spans="2:3" x14ac:dyDescent="0.25">
      <c r="B1008" s="12">
        <v>38348</v>
      </c>
      <c r="C1008" s="18">
        <v>5.2718049999999996</v>
      </c>
    </row>
    <row r="1009" spans="2:3" x14ac:dyDescent="0.25">
      <c r="B1009" s="12">
        <v>38341</v>
      </c>
      <c r="C1009" s="18">
        <v>5.2587659999999996</v>
      </c>
    </row>
    <row r="1010" spans="2:3" x14ac:dyDescent="0.25">
      <c r="B1010" s="12">
        <v>38334</v>
      </c>
      <c r="C1010" s="18">
        <v>5.0153850000000002</v>
      </c>
    </row>
    <row r="1011" spans="2:3" x14ac:dyDescent="0.25">
      <c r="B1011" s="12">
        <v>38327</v>
      </c>
      <c r="C1011" s="18">
        <v>5.1718450000000002</v>
      </c>
    </row>
    <row r="1012" spans="2:3" x14ac:dyDescent="0.25">
      <c r="B1012" s="12">
        <v>38320</v>
      </c>
      <c r="C1012" s="18">
        <v>5.2891870000000001</v>
      </c>
    </row>
    <row r="1013" spans="2:3" x14ac:dyDescent="0.25">
      <c r="B1013" s="12">
        <v>38313</v>
      </c>
      <c r="C1013" s="18">
        <v>5.219652</v>
      </c>
    </row>
    <row r="1014" spans="2:3" x14ac:dyDescent="0.25">
      <c r="B1014" s="12">
        <v>38306</v>
      </c>
      <c r="C1014" s="18">
        <v>5.5977610000000002</v>
      </c>
    </row>
    <row r="1015" spans="2:3" x14ac:dyDescent="0.25">
      <c r="B1015" s="12">
        <v>38299</v>
      </c>
      <c r="C1015" s="18">
        <v>5.5412629999999998</v>
      </c>
    </row>
    <row r="1016" spans="2:3" x14ac:dyDescent="0.25">
      <c r="B1016" s="12">
        <v>38292</v>
      </c>
      <c r="C1016" s="18">
        <v>5.7281449999999996</v>
      </c>
    </row>
    <row r="1017" spans="2:3" x14ac:dyDescent="0.25">
      <c r="B1017" s="12">
        <v>38285</v>
      </c>
      <c r="C1017" s="18">
        <v>5.3891489999999997</v>
      </c>
    </row>
    <row r="1018" spans="2:3" x14ac:dyDescent="0.25">
      <c r="B1018" s="12">
        <v>38278</v>
      </c>
      <c r="C1018" s="18">
        <v>5.2587659999999996</v>
      </c>
    </row>
    <row r="1019" spans="2:3" x14ac:dyDescent="0.25">
      <c r="B1019" s="12">
        <v>38271</v>
      </c>
      <c r="C1019" s="18">
        <v>5.2066129999999999</v>
      </c>
    </row>
    <row r="1020" spans="2:3" x14ac:dyDescent="0.25">
      <c r="B1020" s="12">
        <v>38264</v>
      </c>
      <c r="C1020" s="18">
        <v>5.2500739999999997</v>
      </c>
    </row>
    <row r="1021" spans="2:3" x14ac:dyDescent="0.25">
      <c r="B1021" s="12">
        <v>38257</v>
      </c>
      <c r="C1021" s="18">
        <v>5.526643</v>
      </c>
    </row>
    <row r="1022" spans="2:3" x14ac:dyDescent="0.25">
      <c r="B1022" s="12">
        <v>38250</v>
      </c>
      <c r="C1022" s="18">
        <v>5.21096</v>
      </c>
    </row>
    <row r="1023" spans="2:3" x14ac:dyDescent="0.25">
      <c r="B1023" s="12">
        <v>38243</v>
      </c>
      <c r="C1023" s="18">
        <v>5.21096</v>
      </c>
    </row>
    <row r="1024" spans="2:3" x14ac:dyDescent="0.25">
      <c r="B1024" s="12">
        <v>38236</v>
      </c>
      <c r="C1024" s="18">
        <v>5.1590660000000002</v>
      </c>
    </row>
    <row r="1025" spans="2:3" x14ac:dyDescent="0.25">
      <c r="B1025" s="12">
        <v>38229</v>
      </c>
      <c r="C1025" s="18">
        <v>5.3363699999999996</v>
      </c>
    </row>
    <row r="1026" spans="2:3" x14ac:dyDescent="0.25">
      <c r="B1026" s="12">
        <v>38222</v>
      </c>
      <c r="C1026" s="18">
        <v>5.1244699999999996</v>
      </c>
    </row>
    <row r="1027" spans="2:3" x14ac:dyDescent="0.25">
      <c r="B1027" s="12">
        <v>38215</v>
      </c>
      <c r="C1027" s="18">
        <v>5.1460929999999996</v>
      </c>
    </row>
    <row r="1028" spans="2:3" x14ac:dyDescent="0.25">
      <c r="B1028" s="12">
        <v>38208</v>
      </c>
      <c r="C1028" s="18">
        <v>5.17204</v>
      </c>
    </row>
    <row r="1029" spans="2:3" x14ac:dyDescent="0.25">
      <c r="B1029" s="12">
        <v>38201</v>
      </c>
      <c r="C1029" s="18">
        <v>5.396909</v>
      </c>
    </row>
    <row r="1030" spans="2:3" x14ac:dyDescent="0.25">
      <c r="B1030" s="12">
        <v>38194</v>
      </c>
      <c r="C1030" s="18">
        <v>5.4963730000000002</v>
      </c>
    </row>
    <row r="1031" spans="2:3" x14ac:dyDescent="0.25">
      <c r="B1031" s="12">
        <v>38187</v>
      </c>
      <c r="C1031" s="18">
        <v>5.5352949999999996</v>
      </c>
    </row>
    <row r="1032" spans="2:3" x14ac:dyDescent="0.25">
      <c r="B1032" s="12">
        <v>38180</v>
      </c>
      <c r="C1032" s="18">
        <v>5.3666390000000002</v>
      </c>
    </row>
    <row r="1033" spans="2:3" x14ac:dyDescent="0.25">
      <c r="B1033" s="12">
        <v>38173</v>
      </c>
      <c r="C1033" s="18">
        <v>5.5742130000000003</v>
      </c>
    </row>
    <row r="1034" spans="2:3" x14ac:dyDescent="0.25">
      <c r="B1034" s="12">
        <v>38166</v>
      </c>
      <c r="C1034" s="18">
        <v>5.7082689999999996</v>
      </c>
    </row>
    <row r="1035" spans="2:3" x14ac:dyDescent="0.25">
      <c r="B1035" s="12">
        <v>38159</v>
      </c>
      <c r="C1035" s="18">
        <v>5.4799420000000003</v>
      </c>
    </row>
    <row r="1036" spans="2:3" x14ac:dyDescent="0.25">
      <c r="B1036" s="12">
        <v>38152</v>
      </c>
      <c r="C1036" s="18">
        <v>5.617693</v>
      </c>
    </row>
    <row r="1037" spans="2:3" x14ac:dyDescent="0.25">
      <c r="B1037" s="12">
        <v>38145</v>
      </c>
      <c r="C1037" s="18">
        <v>5.7167029999999999</v>
      </c>
    </row>
    <row r="1038" spans="2:3" x14ac:dyDescent="0.25">
      <c r="B1038" s="12">
        <v>38138</v>
      </c>
      <c r="C1038" s="18">
        <v>5.3335780000000002</v>
      </c>
    </row>
    <row r="1039" spans="2:3" x14ac:dyDescent="0.25">
      <c r="B1039" s="12">
        <v>38131</v>
      </c>
      <c r="C1039" s="18">
        <v>5.2259630000000001</v>
      </c>
    </row>
    <row r="1040" spans="2:3" x14ac:dyDescent="0.25">
      <c r="B1040" s="12">
        <v>38124</v>
      </c>
      <c r="C1040" s="18">
        <v>4.9504590000000004</v>
      </c>
    </row>
    <row r="1041" spans="2:3" x14ac:dyDescent="0.25">
      <c r="B1041" s="12">
        <v>38117</v>
      </c>
      <c r="C1041" s="18">
        <v>5.2259630000000001</v>
      </c>
    </row>
    <row r="1042" spans="2:3" x14ac:dyDescent="0.25">
      <c r="B1042" s="12">
        <v>38110</v>
      </c>
      <c r="C1042" s="18">
        <v>5.3852399999999996</v>
      </c>
    </row>
    <row r="1043" spans="2:3" x14ac:dyDescent="0.25">
      <c r="B1043" s="12">
        <v>38103</v>
      </c>
      <c r="C1043" s="18">
        <v>5.92333</v>
      </c>
    </row>
    <row r="1044" spans="2:3" x14ac:dyDescent="0.25">
      <c r="B1044" s="12">
        <v>38096</v>
      </c>
      <c r="C1044" s="18">
        <v>6.4657289999999996</v>
      </c>
    </row>
    <row r="1045" spans="2:3" x14ac:dyDescent="0.25">
      <c r="B1045" s="12">
        <v>38089</v>
      </c>
      <c r="C1045" s="18">
        <v>6.4571199999999997</v>
      </c>
    </row>
    <row r="1046" spans="2:3" x14ac:dyDescent="0.25">
      <c r="B1046" s="12">
        <v>38082</v>
      </c>
      <c r="C1046" s="18">
        <v>6.4140709999999999</v>
      </c>
    </row>
    <row r="1047" spans="2:3" x14ac:dyDescent="0.25">
      <c r="B1047" s="12">
        <v>38075</v>
      </c>
      <c r="C1047" s="18">
        <v>6.4334800000000003</v>
      </c>
    </row>
    <row r="1048" spans="2:3" x14ac:dyDescent="0.25">
      <c r="B1048" s="12">
        <v>38068</v>
      </c>
      <c r="C1048" s="18">
        <v>5.7296170000000002</v>
      </c>
    </row>
    <row r="1049" spans="2:3" x14ac:dyDescent="0.25">
      <c r="B1049" s="12">
        <v>38061</v>
      </c>
      <c r="C1049" s="18">
        <v>5.7124499999999996</v>
      </c>
    </row>
    <row r="1050" spans="2:3" x14ac:dyDescent="0.25">
      <c r="B1050" s="12">
        <v>38054</v>
      </c>
      <c r="C1050" s="18">
        <v>5.8154529999999998</v>
      </c>
    </row>
    <row r="1051" spans="2:3" x14ac:dyDescent="0.25">
      <c r="B1051" s="12">
        <v>38047</v>
      </c>
      <c r="C1051" s="18">
        <v>5.858371</v>
      </c>
    </row>
    <row r="1052" spans="2:3" x14ac:dyDescent="0.25">
      <c r="B1052" s="12">
        <v>38040</v>
      </c>
      <c r="C1052" s="18">
        <v>5.8154529999999998</v>
      </c>
    </row>
    <row r="1053" spans="2:3" x14ac:dyDescent="0.25">
      <c r="B1053" s="12">
        <v>38033</v>
      </c>
      <c r="C1053" s="18">
        <v>5.8025770000000003</v>
      </c>
    </row>
    <row r="1054" spans="2:3" x14ac:dyDescent="0.25">
      <c r="B1054" s="12">
        <v>38026</v>
      </c>
      <c r="C1054" s="18">
        <v>5.8798310000000003</v>
      </c>
    </row>
    <row r="1055" spans="2:3" x14ac:dyDescent="0.25">
      <c r="B1055" s="12">
        <v>38019</v>
      </c>
      <c r="C1055" s="18">
        <v>5.7897040000000004</v>
      </c>
    </row>
    <row r="1056" spans="2:3" x14ac:dyDescent="0.25">
      <c r="B1056" s="12">
        <v>38012</v>
      </c>
      <c r="C1056" s="18">
        <v>5.7124499999999996</v>
      </c>
    </row>
    <row r="1057" spans="2:3" x14ac:dyDescent="0.25">
      <c r="B1057" s="12">
        <v>38005</v>
      </c>
      <c r="C1057" s="18">
        <v>5.8798310000000003</v>
      </c>
    </row>
    <row r="1058" spans="2:3" x14ac:dyDescent="0.25">
      <c r="B1058" s="12">
        <v>37998</v>
      </c>
      <c r="C1058" s="18">
        <v>5.858371</v>
      </c>
    </row>
    <row r="1059" spans="2:3" x14ac:dyDescent="0.25">
      <c r="B1059" s="12">
        <v>37991</v>
      </c>
      <c r="C1059" s="18">
        <v>5.579402</v>
      </c>
    </row>
    <row r="1060" spans="2:3" x14ac:dyDescent="0.25">
      <c r="B1060" s="12">
        <v>37984</v>
      </c>
      <c r="C1060" s="18">
        <v>5.6433939999999998</v>
      </c>
    </row>
    <row r="1061" spans="2:3" x14ac:dyDescent="0.25">
      <c r="B1061" s="12">
        <v>37977</v>
      </c>
      <c r="C1061" s="18">
        <v>5.5193180000000002</v>
      </c>
    </row>
    <row r="1062" spans="2:3" x14ac:dyDescent="0.25">
      <c r="B1062" s="12">
        <v>37970</v>
      </c>
      <c r="C1062" s="18">
        <v>5.5193180000000002</v>
      </c>
    </row>
    <row r="1063" spans="2:3" x14ac:dyDescent="0.25">
      <c r="B1063" s="12">
        <v>37963</v>
      </c>
      <c r="C1063" s="18">
        <v>5.3652879999999996</v>
      </c>
    </row>
    <row r="1064" spans="2:3" x14ac:dyDescent="0.25">
      <c r="B1064" s="12">
        <v>37956</v>
      </c>
      <c r="C1064" s="18">
        <v>4.71495</v>
      </c>
    </row>
    <row r="1065" spans="2:3" x14ac:dyDescent="0.25">
      <c r="B1065" s="12">
        <v>37949</v>
      </c>
      <c r="C1065" s="18">
        <v>4.9288759999999998</v>
      </c>
    </row>
    <row r="1066" spans="2:3" x14ac:dyDescent="0.25">
      <c r="B1066" s="12">
        <v>37942</v>
      </c>
      <c r="C1066" s="18">
        <v>4.7962429999999996</v>
      </c>
    </row>
    <row r="1067" spans="2:3" x14ac:dyDescent="0.25">
      <c r="B1067" s="12">
        <v>37935</v>
      </c>
      <c r="C1067" s="18">
        <v>4.625102</v>
      </c>
    </row>
    <row r="1068" spans="2:3" x14ac:dyDescent="0.25">
      <c r="B1068" s="12">
        <v>37928</v>
      </c>
      <c r="C1068" s="18">
        <v>4.9288759999999998</v>
      </c>
    </row>
    <row r="1069" spans="2:3" x14ac:dyDescent="0.25">
      <c r="B1069" s="12">
        <v>37921</v>
      </c>
      <c r="C1069" s="18">
        <v>4.7876859999999999</v>
      </c>
    </row>
    <row r="1070" spans="2:3" x14ac:dyDescent="0.25">
      <c r="B1070" s="12">
        <v>37914</v>
      </c>
      <c r="C1070" s="18">
        <v>4.5138600000000002</v>
      </c>
    </row>
    <row r="1071" spans="2:3" x14ac:dyDescent="0.25">
      <c r="B1071" s="12">
        <v>37907</v>
      </c>
      <c r="C1071" s="18">
        <v>4.4967459999999999</v>
      </c>
    </row>
    <row r="1072" spans="2:3" x14ac:dyDescent="0.25">
      <c r="B1072" s="12">
        <v>37900</v>
      </c>
      <c r="C1072" s="18">
        <v>4.449681</v>
      </c>
    </row>
    <row r="1073" spans="2:3" x14ac:dyDescent="0.25">
      <c r="B1073" s="12">
        <v>37893</v>
      </c>
      <c r="C1073" s="18">
        <v>4.5395300000000001</v>
      </c>
    </row>
    <row r="1074" spans="2:3" x14ac:dyDescent="0.25">
      <c r="B1074" s="12">
        <v>37886</v>
      </c>
      <c r="C1074" s="18">
        <v>4.2657210000000001</v>
      </c>
    </row>
    <row r="1075" spans="2:3" x14ac:dyDescent="0.25">
      <c r="B1075" s="12">
        <v>37879</v>
      </c>
      <c r="C1075" s="18">
        <v>4.3552119999999999</v>
      </c>
    </row>
    <row r="1076" spans="2:3" x14ac:dyDescent="0.25">
      <c r="B1076" s="12">
        <v>37872</v>
      </c>
      <c r="C1076" s="18">
        <v>4.5256689999999997</v>
      </c>
    </row>
    <row r="1077" spans="2:3" x14ac:dyDescent="0.25">
      <c r="B1077" s="12">
        <v>37865</v>
      </c>
      <c r="C1077" s="18">
        <v>4.2614590000000003</v>
      </c>
    </row>
    <row r="1078" spans="2:3" x14ac:dyDescent="0.25">
      <c r="B1078" s="12">
        <v>37858</v>
      </c>
      <c r="C1078" s="18">
        <v>4.304074</v>
      </c>
    </row>
    <row r="1079" spans="2:3" x14ac:dyDescent="0.25">
      <c r="B1079" s="12">
        <v>37851</v>
      </c>
      <c r="C1079" s="18">
        <v>4.1378769999999996</v>
      </c>
    </row>
    <row r="1080" spans="2:3" x14ac:dyDescent="0.25">
      <c r="B1080" s="12">
        <v>37844</v>
      </c>
      <c r="C1080" s="18">
        <v>4.0355999999999996</v>
      </c>
    </row>
    <row r="1081" spans="2:3" x14ac:dyDescent="0.25">
      <c r="B1081" s="12">
        <v>37837</v>
      </c>
      <c r="C1081" s="18">
        <v>3.9844650000000001</v>
      </c>
    </row>
    <row r="1082" spans="2:3" x14ac:dyDescent="0.25">
      <c r="B1082" s="12">
        <v>37830</v>
      </c>
      <c r="C1082" s="18">
        <v>4.1421380000000001</v>
      </c>
    </row>
    <row r="1083" spans="2:3" x14ac:dyDescent="0.25">
      <c r="B1083" s="12">
        <v>37823</v>
      </c>
      <c r="C1083" s="18">
        <v>4.0824790000000002</v>
      </c>
    </row>
    <row r="1084" spans="2:3" x14ac:dyDescent="0.25">
      <c r="B1084" s="12">
        <v>37816</v>
      </c>
      <c r="C1084" s="18">
        <v>3.971679</v>
      </c>
    </row>
    <row r="1085" spans="2:3" x14ac:dyDescent="0.25">
      <c r="B1085" s="12">
        <v>37809</v>
      </c>
      <c r="C1085" s="18">
        <v>4.2401520000000001</v>
      </c>
    </row>
    <row r="1086" spans="2:3" x14ac:dyDescent="0.25">
      <c r="B1086" s="12">
        <v>37802</v>
      </c>
      <c r="C1086" s="18">
        <v>4.410609</v>
      </c>
    </row>
    <row r="1087" spans="2:3" x14ac:dyDescent="0.25">
      <c r="B1087" s="12">
        <v>37795</v>
      </c>
      <c r="C1087" s="18">
        <v>4.5930770000000001</v>
      </c>
    </row>
    <row r="1088" spans="2:3" x14ac:dyDescent="0.25">
      <c r="B1088" s="12">
        <v>37788</v>
      </c>
      <c r="C1088" s="18">
        <v>4.3341370000000001</v>
      </c>
    </row>
    <row r="1089" spans="2:3" x14ac:dyDescent="0.25">
      <c r="B1089" s="12">
        <v>37781</v>
      </c>
      <c r="C1089" s="18">
        <v>4.0115129999999999</v>
      </c>
    </row>
    <row r="1090" spans="2:3" x14ac:dyDescent="0.25">
      <c r="B1090" s="12">
        <v>37774</v>
      </c>
      <c r="C1090" s="18">
        <v>4.1728269999999998</v>
      </c>
    </row>
    <row r="1091" spans="2:3" x14ac:dyDescent="0.25">
      <c r="B1091" s="12">
        <v>37767</v>
      </c>
      <c r="C1091" s="18">
        <v>4.3213999999999997</v>
      </c>
    </row>
    <row r="1092" spans="2:3" x14ac:dyDescent="0.25">
      <c r="B1092" s="12">
        <v>37760</v>
      </c>
      <c r="C1092" s="18">
        <v>3.9266160000000001</v>
      </c>
    </row>
    <row r="1093" spans="2:3" x14ac:dyDescent="0.25">
      <c r="B1093" s="12">
        <v>37753</v>
      </c>
      <c r="C1093" s="18">
        <v>3.9987810000000001</v>
      </c>
    </row>
    <row r="1094" spans="2:3" x14ac:dyDescent="0.25">
      <c r="B1094" s="12">
        <v>37746</v>
      </c>
      <c r="C1094" s="18">
        <v>3.8119999999999998</v>
      </c>
    </row>
    <row r="1095" spans="2:3" x14ac:dyDescent="0.25">
      <c r="B1095" s="12">
        <v>37739</v>
      </c>
      <c r="C1095" s="18">
        <v>3.9478399999999998</v>
      </c>
    </row>
    <row r="1096" spans="2:3" x14ac:dyDescent="0.25">
      <c r="B1096" s="12">
        <v>37732</v>
      </c>
      <c r="C1096" s="18">
        <v>3.769552</v>
      </c>
    </row>
    <row r="1097" spans="2:3" x14ac:dyDescent="0.25">
      <c r="B1097" s="12">
        <v>37725</v>
      </c>
      <c r="C1097" s="18">
        <v>3.561547</v>
      </c>
    </row>
    <row r="1098" spans="2:3" x14ac:dyDescent="0.25">
      <c r="B1098" s="12">
        <v>37718</v>
      </c>
      <c r="C1098" s="18">
        <v>3.4002370000000002</v>
      </c>
    </row>
    <row r="1099" spans="2:3" x14ac:dyDescent="0.25">
      <c r="B1099" s="12">
        <v>37711</v>
      </c>
      <c r="C1099" s="18">
        <v>3.374768</v>
      </c>
    </row>
    <row r="1100" spans="2:3" x14ac:dyDescent="0.25">
      <c r="B1100" s="12">
        <v>37704</v>
      </c>
      <c r="C1100" s="18">
        <v>3.3323170000000002</v>
      </c>
    </row>
    <row r="1101" spans="2:3" x14ac:dyDescent="0.25">
      <c r="B1101" s="12">
        <v>37697</v>
      </c>
      <c r="C1101" s="18">
        <v>3.3577889999999999</v>
      </c>
    </row>
    <row r="1102" spans="2:3" x14ac:dyDescent="0.25">
      <c r="B1102" s="12">
        <v>37690</v>
      </c>
      <c r="C1102" s="18">
        <v>3.3365619999999998</v>
      </c>
    </row>
    <row r="1103" spans="2:3" x14ac:dyDescent="0.25">
      <c r="B1103" s="12">
        <v>37683</v>
      </c>
      <c r="C1103" s="18">
        <v>3.3620329999999998</v>
      </c>
    </row>
    <row r="1104" spans="2:3" x14ac:dyDescent="0.25">
      <c r="B1104" s="12">
        <v>37676</v>
      </c>
      <c r="C1104" s="18">
        <v>3.523342</v>
      </c>
    </row>
    <row r="1105" spans="2:3" x14ac:dyDescent="0.25">
      <c r="B1105" s="12">
        <v>37669</v>
      </c>
      <c r="C1105" s="18">
        <v>3.5445669999999998</v>
      </c>
    </row>
    <row r="1106" spans="2:3" x14ac:dyDescent="0.25">
      <c r="B1106" s="12">
        <v>37662</v>
      </c>
      <c r="C1106" s="18">
        <v>3.4299520000000001</v>
      </c>
    </row>
    <row r="1107" spans="2:3" x14ac:dyDescent="0.25">
      <c r="B1107" s="12">
        <v>37655</v>
      </c>
      <c r="C1107" s="18">
        <v>3.3959929999999998</v>
      </c>
    </row>
    <row r="1108" spans="2:3" x14ac:dyDescent="0.25">
      <c r="B1108" s="12">
        <v>37648</v>
      </c>
      <c r="C1108" s="18">
        <v>3.434196</v>
      </c>
    </row>
    <row r="1109" spans="2:3" x14ac:dyDescent="0.25">
      <c r="B1109" s="12">
        <v>37641</v>
      </c>
      <c r="C1109" s="18">
        <v>3.4002370000000002</v>
      </c>
    </row>
    <row r="1110" spans="2:3" x14ac:dyDescent="0.25">
      <c r="B1110" s="12">
        <v>37634</v>
      </c>
      <c r="C1110" s="18">
        <v>3.3959929999999998</v>
      </c>
    </row>
    <row r="1111" spans="2:3" x14ac:dyDescent="0.25">
      <c r="B1111" s="12">
        <v>37627</v>
      </c>
      <c r="C1111" s="18">
        <v>3.6337090000000001</v>
      </c>
    </row>
    <row r="1112" spans="2:3" x14ac:dyDescent="0.25">
      <c r="B1112" s="12">
        <v>37620</v>
      </c>
      <c r="C1112" s="18">
        <v>3.4596659999999999</v>
      </c>
    </row>
    <row r="1113" spans="2:3" x14ac:dyDescent="0.25">
      <c r="B1113" s="12">
        <v>37613</v>
      </c>
      <c r="C1113" s="18">
        <v>3.5275880000000002</v>
      </c>
    </row>
    <row r="1114" spans="2:3" x14ac:dyDescent="0.25">
      <c r="B1114" s="12">
        <v>37606</v>
      </c>
      <c r="C1114" s="18">
        <v>3.4724020000000002</v>
      </c>
    </row>
    <row r="1115" spans="2:3" x14ac:dyDescent="0.25">
      <c r="B1115" s="12">
        <v>37599</v>
      </c>
      <c r="C1115" s="18">
        <v>3.5742820000000002</v>
      </c>
    </row>
    <row r="1116" spans="2:3" x14ac:dyDescent="0.25">
      <c r="B1116" s="12">
        <v>37592</v>
      </c>
      <c r="C1116" s="18">
        <v>3.6676709999999999</v>
      </c>
    </row>
    <row r="1117" spans="2:3" x14ac:dyDescent="0.25">
      <c r="B1117" s="12">
        <v>37585</v>
      </c>
      <c r="C1117" s="18">
        <v>3.6931409999999998</v>
      </c>
    </row>
    <row r="1118" spans="2:3" x14ac:dyDescent="0.25">
      <c r="B1118" s="12">
        <v>37578</v>
      </c>
      <c r="C1118" s="18">
        <v>3.591262</v>
      </c>
    </row>
    <row r="1119" spans="2:3" x14ac:dyDescent="0.25">
      <c r="B1119" s="12">
        <v>37571</v>
      </c>
      <c r="C1119" s="18">
        <v>3.4087260000000001</v>
      </c>
    </row>
    <row r="1120" spans="2:3" x14ac:dyDescent="0.25">
      <c r="B1120" s="12">
        <v>37564</v>
      </c>
      <c r="C1120" s="18">
        <v>3.5275880000000002</v>
      </c>
    </row>
    <row r="1121" spans="2:3" x14ac:dyDescent="0.25">
      <c r="B1121" s="12">
        <v>37557</v>
      </c>
      <c r="C1121" s="18">
        <v>3.4681570000000002</v>
      </c>
    </row>
    <row r="1122" spans="2:3" x14ac:dyDescent="0.25">
      <c r="B1122" s="12">
        <v>37550</v>
      </c>
      <c r="C1122" s="18">
        <v>3.3110919999999999</v>
      </c>
    </row>
    <row r="1123" spans="2:3" x14ac:dyDescent="0.25">
      <c r="B1123" s="12">
        <v>37543</v>
      </c>
      <c r="C1123" s="18">
        <v>3.0139429999999998</v>
      </c>
    </row>
    <row r="1124" spans="2:3" x14ac:dyDescent="0.25">
      <c r="B1124" s="12">
        <v>37536</v>
      </c>
      <c r="C1124" s="18">
        <v>3.1412930000000001</v>
      </c>
    </row>
    <row r="1125" spans="2:3" x14ac:dyDescent="0.25">
      <c r="B1125" s="12">
        <v>37529</v>
      </c>
      <c r="C1125" s="18">
        <v>3.4384440000000001</v>
      </c>
    </row>
    <row r="1126" spans="2:3" x14ac:dyDescent="0.25">
      <c r="B1126" s="12">
        <v>37522</v>
      </c>
      <c r="C1126" s="18">
        <v>3.6252209999999998</v>
      </c>
    </row>
    <row r="1127" spans="2:3" x14ac:dyDescent="0.25">
      <c r="B1127" s="12">
        <v>37515</v>
      </c>
      <c r="C1127" s="18">
        <v>3.8629419999999999</v>
      </c>
    </row>
    <row r="1128" spans="2:3" x14ac:dyDescent="0.25">
      <c r="B1128" s="12">
        <v>37508</v>
      </c>
      <c r="C1128" s="18">
        <v>4.117642</v>
      </c>
    </row>
    <row r="1129" spans="2:3" x14ac:dyDescent="0.25">
      <c r="B1129" s="12">
        <v>37501</v>
      </c>
      <c r="C1129" s="18">
        <v>4.0964159999999996</v>
      </c>
    </row>
    <row r="1130" spans="2:3" x14ac:dyDescent="0.25">
      <c r="B1130" s="12">
        <v>37494</v>
      </c>
      <c r="C1130" s="18">
        <v>4.117642</v>
      </c>
    </row>
    <row r="1131" spans="2:3" x14ac:dyDescent="0.25">
      <c r="B1131" s="12">
        <v>37487</v>
      </c>
      <c r="C1131" s="18">
        <v>4.1516010000000003</v>
      </c>
    </row>
    <row r="1132" spans="2:3" x14ac:dyDescent="0.25">
      <c r="B1132" s="12">
        <v>37480</v>
      </c>
      <c r="C1132" s="18">
        <v>4.287439</v>
      </c>
    </row>
    <row r="1133" spans="2:3" x14ac:dyDescent="0.25">
      <c r="B1133" s="12">
        <v>37473</v>
      </c>
      <c r="C1133" s="18">
        <v>4.2407450000000004</v>
      </c>
    </row>
    <row r="1134" spans="2:3" x14ac:dyDescent="0.25">
      <c r="B1134" s="12">
        <v>37466</v>
      </c>
      <c r="C1134" s="18">
        <v>4.2449909999999997</v>
      </c>
    </row>
    <row r="1135" spans="2:3" x14ac:dyDescent="0.25">
      <c r="B1135" s="12">
        <v>37459</v>
      </c>
      <c r="C1135" s="18">
        <v>4.3086650000000004</v>
      </c>
    </row>
    <row r="1136" spans="2:3" x14ac:dyDescent="0.25">
      <c r="B1136" s="12">
        <v>37452</v>
      </c>
      <c r="C1136" s="18">
        <v>4.0327400000000004</v>
      </c>
    </row>
    <row r="1137" spans="2:3" x14ac:dyDescent="0.25">
      <c r="B1137" s="12">
        <v>37445</v>
      </c>
      <c r="C1137" s="18">
        <v>4.6567550000000004</v>
      </c>
    </row>
    <row r="1138" spans="2:3" x14ac:dyDescent="0.25">
      <c r="B1138" s="12">
        <v>37438</v>
      </c>
      <c r="C1138" s="18">
        <v>5.5312229999999998</v>
      </c>
    </row>
    <row r="1139" spans="2:3" x14ac:dyDescent="0.25">
      <c r="B1139" s="12">
        <v>37431</v>
      </c>
      <c r="C1139" s="18">
        <v>6.1976820000000004</v>
      </c>
    </row>
    <row r="1140" spans="2:3" x14ac:dyDescent="0.25">
      <c r="B1140" s="12">
        <v>37424</v>
      </c>
      <c r="C1140" s="18">
        <v>5.8156379999999999</v>
      </c>
    </row>
    <row r="1141" spans="2:3" x14ac:dyDescent="0.25">
      <c r="B1141" s="12">
        <v>37417</v>
      </c>
      <c r="C1141" s="18">
        <v>6.0915619999999997</v>
      </c>
    </row>
    <row r="1142" spans="2:3" x14ac:dyDescent="0.25">
      <c r="B1142" s="12">
        <v>37410</v>
      </c>
      <c r="C1142" s="18">
        <v>5.9005369999999999</v>
      </c>
    </row>
    <row r="1143" spans="2:3" x14ac:dyDescent="0.25">
      <c r="B1143" s="12">
        <v>37403</v>
      </c>
      <c r="C1143" s="18">
        <v>6.2189100000000002</v>
      </c>
    </row>
    <row r="1144" spans="2:3" x14ac:dyDescent="0.25">
      <c r="B1144" s="12">
        <v>37396</v>
      </c>
      <c r="C1144" s="18">
        <v>6.1764590000000004</v>
      </c>
    </row>
    <row r="1145" spans="2:3" x14ac:dyDescent="0.25">
      <c r="B1145" s="12">
        <v>37389</v>
      </c>
      <c r="C1145" s="18">
        <v>6.4566309999999998</v>
      </c>
    </row>
    <row r="1146" spans="2:3" x14ac:dyDescent="0.25">
      <c r="B1146" s="12">
        <v>37382</v>
      </c>
      <c r="C1146" s="18">
        <v>6.4099349999999999</v>
      </c>
    </row>
    <row r="1147" spans="2:3" x14ac:dyDescent="0.25">
      <c r="B1147" s="12">
        <v>37375</v>
      </c>
      <c r="C1147" s="18">
        <v>6.4269170000000004</v>
      </c>
    </row>
    <row r="1148" spans="2:3" x14ac:dyDescent="0.25">
      <c r="B1148" s="12">
        <v>37368</v>
      </c>
      <c r="C1148" s="18">
        <v>6.2825860000000002</v>
      </c>
    </row>
    <row r="1149" spans="2:3" x14ac:dyDescent="0.25">
      <c r="B1149" s="12">
        <v>37361</v>
      </c>
      <c r="C1149" s="18">
        <v>6.4523840000000003</v>
      </c>
    </row>
    <row r="1150" spans="2:3" x14ac:dyDescent="0.25">
      <c r="B1150" s="12">
        <v>37354</v>
      </c>
      <c r="C1150" s="18">
        <v>6.4523840000000003</v>
      </c>
    </row>
    <row r="1151" spans="2:3" x14ac:dyDescent="0.25">
      <c r="B1151" s="12">
        <v>37347</v>
      </c>
      <c r="C1151" s="18">
        <v>6.1340130000000004</v>
      </c>
    </row>
    <row r="1152" spans="2:3" x14ac:dyDescent="0.25">
      <c r="B1152" s="12">
        <v>37340</v>
      </c>
      <c r="C1152" s="18">
        <v>6.1976820000000004</v>
      </c>
    </row>
    <row r="1153" spans="2:3" x14ac:dyDescent="0.25">
      <c r="B1153" s="12">
        <v>37333</v>
      </c>
      <c r="C1153" s="18">
        <v>6.5585089999999999</v>
      </c>
    </row>
    <row r="1154" spans="2:3" x14ac:dyDescent="0.25">
      <c r="B1154" s="12">
        <v>37326</v>
      </c>
      <c r="C1154" s="18">
        <v>6.5075719999999997</v>
      </c>
    </row>
    <row r="1155" spans="2:3" x14ac:dyDescent="0.25">
      <c r="B1155" s="12">
        <v>37319</v>
      </c>
      <c r="C1155" s="18">
        <v>6.5967180000000001</v>
      </c>
    </row>
    <row r="1156" spans="2:3" x14ac:dyDescent="0.25">
      <c r="B1156" s="12">
        <v>37312</v>
      </c>
      <c r="C1156" s="18">
        <v>5.8793139999999999</v>
      </c>
    </row>
    <row r="1157" spans="2:3" x14ac:dyDescent="0.25">
      <c r="B1157" s="12">
        <v>37305</v>
      </c>
      <c r="C1157" s="18">
        <v>5.709511</v>
      </c>
    </row>
    <row r="1158" spans="2:3" x14ac:dyDescent="0.25">
      <c r="B1158" s="12">
        <v>37298</v>
      </c>
      <c r="C1158" s="18">
        <v>5.6882869999999999</v>
      </c>
    </row>
    <row r="1159" spans="2:3" x14ac:dyDescent="0.25">
      <c r="B1159" s="12">
        <v>37291</v>
      </c>
      <c r="C1159" s="18">
        <v>5.6670610000000003</v>
      </c>
    </row>
    <row r="1160" spans="2:3" x14ac:dyDescent="0.25">
      <c r="B1160" s="12">
        <v>37284</v>
      </c>
      <c r="C1160" s="18">
        <v>5.8368630000000001</v>
      </c>
    </row>
    <row r="1161" spans="2:3" x14ac:dyDescent="0.25">
      <c r="B1161" s="12">
        <v>37277</v>
      </c>
      <c r="C1161" s="18">
        <v>5.8750660000000003</v>
      </c>
    </row>
    <row r="1162" spans="2:3" x14ac:dyDescent="0.25">
      <c r="B1162" s="12">
        <v>37270</v>
      </c>
      <c r="C1162" s="18">
        <v>5.8283719999999999</v>
      </c>
    </row>
    <row r="1163" spans="2:3" x14ac:dyDescent="0.25">
      <c r="B1163" s="12">
        <v>37263</v>
      </c>
      <c r="C1163" s="18">
        <v>5.8793139999999999</v>
      </c>
    </row>
    <row r="1164" spans="2:3" x14ac:dyDescent="0.25">
      <c r="B1164" s="12">
        <v>37256</v>
      </c>
      <c r="C1164" s="18">
        <v>5.8326169999999999</v>
      </c>
    </row>
    <row r="1165" spans="2:3" x14ac:dyDescent="0.25">
      <c r="B1165" s="12">
        <v>37249</v>
      </c>
      <c r="C1165" s="18">
        <v>5.5015070000000001</v>
      </c>
    </row>
    <row r="1166" spans="2:3" x14ac:dyDescent="0.25">
      <c r="B1166" s="12">
        <v>37242</v>
      </c>
      <c r="C1166" s="18">
        <v>5.2637879999999999</v>
      </c>
    </row>
    <row r="1167" spans="2:3" x14ac:dyDescent="0.25">
      <c r="B1167" s="12">
        <v>37235</v>
      </c>
      <c r="C1167" s="18">
        <v>5.4972620000000001</v>
      </c>
    </row>
    <row r="1168" spans="2:3" x14ac:dyDescent="0.25">
      <c r="B1168" s="12">
        <v>37228</v>
      </c>
      <c r="C1168" s="18">
        <v>5.5439559999999997</v>
      </c>
    </row>
    <row r="1169" spans="2:3" x14ac:dyDescent="0.25">
      <c r="B1169" s="12">
        <v>37221</v>
      </c>
      <c r="C1169" s="18">
        <v>5.4548139999999998</v>
      </c>
    </row>
    <row r="1170" spans="2:3" x14ac:dyDescent="0.25">
      <c r="B1170" s="12">
        <v>37214</v>
      </c>
      <c r="C1170" s="18">
        <v>5.123704</v>
      </c>
    </row>
    <row r="1171" spans="2:3" x14ac:dyDescent="0.25">
      <c r="B1171" s="12">
        <v>37207</v>
      </c>
      <c r="C1171" s="18">
        <v>5.1576630000000003</v>
      </c>
    </row>
    <row r="1172" spans="2:3" x14ac:dyDescent="0.25">
      <c r="B1172" s="12">
        <v>37200</v>
      </c>
      <c r="C1172" s="18">
        <v>4.6992039999999999</v>
      </c>
    </row>
    <row r="1173" spans="2:3" x14ac:dyDescent="0.25">
      <c r="B1173" s="12">
        <v>37193</v>
      </c>
      <c r="C1173" s="18">
        <v>4.7671229999999998</v>
      </c>
    </row>
    <row r="1174" spans="2:3" x14ac:dyDescent="0.25">
      <c r="B1174" s="12">
        <v>37186</v>
      </c>
      <c r="C1174" s="18">
        <v>4.6737359999999999</v>
      </c>
    </row>
    <row r="1175" spans="2:3" x14ac:dyDescent="0.25">
      <c r="B1175" s="12">
        <v>37179</v>
      </c>
      <c r="C1175" s="18">
        <v>4.6779799999999998</v>
      </c>
    </row>
    <row r="1176" spans="2:3" x14ac:dyDescent="0.25">
      <c r="B1176" s="12">
        <v>37172</v>
      </c>
      <c r="C1176" s="18">
        <v>4.8138189999999996</v>
      </c>
    </row>
    <row r="1177" spans="2:3" x14ac:dyDescent="0.25">
      <c r="B1177" s="12">
        <v>37165</v>
      </c>
      <c r="C1177" s="18">
        <v>5.0472939999999999</v>
      </c>
    </row>
    <row r="1178" spans="2:3" x14ac:dyDescent="0.25">
      <c r="B1178" s="12">
        <v>37158</v>
      </c>
      <c r="C1178" s="18">
        <v>5.6033869999999997</v>
      </c>
    </row>
    <row r="1179" spans="2:3" x14ac:dyDescent="0.25">
      <c r="B1179" s="12">
        <v>37151</v>
      </c>
      <c r="C1179" s="18">
        <v>4.7076960000000003</v>
      </c>
    </row>
    <row r="1180" spans="2:3" x14ac:dyDescent="0.25">
      <c r="B1180" s="12">
        <v>37144</v>
      </c>
      <c r="C1180" s="18">
        <v>4.8265560000000001</v>
      </c>
    </row>
    <row r="1181" spans="2:3" x14ac:dyDescent="0.25">
      <c r="B1181" s="12">
        <v>37137</v>
      </c>
      <c r="C1181" s="18">
        <v>4.8180649999999998</v>
      </c>
    </row>
    <row r="1182" spans="2:3" x14ac:dyDescent="0.25">
      <c r="B1182" s="12">
        <v>37130</v>
      </c>
      <c r="C1182" s="18">
        <v>4.7968400000000004</v>
      </c>
    </row>
    <row r="1183" spans="2:3" x14ac:dyDescent="0.25">
      <c r="B1183" s="12">
        <v>37123</v>
      </c>
      <c r="C1183" s="18">
        <v>5.2086050000000004</v>
      </c>
    </row>
    <row r="1184" spans="2:3" x14ac:dyDescent="0.25">
      <c r="B1184" s="12">
        <v>37116</v>
      </c>
      <c r="C1184" s="18">
        <v>5.0515379999999999</v>
      </c>
    </row>
    <row r="1185" spans="2:3" x14ac:dyDescent="0.25">
      <c r="B1185" s="12">
        <v>37109</v>
      </c>
      <c r="C1185" s="18">
        <v>5.0388039999999998</v>
      </c>
    </row>
    <row r="1186" spans="2:3" x14ac:dyDescent="0.25">
      <c r="B1186" s="12">
        <v>37102</v>
      </c>
      <c r="C1186" s="18">
        <v>4.771369</v>
      </c>
    </row>
    <row r="1187" spans="2:3" x14ac:dyDescent="0.25">
      <c r="B1187" s="12">
        <v>37095</v>
      </c>
      <c r="C1187" s="18">
        <v>5.4972620000000001</v>
      </c>
    </row>
    <row r="1188" spans="2:3" x14ac:dyDescent="0.25">
      <c r="B1188" s="12">
        <v>37088</v>
      </c>
      <c r="C1188" s="18">
        <v>5.7519619999999998</v>
      </c>
    </row>
    <row r="1189" spans="2:3" x14ac:dyDescent="0.25">
      <c r="B1189" s="12">
        <v>37081</v>
      </c>
      <c r="C1189" s="18">
        <v>6.0703360000000002</v>
      </c>
    </row>
    <row r="1190" spans="2:3" x14ac:dyDescent="0.25">
      <c r="B1190" s="12">
        <v>37074</v>
      </c>
      <c r="C1190" s="18">
        <v>5.9429860000000003</v>
      </c>
    </row>
    <row r="1191" spans="2:3" x14ac:dyDescent="0.25">
      <c r="B1191" s="12">
        <v>37067</v>
      </c>
      <c r="C1191" s="18">
        <v>5.858085</v>
      </c>
    </row>
    <row r="1192" spans="2:3" x14ac:dyDescent="0.25">
      <c r="B1192" s="12">
        <v>37060</v>
      </c>
      <c r="C1192" s="18">
        <v>5.3317100000000002</v>
      </c>
    </row>
    <row r="1193" spans="2:3" x14ac:dyDescent="0.25">
      <c r="B1193" s="12">
        <v>37053</v>
      </c>
      <c r="C1193" s="18">
        <v>5.3062370000000003</v>
      </c>
    </row>
    <row r="1194" spans="2:3" x14ac:dyDescent="0.25">
      <c r="B1194" s="12">
        <v>37046</v>
      </c>
      <c r="C1194" s="18">
        <v>5.2425639999999998</v>
      </c>
    </row>
    <row r="1195" spans="2:3" x14ac:dyDescent="0.25">
      <c r="B1195" s="12">
        <v>37039</v>
      </c>
      <c r="C1195" s="18">
        <v>5.2128459999999999</v>
      </c>
    </row>
    <row r="1196" spans="2:3" x14ac:dyDescent="0.25">
      <c r="B1196" s="12">
        <v>37032</v>
      </c>
      <c r="C1196" s="18">
        <v>5.1958679999999999</v>
      </c>
    </row>
    <row r="1197" spans="2:3" x14ac:dyDescent="0.25">
      <c r="B1197" s="12">
        <v>37025</v>
      </c>
      <c r="C1197" s="18">
        <v>5.6882869999999999</v>
      </c>
    </row>
    <row r="1198" spans="2:3" x14ac:dyDescent="0.25">
      <c r="B1198" s="12">
        <v>37018</v>
      </c>
      <c r="C1198" s="18">
        <v>6.0236419999999997</v>
      </c>
    </row>
    <row r="1199" spans="2:3" x14ac:dyDescent="0.25">
      <c r="B1199" s="12">
        <v>37011</v>
      </c>
      <c r="C1199" s="18">
        <v>5.709511</v>
      </c>
    </row>
    <row r="1200" spans="2:3" x14ac:dyDescent="0.25">
      <c r="B1200" s="12">
        <v>37004</v>
      </c>
      <c r="C1200" s="18">
        <v>5.6458389999999996</v>
      </c>
    </row>
    <row r="1201" spans="2:3" x14ac:dyDescent="0.25">
      <c r="B1201" s="12">
        <v>36997</v>
      </c>
      <c r="C1201" s="18">
        <v>5.709511</v>
      </c>
    </row>
    <row r="1202" spans="2:3" x14ac:dyDescent="0.25">
      <c r="B1202" s="12">
        <v>36990</v>
      </c>
      <c r="C1202" s="18">
        <v>5.6585720000000004</v>
      </c>
    </row>
    <row r="1203" spans="2:3" x14ac:dyDescent="0.25">
      <c r="B1203" s="12">
        <v>36983</v>
      </c>
      <c r="C1203" s="18">
        <v>5.6331009999999999</v>
      </c>
    </row>
    <row r="1204" spans="2:3" x14ac:dyDescent="0.25">
      <c r="B1204" s="12">
        <v>36976</v>
      </c>
      <c r="C1204" s="18">
        <v>5.6713060000000004</v>
      </c>
    </row>
    <row r="1205" spans="2:3" x14ac:dyDescent="0.25">
      <c r="B1205" s="12">
        <v>36969</v>
      </c>
      <c r="C1205" s="18">
        <v>5.1364400000000003</v>
      </c>
    </row>
    <row r="1206" spans="2:3" x14ac:dyDescent="0.25">
      <c r="B1206" s="12">
        <v>36962</v>
      </c>
      <c r="C1206" s="18">
        <v>4.9454140000000004</v>
      </c>
    </row>
    <row r="1207" spans="2:3" x14ac:dyDescent="0.25">
      <c r="B1207" s="12">
        <v>36955</v>
      </c>
      <c r="C1207" s="18">
        <v>5.0557840000000001</v>
      </c>
    </row>
    <row r="1208" spans="2:3" x14ac:dyDescent="0.25">
      <c r="B1208" s="12">
        <v>36948</v>
      </c>
      <c r="C1208" s="18">
        <v>5.709511</v>
      </c>
    </row>
    <row r="1209" spans="2:3" x14ac:dyDescent="0.25">
      <c r="B1209" s="12">
        <v>36941</v>
      </c>
      <c r="C1209" s="18">
        <v>6.286829</v>
      </c>
    </row>
    <row r="1210" spans="2:3" x14ac:dyDescent="0.25">
      <c r="B1210" s="12">
        <v>36934</v>
      </c>
      <c r="C1210" s="18">
        <v>6.5585089999999999</v>
      </c>
    </row>
    <row r="1211" spans="2:3" x14ac:dyDescent="0.25">
      <c r="B1211" s="12">
        <v>36927</v>
      </c>
      <c r="C1211" s="18">
        <v>7.199503</v>
      </c>
    </row>
    <row r="1212" spans="2:3" x14ac:dyDescent="0.25">
      <c r="B1212" s="12">
        <v>36920</v>
      </c>
      <c r="C1212" s="18">
        <v>8.1503829999999997</v>
      </c>
    </row>
    <row r="1213" spans="2:3" x14ac:dyDescent="0.25">
      <c r="B1213" s="12">
        <v>36913</v>
      </c>
      <c r="C1213" s="18">
        <v>8.5695720000000009</v>
      </c>
    </row>
    <row r="1214" spans="2:3" x14ac:dyDescent="0.25">
      <c r="B1214" s="12">
        <v>36906</v>
      </c>
      <c r="C1214" s="18">
        <v>8.6226389999999995</v>
      </c>
    </row>
    <row r="1215" spans="2:3" x14ac:dyDescent="0.25">
      <c r="B1215" s="12">
        <v>36899</v>
      </c>
      <c r="C1215" s="18">
        <v>7.614452</v>
      </c>
    </row>
    <row r="1216" spans="2:3" x14ac:dyDescent="0.25">
      <c r="B1216" s="12">
        <v>36892</v>
      </c>
      <c r="C1216" s="18">
        <v>7.5348579999999998</v>
      </c>
    </row>
    <row r="1217" spans="2:3" x14ac:dyDescent="0.25">
      <c r="B1217" s="12">
        <v>36885</v>
      </c>
      <c r="C1217" s="18">
        <v>6.7919859999999996</v>
      </c>
    </row>
    <row r="1218" spans="2:3" x14ac:dyDescent="0.25">
      <c r="B1218" s="12">
        <v>36878</v>
      </c>
      <c r="C1218" s="18">
        <v>5.7307379999999997</v>
      </c>
    </row>
    <row r="1219" spans="2:3" x14ac:dyDescent="0.25">
      <c r="B1219" s="12">
        <v>36871</v>
      </c>
      <c r="C1219" s="18">
        <v>6.2878920000000003</v>
      </c>
    </row>
    <row r="1220" spans="2:3" x14ac:dyDescent="0.25">
      <c r="B1220" s="12">
        <v>36864</v>
      </c>
      <c r="C1220" s="18">
        <v>6.4470789999999996</v>
      </c>
    </row>
    <row r="1221" spans="2:3" x14ac:dyDescent="0.25">
      <c r="B1221" s="12">
        <v>36857</v>
      </c>
      <c r="C1221" s="18">
        <v>5.4919570000000002</v>
      </c>
    </row>
    <row r="1222" spans="2:3" x14ac:dyDescent="0.25">
      <c r="B1222" s="12">
        <v>36850</v>
      </c>
      <c r="C1222" s="18">
        <v>5.9429860000000003</v>
      </c>
    </row>
    <row r="1223" spans="2:3" x14ac:dyDescent="0.25">
      <c r="B1223" s="12">
        <v>36843</v>
      </c>
      <c r="C1223" s="18">
        <v>5.6776730000000004</v>
      </c>
    </row>
    <row r="1224" spans="2:3" x14ac:dyDescent="0.25">
      <c r="B1224" s="12">
        <v>36836</v>
      </c>
      <c r="C1224" s="18">
        <v>5.9429860000000003</v>
      </c>
    </row>
    <row r="1225" spans="2:3" x14ac:dyDescent="0.25">
      <c r="B1225" s="12">
        <v>36829</v>
      </c>
      <c r="C1225" s="18">
        <v>6.3674869999999997</v>
      </c>
    </row>
    <row r="1226" spans="2:3" x14ac:dyDescent="0.25">
      <c r="B1226" s="12">
        <v>36822</v>
      </c>
      <c r="C1226" s="18">
        <v>6.6593299999999997</v>
      </c>
    </row>
    <row r="1227" spans="2:3" x14ac:dyDescent="0.25">
      <c r="B1227" s="12">
        <v>36815</v>
      </c>
      <c r="C1227" s="18">
        <v>6.3940169999999998</v>
      </c>
    </row>
    <row r="1228" spans="2:3" x14ac:dyDescent="0.25">
      <c r="B1228" s="12">
        <v>36808</v>
      </c>
      <c r="C1228" s="18">
        <v>6.1287060000000002</v>
      </c>
    </row>
    <row r="1229" spans="2:3" x14ac:dyDescent="0.25">
      <c r="B1229" s="12">
        <v>36801</v>
      </c>
      <c r="C1229" s="18">
        <v>6.3144220000000004</v>
      </c>
    </row>
    <row r="1230" spans="2:3" x14ac:dyDescent="0.25">
      <c r="B1230" s="12">
        <v>36794</v>
      </c>
      <c r="C1230" s="18">
        <v>6.4470789999999996</v>
      </c>
    </row>
    <row r="1231" spans="2:3" x14ac:dyDescent="0.25">
      <c r="B1231" s="12">
        <v>36787</v>
      </c>
      <c r="C1231" s="18">
        <v>8.2777349999999998</v>
      </c>
    </row>
    <row r="1232" spans="2:3" x14ac:dyDescent="0.25">
      <c r="B1232" s="12">
        <v>36780</v>
      </c>
      <c r="C1232" s="18">
        <v>9.3389769999999999</v>
      </c>
    </row>
    <row r="1233" spans="2:3" x14ac:dyDescent="0.25">
      <c r="B1233" s="12">
        <v>36773</v>
      </c>
      <c r="C1233" s="18">
        <v>9.1797909999999998</v>
      </c>
    </row>
    <row r="1234" spans="2:3" x14ac:dyDescent="0.25">
      <c r="B1234" s="12">
        <v>36766</v>
      </c>
      <c r="C1234" s="18">
        <v>9.2328530000000004</v>
      </c>
    </row>
    <row r="1235" spans="2:3" x14ac:dyDescent="0.25">
      <c r="B1235" s="12">
        <v>36759</v>
      </c>
      <c r="C1235" s="18">
        <v>7.800173</v>
      </c>
    </row>
    <row r="1236" spans="2:3" x14ac:dyDescent="0.25">
      <c r="B1236" s="12">
        <v>36752</v>
      </c>
      <c r="C1236" s="18">
        <v>8.5165129999999998</v>
      </c>
    </row>
    <row r="1237" spans="2:3" x14ac:dyDescent="0.25">
      <c r="B1237" s="12">
        <v>36745</v>
      </c>
      <c r="C1237" s="18">
        <v>7.9593610000000004</v>
      </c>
    </row>
    <row r="1238" spans="2:3" x14ac:dyDescent="0.25">
      <c r="B1238" s="12">
        <v>36738</v>
      </c>
      <c r="C1238" s="18">
        <v>8.9343800000000009</v>
      </c>
    </row>
    <row r="1239" spans="2:3" x14ac:dyDescent="0.25">
      <c r="B1239" s="12">
        <v>36731</v>
      </c>
      <c r="C1239" s="18">
        <v>8.8348859999999991</v>
      </c>
    </row>
    <row r="1240" spans="2:3" x14ac:dyDescent="0.25">
      <c r="B1240" s="12">
        <v>36724</v>
      </c>
      <c r="C1240" s="18">
        <v>9.1267309999999995</v>
      </c>
    </row>
    <row r="1241" spans="2:3" x14ac:dyDescent="0.25">
      <c r="B1241" s="12">
        <v>36717</v>
      </c>
      <c r="C1241" s="18">
        <v>9.1267309999999995</v>
      </c>
    </row>
    <row r="1242" spans="2:3" x14ac:dyDescent="0.25">
      <c r="B1242" s="12">
        <v>36710</v>
      </c>
      <c r="C1242" s="18">
        <v>8.8083570000000009</v>
      </c>
    </row>
    <row r="1243" spans="2:3" x14ac:dyDescent="0.25">
      <c r="B1243" s="12">
        <v>36703</v>
      </c>
      <c r="C1243" s="18">
        <v>8.8348859999999991</v>
      </c>
    </row>
    <row r="1244" spans="2:3" x14ac:dyDescent="0.25">
      <c r="B1244" s="12">
        <v>36696</v>
      </c>
      <c r="C1244" s="18">
        <v>7.0838299999999998</v>
      </c>
    </row>
    <row r="1245" spans="2:3" x14ac:dyDescent="0.25">
      <c r="B1245" s="12">
        <v>36689</v>
      </c>
      <c r="C1245" s="18">
        <v>7.4021999999999997</v>
      </c>
    </row>
    <row r="1246" spans="2:3" x14ac:dyDescent="0.25">
      <c r="B1246" s="12">
        <v>36682</v>
      </c>
      <c r="C1246" s="18">
        <v>7.6011829999999998</v>
      </c>
    </row>
    <row r="1247" spans="2:3" x14ac:dyDescent="0.25">
      <c r="B1247" s="12">
        <v>36675</v>
      </c>
      <c r="C1247" s="18">
        <v>7.3756680000000001</v>
      </c>
    </row>
    <row r="1248" spans="2:3" x14ac:dyDescent="0.25">
      <c r="B1248" s="12">
        <v>36668</v>
      </c>
      <c r="C1248" s="18">
        <v>7.1103620000000003</v>
      </c>
    </row>
    <row r="1249" spans="2:3" x14ac:dyDescent="0.25">
      <c r="B1249" s="12">
        <v>36661</v>
      </c>
      <c r="C1249" s="18">
        <v>7.1634229999999999</v>
      </c>
    </row>
    <row r="1250" spans="2:3" x14ac:dyDescent="0.25">
      <c r="B1250" s="12">
        <v>36654</v>
      </c>
      <c r="C1250" s="18">
        <v>7.6409830000000003</v>
      </c>
    </row>
    <row r="1251" spans="2:3" x14ac:dyDescent="0.25">
      <c r="B1251" s="12">
        <v>36647</v>
      </c>
      <c r="C1251" s="18">
        <v>7.4817920000000004</v>
      </c>
    </row>
    <row r="1252" spans="2:3" x14ac:dyDescent="0.25">
      <c r="B1252" s="12">
        <v>36640</v>
      </c>
      <c r="C1252" s="18">
        <v>7.2430199999999996</v>
      </c>
    </row>
    <row r="1253" spans="2:3" x14ac:dyDescent="0.25">
      <c r="B1253" s="12">
        <v>36633</v>
      </c>
      <c r="C1253" s="18">
        <v>6.6327980000000002</v>
      </c>
    </row>
    <row r="1254" spans="2:3" x14ac:dyDescent="0.25">
      <c r="B1254" s="12">
        <v>36626</v>
      </c>
      <c r="C1254" s="18">
        <v>5.6511449999999996</v>
      </c>
    </row>
    <row r="1255" spans="2:3" x14ac:dyDescent="0.25">
      <c r="B1255" s="12">
        <v>36619</v>
      </c>
      <c r="C1255" s="18">
        <v>6.7389229999999998</v>
      </c>
    </row>
    <row r="1256" spans="2:3" x14ac:dyDescent="0.25">
      <c r="B1256" s="12">
        <v>36612</v>
      </c>
      <c r="C1256" s="18">
        <v>7.5282239999999998</v>
      </c>
    </row>
    <row r="1257" spans="2:3" x14ac:dyDescent="0.25">
      <c r="B1257" s="12">
        <v>36605</v>
      </c>
      <c r="C1257" s="18">
        <v>6.8185180000000001</v>
      </c>
    </row>
    <row r="1258" spans="2:3" x14ac:dyDescent="0.25">
      <c r="B1258" s="12">
        <v>36598</v>
      </c>
      <c r="C1258" s="18">
        <v>5.4654259999999999</v>
      </c>
    </row>
    <row r="1259" spans="2:3" x14ac:dyDescent="0.25">
      <c r="B1259" s="12">
        <v>36591</v>
      </c>
      <c r="C1259" s="18">
        <v>5.8368630000000001</v>
      </c>
    </row>
    <row r="1260" spans="2:3" x14ac:dyDescent="0.25">
      <c r="B1260" s="12">
        <v>36584</v>
      </c>
      <c r="C1260" s="18">
        <v>5.757269</v>
      </c>
    </row>
    <row r="1261" spans="2:3" x14ac:dyDescent="0.25">
      <c r="B1261" s="12">
        <v>36577</v>
      </c>
      <c r="C1261" s="18">
        <v>4.9613329999999998</v>
      </c>
    </row>
    <row r="1262" spans="2:3" x14ac:dyDescent="0.25">
      <c r="B1262" s="12">
        <v>36570</v>
      </c>
      <c r="C1262" s="18">
        <v>4.9348010000000002</v>
      </c>
    </row>
    <row r="1263" spans="2:3" x14ac:dyDescent="0.25">
      <c r="B1263" s="12">
        <v>36563</v>
      </c>
      <c r="C1263" s="18">
        <v>4.3776440000000001</v>
      </c>
    </row>
    <row r="1264" spans="2:3" x14ac:dyDescent="0.25">
      <c r="B1264" s="12">
        <v>36556</v>
      </c>
      <c r="C1264" s="18">
        <v>4.8817399999999997</v>
      </c>
    </row>
    <row r="1265" spans="2:3" x14ac:dyDescent="0.25">
      <c r="B1265" s="12">
        <v>36549</v>
      </c>
      <c r="C1265" s="18">
        <v>6.6858589999999998</v>
      </c>
    </row>
    <row r="1266" spans="2:3" x14ac:dyDescent="0.25">
      <c r="B1266" s="12">
        <v>36542</v>
      </c>
      <c r="C1266" s="18">
        <v>6.3674869999999997</v>
      </c>
    </row>
    <row r="1267" spans="2:3" x14ac:dyDescent="0.25">
      <c r="B1267" s="12">
        <v>36535</v>
      </c>
      <c r="C1267" s="18">
        <v>6.2878920000000003</v>
      </c>
    </row>
    <row r="1268" spans="2:3" x14ac:dyDescent="0.25">
      <c r="B1268" s="12">
        <v>36528</v>
      </c>
      <c r="C1268" s="18">
        <v>6.3940169999999998</v>
      </c>
    </row>
    <row r="1269" spans="2:3" x14ac:dyDescent="0.25">
      <c r="B1269" s="12">
        <v>36521</v>
      </c>
      <c r="C1269" s="18">
        <v>7.3226100000000001</v>
      </c>
    </row>
    <row r="1270" spans="2:3" x14ac:dyDescent="0.25">
      <c r="B1270" s="12">
        <v>36514</v>
      </c>
      <c r="C1270" s="18">
        <v>6.4470789999999996</v>
      </c>
    </row>
    <row r="1271" spans="2:3" x14ac:dyDescent="0.25">
      <c r="B1271" s="12">
        <v>36507</v>
      </c>
      <c r="C1271" s="18">
        <v>6.6327980000000002</v>
      </c>
    </row>
    <row r="1272" spans="2:3" x14ac:dyDescent="0.25">
      <c r="B1272" s="12">
        <v>36500</v>
      </c>
      <c r="C1272" s="18">
        <v>7.2695449999999999</v>
      </c>
    </row>
    <row r="1273" spans="2:3" x14ac:dyDescent="0.25">
      <c r="B1273" s="12">
        <v>36493</v>
      </c>
      <c r="C1273" s="18">
        <v>7.2695449999999999</v>
      </c>
    </row>
    <row r="1274" spans="2:3" x14ac:dyDescent="0.25">
      <c r="B1274" s="12">
        <v>36486</v>
      </c>
      <c r="C1274" s="18">
        <v>8.728764</v>
      </c>
    </row>
    <row r="1275" spans="2:3" x14ac:dyDescent="0.25">
      <c r="B1275" s="12">
        <v>36479</v>
      </c>
      <c r="C1275" s="18">
        <v>9.0736679999999996</v>
      </c>
    </row>
    <row r="1276" spans="2:3" x14ac:dyDescent="0.25">
      <c r="B1276" s="12">
        <v>36472</v>
      </c>
      <c r="C1276" s="18">
        <v>10.373695</v>
      </c>
    </row>
    <row r="1277" spans="2:3" x14ac:dyDescent="0.25">
      <c r="B1277" s="12">
        <v>36465</v>
      </c>
      <c r="C1277" s="18">
        <v>8.8083570000000009</v>
      </c>
    </row>
    <row r="1278" spans="2:3" x14ac:dyDescent="0.25">
      <c r="B1278" s="12">
        <v>36458</v>
      </c>
      <c r="C1278" s="18">
        <v>10.241042999999999</v>
      </c>
    </row>
    <row r="1279" spans="2:3" x14ac:dyDescent="0.25">
      <c r="B1279" s="12">
        <v>36451</v>
      </c>
      <c r="C1279" s="18">
        <v>10.187976000000001</v>
      </c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279"/>
  <sheetViews>
    <sheetView topLeftCell="A21" workbookViewId="0">
      <selection activeCell="C41" sqref="C4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90</v>
      </c>
      <c r="H1" s="143" t="s">
        <v>91</v>
      </c>
      <c r="I1" s="144"/>
      <c r="J1" s="144"/>
      <c r="K1" s="144"/>
      <c r="L1" s="144"/>
      <c r="M1" s="145"/>
    </row>
    <row r="2" spans="1:13" ht="15.75" thickBot="1" x14ac:dyDescent="0.3">
      <c r="B2" s="12">
        <v>45390</v>
      </c>
      <c r="C2" s="18">
        <v>97.550003000000004</v>
      </c>
      <c r="D2" s="123">
        <f>C2/C3-1</f>
        <v>5.4480606324059933E-2</v>
      </c>
      <c r="H2" s="61"/>
      <c r="I2" s="62"/>
      <c r="J2" s="62"/>
      <c r="K2" s="62"/>
      <c r="L2" s="62"/>
      <c r="M2" s="63"/>
    </row>
    <row r="3" spans="1:13" ht="15.75" thickBot="1" x14ac:dyDescent="0.3">
      <c r="B3" s="12">
        <v>45383</v>
      </c>
      <c r="C3" s="18">
        <v>92.510002</v>
      </c>
      <c r="D3" s="123">
        <f t="shared" ref="D3:D66" si="0">C3/C4-1</f>
        <v>7.0593654873572165E-2</v>
      </c>
      <c r="H3" s="64" t="s">
        <v>92</v>
      </c>
      <c r="I3" s="65" t="s">
        <v>93</v>
      </c>
      <c r="J3" s="66" t="s">
        <v>94</v>
      </c>
      <c r="K3" s="67" t="s">
        <v>95</v>
      </c>
      <c r="L3" s="67" t="s">
        <v>96</v>
      </c>
      <c r="M3" s="68" t="s">
        <v>97</v>
      </c>
    </row>
    <row r="4" spans="1:13" x14ac:dyDescent="0.25">
      <c r="B4" s="12">
        <v>45376</v>
      </c>
      <c r="C4" s="18">
        <v>86.410004000000001</v>
      </c>
      <c r="D4" s="123">
        <f t="shared" si="0"/>
        <v>-2.53945524204513E-3</v>
      </c>
      <c r="H4" s="122">
        <f>$I$19-3*$I$23</f>
        <v>-0.16308958055050438</v>
      </c>
      <c r="I4" s="70">
        <f>H4</f>
        <v>-0.16308958055050438</v>
      </c>
      <c r="J4" s="71">
        <f>COUNTIF(D:D,"&lt;="&amp;H4)</f>
        <v>9</v>
      </c>
      <c r="K4" s="71" t="str">
        <f>"Less than "&amp;TEXT(H4,"0,00%")</f>
        <v>Less than -16,31%</v>
      </c>
      <c r="L4" s="72">
        <f>J4/$I$31</f>
        <v>7.0477682067345343E-3</v>
      </c>
      <c r="M4" s="73">
        <f>L4</f>
        <v>7.0477682067345343E-3</v>
      </c>
    </row>
    <row r="5" spans="1:13" x14ac:dyDescent="0.25">
      <c r="B5" s="12">
        <v>45369</v>
      </c>
      <c r="C5" s="18">
        <v>86.629997000000003</v>
      </c>
      <c r="D5" s="123">
        <f t="shared" si="0"/>
        <v>8.5724976993044599E-2</v>
      </c>
      <c r="H5" s="74">
        <f>$I$19-2.4*$I$23</f>
        <v>-0.12980757634604578</v>
      </c>
      <c r="I5" s="75">
        <f>H5</f>
        <v>-0.12980757634604578</v>
      </c>
      <c r="J5" s="76">
        <f>COUNTIFS(D:D,"&lt;="&amp;H5,D:D,"&gt;"&amp;H4)</f>
        <v>11</v>
      </c>
      <c r="K5" s="77" t="str">
        <f t="shared" ref="K5:K14" si="1">TEXT(H4,"0,00%")&amp;" to "&amp;TEXT(H5,"0,00%")</f>
        <v>-16,31% to -12,98%</v>
      </c>
      <c r="L5" s="78">
        <f>J5/$I$31</f>
        <v>8.6139389193422081E-3</v>
      </c>
      <c r="M5" s="79">
        <f>M4+L5</f>
        <v>1.5661707126076743E-2</v>
      </c>
    </row>
    <row r="6" spans="1:13" x14ac:dyDescent="0.25">
      <c r="B6" s="12">
        <v>45362</v>
      </c>
      <c r="C6" s="18">
        <v>79.790001000000004</v>
      </c>
      <c r="D6" s="123">
        <f t="shared" si="0"/>
        <v>-1.9658410365627321E-2</v>
      </c>
      <c r="H6" s="74">
        <f>$I$19-1.8*$I$23</f>
        <v>-9.6525572141587204E-2</v>
      </c>
      <c r="I6" s="75">
        <f t="shared" ref="I6:I14" si="2">H6</f>
        <v>-9.6525572141587204E-2</v>
      </c>
      <c r="J6" s="76">
        <f t="shared" ref="J6:J14" si="3">COUNTIFS(D:D,"&lt;="&amp;H6,D:D,"&gt;"&amp;H5)</f>
        <v>21</v>
      </c>
      <c r="K6" s="77" t="str">
        <f t="shared" si="1"/>
        <v>-12,98% to -9,65%</v>
      </c>
      <c r="L6" s="78">
        <f t="shared" ref="L6:L15" si="4">J6/$I$31</f>
        <v>1.644479248238058E-2</v>
      </c>
      <c r="M6" s="79">
        <f t="shared" ref="M6:M15" si="5">M5+L6</f>
        <v>3.2106499608457323E-2</v>
      </c>
    </row>
    <row r="7" spans="1:13" x14ac:dyDescent="0.25">
      <c r="B7" s="12">
        <v>45355</v>
      </c>
      <c r="C7" s="18">
        <v>81.389999000000003</v>
      </c>
      <c r="D7" s="123">
        <f t="shared" si="0"/>
        <v>-1.1177244834825406E-2</v>
      </c>
      <c r="H7" s="74">
        <f>$I$19-1.2*$I$23</f>
        <v>-6.3243567937128611E-2</v>
      </c>
      <c r="I7" s="75">
        <f t="shared" si="2"/>
        <v>-6.3243567937128611E-2</v>
      </c>
      <c r="J7" s="76">
        <f t="shared" si="3"/>
        <v>56</v>
      </c>
      <c r="K7" s="77" t="str">
        <f t="shared" si="1"/>
        <v>-9,65% to -6,32%</v>
      </c>
      <c r="L7" s="78">
        <f t="shared" si="4"/>
        <v>4.3852779953014877E-2</v>
      </c>
      <c r="M7" s="79">
        <f t="shared" si="5"/>
        <v>7.5959279561472193E-2</v>
      </c>
    </row>
    <row r="8" spans="1:13" x14ac:dyDescent="0.25">
      <c r="B8" s="12">
        <v>45348</v>
      </c>
      <c r="C8" s="18">
        <v>82.309997999999993</v>
      </c>
      <c r="D8" s="123">
        <f t="shared" si="0"/>
        <v>-4.078778792186899E-2</v>
      </c>
      <c r="H8" s="74">
        <f>$I$19-0.6*$I$23</f>
        <v>-2.9961563732670015E-2</v>
      </c>
      <c r="I8" s="75">
        <f t="shared" si="2"/>
        <v>-2.9961563732670015E-2</v>
      </c>
      <c r="J8" s="76">
        <f t="shared" si="3"/>
        <v>174</v>
      </c>
      <c r="K8" s="77" t="str">
        <f t="shared" si="1"/>
        <v>-6,32% to -3,00%</v>
      </c>
      <c r="L8" s="78">
        <f t="shared" si="4"/>
        <v>0.13625685199686766</v>
      </c>
      <c r="M8" s="79">
        <f t="shared" si="5"/>
        <v>0.21221613155833985</v>
      </c>
    </row>
    <row r="9" spans="1:13" x14ac:dyDescent="0.25">
      <c r="B9" s="12">
        <v>45341</v>
      </c>
      <c r="C9" s="18">
        <v>85.809997999999993</v>
      </c>
      <c r="D9" s="123">
        <f t="shared" si="0"/>
        <v>2.1020787843772926E-3</v>
      </c>
      <c r="H9" s="74">
        <f>$I$19</f>
        <v>3.320440471788577E-3</v>
      </c>
      <c r="I9" s="75">
        <f t="shared" si="2"/>
        <v>3.320440471788577E-3</v>
      </c>
      <c r="J9" s="76">
        <f t="shared" si="3"/>
        <v>381</v>
      </c>
      <c r="K9" s="77" t="str">
        <f t="shared" si="1"/>
        <v>-3,00% to 0,33%</v>
      </c>
      <c r="L9" s="78">
        <f t="shared" si="4"/>
        <v>0.29835552075176192</v>
      </c>
      <c r="M9" s="79">
        <f t="shared" si="5"/>
        <v>0.51057165231010182</v>
      </c>
    </row>
    <row r="10" spans="1:13" x14ac:dyDescent="0.25">
      <c r="B10" s="12">
        <v>45334</v>
      </c>
      <c r="C10" s="18">
        <v>85.629997000000003</v>
      </c>
      <c r="D10" s="123">
        <f t="shared" si="0"/>
        <v>-5.8051784211718971E-3</v>
      </c>
      <c r="H10" s="74">
        <f>$I$19+0.6*$I$23</f>
        <v>3.6602444676247167E-2</v>
      </c>
      <c r="I10" s="75">
        <f t="shared" si="2"/>
        <v>3.6602444676247167E-2</v>
      </c>
      <c r="J10" s="76">
        <f t="shared" si="3"/>
        <v>357</v>
      </c>
      <c r="K10" s="77" t="str">
        <f t="shared" si="1"/>
        <v>0,33% to 3,66%</v>
      </c>
      <c r="L10" s="78">
        <f t="shared" si="4"/>
        <v>0.27956147220046984</v>
      </c>
      <c r="M10" s="79">
        <f t="shared" si="5"/>
        <v>0.79013312451057161</v>
      </c>
    </row>
    <row r="11" spans="1:13" x14ac:dyDescent="0.25">
      <c r="B11" s="12">
        <v>45327</v>
      </c>
      <c r="C11" s="18">
        <v>86.129997000000003</v>
      </c>
      <c r="D11" s="123">
        <f t="shared" si="0"/>
        <v>1.2222365129738622E-2</v>
      </c>
      <c r="H11" s="74">
        <f>$I$19+1.2*$I$23</f>
        <v>6.988444888070576E-2</v>
      </c>
      <c r="I11" s="75">
        <f t="shared" si="2"/>
        <v>6.988444888070576E-2</v>
      </c>
      <c r="J11" s="76">
        <f t="shared" si="3"/>
        <v>161</v>
      </c>
      <c r="K11" s="77" t="str">
        <f t="shared" si="1"/>
        <v>3,66% to 6,99%</v>
      </c>
      <c r="L11" s="78">
        <f t="shared" si="4"/>
        <v>0.12607674236491778</v>
      </c>
      <c r="M11" s="79">
        <f t="shared" si="5"/>
        <v>0.91620986687548944</v>
      </c>
    </row>
    <row r="12" spans="1:13" x14ac:dyDescent="0.25">
      <c r="B12" s="12">
        <v>45320</v>
      </c>
      <c r="C12" s="18">
        <v>85.089995999999999</v>
      </c>
      <c r="D12" s="123">
        <f t="shared" si="0"/>
        <v>-1.6755315267445003E-2</v>
      </c>
      <c r="H12" s="74">
        <f>$I$19+1.8*$I$23</f>
        <v>0.10316645308516435</v>
      </c>
      <c r="I12" s="75">
        <f t="shared" si="2"/>
        <v>0.10316645308516435</v>
      </c>
      <c r="J12" s="76">
        <f t="shared" si="3"/>
        <v>59</v>
      </c>
      <c r="K12" s="77" t="str">
        <f t="shared" si="1"/>
        <v>6,99% to 10,32%</v>
      </c>
      <c r="L12" s="78">
        <f t="shared" si="4"/>
        <v>4.6202036021926393E-2</v>
      </c>
      <c r="M12" s="79">
        <f t="shared" si="5"/>
        <v>0.96241190289741585</v>
      </c>
    </row>
    <row r="13" spans="1:13" x14ac:dyDescent="0.25">
      <c r="B13" s="12">
        <v>45313</v>
      </c>
      <c r="C13" s="18">
        <v>86.540001000000004</v>
      </c>
      <c r="D13" s="123">
        <f t="shared" si="0"/>
        <v>0.11592517926788481</v>
      </c>
      <c r="H13" s="74">
        <f>$I$19+2.4*$I$23</f>
        <v>0.13644845728962296</v>
      </c>
      <c r="I13" s="75">
        <f t="shared" si="2"/>
        <v>0.13644845728962296</v>
      </c>
      <c r="J13" s="76">
        <f t="shared" si="3"/>
        <v>25</v>
      </c>
      <c r="K13" s="77" t="str">
        <f t="shared" si="1"/>
        <v>10,32% to 13,64%</v>
      </c>
      <c r="L13" s="78">
        <f t="shared" si="4"/>
        <v>1.9577133907595929E-2</v>
      </c>
      <c r="M13" s="79">
        <f t="shared" si="5"/>
        <v>0.98198903680501182</v>
      </c>
    </row>
    <row r="14" spans="1:13" x14ac:dyDescent="0.25">
      <c r="B14" s="12">
        <v>45306</v>
      </c>
      <c r="C14" s="18">
        <v>77.550003000000004</v>
      </c>
      <c r="D14" s="123">
        <f t="shared" si="0"/>
        <v>5.5757259241808743E-3</v>
      </c>
      <c r="H14" s="74">
        <f>$I$19+3*$I$23</f>
        <v>0.16973046149408155</v>
      </c>
      <c r="I14" s="75">
        <f t="shared" si="2"/>
        <v>0.16973046149408155</v>
      </c>
      <c r="J14" s="76">
        <f t="shared" si="3"/>
        <v>8</v>
      </c>
      <c r="K14" s="77" t="str">
        <f t="shared" si="1"/>
        <v>13,64% to 16,97%</v>
      </c>
      <c r="L14" s="78">
        <f t="shared" si="4"/>
        <v>6.2646828504306969E-3</v>
      </c>
      <c r="M14" s="79">
        <f t="shared" si="5"/>
        <v>0.98825371965544251</v>
      </c>
    </row>
    <row r="15" spans="1:13" ht="15.75" thickBot="1" x14ac:dyDescent="0.3">
      <c r="B15" s="12">
        <v>45299</v>
      </c>
      <c r="C15" s="18">
        <v>77.120002999999997</v>
      </c>
      <c r="D15" s="123">
        <f t="shared" si="0"/>
        <v>-1.9203790634762519E-2</v>
      </c>
      <c r="H15" s="80"/>
      <c r="I15" s="81" t="s">
        <v>98</v>
      </c>
      <c r="J15" s="81">
        <f>COUNTIF(D:D,"&gt;"&amp;H14)</f>
        <v>15</v>
      </c>
      <c r="K15" s="81" t="str">
        <f>"Greater than "&amp;TEXT(H14,"0,00%")</f>
        <v>Greater than 16,97%</v>
      </c>
      <c r="L15" s="82">
        <f t="shared" si="4"/>
        <v>1.1746280344557557E-2</v>
      </c>
      <c r="M15" s="82">
        <f t="shared" si="5"/>
        <v>1</v>
      </c>
    </row>
    <row r="16" spans="1:13" ht="15.75" thickBot="1" x14ac:dyDescent="0.3">
      <c r="B16" s="12">
        <v>45292</v>
      </c>
      <c r="C16" s="18">
        <v>78.629997000000003</v>
      </c>
      <c r="D16" s="123">
        <f t="shared" si="0"/>
        <v>-3.6160884134324833E-2</v>
      </c>
      <c r="H16" s="83"/>
      <c r="M16" s="84"/>
    </row>
    <row r="17" spans="2:13" x14ac:dyDescent="0.25">
      <c r="B17" s="12">
        <v>45285</v>
      </c>
      <c r="C17" s="18">
        <v>81.580001999999993</v>
      </c>
      <c r="D17" s="123">
        <f t="shared" si="0"/>
        <v>3.4754009880974657E-2</v>
      </c>
      <c r="H17" s="146" t="s">
        <v>129</v>
      </c>
      <c r="I17" s="147"/>
      <c r="M17" s="84"/>
    </row>
    <row r="18" spans="2:13" x14ac:dyDescent="0.25">
      <c r="B18" s="12">
        <v>45278</v>
      </c>
      <c r="C18" s="18">
        <v>78.839995999999999</v>
      </c>
      <c r="D18" s="123">
        <f t="shared" si="0"/>
        <v>3.7504909527698693E-2</v>
      </c>
      <c r="H18" s="148"/>
      <c r="I18" s="149"/>
      <c r="M18" s="84"/>
    </row>
    <row r="19" spans="2:13" x14ac:dyDescent="0.25">
      <c r="B19" s="12">
        <v>45271</v>
      </c>
      <c r="C19" s="18">
        <v>75.989998</v>
      </c>
      <c r="D19" s="123">
        <f t="shared" si="0"/>
        <v>3.0093548736351394E-2</v>
      </c>
      <c r="H19" s="85" t="s">
        <v>99</v>
      </c>
      <c r="I19" s="125">
        <f>AVERAGE(D:D)</f>
        <v>3.320440471788577E-3</v>
      </c>
      <c r="M19" s="84"/>
    </row>
    <row r="20" spans="2:13" x14ac:dyDescent="0.25">
      <c r="B20" s="12">
        <v>45264</v>
      </c>
      <c r="C20" s="18">
        <v>73.769997000000004</v>
      </c>
      <c r="D20" s="123">
        <f t="shared" si="0"/>
        <v>-5.7131916082104106E-2</v>
      </c>
      <c r="H20" s="85" t="s">
        <v>100</v>
      </c>
      <c r="I20" s="125">
        <f>_xlfn.STDEV.S(D:D)/SQRT(COUNT(D:D))</f>
        <v>1.5522539444527944E-3</v>
      </c>
      <c r="M20" s="84"/>
    </row>
    <row r="21" spans="2:13" x14ac:dyDescent="0.25">
      <c r="B21" s="12">
        <v>45257</v>
      </c>
      <c r="C21" s="18">
        <v>78.239998</v>
      </c>
      <c r="D21" s="123">
        <f t="shared" si="0"/>
        <v>-3.3121273885350355E-3</v>
      </c>
      <c r="H21" s="85" t="s">
        <v>101</v>
      </c>
      <c r="I21" s="125">
        <f>MEDIAN(D:D)</f>
        <v>2.4967258884758259E-3</v>
      </c>
      <c r="M21" s="84"/>
    </row>
    <row r="22" spans="2:13" x14ac:dyDescent="0.25">
      <c r="B22" s="12">
        <v>45250</v>
      </c>
      <c r="C22" s="18">
        <v>78.5</v>
      </c>
      <c r="D22" s="123">
        <f t="shared" si="0"/>
        <v>2.2982635342185809E-3</v>
      </c>
      <c r="H22" s="85" t="s">
        <v>102</v>
      </c>
      <c r="I22" s="125">
        <f>MODE(D:D)</f>
        <v>0</v>
      </c>
      <c r="M22" s="84"/>
    </row>
    <row r="23" spans="2:13" x14ac:dyDescent="0.25">
      <c r="B23" s="12">
        <v>45243</v>
      </c>
      <c r="C23" s="18">
        <v>78.319999999999993</v>
      </c>
      <c r="D23" s="123">
        <f t="shared" si="0"/>
        <v>-1.1859727179921231E-2</v>
      </c>
      <c r="H23" s="85" t="s">
        <v>103</v>
      </c>
      <c r="I23" s="125">
        <f>_xlfn.STDEV.S(D:D)</f>
        <v>5.5470007007430988E-2</v>
      </c>
      <c r="M23" s="84"/>
    </row>
    <row r="24" spans="2:13" x14ac:dyDescent="0.25">
      <c r="B24" s="12">
        <v>45236</v>
      </c>
      <c r="C24" s="18">
        <v>79.260002</v>
      </c>
      <c r="D24" s="123">
        <f t="shared" si="0"/>
        <v>-6.6760838337454498E-2</v>
      </c>
      <c r="H24" s="85" t="s">
        <v>104</v>
      </c>
      <c r="I24" s="125">
        <f>_xlfn.VAR.S(D:D)</f>
        <v>3.0769216774044427E-3</v>
      </c>
      <c r="M24" s="84"/>
    </row>
    <row r="25" spans="2:13" x14ac:dyDescent="0.25">
      <c r="B25" s="12">
        <v>45229</v>
      </c>
      <c r="C25" s="18">
        <v>84.93</v>
      </c>
      <c r="D25" s="123">
        <f t="shared" si="0"/>
        <v>3.6110759593622754E-2</v>
      </c>
      <c r="H25" s="85" t="s">
        <v>105</v>
      </c>
      <c r="I25" s="126">
        <f>KURT(D:D)</f>
        <v>4.6986989572225966</v>
      </c>
      <c r="M25" s="84"/>
    </row>
    <row r="26" spans="2:13" x14ac:dyDescent="0.25">
      <c r="B26" s="12">
        <v>45222</v>
      </c>
      <c r="C26" s="18">
        <v>81.970000999999996</v>
      </c>
      <c r="D26" s="123">
        <f t="shared" si="0"/>
        <v>5.1301782078981839E-2</v>
      </c>
      <c r="H26" s="85" t="s">
        <v>106</v>
      </c>
      <c r="I26" s="126">
        <f>SKEW(D:D)</f>
        <v>8.3384821510285242E-3</v>
      </c>
      <c r="M26" s="84"/>
    </row>
    <row r="27" spans="2:13" x14ac:dyDescent="0.25">
      <c r="B27" s="12">
        <v>45215</v>
      </c>
      <c r="C27" s="18">
        <v>77.970000999999996</v>
      </c>
      <c r="D27" s="123">
        <f t="shared" si="0"/>
        <v>4.379801792340654E-3</v>
      </c>
      <c r="H27" s="85" t="s">
        <v>95</v>
      </c>
      <c r="I27" s="125">
        <f>I29-I28</f>
        <v>0.64023846209908764</v>
      </c>
      <c r="M27" s="84"/>
    </row>
    <row r="28" spans="2:13" x14ac:dyDescent="0.25">
      <c r="B28" s="12">
        <v>45208</v>
      </c>
      <c r="C28" s="18">
        <v>77.629997000000003</v>
      </c>
      <c r="D28" s="123">
        <f t="shared" si="0"/>
        <v>-5.3177230227521077E-2</v>
      </c>
      <c r="H28" s="85" t="s">
        <v>107</v>
      </c>
      <c r="I28" s="125">
        <f>MIN(D:D)</f>
        <v>-0.34704513692209915</v>
      </c>
      <c r="M28" s="84"/>
    </row>
    <row r="29" spans="2:13" x14ac:dyDescent="0.25">
      <c r="B29" s="12">
        <v>45201</v>
      </c>
      <c r="C29" s="18">
        <v>81.989998</v>
      </c>
      <c r="D29" s="123">
        <f t="shared" si="0"/>
        <v>-2.4625268251850185E-2</v>
      </c>
      <c r="H29" s="85" t="s">
        <v>108</v>
      </c>
      <c r="I29" s="125">
        <f>MAX(D:D)</f>
        <v>0.29319332517698848</v>
      </c>
      <c r="M29" s="84"/>
    </row>
    <row r="30" spans="2:13" x14ac:dyDescent="0.25">
      <c r="B30" s="12">
        <v>45194</v>
      </c>
      <c r="C30" s="18">
        <v>84.059997999999993</v>
      </c>
      <c r="D30" s="123">
        <f t="shared" si="0"/>
        <v>4.1612662282971558E-2</v>
      </c>
      <c r="H30" s="85" t="s">
        <v>109</v>
      </c>
      <c r="I30" s="126">
        <f>SUM(D:D)</f>
        <v>4.2402024824740128</v>
      </c>
      <c r="M30" s="84"/>
    </row>
    <row r="31" spans="2:13" ht="15.75" thickBot="1" x14ac:dyDescent="0.3">
      <c r="B31" s="12">
        <v>45187</v>
      </c>
      <c r="C31" s="18">
        <v>80.701781999999994</v>
      </c>
      <c r="D31" s="123">
        <f t="shared" si="0"/>
        <v>-0.16302066328784781</v>
      </c>
      <c r="H31" s="86" t="s">
        <v>110</v>
      </c>
      <c r="I31" s="63">
        <f>COUNT(D:D)</f>
        <v>1277</v>
      </c>
      <c r="M31" s="84"/>
    </row>
    <row r="32" spans="2:13" ht="15.75" thickBot="1" x14ac:dyDescent="0.3">
      <c r="B32" s="12">
        <v>45180</v>
      </c>
      <c r="C32" s="18">
        <v>96.420280000000005</v>
      </c>
      <c r="D32" s="123">
        <f t="shared" si="0"/>
        <v>2.1009620981087496E-2</v>
      </c>
      <c r="H32" s="124"/>
      <c r="M32" s="84"/>
    </row>
    <row r="33" spans="2:13" x14ac:dyDescent="0.25">
      <c r="B33" s="12">
        <v>45173</v>
      </c>
      <c r="C33" s="18">
        <v>94.436211</v>
      </c>
      <c r="D33" s="123">
        <f t="shared" si="0"/>
        <v>-6.2440195774392193E-2</v>
      </c>
      <c r="H33" s="89"/>
      <c r="I33" s="90" t="s">
        <v>111</v>
      </c>
      <c r="J33" s="90" t="s">
        <v>110</v>
      </c>
      <c r="K33" s="90" t="s">
        <v>112</v>
      </c>
      <c r="L33" s="91" t="s">
        <v>113</v>
      </c>
      <c r="M33" s="84"/>
    </row>
    <row r="34" spans="2:13" x14ac:dyDescent="0.25">
      <c r="B34" s="12">
        <v>45166</v>
      </c>
      <c r="C34" s="18">
        <v>100.725533</v>
      </c>
      <c r="D34" s="123">
        <f t="shared" si="0"/>
        <v>-8.0130194975476243E-2</v>
      </c>
      <c r="H34" s="92" t="s">
        <v>114</v>
      </c>
      <c r="I34" s="78">
        <f>AVERAGEIF(D:D,"&gt;0")</f>
        <v>4.0283456582380715E-2</v>
      </c>
      <c r="J34" s="76">
        <f>COUNTIF(D:D,"&gt;0")</f>
        <v>663</v>
      </c>
      <c r="K34" s="78">
        <f>J34/$I$31</f>
        <v>0.51918559122944397</v>
      </c>
      <c r="L34" s="79">
        <f>K34*I34</f>
        <v>2.0914590222488968E-2</v>
      </c>
      <c r="M34" s="84"/>
    </row>
    <row r="35" spans="2:13" x14ac:dyDescent="0.25">
      <c r="B35" s="12">
        <v>45159</v>
      </c>
      <c r="C35" s="18">
        <v>109.499771</v>
      </c>
      <c r="D35" s="123">
        <f t="shared" si="0"/>
        <v>1.2107184205075727E-2</v>
      </c>
      <c r="H35" s="92" t="s">
        <v>115</v>
      </c>
      <c r="I35" s="78">
        <f>AVERAGEIF(D:D,"&lt;0")</f>
        <v>-3.7136742531643695E-2</v>
      </c>
      <c r="J35" s="76">
        <f>COUNTIF(D:D,"&lt;0")</f>
        <v>605</v>
      </c>
      <c r="K35" s="78">
        <f>J35/$I$31</f>
        <v>0.47376664056382145</v>
      </c>
      <c r="L35" s="79">
        <f t="shared" ref="L35:L36" si="6">K35*I35</f>
        <v>-1.7594149750700418E-2</v>
      </c>
      <c r="M35" s="84"/>
    </row>
    <row r="36" spans="2:13" ht="15.75" thickBot="1" x14ac:dyDescent="0.3">
      <c r="B36" s="12">
        <v>45152</v>
      </c>
      <c r="C36" s="18">
        <v>108.189896</v>
      </c>
      <c r="D36" s="123">
        <f t="shared" si="0"/>
        <v>5.6401884730843399E-3</v>
      </c>
      <c r="H36" s="93" t="s">
        <v>116</v>
      </c>
      <c r="I36" s="81">
        <v>0</v>
      </c>
      <c r="J36" s="81">
        <f>COUNTIF(D:D,"0")</f>
        <v>9</v>
      </c>
      <c r="K36" s="94">
        <f>J36/$I$31</f>
        <v>7.0477682067345343E-3</v>
      </c>
      <c r="L36" s="82">
        <f t="shared" si="6"/>
        <v>0</v>
      </c>
      <c r="M36" s="84"/>
    </row>
    <row r="37" spans="2:13" ht="15.75" thickBot="1" x14ac:dyDescent="0.3">
      <c r="B37" s="12">
        <v>45145</v>
      </c>
      <c r="C37" s="18">
        <v>107.583107</v>
      </c>
      <c r="D37" s="123">
        <f t="shared" si="0"/>
        <v>5.7564779403204369E-2</v>
      </c>
      <c r="H37" s="88"/>
      <c r="I37" s="95"/>
      <c r="J37" s="95"/>
      <c r="K37" s="95"/>
      <c r="L37" s="95"/>
      <c r="M37" s="84"/>
    </row>
    <row r="38" spans="2:13" x14ac:dyDescent="0.25">
      <c r="B38" s="12">
        <v>45138</v>
      </c>
      <c r="C38" s="18">
        <v>101.727203</v>
      </c>
      <c r="D38" s="123">
        <f t="shared" si="0"/>
        <v>-2.7381878232171086E-3</v>
      </c>
      <c r="H38" s="69" t="s">
        <v>117</v>
      </c>
      <c r="I38" s="90" t="s">
        <v>118</v>
      </c>
      <c r="J38" s="90" t="s">
        <v>119</v>
      </c>
      <c r="K38" s="90" t="s">
        <v>120</v>
      </c>
      <c r="L38" s="90" t="s">
        <v>121</v>
      </c>
      <c r="M38" s="91" t="s">
        <v>122</v>
      </c>
    </row>
    <row r="39" spans="2:13" x14ac:dyDescent="0.25">
      <c r="B39" s="12">
        <v>45131</v>
      </c>
      <c r="C39" s="18">
        <v>102.006516</v>
      </c>
      <c r="D39" s="123">
        <f t="shared" si="0"/>
        <v>3.7785388467082015E-4</v>
      </c>
      <c r="H39" s="96">
        <v>1</v>
      </c>
      <c r="I39" s="78">
        <f>$I$19+($H39*$I$23)</f>
        <v>5.8790447479219562E-2</v>
      </c>
      <c r="J39" s="78">
        <f>$I$19-($H39*$I$23)</f>
        <v>-5.2149566535642414E-2</v>
      </c>
      <c r="K39" s="76">
        <f>COUNTIFS(D:D,"&lt;"&amp;I39,D:D,"&gt;"&amp;J39)</f>
        <v>993</v>
      </c>
      <c r="L39" s="78">
        <f>K39/$I$31</f>
        <v>0.77760375880971022</v>
      </c>
      <c r="M39" s="79">
        <v>0.68269999999999997</v>
      </c>
    </row>
    <row r="40" spans="2:13" x14ac:dyDescent="0.25">
      <c r="B40" s="12">
        <v>45124</v>
      </c>
      <c r="C40" s="18">
        <v>101.96798699999999</v>
      </c>
      <c r="D40" s="123">
        <f t="shared" si="0"/>
        <v>-1.9994458731495079E-2</v>
      </c>
      <c r="H40" s="96">
        <v>2</v>
      </c>
      <c r="I40" s="78">
        <f>$I$19+($H40*$I$23)</f>
        <v>0.11426045448665055</v>
      </c>
      <c r="J40" s="78">
        <f>$I$19-($H40*$I$23)</f>
        <v>-0.1076195735430734</v>
      </c>
      <c r="K40" s="76">
        <f>COUNTIFS(D:D,"&lt;"&amp;I40,D:D,"&gt;"&amp;J40)</f>
        <v>1212</v>
      </c>
      <c r="L40" s="78">
        <f>K40/$I$31</f>
        <v>0.94909945184025057</v>
      </c>
      <c r="M40" s="79">
        <v>0.95450000000000002</v>
      </c>
    </row>
    <row r="41" spans="2:13" x14ac:dyDescent="0.25">
      <c r="B41" s="12">
        <v>45117</v>
      </c>
      <c r="C41" s="18">
        <v>104.048378</v>
      </c>
      <c r="D41" s="123">
        <f t="shared" si="0"/>
        <v>1.7619539262807571E-3</v>
      </c>
      <c r="H41" s="96">
        <v>3</v>
      </c>
      <c r="I41" s="78">
        <f>$I$19+($H41*$I$23)</f>
        <v>0.16973046149408155</v>
      </c>
      <c r="J41" s="78">
        <f>$I$19-($H41*$I$23)</f>
        <v>-0.16308958055050438</v>
      </c>
      <c r="K41" s="76">
        <f>COUNTIFS(D:D,"&lt;"&amp;I41,D:D,"&gt;"&amp;J41)</f>
        <v>1253</v>
      </c>
      <c r="L41" s="78">
        <f>K41/$I$31</f>
        <v>0.98120595144870792</v>
      </c>
      <c r="M41" s="97">
        <v>0.99729999999999996</v>
      </c>
    </row>
    <row r="42" spans="2:13" ht="15.75" thickBot="1" x14ac:dyDescent="0.3">
      <c r="B42" s="12">
        <v>45110</v>
      </c>
      <c r="C42" s="18">
        <v>103.86537199999999</v>
      </c>
      <c r="D42" s="123">
        <f t="shared" si="0"/>
        <v>-5.808131084874768E-3</v>
      </c>
      <c r="H42" s="74"/>
      <c r="M42" s="97"/>
    </row>
    <row r="43" spans="2:13" ht="15.75" thickBot="1" x14ac:dyDescent="0.3">
      <c r="B43" s="12">
        <v>45103</v>
      </c>
      <c r="C43" s="18">
        <v>104.47216</v>
      </c>
      <c r="D43" s="123">
        <f t="shared" si="0"/>
        <v>7.5984524022693734E-2</v>
      </c>
      <c r="H43" s="150" t="s">
        <v>123</v>
      </c>
      <c r="I43" s="151"/>
      <c r="J43" s="151"/>
      <c r="K43" s="151"/>
      <c r="L43" s="151"/>
      <c r="M43" s="152"/>
    </row>
    <row r="44" spans="2:13" x14ac:dyDescent="0.25">
      <c r="B44" s="12">
        <v>45096</v>
      </c>
      <c r="C44" s="18">
        <v>97.094481999999999</v>
      </c>
      <c r="D44" s="123">
        <f t="shared" si="0"/>
        <v>-1.7431940265776991E-2</v>
      </c>
      <c r="H44" s="98">
        <v>0.01</v>
      </c>
      <c r="I44" s="99">
        <f t="shared" ref="I44:I58" si="7">_xlfn.PERCENTILE.INC(D:D,H44)</f>
        <v>-0.15143833714380897</v>
      </c>
      <c r="J44" s="100">
        <v>0.2</v>
      </c>
      <c r="K44" s="99">
        <f t="shared" ref="K44:K56" si="8">_xlfn.PERCENTILE.INC(D:D,J44)</f>
        <v>-3.196289166944135E-2</v>
      </c>
      <c r="L44" s="100">
        <v>0.85</v>
      </c>
      <c r="M44" s="101">
        <f t="shared" ref="M44:M58" si="9">_xlfn.PERCENTILE.INC(D:D,L44)</f>
        <v>4.7975234642251813E-2</v>
      </c>
    </row>
    <row r="45" spans="2:13" x14ac:dyDescent="0.25">
      <c r="B45" s="12">
        <v>45089</v>
      </c>
      <c r="C45" s="18">
        <v>98.817054999999996</v>
      </c>
      <c r="D45" s="123">
        <f t="shared" si="0"/>
        <v>4.2419345331013991E-2</v>
      </c>
      <c r="H45" s="102">
        <v>0.02</v>
      </c>
      <c r="I45" s="103">
        <f t="shared" si="7"/>
        <v>-0.114049599533228</v>
      </c>
      <c r="J45" s="104">
        <v>0.25</v>
      </c>
      <c r="K45" s="103">
        <f t="shared" si="8"/>
        <v>-2.4626255242868766E-2</v>
      </c>
      <c r="L45" s="104">
        <v>0.86</v>
      </c>
      <c r="M45" s="105">
        <f t="shared" si="9"/>
        <v>5.0454542042736174E-2</v>
      </c>
    </row>
    <row r="46" spans="2:13" x14ac:dyDescent="0.25">
      <c r="B46" s="12">
        <v>45082</v>
      </c>
      <c r="C46" s="18">
        <v>94.795876000000007</v>
      </c>
      <c r="D46" s="123">
        <f t="shared" si="0"/>
        <v>-3.0595134946618585E-2</v>
      </c>
      <c r="H46" s="102">
        <v>0.03</v>
      </c>
      <c r="I46" s="103">
        <f t="shared" si="7"/>
        <v>-9.9950657027583295E-2</v>
      </c>
      <c r="J46" s="104">
        <v>0.3</v>
      </c>
      <c r="K46" s="103">
        <f t="shared" si="8"/>
        <v>-1.8397833364539571E-2</v>
      </c>
      <c r="L46" s="104">
        <v>0.87</v>
      </c>
      <c r="M46" s="105">
        <f t="shared" si="9"/>
        <v>5.3687995633795831E-2</v>
      </c>
    </row>
    <row r="47" spans="2:13" x14ac:dyDescent="0.25">
      <c r="B47" s="12">
        <v>45075</v>
      </c>
      <c r="C47" s="18">
        <v>97.787704000000005</v>
      </c>
      <c r="D47" s="123">
        <f t="shared" si="0"/>
        <v>1.5484566520437504E-2</v>
      </c>
      <c r="H47" s="102">
        <v>0.04</v>
      </c>
      <c r="I47" s="103">
        <f t="shared" si="7"/>
        <v>-8.7003453910672504E-2</v>
      </c>
      <c r="J47" s="104">
        <v>0.35</v>
      </c>
      <c r="K47" s="103">
        <f t="shared" si="8"/>
        <v>-1.1742989465138616E-2</v>
      </c>
      <c r="L47" s="104">
        <v>0.88</v>
      </c>
      <c r="M47" s="105">
        <f t="shared" si="9"/>
        <v>5.5799494616851526E-2</v>
      </c>
    </row>
    <row r="48" spans="2:13" x14ac:dyDescent="0.25">
      <c r="B48" s="12">
        <v>45068</v>
      </c>
      <c r="C48" s="18">
        <v>96.296593000000001</v>
      </c>
      <c r="D48" s="123">
        <f t="shared" si="0"/>
        <v>-1.5151565048053151E-2</v>
      </c>
      <c r="H48" s="102">
        <v>0.05</v>
      </c>
      <c r="I48" s="103">
        <f t="shared" si="7"/>
        <v>-8.1311148271133615E-2</v>
      </c>
      <c r="J48" s="104">
        <v>0.4</v>
      </c>
      <c r="K48" s="103">
        <f t="shared" si="8"/>
        <v>-5.9975848942817036E-3</v>
      </c>
      <c r="L48" s="104">
        <v>0.89</v>
      </c>
      <c r="M48" s="105">
        <f t="shared" si="9"/>
        <v>5.9734295903970634E-2</v>
      </c>
    </row>
    <row r="49" spans="2:13" x14ac:dyDescent="0.25">
      <c r="B49" s="12">
        <v>45061</v>
      </c>
      <c r="C49" s="18">
        <v>97.778084000000007</v>
      </c>
      <c r="D49" s="123">
        <f t="shared" si="0"/>
        <v>-3.3564704466736317E-2</v>
      </c>
      <c r="H49" s="102">
        <v>0.06</v>
      </c>
      <c r="I49" s="103">
        <f t="shared" si="7"/>
        <v>-7.1208573555834112E-2</v>
      </c>
      <c r="J49" s="104">
        <v>0.45</v>
      </c>
      <c r="K49" s="103">
        <f t="shared" si="8"/>
        <v>-2.1773535923938119E-3</v>
      </c>
      <c r="L49" s="104">
        <v>0.9</v>
      </c>
      <c r="M49" s="105">
        <f t="shared" si="9"/>
        <v>6.1884139739671544E-2</v>
      </c>
    </row>
    <row r="50" spans="2:13" x14ac:dyDescent="0.25">
      <c r="B50" s="12">
        <v>45054</v>
      </c>
      <c r="C50" s="18">
        <v>101.173958</v>
      </c>
      <c r="D50" s="123">
        <f t="shared" si="0"/>
        <v>-1.5815078294358464E-2</v>
      </c>
      <c r="H50" s="102">
        <v>7.0000000000000007E-2</v>
      </c>
      <c r="I50" s="103">
        <f t="shared" si="7"/>
        <v>-6.5385079216014622E-2</v>
      </c>
      <c r="J50" s="104">
        <v>0.5</v>
      </c>
      <c r="K50" s="103">
        <f t="shared" si="8"/>
        <v>2.4967258884758259E-3</v>
      </c>
      <c r="L50" s="104">
        <v>0.91</v>
      </c>
      <c r="M50" s="105">
        <f t="shared" si="9"/>
        <v>6.5390281265305508E-2</v>
      </c>
    </row>
    <row r="51" spans="2:13" x14ac:dyDescent="0.25">
      <c r="B51" s="12">
        <v>45047</v>
      </c>
      <c r="C51" s="18">
        <v>102.799744</v>
      </c>
      <c r="D51" s="123">
        <f t="shared" si="0"/>
        <v>-2.8926370023836245E-3</v>
      </c>
      <c r="H51" s="102">
        <v>0.08</v>
      </c>
      <c r="I51" s="103">
        <f t="shared" si="7"/>
        <v>-6.2402036165406086E-2</v>
      </c>
      <c r="J51" s="104">
        <v>0.55000000000000004</v>
      </c>
      <c r="K51" s="103">
        <f t="shared" si="8"/>
        <v>7.3728035535105124E-3</v>
      </c>
      <c r="L51" s="104">
        <v>0.92</v>
      </c>
      <c r="M51" s="105">
        <f t="shared" si="9"/>
        <v>7.1031343927788274E-2</v>
      </c>
    </row>
    <row r="52" spans="2:13" x14ac:dyDescent="0.25">
      <c r="B52" s="12">
        <v>45040</v>
      </c>
      <c r="C52" s="18">
        <v>103.09796900000001</v>
      </c>
      <c r="D52" s="123">
        <f t="shared" si="0"/>
        <v>-1.9935978599466941E-2</v>
      </c>
      <c r="H52" s="102">
        <v>0.09</v>
      </c>
      <c r="I52" s="103">
        <f t="shared" si="7"/>
        <v>-5.9399857808856531E-2</v>
      </c>
      <c r="J52" s="104">
        <v>0.6</v>
      </c>
      <c r="K52" s="103">
        <f t="shared" si="8"/>
        <v>1.1239695384205019E-2</v>
      </c>
      <c r="L52" s="104">
        <v>0.93</v>
      </c>
      <c r="M52" s="105">
        <f t="shared" si="9"/>
        <v>7.6478628091343731E-2</v>
      </c>
    </row>
    <row r="53" spans="2:13" x14ac:dyDescent="0.25">
      <c r="B53" s="12">
        <v>45033</v>
      </c>
      <c r="C53" s="18">
        <v>105.195137</v>
      </c>
      <c r="D53" s="123">
        <f t="shared" si="0"/>
        <v>4.4512394506818209E-2</v>
      </c>
      <c r="H53" s="102">
        <v>0.1</v>
      </c>
      <c r="I53" s="103">
        <f t="shared" si="7"/>
        <v>-5.5724151947076007E-2</v>
      </c>
      <c r="J53" s="104">
        <v>0.65</v>
      </c>
      <c r="K53" s="103">
        <f t="shared" si="8"/>
        <v>1.6325432486766277E-2</v>
      </c>
      <c r="L53" s="104">
        <v>0.94</v>
      </c>
      <c r="M53" s="105">
        <f t="shared" si="9"/>
        <v>8.3107788087754111E-2</v>
      </c>
    </row>
    <row r="54" spans="2:13" x14ac:dyDescent="0.25">
      <c r="B54" s="12">
        <v>45026</v>
      </c>
      <c r="C54" s="18">
        <v>100.71219600000001</v>
      </c>
      <c r="D54" s="123">
        <f t="shared" si="0"/>
        <v>4.2936871043869784E-2</v>
      </c>
      <c r="H54" s="102">
        <v>0.11</v>
      </c>
      <c r="I54" s="103">
        <f t="shared" si="7"/>
        <v>-5.2114163052106324E-2</v>
      </c>
      <c r="J54" s="104">
        <v>0.7</v>
      </c>
      <c r="K54" s="103">
        <f t="shared" si="8"/>
        <v>2.2096082280141038E-2</v>
      </c>
      <c r="L54" s="104">
        <v>0.95</v>
      </c>
      <c r="M54" s="105">
        <f t="shared" si="9"/>
        <v>9.413109478925144E-2</v>
      </c>
    </row>
    <row r="55" spans="2:13" x14ac:dyDescent="0.25">
      <c r="B55" s="12">
        <v>45019</v>
      </c>
      <c r="C55" s="18">
        <v>96.565956</v>
      </c>
      <c r="D55" s="123">
        <f t="shared" si="0"/>
        <v>9.9934153819629667E-2</v>
      </c>
      <c r="H55" s="102">
        <v>0.12</v>
      </c>
      <c r="I55" s="103">
        <f t="shared" si="7"/>
        <v>-4.891270688003737E-2</v>
      </c>
      <c r="J55" s="104">
        <v>0.75</v>
      </c>
      <c r="K55" s="103">
        <f t="shared" si="8"/>
        <v>3.0042810519308238E-2</v>
      </c>
      <c r="L55" s="104">
        <v>0.96</v>
      </c>
      <c r="M55" s="105">
        <f t="shared" si="9"/>
        <v>0.10055913087795014</v>
      </c>
    </row>
    <row r="56" spans="2:13" x14ac:dyDescent="0.25">
      <c r="B56" s="12">
        <v>45012</v>
      </c>
      <c r="C56" s="18">
        <v>87.792488000000006</v>
      </c>
      <c r="D56" s="123">
        <f t="shared" si="0"/>
        <v>7.427906066741663E-2</v>
      </c>
      <c r="H56" s="102">
        <v>0.13</v>
      </c>
      <c r="I56" s="103">
        <f t="shared" si="7"/>
        <v>-4.5353865407111386E-2</v>
      </c>
      <c r="J56" s="104">
        <v>0.8</v>
      </c>
      <c r="K56" s="103">
        <f t="shared" si="8"/>
        <v>3.8213760117435581E-2</v>
      </c>
      <c r="L56" s="104">
        <v>0.97</v>
      </c>
      <c r="M56" s="105">
        <f t="shared" si="9"/>
        <v>0.10852584705285469</v>
      </c>
    </row>
    <row r="57" spans="2:13" x14ac:dyDescent="0.25">
      <c r="B57" s="12">
        <v>45005</v>
      </c>
      <c r="C57" s="18">
        <v>81.722237000000007</v>
      </c>
      <c r="D57" s="123">
        <f t="shared" si="0"/>
        <v>2.0969275350412264E-2</v>
      </c>
      <c r="H57" s="102">
        <v>0.14000000000000001</v>
      </c>
      <c r="I57" s="103">
        <f t="shared" si="7"/>
        <v>-4.2964799316655644E-2</v>
      </c>
      <c r="J57" s="104"/>
      <c r="K57" s="103"/>
      <c r="L57" s="104">
        <v>0.98</v>
      </c>
      <c r="M57" s="105">
        <f t="shared" si="9"/>
        <v>0.12835261205549517</v>
      </c>
    </row>
    <row r="58" spans="2:13" ht="15.75" thickBot="1" x14ac:dyDescent="0.3">
      <c r="B58" s="12">
        <v>44998</v>
      </c>
      <c r="C58" s="18">
        <v>80.043777000000006</v>
      </c>
      <c r="D58" s="123">
        <f t="shared" si="0"/>
        <v>2.6863766970499636E-2</v>
      </c>
      <c r="H58" s="106">
        <v>0.15</v>
      </c>
      <c r="I58" s="107">
        <f t="shared" si="7"/>
        <v>-4.1121961868656597E-2</v>
      </c>
      <c r="J58" s="108"/>
      <c r="K58" s="87"/>
      <c r="L58" s="109">
        <v>0.99</v>
      </c>
      <c r="M58" s="110">
        <f t="shared" si="9"/>
        <v>0.17482431357333406</v>
      </c>
    </row>
    <row r="59" spans="2:13" ht="15.75" thickBot="1" x14ac:dyDescent="0.3">
      <c r="B59" s="12">
        <v>44991</v>
      </c>
      <c r="C59" s="18">
        <v>77.949753000000001</v>
      </c>
      <c r="D59" s="123">
        <f t="shared" si="0"/>
        <v>-2.9074000963181579E-2</v>
      </c>
    </row>
    <row r="60" spans="2:13" x14ac:dyDescent="0.25">
      <c r="B60" s="12">
        <v>44984</v>
      </c>
      <c r="C60" s="18">
        <v>80.283928000000003</v>
      </c>
      <c r="D60" s="123">
        <f t="shared" si="0"/>
        <v>-2.5760517318668241E-2</v>
      </c>
      <c r="H60" s="111" t="s">
        <v>124</v>
      </c>
      <c r="I60" s="112">
        <v>7.0000000000000007E-2</v>
      </c>
    </row>
    <row r="61" spans="2:13" ht="15.75" thickBot="1" x14ac:dyDescent="0.3">
      <c r="B61" s="12">
        <v>44977</v>
      </c>
      <c r="C61" s="18">
        <v>82.406768999999997</v>
      </c>
      <c r="D61" s="123">
        <f t="shared" si="0"/>
        <v>-2.4892047021996433E-2</v>
      </c>
      <c r="H61" s="113" t="s">
        <v>125</v>
      </c>
      <c r="I61" s="114">
        <v>0.21</v>
      </c>
    </row>
    <row r="62" spans="2:13" ht="15.75" thickBot="1" x14ac:dyDescent="0.3">
      <c r="B62" s="12">
        <v>44970</v>
      </c>
      <c r="C62" s="18">
        <v>84.510406000000003</v>
      </c>
      <c r="D62" s="123">
        <f t="shared" si="0"/>
        <v>1.5938551569978365E-3</v>
      </c>
      <c r="H62" s="115"/>
    </row>
    <row r="63" spans="2:13" x14ac:dyDescent="0.25">
      <c r="B63" s="12">
        <v>44963</v>
      </c>
      <c r="C63" s="18">
        <v>84.375923</v>
      </c>
      <c r="D63" s="123">
        <f t="shared" si="0"/>
        <v>-2.0954114364722054E-2</v>
      </c>
      <c r="H63" s="111" t="s">
        <v>126</v>
      </c>
      <c r="I63" s="116">
        <v>93.5</v>
      </c>
    </row>
    <row r="64" spans="2:13" x14ac:dyDescent="0.25">
      <c r="B64" s="12">
        <v>44956</v>
      </c>
      <c r="C64" s="18">
        <v>86.181786000000002</v>
      </c>
      <c r="D64" s="123">
        <f t="shared" si="0"/>
        <v>6.0144119780566774E-2</v>
      </c>
      <c r="H64" s="117" t="s">
        <v>127</v>
      </c>
      <c r="I64" s="118">
        <f>I63*(1-I60)</f>
        <v>86.954999999999998</v>
      </c>
    </row>
    <row r="65" spans="2:9" ht="15.75" thickBot="1" x14ac:dyDescent="0.3">
      <c r="B65" s="12">
        <v>44949</v>
      </c>
      <c r="C65" s="18">
        <v>81.292518999999999</v>
      </c>
      <c r="D65" s="123">
        <f t="shared" si="0"/>
        <v>-4.577748020824346E-2</v>
      </c>
      <c r="H65" s="113" t="s">
        <v>128</v>
      </c>
      <c r="I65" s="119">
        <f>I63*(1+I61)</f>
        <v>113.13499999999999</v>
      </c>
    </row>
    <row r="66" spans="2:9" x14ac:dyDescent="0.25">
      <c r="B66" s="12">
        <v>44942</v>
      </c>
      <c r="C66" s="18">
        <v>85.192413000000002</v>
      </c>
      <c r="D66" s="123">
        <f t="shared" si="0"/>
        <v>-7.9418301234851496E-3</v>
      </c>
    </row>
    <row r="67" spans="2:9" x14ac:dyDescent="0.25">
      <c r="B67" s="12">
        <v>44935</v>
      </c>
      <c r="C67" s="18">
        <v>85.874413000000004</v>
      </c>
      <c r="D67" s="123">
        <f t="shared" ref="D67:D130" si="10">C67/C68-1</f>
        <v>6.0875811194119445E-2</v>
      </c>
    </row>
    <row r="68" spans="2:9" x14ac:dyDescent="0.25">
      <c r="B68" s="12">
        <v>44928</v>
      </c>
      <c r="C68" s="18">
        <v>80.946715999999995</v>
      </c>
      <c r="D68" s="123">
        <f t="shared" si="10"/>
        <v>0.22985993780743286</v>
      </c>
    </row>
    <row r="69" spans="2:9" x14ac:dyDescent="0.25">
      <c r="B69" s="12">
        <v>44921</v>
      </c>
      <c r="C69" s="18">
        <v>65.817832999999993</v>
      </c>
      <c r="D69" s="123">
        <f t="shared" si="10"/>
        <v>-1.7493476162818933E-2</v>
      </c>
    </row>
    <row r="70" spans="2:9" x14ac:dyDescent="0.25">
      <c r="B70" s="12">
        <v>44914</v>
      </c>
      <c r="C70" s="18">
        <v>66.989716000000001</v>
      </c>
      <c r="D70" s="123">
        <f t="shared" si="10"/>
        <v>-5.3216577110289487E-2</v>
      </c>
    </row>
    <row r="71" spans="2:9" x14ac:dyDescent="0.25">
      <c r="B71" s="12">
        <v>44907</v>
      </c>
      <c r="C71" s="18">
        <v>70.755058000000005</v>
      </c>
      <c r="D71" s="123">
        <f t="shared" si="10"/>
        <v>-2.574934588392408E-2</v>
      </c>
    </row>
    <row r="72" spans="2:9" x14ac:dyDescent="0.25">
      <c r="B72" s="12">
        <v>44900</v>
      </c>
      <c r="C72" s="18">
        <v>72.625107</v>
      </c>
      <c r="D72" s="123">
        <f t="shared" si="10"/>
        <v>-5.925456905619586E-2</v>
      </c>
    </row>
    <row r="73" spans="2:9" x14ac:dyDescent="0.25">
      <c r="B73" s="12">
        <v>44893</v>
      </c>
      <c r="C73" s="18">
        <v>77.199532000000005</v>
      </c>
      <c r="D73" s="123">
        <f t="shared" si="10"/>
        <v>-2.6019456485822934E-3</v>
      </c>
    </row>
    <row r="74" spans="2:9" x14ac:dyDescent="0.25">
      <c r="B74" s="12">
        <v>44886</v>
      </c>
      <c r="C74" s="18">
        <v>77.400925000000001</v>
      </c>
      <c r="D74" s="123">
        <f t="shared" si="10"/>
        <v>2.972701212140505E-2</v>
      </c>
    </row>
    <row r="75" spans="2:9" x14ac:dyDescent="0.25">
      <c r="B75" s="12">
        <v>44879</v>
      </c>
      <c r="C75" s="18">
        <v>75.166450999999995</v>
      </c>
      <c r="D75" s="123">
        <f t="shared" si="10"/>
        <v>4.0626757403857905E-2</v>
      </c>
    </row>
    <row r="76" spans="2:9" x14ac:dyDescent="0.25">
      <c r="B76" s="12">
        <v>44872</v>
      </c>
      <c r="C76" s="18">
        <v>72.231903000000003</v>
      </c>
      <c r="D76" s="123">
        <f t="shared" si="10"/>
        <v>1.7562757829247433E-2</v>
      </c>
    </row>
    <row r="77" spans="2:9" x14ac:dyDescent="0.25">
      <c r="B77" s="12">
        <v>44865</v>
      </c>
      <c r="C77" s="18">
        <v>70.985207000000003</v>
      </c>
      <c r="D77" s="123">
        <f t="shared" si="10"/>
        <v>-5.970546248666242E-2</v>
      </c>
    </row>
    <row r="78" spans="2:9" x14ac:dyDescent="0.25">
      <c r="B78" s="12">
        <v>44858</v>
      </c>
      <c r="C78" s="18">
        <v>75.492523000000006</v>
      </c>
      <c r="D78" s="123">
        <f t="shared" si="10"/>
        <v>7.8096160273568582E-3</v>
      </c>
    </row>
    <row r="79" spans="2:9" x14ac:dyDescent="0.25">
      <c r="B79" s="12">
        <v>44851</v>
      </c>
      <c r="C79" s="18">
        <v>74.907523999999995</v>
      </c>
      <c r="D79" s="123">
        <f t="shared" si="10"/>
        <v>3.1699850068714008E-2</v>
      </c>
    </row>
    <row r="80" spans="2:9" x14ac:dyDescent="0.25">
      <c r="B80" s="12">
        <v>44844</v>
      </c>
      <c r="C80" s="18">
        <v>72.605926999999994</v>
      </c>
      <c r="D80" s="123">
        <f t="shared" si="10"/>
        <v>4.0973426834746363E-2</v>
      </c>
    </row>
    <row r="81" spans="2:4" x14ac:dyDescent="0.25">
      <c r="B81" s="12">
        <v>44837</v>
      </c>
      <c r="C81" s="18">
        <v>69.748108000000002</v>
      </c>
      <c r="D81" s="123">
        <f t="shared" si="10"/>
        <v>3.6482806817486724E-2</v>
      </c>
    </row>
    <row r="82" spans="2:4" x14ac:dyDescent="0.25">
      <c r="B82" s="12">
        <v>44830</v>
      </c>
      <c r="C82" s="18">
        <v>67.293068000000005</v>
      </c>
      <c r="D82" s="123">
        <f t="shared" si="10"/>
        <v>3.2519141623989389E-2</v>
      </c>
    </row>
    <row r="83" spans="2:4" x14ac:dyDescent="0.25">
      <c r="B83" s="12">
        <v>44823</v>
      </c>
      <c r="C83" s="18">
        <v>65.173676</v>
      </c>
      <c r="D83" s="123">
        <f t="shared" si="10"/>
        <v>6.5005581925350331E-3</v>
      </c>
    </row>
    <row r="84" spans="2:4" x14ac:dyDescent="0.25">
      <c r="B84" s="12">
        <v>44816</v>
      </c>
      <c r="C84" s="18">
        <v>64.752746999999999</v>
      </c>
      <c r="D84" s="123">
        <f t="shared" si="10"/>
        <v>-2.3390236826342115E-2</v>
      </c>
    </row>
    <row r="85" spans="2:4" x14ac:dyDescent="0.25">
      <c r="B85" s="12">
        <v>44809</v>
      </c>
      <c r="C85" s="18">
        <v>66.303604000000007</v>
      </c>
      <c r="D85" s="123">
        <f t="shared" si="10"/>
        <v>2.1533841360874328E-2</v>
      </c>
    </row>
    <row r="86" spans="2:4" x14ac:dyDescent="0.25">
      <c r="B86" s="12">
        <v>44802</v>
      </c>
      <c r="C86" s="18">
        <v>64.905929999999998</v>
      </c>
      <c r="D86" s="123">
        <f t="shared" si="10"/>
        <v>2.6618316726301217E-3</v>
      </c>
    </row>
    <row r="87" spans="2:4" x14ac:dyDescent="0.25">
      <c r="B87" s="12">
        <v>44795</v>
      </c>
      <c r="C87" s="18">
        <v>64.733620000000002</v>
      </c>
      <c r="D87" s="123">
        <f t="shared" si="10"/>
        <v>-4.612754967761179E-2</v>
      </c>
    </row>
    <row r="88" spans="2:4" x14ac:dyDescent="0.25">
      <c r="B88" s="12">
        <v>44788</v>
      </c>
      <c r="C88" s="18">
        <v>67.864020999999994</v>
      </c>
      <c r="D88" s="123">
        <f t="shared" si="10"/>
        <v>-2.2746157903458908E-2</v>
      </c>
    </row>
    <row r="89" spans="2:4" x14ac:dyDescent="0.25">
      <c r="B89" s="12">
        <v>44781</v>
      </c>
      <c r="C89" s="18">
        <v>69.443595999999999</v>
      </c>
      <c r="D89" s="123">
        <f t="shared" si="10"/>
        <v>2.3853172432169778E-2</v>
      </c>
    </row>
    <row r="90" spans="2:4" x14ac:dyDescent="0.25">
      <c r="B90" s="12">
        <v>44774</v>
      </c>
      <c r="C90" s="18">
        <v>67.825737000000004</v>
      </c>
      <c r="D90" s="123">
        <f t="shared" si="10"/>
        <v>2.2219163426735689E-2</v>
      </c>
    </row>
    <row r="91" spans="2:4" x14ac:dyDescent="0.25">
      <c r="B91" s="12">
        <v>44767</v>
      </c>
      <c r="C91" s="18">
        <v>66.351462999999995</v>
      </c>
      <c r="D91" s="123">
        <f t="shared" si="10"/>
        <v>4.666253100797535E-2</v>
      </c>
    </row>
    <row r="92" spans="2:4" x14ac:dyDescent="0.25">
      <c r="B92" s="12">
        <v>44760</v>
      </c>
      <c r="C92" s="18">
        <v>63.393368000000002</v>
      </c>
      <c r="D92" s="123">
        <f t="shared" si="10"/>
        <v>4.070404263064642E-2</v>
      </c>
    </row>
    <row r="93" spans="2:4" x14ac:dyDescent="0.25">
      <c r="B93" s="12">
        <v>44753</v>
      </c>
      <c r="C93" s="18">
        <v>60.913924999999999</v>
      </c>
      <c r="D93" s="123">
        <f t="shared" si="10"/>
        <v>-2.0388322283563243E-3</v>
      </c>
    </row>
    <row r="94" spans="2:4" x14ac:dyDescent="0.25">
      <c r="B94" s="12">
        <v>44746</v>
      </c>
      <c r="C94" s="18">
        <v>61.038372000000003</v>
      </c>
      <c r="D94" s="123">
        <f t="shared" si="10"/>
        <v>1.9181510966536974E-2</v>
      </c>
    </row>
    <row r="95" spans="2:4" x14ac:dyDescent="0.25">
      <c r="B95" s="12">
        <v>44739</v>
      </c>
      <c r="C95" s="18">
        <v>59.889598999999997</v>
      </c>
      <c r="D95" s="123">
        <f t="shared" si="10"/>
        <v>3.200261715823971E-2</v>
      </c>
    </row>
    <row r="96" spans="2:4" x14ac:dyDescent="0.25">
      <c r="B96" s="12">
        <v>44732</v>
      </c>
      <c r="C96" s="18">
        <v>58.032409999999999</v>
      </c>
      <c r="D96" s="123">
        <f t="shared" si="10"/>
        <v>-2.8409203253125237E-2</v>
      </c>
    </row>
    <row r="97" spans="2:4" x14ac:dyDescent="0.25">
      <c r="B97" s="12">
        <v>44725</v>
      </c>
      <c r="C97" s="18">
        <v>59.729270999999997</v>
      </c>
      <c r="D97" s="123">
        <f t="shared" si="10"/>
        <v>-1.7756039986056127E-2</v>
      </c>
    </row>
    <row r="98" spans="2:4" x14ac:dyDescent="0.25">
      <c r="B98" s="12">
        <v>44718</v>
      </c>
      <c r="C98" s="18">
        <v>60.808998000000003</v>
      </c>
      <c r="D98" s="123">
        <f t="shared" si="10"/>
        <v>-4.5877076063537414E-2</v>
      </c>
    </row>
    <row r="99" spans="2:4" x14ac:dyDescent="0.25">
      <c r="B99" s="12">
        <v>44711</v>
      </c>
      <c r="C99" s="18">
        <v>63.732875999999997</v>
      </c>
      <c r="D99" s="123">
        <f t="shared" si="10"/>
        <v>-6.553504920752018E-3</v>
      </c>
    </row>
    <row r="100" spans="2:4" x14ac:dyDescent="0.25">
      <c r="B100" s="12">
        <v>44704</v>
      </c>
      <c r="C100" s="18">
        <v>64.153305000000003</v>
      </c>
      <c r="D100" s="123">
        <f t="shared" si="10"/>
        <v>0.10228214945251524</v>
      </c>
    </row>
    <row r="101" spans="2:4" x14ac:dyDescent="0.25">
      <c r="B101" s="12">
        <v>44697</v>
      </c>
      <c r="C101" s="18">
        <v>58.200439000000003</v>
      </c>
      <c r="D101" s="123">
        <f t="shared" si="10"/>
        <v>4.5665240021123044E-2</v>
      </c>
    </row>
    <row r="102" spans="2:4" x14ac:dyDescent="0.25">
      <c r="B102" s="12">
        <v>44690</v>
      </c>
      <c r="C102" s="18">
        <v>55.658768000000002</v>
      </c>
      <c r="D102" s="123">
        <f t="shared" si="10"/>
        <v>-5.633303139004231E-3</v>
      </c>
    </row>
    <row r="103" spans="2:4" x14ac:dyDescent="0.25">
      <c r="B103" s="12">
        <v>44683</v>
      </c>
      <c r="C103" s="18">
        <v>55.974086999999997</v>
      </c>
      <c r="D103" s="123">
        <f t="shared" si="10"/>
        <v>3.2539295305813454E-3</v>
      </c>
    </row>
    <row r="104" spans="2:4" x14ac:dyDescent="0.25">
      <c r="B104" s="12">
        <v>44676</v>
      </c>
      <c r="C104" s="18">
        <v>55.792541999999997</v>
      </c>
      <c r="D104" s="123">
        <f t="shared" si="10"/>
        <v>-4.262987457907419E-2</v>
      </c>
    </row>
    <row r="105" spans="2:4" x14ac:dyDescent="0.25">
      <c r="B105" s="12">
        <v>44669</v>
      </c>
      <c r="C105" s="18">
        <v>58.276878000000004</v>
      </c>
      <c r="D105" s="123">
        <f t="shared" si="10"/>
        <v>1.6330611712951804E-2</v>
      </c>
    </row>
    <row r="106" spans="2:4" x14ac:dyDescent="0.25">
      <c r="B106" s="12">
        <v>44662</v>
      </c>
      <c r="C106" s="18">
        <v>57.340473000000003</v>
      </c>
      <c r="D106" s="123">
        <f t="shared" si="10"/>
        <v>-2.4069059939127779E-2</v>
      </c>
    </row>
    <row r="107" spans="2:4" x14ac:dyDescent="0.25">
      <c r="B107" s="12">
        <v>44655</v>
      </c>
      <c r="C107" s="18">
        <v>58.754641999999997</v>
      </c>
      <c r="D107" s="123">
        <f t="shared" si="10"/>
        <v>-1.4741241100231894E-2</v>
      </c>
    </row>
    <row r="108" spans="2:4" x14ac:dyDescent="0.25">
      <c r="B108" s="12">
        <v>44648</v>
      </c>
      <c r="C108" s="18">
        <v>59.633716999999997</v>
      </c>
      <c r="D108" s="123">
        <f t="shared" si="10"/>
        <v>2.2109438970252304E-2</v>
      </c>
    </row>
    <row r="109" spans="2:4" x14ac:dyDescent="0.25">
      <c r="B109" s="12">
        <v>44641</v>
      </c>
      <c r="C109" s="18">
        <v>58.343769000000002</v>
      </c>
      <c r="D109" s="123">
        <f t="shared" si="10"/>
        <v>2.4095908021696921E-2</v>
      </c>
    </row>
    <row r="110" spans="2:4" x14ac:dyDescent="0.25">
      <c r="B110" s="12">
        <v>44634</v>
      </c>
      <c r="C110" s="18">
        <v>56.971001000000001</v>
      </c>
      <c r="D110" s="123">
        <f t="shared" si="10"/>
        <v>5.5653766916707204E-2</v>
      </c>
    </row>
    <row r="111" spans="2:4" x14ac:dyDescent="0.25">
      <c r="B111" s="12">
        <v>44627</v>
      </c>
      <c r="C111" s="18">
        <v>53.967506</v>
      </c>
      <c r="D111" s="123">
        <f t="shared" si="10"/>
        <v>-3.5610852693784611E-2</v>
      </c>
    </row>
    <row r="112" spans="2:4" x14ac:dyDescent="0.25">
      <c r="B112" s="12">
        <v>44620</v>
      </c>
      <c r="C112" s="18">
        <v>55.960299999999997</v>
      </c>
      <c r="D112" s="123">
        <f t="shared" si="10"/>
        <v>1.5358530821356631E-3</v>
      </c>
    </row>
    <row r="113" spans="2:4" x14ac:dyDescent="0.25">
      <c r="B113" s="12">
        <v>44613</v>
      </c>
      <c r="C113" s="18">
        <v>55.874485</v>
      </c>
      <c r="D113" s="123">
        <f t="shared" si="10"/>
        <v>8.5392658900307339E-4</v>
      </c>
    </row>
    <row r="114" spans="2:4" x14ac:dyDescent="0.25">
      <c r="B114" s="12">
        <v>44606</v>
      </c>
      <c r="C114" s="18">
        <v>55.826813000000001</v>
      </c>
      <c r="D114" s="123">
        <f t="shared" si="10"/>
        <v>5.1166981523240507E-2</v>
      </c>
    </row>
    <row r="115" spans="2:4" x14ac:dyDescent="0.25">
      <c r="B115" s="12">
        <v>44599</v>
      </c>
      <c r="C115" s="18">
        <v>53.109366999999999</v>
      </c>
      <c r="D115" s="123">
        <f t="shared" si="10"/>
        <v>7.7161107355909531E-2</v>
      </c>
    </row>
    <row r="116" spans="2:4" x14ac:dyDescent="0.25">
      <c r="B116" s="12">
        <v>44592</v>
      </c>
      <c r="C116" s="18">
        <v>49.304943000000002</v>
      </c>
      <c r="D116" s="123">
        <f t="shared" si="10"/>
        <v>6.1806971216071371E-2</v>
      </c>
    </row>
    <row r="117" spans="2:4" x14ac:dyDescent="0.25">
      <c r="B117" s="12">
        <v>44585</v>
      </c>
      <c r="C117" s="18">
        <v>46.434939999999997</v>
      </c>
      <c r="D117" s="123">
        <f t="shared" si="10"/>
        <v>-1.9134019376410905E-2</v>
      </c>
    </row>
    <row r="118" spans="2:4" x14ac:dyDescent="0.25">
      <c r="B118" s="12">
        <v>44578</v>
      </c>
      <c r="C118" s="18">
        <v>47.340758999999998</v>
      </c>
      <c r="D118" s="123">
        <f t="shared" si="10"/>
        <v>-6.6202572446399377E-2</v>
      </c>
    </row>
    <row r="119" spans="2:4" x14ac:dyDescent="0.25">
      <c r="B119" s="12">
        <v>44571</v>
      </c>
      <c r="C119" s="18">
        <v>50.697032999999998</v>
      </c>
      <c r="D119" s="123">
        <f t="shared" si="10"/>
        <v>6.2974616064436217E-2</v>
      </c>
    </row>
    <row r="120" spans="2:4" x14ac:dyDescent="0.25">
      <c r="B120" s="12">
        <v>44564</v>
      </c>
      <c r="C120" s="18">
        <v>47.693550000000002</v>
      </c>
      <c r="D120" s="123">
        <f t="shared" si="10"/>
        <v>1.3781987499929205E-2</v>
      </c>
    </row>
    <row r="121" spans="2:4" x14ac:dyDescent="0.25">
      <c r="B121" s="12">
        <v>44557</v>
      </c>
      <c r="C121" s="18">
        <v>47.045174000000003</v>
      </c>
      <c r="D121" s="123">
        <f t="shared" si="10"/>
        <v>2.0264554303594196E-2</v>
      </c>
    </row>
    <row r="122" spans="2:4" x14ac:dyDescent="0.25">
      <c r="B122" s="12">
        <v>44550</v>
      </c>
      <c r="C122" s="18">
        <v>46.110759999999999</v>
      </c>
      <c r="D122" s="123">
        <f t="shared" si="10"/>
        <v>6.6633421781145952E-3</v>
      </c>
    </row>
    <row r="123" spans="2:4" x14ac:dyDescent="0.25">
      <c r="B123" s="12">
        <v>44543</v>
      </c>
      <c r="C123" s="18">
        <v>45.805542000000003</v>
      </c>
      <c r="D123" s="123">
        <f t="shared" si="10"/>
        <v>-1.9544051960617814E-2</v>
      </c>
    </row>
    <row r="124" spans="2:4" x14ac:dyDescent="0.25">
      <c r="B124" s="12">
        <v>44536</v>
      </c>
      <c r="C124" s="18">
        <v>46.718612999999998</v>
      </c>
      <c r="D124" s="123">
        <f t="shared" si="10"/>
        <v>-6.0703629465646003E-3</v>
      </c>
    </row>
    <row r="125" spans="2:4" x14ac:dyDescent="0.25">
      <c r="B125" s="12">
        <v>44529</v>
      </c>
      <c r="C125" s="18">
        <v>47.003943999999997</v>
      </c>
      <c r="D125" s="123">
        <f t="shared" si="10"/>
        <v>-3.7959978235977854E-2</v>
      </c>
    </row>
    <row r="126" spans="2:4" x14ac:dyDescent="0.25">
      <c r="B126" s="12">
        <v>44522</v>
      </c>
      <c r="C126" s="18">
        <v>48.858615999999998</v>
      </c>
      <c r="D126" s="123">
        <f t="shared" si="10"/>
        <v>-2.4496668649607534E-2</v>
      </c>
    </row>
    <row r="127" spans="2:4" x14ac:dyDescent="0.25">
      <c r="B127" s="12">
        <v>44515</v>
      </c>
      <c r="C127" s="18">
        <v>50.085545000000003</v>
      </c>
      <c r="D127" s="123">
        <f t="shared" si="10"/>
        <v>-5.81291502348803E-2</v>
      </c>
    </row>
    <row r="128" spans="2:4" x14ac:dyDescent="0.25">
      <c r="B128" s="12">
        <v>44508</v>
      </c>
      <c r="C128" s="18">
        <v>53.176659000000001</v>
      </c>
      <c r="D128" s="123">
        <f t="shared" si="10"/>
        <v>-4.6880338166163882E-2</v>
      </c>
    </row>
    <row r="129" spans="2:4" x14ac:dyDescent="0.25">
      <c r="B129" s="12">
        <v>44501</v>
      </c>
      <c r="C129" s="18">
        <v>55.792217000000001</v>
      </c>
      <c r="D129" s="123">
        <f t="shared" si="10"/>
        <v>-3.9777466470822698E-2</v>
      </c>
    </row>
    <row r="130" spans="2:4" x14ac:dyDescent="0.25">
      <c r="B130" s="12">
        <v>44494</v>
      </c>
      <c r="C130" s="18">
        <v>58.103423999999997</v>
      </c>
      <c r="D130" s="123">
        <f t="shared" si="10"/>
        <v>1.7319001688229863E-2</v>
      </c>
    </row>
    <row r="131" spans="2:4" x14ac:dyDescent="0.25">
      <c r="B131" s="12">
        <v>44487</v>
      </c>
      <c r="C131" s="18">
        <v>57.114261999999997</v>
      </c>
      <c r="D131" s="123">
        <f t="shared" ref="D131:D194" si="11">C131/C132-1</f>
        <v>9.413300518920753E-3</v>
      </c>
    </row>
    <row r="132" spans="2:4" x14ac:dyDescent="0.25">
      <c r="B132" s="12">
        <v>44480</v>
      </c>
      <c r="C132" s="18">
        <v>56.581642000000002</v>
      </c>
      <c r="D132" s="123">
        <f t="shared" si="11"/>
        <v>1.1390757247111472E-2</v>
      </c>
    </row>
    <row r="133" spans="2:4" x14ac:dyDescent="0.25">
      <c r="B133" s="12">
        <v>44473</v>
      </c>
      <c r="C133" s="18">
        <v>55.944392999999998</v>
      </c>
      <c r="D133" s="123">
        <f t="shared" si="11"/>
        <v>2.0294869054780174E-2</v>
      </c>
    </row>
    <row r="134" spans="2:4" x14ac:dyDescent="0.25">
      <c r="B134" s="12">
        <v>44466</v>
      </c>
      <c r="C134" s="18">
        <v>54.831592999999998</v>
      </c>
      <c r="D134" s="123">
        <f t="shared" si="11"/>
        <v>3.0200106658217374E-2</v>
      </c>
    </row>
    <row r="135" spans="2:4" x14ac:dyDescent="0.25">
      <c r="B135" s="12">
        <v>44459</v>
      </c>
      <c r="C135" s="18">
        <v>53.224215999999998</v>
      </c>
      <c r="D135" s="123">
        <f t="shared" si="11"/>
        <v>1.8055433643202168E-2</v>
      </c>
    </row>
    <row r="136" spans="2:4" x14ac:dyDescent="0.25">
      <c r="B136" s="12">
        <v>44452</v>
      </c>
      <c r="C136" s="18">
        <v>52.280273000000001</v>
      </c>
      <c r="D136" s="123">
        <f t="shared" si="11"/>
        <v>6.1260086307926453E-2</v>
      </c>
    </row>
    <row r="137" spans="2:4" x14ac:dyDescent="0.25">
      <c r="B137" s="12">
        <v>44445</v>
      </c>
      <c r="C137" s="18">
        <v>49.262450999999999</v>
      </c>
      <c r="D137" s="123">
        <f t="shared" si="11"/>
        <v>-1.7308752520323045E-3</v>
      </c>
    </row>
    <row r="138" spans="2:4" x14ac:dyDescent="0.25">
      <c r="B138" s="12">
        <v>44438</v>
      </c>
      <c r="C138" s="18">
        <v>49.347866000000003</v>
      </c>
      <c r="D138" s="123">
        <f t="shared" si="11"/>
        <v>0</v>
      </c>
    </row>
    <row r="139" spans="2:4" x14ac:dyDescent="0.25">
      <c r="B139" s="12">
        <v>44431</v>
      </c>
      <c r="C139" s="18">
        <v>49.347866000000003</v>
      </c>
      <c r="D139" s="123">
        <f t="shared" si="11"/>
        <v>7.1944091929382559E-2</v>
      </c>
    </row>
    <row r="140" spans="2:4" x14ac:dyDescent="0.25">
      <c r="B140" s="12">
        <v>44424</v>
      </c>
      <c r="C140" s="18">
        <v>46.035857999999998</v>
      </c>
      <c r="D140" s="123">
        <f t="shared" si="11"/>
        <v>-3.481899739365113E-2</v>
      </c>
    </row>
    <row r="141" spans="2:4" x14ac:dyDescent="0.25">
      <c r="B141" s="12">
        <v>44417</v>
      </c>
      <c r="C141" s="18">
        <v>47.696606000000003</v>
      </c>
      <c r="D141" s="123">
        <f t="shared" si="11"/>
        <v>-1.3908872088309598E-3</v>
      </c>
    </row>
    <row r="142" spans="2:4" x14ac:dyDescent="0.25">
      <c r="B142" s="12">
        <v>44410</v>
      </c>
      <c r="C142" s="18">
        <v>47.763038999999999</v>
      </c>
      <c r="D142" s="123">
        <f t="shared" si="11"/>
        <v>1.9238459651394813E-2</v>
      </c>
    </row>
    <row r="143" spans="2:4" x14ac:dyDescent="0.25">
      <c r="B143" s="12">
        <v>44403</v>
      </c>
      <c r="C143" s="18">
        <v>46.861496000000002</v>
      </c>
      <c r="D143" s="123">
        <f t="shared" si="11"/>
        <v>7.3440474402197697E-3</v>
      </c>
    </row>
    <row r="144" spans="2:4" x14ac:dyDescent="0.25">
      <c r="B144" s="12">
        <v>44396</v>
      </c>
      <c r="C144" s="18">
        <v>46.519852</v>
      </c>
      <c r="D144" s="123">
        <f t="shared" si="11"/>
        <v>-3.0458780361617532E-2</v>
      </c>
    </row>
    <row r="145" spans="2:4" x14ac:dyDescent="0.25">
      <c r="B145" s="12">
        <v>44389</v>
      </c>
      <c r="C145" s="18">
        <v>47.981304000000002</v>
      </c>
      <c r="D145" s="123">
        <f t="shared" si="11"/>
        <v>-0.10259151919664111</v>
      </c>
    </row>
    <row r="146" spans="2:4" x14ac:dyDescent="0.25">
      <c r="B146" s="12">
        <v>44382</v>
      </c>
      <c r="C146" s="18">
        <v>53.466515000000001</v>
      </c>
      <c r="D146" s="123">
        <f t="shared" si="11"/>
        <v>-2.4584339028347779E-2</v>
      </c>
    </row>
    <row r="147" spans="2:4" x14ac:dyDescent="0.25">
      <c r="B147" s="12">
        <v>44375</v>
      </c>
      <c r="C147" s="18">
        <v>54.814082999999997</v>
      </c>
      <c r="D147" s="123">
        <f t="shared" si="11"/>
        <v>-3.6369752597001925E-2</v>
      </c>
    </row>
    <row r="148" spans="2:4" x14ac:dyDescent="0.25">
      <c r="B148" s="12">
        <v>44368</v>
      </c>
      <c r="C148" s="18">
        <v>56.882899999999999</v>
      </c>
      <c r="D148" s="123">
        <f t="shared" si="11"/>
        <v>3.8478448124931841E-2</v>
      </c>
    </row>
    <row r="149" spans="2:4" x14ac:dyDescent="0.25">
      <c r="B149" s="12">
        <v>44361</v>
      </c>
      <c r="C149" s="18">
        <v>54.775233999999998</v>
      </c>
      <c r="D149" s="123">
        <f t="shared" si="11"/>
        <v>-7.5459609387024895E-2</v>
      </c>
    </row>
    <row r="150" spans="2:4" x14ac:dyDescent="0.25">
      <c r="B150" s="12">
        <v>44354</v>
      </c>
      <c r="C150" s="18">
        <v>59.245907000000003</v>
      </c>
      <c r="D150" s="123">
        <f t="shared" si="11"/>
        <v>0.10065106196664453</v>
      </c>
    </row>
    <row r="151" spans="2:4" x14ac:dyDescent="0.25">
      <c r="B151" s="12">
        <v>44347</v>
      </c>
      <c r="C151" s="18">
        <v>53.828055999999997</v>
      </c>
      <c r="D151" s="123">
        <f t="shared" si="11"/>
        <v>1.7729245505087476E-2</v>
      </c>
    </row>
    <row r="152" spans="2:4" x14ac:dyDescent="0.25">
      <c r="B152" s="12">
        <v>44340</v>
      </c>
      <c r="C152" s="18">
        <v>52.890349999999998</v>
      </c>
      <c r="D152" s="123">
        <f t="shared" si="11"/>
        <v>-2.9713270519561963E-2</v>
      </c>
    </row>
    <row r="153" spans="2:4" x14ac:dyDescent="0.25">
      <c r="B153" s="12">
        <v>44333</v>
      </c>
      <c r="C153" s="18">
        <v>54.510021000000002</v>
      </c>
      <c r="D153" s="123">
        <f t="shared" si="11"/>
        <v>7.1894351018659153E-2</v>
      </c>
    </row>
    <row r="154" spans="2:4" x14ac:dyDescent="0.25">
      <c r="B154" s="12">
        <v>44326</v>
      </c>
      <c r="C154" s="18">
        <v>50.853912000000001</v>
      </c>
      <c r="D154" s="123">
        <f t="shared" si="11"/>
        <v>-2.1505444205818347E-2</v>
      </c>
    </row>
    <row r="155" spans="2:4" x14ac:dyDescent="0.25">
      <c r="B155" s="12">
        <v>44319</v>
      </c>
      <c r="C155" s="18">
        <v>51.971584</v>
      </c>
      <c r="D155" s="123">
        <f t="shared" si="11"/>
        <v>-4.354995152197616E-3</v>
      </c>
    </row>
    <row r="156" spans="2:4" x14ac:dyDescent="0.25">
      <c r="B156" s="12">
        <v>44312</v>
      </c>
      <c r="C156" s="18">
        <v>52.198909999999998</v>
      </c>
      <c r="D156" s="123">
        <f t="shared" si="11"/>
        <v>1.6227170062646179E-2</v>
      </c>
    </row>
    <row r="157" spans="2:4" x14ac:dyDescent="0.25">
      <c r="B157" s="12">
        <v>44305</v>
      </c>
      <c r="C157" s="18">
        <v>51.365394999999999</v>
      </c>
      <c r="D157" s="123">
        <f t="shared" si="11"/>
        <v>-3.7792752324476431E-2</v>
      </c>
    </row>
    <row r="158" spans="2:4" x14ac:dyDescent="0.25">
      <c r="B158" s="12">
        <v>44298</v>
      </c>
      <c r="C158" s="18">
        <v>53.382880999999998</v>
      </c>
      <c r="D158" s="123">
        <f t="shared" si="11"/>
        <v>-3.4269952279988525E-2</v>
      </c>
    </row>
    <row r="159" spans="2:4" x14ac:dyDescent="0.25">
      <c r="B159" s="12">
        <v>44291</v>
      </c>
      <c r="C159" s="18">
        <v>55.277228999999998</v>
      </c>
      <c r="D159" s="123">
        <f t="shared" si="11"/>
        <v>4.9829040026985405E-2</v>
      </c>
    </row>
    <row r="160" spans="2:4" x14ac:dyDescent="0.25">
      <c r="B160" s="12">
        <v>44284</v>
      </c>
      <c r="C160" s="18">
        <v>52.653553000000002</v>
      </c>
      <c r="D160" s="123">
        <f t="shared" si="11"/>
        <v>1.0727190160892075E-2</v>
      </c>
    </row>
    <row r="161" spans="2:4" x14ac:dyDescent="0.25">
      <c r="B161" s="12">
        <v>44277</v>
      </c>
      <c r="C161" s="18">
        <v>52.094723000000002</v>
      </c>
      <c r="D161" s="123">
        <f t="shared" si="11"/>
        <v>-3.7114707520304435E-2</v>
      </c>
    </row>
    <row r="162" spans="2:4" x14ac:dyDescent="0.25">
      <c r="B162" s="12">
        <v>44270</v>
      </c>
      <c r="C162" s="18">
        <v>54.102730000000001</v>
      </c>
      <c r="D162" s="123">
        <f t="shared" si="11"/>
        <v>4.8675570315248606E-4</v>
      </c>
    </row>
    <row r="163" spans="2:4" x14ac:dyDescent="0.25">
      <c r="B163" s="12">
        <v>44263</v>
      </c>
      <c r="C163" s="18">
        <v>54.076408000000001</v>
      </c>
      <c r="D163" s="123">
        <f t="shared" si="11"/>
        <v>4.9724876360382364E-2</v>
      </c>
    </row>
    <row r="164" spans="2:4" x14ac:dyDescent="0.25">
      <c r="B164" s="12">
        <v>44256</v>
      </c>
      <c r="C164" s="18">
        <v>51.514839000000002</v>
      </c>
      <c r="D164" s="123">
        <f t="shared" si="11"/>
        <v>0.10323889808715569</v>
      </c>
    </row>
    <row r="165" spans="2:4" x14ac:dyDescent="0.25">
      <c r="B165" s="12">
        <v>44249</v>
      </c>
      <c r="C165" s="18">
        <v>46.694183000000002</v>
      </c>
      <c r="D165" s="123">
        <f t="shared" si="11"/>
        <v>5.5329835499914326E-2</v>
      </c>
    </row>
    <row r="166" spans="2:4" x14ac:dyDescent="0.25">
      <c r="B166" s="12">
        <v>44242</v>
      </c>
      <c r="C166" s="18">
        <v>44.246056000000003</v>
      </c>
      <c r="D166" s="123">
        <f t="shared" si="11"/>
        <v>8.6190015956522092E-3</v>
      </c>
    </row>
    <row r="167" spans="2:4" x14ac:dyDescent="0.25">
      <c r="B167" s="12">
        <v>44235</v>
      </c>
      <c r="C167" s="18">
        <v>43.867958000000002</v>
      </c>
      <c r="D167" s="123">
        <f t="shared" si="11"/>
        <v>-5.7282297073523614E-2</v>
      </c>
    </row>
    <row r="168" spans="2:4" x14ac:dyDescent="0.25">
      <c r="B168" s="12">
        <v>44228</v>
      </c>
      <c r="C168" s="18">
        <v>46.533504000000001</v>
      </c>
      <c r="D168" s="123">
        <f t="shared" si="11"/>
        <v>-0.12604291777139509</v>
      </c>
    </row>
    <row r="169" spans="2:4" x14ac:dyDescent="0.25">
      <c r="B169" s="12">
        <v>44221</v>
      </c>
      <c r="C169" s="18">
        <v>53.244610000000002</v>
      </c>
      <c r="D169" s="123">
        <f t="shared" si="11"/>
        <v>1.4589327836935562E-2</v>
      </c>
    </row>
    <row r="170" spans="2:4" x14ac:dyDescent="0.25">
      <c r="B170" s="12">
        <v>44214</v>
      </c>
      <c r="C170" s="18">
        <v>52.478977</v>
      </c>
      <c r="D170" s="123">
        <f t="shared" si="11"/>
        <v>9.2268358416865981E-2</v>
      </c>
    </row>
    <row r="171" spans="2:4" x14ac:dyDescent="0.25">
      <c r="B171" s="12">
        <v>44207</v>
      </c>
      <c r="C171" s="18">
        <v>48.045864000000002</v>
      </c>
      <c r="D171" s="123">
        <f t="shared" si="11"/>
        <v>5.3690029815306017E-2</v>
      </c>
    </row>
    <row r="172" spans="2:4" x14ac:dyDescent="0.25">
      <c r="B172" s="12">
        <v>44200</v>
      </c>
      <c r="C172" s="18">
        <v>45.597721</v>
      </c>
      <c r="D172" s="123">
        <f t="shared" si="11"/>
        <v>3.9542803671441806E-3</v>
      </c>
    </row>
    <row r="173" spans="2:4" x14ac:dyDescent="0.25">
      <c r="B173" s="12">
        <v>44193</v>
      </c>
      <c r="C173" s="18">
        <v>45.418125000000003</v>
      </c>
      <c r="D173" s="123">
        <f t="shared" si="11"/>
        <v>1.542667153072097E-2</v>
      </c>
    </row>
    <row r="174" spans="2:4" x14ac:dyDescent="0.25">
      <c r="B174" s="12">
        <v>44186</v>
      </c>
      <c r="C174" s="18">
        <v>44.728119</v>
      </c>
      <c r="D174" s="123">
        <f t="shared" si="11"/>
        <v>2.1939984124877965E-2</v>
      </c>
    </row>
    <row r="175" spans="2:4" x14ac:dyDescent="0.25">
      <c r="B175" s="12">
        <v>44179</v>
      </c>
      <c r="C175" s="18">
        <v>43.767853000000002</v>
      </c>
      <c r="D175" s="123">
        <f t="shared" si="11"/>
        <v>4.9265692547769691E-2</v>
      </c>
    </row>
    <row r="176" spans="2:4" x14ac:dyDescent="0.25">
      <c r="B176" s="12">
        <v>44172</v>
      </c>
      <c r="C176" s="18">
        <v>41.712840999999997</v>
      </c>
      <c r="D176" s="123">
        <f t="shared" si="11"/>
        <v>-1.6010780258326363E-2</v>
      </c>
    </row>
    <row r="177" spans="2:4" x14ac:dyDescent="0.25">
      <c r="B177" s="12">
        <v>44165</v>
      </c>
      <c r="C177" s="18">
        <v>42.391562999999998</v>
      </c>
      <c r="D177" s="123">
        <f t="shared" si="11"/>
        <v>7.5837340609877568E-2</v>
      </c>
    </row>
    <row r="178" spans="2:4" x14ac:dyDescent="0.25">
      <c r="B178" s="12">
        <v>44158</v>
      </c>
      <c r="C178" s="18">
        <v>39.403320000000001</v>
      </c>
      <c r="D178" s="123">
        <f t="shared" si="11"/>
        <v>2.0258688356678212E-2</v>
      </c>
    </row>
    <row r="179" spans="2:4" x14ac:dyDescent="0.25">
      <c r="B179" s="12">
        <v>44151</v>
      </c>
      <c r="C179" s="18">
        <v>38.620911</v>
      </c>
      <c r="D179" s="123">
        <f t="shared" si="11"/>
        <v>2.2017557371711849E-3</v>
      </c>
    </row>
    <row r="180" spans="2:4" x14ac:dyDescent="0.25">
      <c r="B180" s="12">
        <v>44144</v>
      </c>
      <c r="C180" s="18">
        <v>38.536064000000003</v>
      </c>
      <c r="D180" s="123">
        <f t="shared" si="11"/>
        <v>5.0359554573714549E-2</v>
      </c>
    </row>
    <row r="181" spans="2:4" x14ac:dyDescent="0.25">
      <c r="B181" s="12">
        <v>44137</v>
      </c>
      <c r="C181" s="18">
        <v>36.688450000000003</v>
      </c>
      <c r="D181" s="123">
        <f t="shared" si="11"/>
        <v>7.0406988322822439E-2</v>
      </c>
    </row>
    <row r="182" spans="2:4" x14ac:dyDescent="0.25">
      <c r="B182" s="12">
        <v>44130</v>
      </c>
      <c r="C182" s="18">
        <v>34.275233999999998</v>
      </c>
      <c r="D182" s="123">
        <f t="shared" si="11"/>
        <v>-5.0156546434349525E-2</v>
      </c>
    </row>
    <row r="183" spans="2:4" x14ac:dyDescent="0.25">
      <c r="B183" s="12">
        <v>44123</v>
      </c>
      <c r="C183" s="18">
        <v>36.085140000000003</v>
      </c>
      <c r="D183" s="123">
        <f t="shared" si="11"/>
        <v>-3.7707582749493262E-2</v>
      </c>
    </row>
    <row r="184" spans="2:4" x14ac:dyDescent="0.25">
      <c r="B184" s="12">
        <v>44116</v>
      </c>
      <c r="C184" s="18">
        <v>37.499141999999999</v>
      </c>
      <c r="D184" s="123">
        <f t="shared" si="11"/>
        <v>-9.4621248347712683E-3</v>
      </c>
    </row>
    <row r="185" spans="2:4" x14ac:dyDescent="0.25">
      <c r="B185" s="12">
        <v>44109</v>
      </c>
      <c r="C185" s="18">
        <v>37.857353000000003</v>
      </c>
      <c r="D185" s="123">
        <f t="shared" si="11"/>
        <v>0</v>
      </c>
    </row>
    <row r="186" spans="2:4" x14ac:dyDescent="0.25">
      <c r="B186" s="12">
        <v>44102</v>
      </c>
      <c r="C186" s="18">
        <v>37.857353000000003</v>
      </c>
      <c r="D186" s="123">
        <f t="shared" si="11"/>
        <v>2.5798245247520502E-2</v>
      </c>
    </row>
    <row r="187" spans="2:4" x14ac:dyDescent="0.25">
      <c r="B187" s="12">
        <v>44095</v>
      </c>
      <c r="C187" s="18">
        <v>36.905262</v>
      </c>
      <c r="D187" s="123">
        <f t="shared" si="11"/>
        <v>-2.2315526117937967E-2</v>
      </c>
    </row>
    <row r="188" spans="2:4" x14ac:dyDescent="0.25">
      <c r="B188" s="12">
        <v>44088</v>
      </c>
      <c r="C188" s="18">
        <v>37.747619999999998</v>
      </c>
      <c r="D188" s="123">
        <f t="shared" si="11"/>
        <v>-2.9951437463617836E-2</v>
      </c>
    </row>
    <row r="189" spans="2:4" x14ac:dyDescent="0.25">
      <c r="B189" s="12">
        <v>44081</v>
      </c>
      <c r="C189" s="18">
        <v>38.913124000000003</v>
      </c>
      <c r="D189" s="123">
        <f t="shared" si="11"/>
        <v>-3.8997373667935098E-2</v>
      </c>
    </row>
    <row r="190" spans="2:4" x14ac:dyDescent="0.25">
      <c r="B190" s="12">
        <v>44074</v>
      </c>
      <c r="C190" s="18">
        <v>40.492213999999997</v>
      </c>
      <c r="D190" s="123">
        <f t="shared" si="11"/>
        <v>-4.0961903590085669E-2</v>
      </c>
    </row>
    <row r="191" spans="2:4" x14ac:dyDescent="0.25">
      <c r="B191" s="12">
        <v>44067</v>
      </c>
      <c r="C191" s="18">
        <v>42.221694999999997</v>
      </c>
      <c r="D191" s="123">
        <f t="shared" si="11"/>
        <v>5.1252240886249245E-2</v>
      </c>
    </row>
    <row r="192" spans="2:4" x14ac:dyDescent="0.25">
      <c r="B192" s="12">
        <v>44060</v>
      </c>
      <c r="C192" s="18">
        <v>40.163238999999997</v>
      </c>
      <c r="D192" s="123">
        <f t="shared" si="11"/>
        <v>-5.8188250875133241E-2</v>
      </c>
    </row>
    <row r="193" spans="2:4" x14ac:dyDescent="0.25">
      <c r="B193" s="12">
        <v>44053</v>
      </c>
      <c r="C193" s="18">
        <v>42.644657000000002</v>
      </c>
      <c r="D193" s="123">
        <f t="shared" si="11"/>
        <v>3.8215170942303756E-2</v>
      </c>
    </row>
    <row r="194" spans="2:4" x14ac:dyDescent="0.25">
      <c r="B194" s="12">
        <v>44046</v>
      </c>
      <c r="C194" s="18">
        <v>41.07497</v>
      </c>
      <c r="D194" s="123">
        <f t="shared" si="11"/>
        <v>-6.2432970756173156E-2</v>
      </c>
    </row>
    <row r="195" spans="2:4" x14ac:dyDescent="0.25">
      <c r="B195" s="12">
        <v>44039</v>
      </c>
      <c r="C195" s="18">
        <v>43.810169000000002</v>
      </c>
      <c r="D195" s="123">
        <f t="shared" ref="D195:D258" si="12">C195/C196-1</f>
        <v>4.2262994746191662E-2</v>
      </c>
    </row>
    <row r="196" spans="2:4" x14ac:dyDescent="0.25">
      <c r="B196" s="12">
        <v>44032</v>
      </c>
      <c r="C196" s="18">
        <v>42.033698999999999</v>
      </c>
      <c r="D196" s="123">
        <f t="shared" si="12"/>
        <v>-2.9092732933198251E-2</v>
      </c>
    </row>
    <row r="197" spans="2:4" x14ac:dyDescent="0.25">
      <c r="B197" s="12">
        <v>44025</v>
      </c>
      <c r="C197" s="18">
        <v>43.293216999999999</v>
      </c>
      <c r="D197" s="123">
        <f t="shared" si="12"/>
        <v>-4.1080652695280051E-3</v>
      </c>
    </row>
    <row r="198" spans="2:4" x14ac:dyDescent="0.25">
      <c r="B198" s="12">
        <v>44018</v>
      </c>
      <c r="C198" s="18">
        <v>43.471801999999997</v>
      </c>
      <c r="D198" s="123">
        <f t="shared" si="12"/>
        <v>1.6260261623219918E-2</v>
      </c>
    </row>
    <row r="199" spans="2:4" x14ac:dyDescent="0.25">
      <c r="B199" s="12">
        <v>44011</v>
      </c>
      <c r="C199" s="18">
        <v>42.776249</v>
      </c>
      <c r="D199" s="123">
        <f t="shared" si="12"/>
        <v>0.1003385574073401</v>
      </c>
    </row>
    <row r="200" spans="2:4" x14ac:dyDescent="0.25">
      <c r="B200" s="12">
        <v>44004</v>
      </c>
      <c r="C200" s="18">
        <v>38.875534000000002</v>
      </c>
      <c r="D200" s="123">
        <f t="shared" si="12"/>
        <v>-8.5158060042128447E-2</v>
      </c>
    </row>
    <row r="201" spans="2:4" x14ac:dyDescent="0.25">
      <c r="B201" s="12">
        <v>43997</v>
      </c>
      <c r="C201" s="18">
        <v>42.494262999999997</v>
      </c>
      <c r="D201" s="123">
        <f t="shared" si="12"/>
        <v>1.9424383595597394E-2</v>
      </c>
    </row>
    <row r="202" spans="2:4" x14ac:dyDescent="0.25">
      <c r="B202" s="12">
        <v>43990</v>
      </c>
      <c r="C202" s="18">
        <v>41.684565999999997</v>
      </c>
      <c r="D202" s="123">
        <f t="shared" si="12"/>
        <v>-7.7194353836169682E-2</v>
      </c>
    </row>
    <row r="203" spans="2:4" x14ac:dyDescent="0.25">
      <c r="B203" s="12">
        <v>43983</v>
      </c>
      <c r="C203" s="18">
        <v>45.171554999999998</v>
      </c>
      <c r="D203" s="123">
        <f t="shared" si="12"/>
        <v>4.1495515786414083E-2</v>
      </c>
    </row>
    <row r="204" spans="2:4" x14ac:dyDescent="0.25">
      <c r="B204" s="12">
        <v>43976</v>
      </c>
      <c r="C204" s="18">
        <v>43.371819000000002</v>
      </c>
      <c r="D204" s="123">
        <f t="shared" si="12"/>
        <v>3.9541722499444321E-2</v>
      </c>
    </row>
    <row r="205" spans="2:4" x14ac:dyDescent="0.25">
      <c r="B205" s="12">
        <v>43969</v>
      </c>
      <c r="C205" s="18">
        <v>41.722057</v>
      </c>
      <c r="D205" s="123">
        <f t="shared" si="12"/>
        <v>6.8924036502929553E-2</v>
      </c>
    </row>
    <row r="206" spans="2:4" x14ac:dyDescent="0.25">
      <c r="B206" s="12">
        <v>43962</v>
      </c>
      <c r="C206" s="18">
        <v>39.031826000000002</v>
      </c>
      <c r="D206" s="123">
        <f t="shared" si="12"/>
        <v>-9.5961920538237599E-2</v>
      </c>
    </row>
    <row r="207" spans="2:4" x14ac:dyDescent="0.25">
      <c r="B207" s="12">
        <v>43955</v>
      </c>
      <c r="C207" s="18">
        <v>43.174979999999998</v>
      </c>
      <c r="D207" s="123">
        <f t="shared" si="12"/>
        <v>4.8725140708980819E-2</v>
      </c>
    </row>
    <row r="208" spans="2:4" x14ac:dyDescent="0.25">
      <c r="B208" s="12">
        <v>43948</v>
      </c>
      <c r="C208" s="18">
        <v>41.169013999999997</v>
      </c>
      <c r="D208" s="123">
        <f t="shared" si="12"/>
        <v>-1.9424155488898198E-2</v>
      </c>
    </row>
    <row r="209" spans="2:4" x14ac:dyDescent="0.25">
      <c r="B209" s="12">
        <v>43941</v>
      </c>
      <c r="C209" s="18">
        <v>41.984527999999997</v>
      </c>
      <c r="D209" s="123">
        <f t="shared" si="12"/>
        <v>0.1048347173943911</v>
      </c>
    </row>
    <row r="210" spans="2:4" x14ac:dyDescent="0.25">
      <c r="B210" s="12">
        <v>43934</v>
      </c>
      <c r="C210" s="18">
        <v>38.000731999999999</v>
      </c>
      <c r="D210" s="123">
        <f t="shared" si="12"/>
        <v>8.3377862631872635E-2</v>
      </c>
    </row>
    <row r="211" spans="2:4" x14ac:dyDescent="0.25">
      <c r="B211" s="12">
        <v>43927</v>
      </c>
      <c r="C211" s="18">
        <v>35.076157000000002</v>
      </c>
      <c r="D211" s="123">
        <f t="shared" si="12"/>
        <v>9.6396159204787057E-2</v>
      </c>
    </row>
    <row r="212" spans="2:4" x14ac:dyDescent="0.25">
      <c r="B212" s="12">
        <v>43920</v>
      </c>
      <c r="C212" s="18">
        <v>31.992228999999998</v>
      </c>
      <c r="D212" s="123">
        <f t="shared" si="12"/>
        <v>9.763534212722691E-3</v>
      </c>
    </row>
    <row r="213" spans="2:4" x14ac:dyDescent="0.25">
      <c r="B213" s="12">
        <v>43913</v>
      </c>
      <c r="C213" s="18">
        <v>31.682891999999999</v>
      </c>
      <c r="D213" s="123">
        <f t="shared" si="12"/>
        <v>-7.3972659434024535E-2</v>
      </c>
    </row>
    <row r="214" spans="2:4" x14ac:dyDescent="0.25">
      <c r="B214" s="12">
        <v>43906</v>
      </c>
      <c r="C214" s="18">
        <v>34.213776000000003</v>
      </c>
      <c r="D214" s="123">
        <f t="shared" si="12"/>
        <v>2.1011323499740886E-2</v>
      </c>
    </row>
    <row r="215" spans="2:4" x14ac:dyDescent="0.25">
      <c r="B215" s="12">
        <v>43899</v>
      </c>
      <c r="C215" s="18">
        <v>33.509692999999999</v>
      </c>
      <c r="D215" s="123">
        <f t="shared" si="12"/>
        <v>-0.16018732680741199</v>
      </c>
    </row>
    <row r="216" spans="2:4" x14ac:dyDescent="0.25">
      <c r="B216" s="12">
        <v>43892</v>
      </c>
      <c r="C216" s="18">
        <v>39.901389999999999</v>
      </c>
      <c r="D216" s="123">
        <f t="shared" si="12"/>
        <v>-8.7021631731130422E-2</v>
      </c>
    </row>
    <row r="217" spans="2:4" x14ac:dyDescent="0.25">
      <c r="B217" s="12">
        <v>43885</v>
      </c>
      <c r="C217" s="18">
        <v>43.704639</v>
      </c>
      <c r="D217" s="123">
        <f t="shared" si="12"/>
        <v>-6.8882909114615476E-2</v>
      </c>
    </row>
    <row r="218" spans="2:4" x14ac:dyDescent="0.25">
      <c r="B218" s="12">
        <v>43878</v>
      </c>
      <c r="C218" s="18">
        <v>46.937854999999999</v>
      </c>
      <c r="D218" s="123">
        <f t="shared" si="12"/>
        <v>0.11796123236302214</v>
      </c>
    </row>
    <row r="219" spans="2:4" x14ac:dyDescent="0.25">
      <c r="B219" s="12">
        <v>43871</v>
      </c>
      <c r="C219" s="18">
        <v>41.985225999999997</v>
      </c>
      <c r="D219" s="123">
        <f t="shared" si="12"/>
        <v>5.6430815929829015E-2</v>
      </c>
    </row>
    <row r="220" spans="2:4" x14ac:dyDescent="0.25">
      <c r="B220" s="12">
        <v>43864</v>
      </c>
      <c r="C220" s="18">
        <v>39.742522999999998</v>
      </c>
      <c r="D220" s="123">
        <f t="shared" si="12"/>
        <v>-0.12991032799838464</v>
      </c>
    </row>
    <row r="221" spans="2:4" x14ac:dyDescent="0.25">
      <c r="B221" s="12">
        <v>43857</v>
      </c>
      <c r="C221" s="18">
        <v>45.676352999999999</v>
      </c>
      <c r="D221" s="123">
        <f t="shared" si="12"/>
        <v>-0.18069041276894782</v>
      </c>
    </row>
    <row r="222" spans="2:4" x14ac:dyDescent="0.25">
      <c r="B222" s="12">
        <v>43850</v>
      </c>
      <c r="C222" s="18">
        <v>55.749808999999999</v>
      </c>
      <c r="D222" s="123">
        <f t="shared" si="12"/>
        <v>-5.0755696404784945E-2</v>
      </c>
    </row>
    <row r="223" spans="2:4" x14ac:dyDescent="0.25">
      <c r="B223" s="12">
        <v>43843</v>
      </c>
      <c r="C223" s="18">
        <v>58.730727999999999</v>
      </c>
      <c r="D223" s="123">
        <f t="shared" si="12"/>
        <v>3.5590729742276617E-2</v>
      </c>
    </row>
    <row r="224" spans="2:4" x14ac:dyDescent="0.25">
      <c r="B224" s="12">
        <v>43836</v>
      </c>
      <c r="C224" s="18">
        <v>56.712296000000002</v>
      </c>
      <c r="D224" s="123">
        <f t="shared" si="12"/>
        <v>-6.2847471670295585E-2</v>
      </c>
    </row>
    <row r="225" spans="2:4" x14ac:dyDescent="0.25">
      <c r="B225" s="12">
        <v>43829</v>
      </c>
      <c r="C225" s="18">
        <v>60.515545000000003</v>
      </c>
      <c r="D225" s="123">
        <f t="shared" si="12"/>
        <v>-2.4644995782908685E-3</v>
      </c>
    </row>
    <row r="226" spans="2:4" x14ac:dyDescent="0.25">
      <c r="B226" s="12">
        <v>43822</v>
      </c>
      <c r="C226" s="18">
        <v>60.665053999999998</v>
      </c>
      <c r="D226" s="123">
        <f t="shared" si="12"/>
        <v>-4.6202948684637146E-4</v>
      </c>
    </row>
    <row r="227" spans="2:4" x14ac:dyDescent="0.25">
      <c r="B227" s="12">
        <v>43815</v>
      </c>
      <c r="C227" s="18">
        <v>60.693095999999997</v>
      </c>
      <c r="D227" s="123">
        <f t="shared" si="12"/>
        <v>3.5224881026849619E-2</v>
      </c>
    </row>
    <row r="228" spans="2:4" x14ac:dyDescent="0.25">
      <c r="B228" s="12">
        <v>43808</v>
      </c>
      <c r="C228" s="18">
        <v>58.627934000000003</v>
      </c>
      <c r="D228" s="123">
        <f t="shared" si="12"/>
        <v>-5.537129629673565E-3</v>
      </c>
    </row>
    <row r="229" spans="2:4" x14ac:dyDescent="0.25">
      <c r="B229" s="12">
        <v>43801</v>
      </c>
      <c r="C229" s="18">
        <v>58.954371999999999</v>
      </c>
      <c r="D229" s="123">
        <f t="shared" si="12"/>
        <v>1.9187200829368312E-2</v>
      </c>
    </row>
    <row r="230" spans="2:4" x14ac:dyDescent="0.25">
      <c r="B230" s="12">
        <v>43794</v>
      </c>
      <c r="C230" s="18">
        <v>57.844498000000002</v>
      </c>
      <c r="D230" s="123">
        <f t="shared" si="12"/>
        <v>2.9377637452737027E-2</v>
      </c>
    </row>
    <row r="231" spans="2:4" x14ac:dyDescent="0.25">
      <c r="B231" s="12">
        <v>43787</v>
      </c>
      <c r="C231" s="18">
        <v>56.193660999999999</v>
      </c>
      <c r="D231" s="123">
        <f t="shared" si="12"/>
        <v>4.4918683604267207E-2</v>
      </c>
    </row>
    <row r="232" spans="2:4" x14ac:dyDescent="0.25">
      <c r="B232" s="12">
        <v>43780</v>
      </c>
      <c r="C232" s="18">
        <v>53.778022999999997</v>
      </c>
      <c r="D232" s="123">
        <f t="shared" si="12"/>
        <v>5.3727954394513722E-2</v>
      </c>
    </row>
    <row r="233" spans="2:4" x14ac:dyDescent="0.25">
      <c r="B233" s="12">
        <v>43773</v>
      </c>
      <c r="C233" s="18">
        <v>51.035964999999997</v>
      </c>
      <c r="D233" s="123">
        <f t="shared" si="12"/>
        <v>-2.2158689444966462E-2</v>
      </c>
    </row>
    <row r="234" spans="2:4" x14ac:dyDescent="0.25">
      <c r="B234" s="12">
        <v>43766</v>
      </c>
      <c r="C234" s="18">
        <v>52.192481999999998</v>
      </c>
      <c r="D234" s="123">
        <f t="shared" si="12"/>
        <v>-0.18151244508462949</v>
      </c>
    </row>
    <row r="235" spans="2:4" x14ac:dyDescent="0.25">
      <c r="B235" s="12">
        <v>43759</v>
      </c>
      <c r="C235" s="18">
        <v>63.766983000000003</v>
      </c>
      <c r="D235" s="123">
        <f t="shared" si="12"/>
        <v>2.0447800145228401E-2</v>
      </c>
    </row>
    <row r="236" spans="2:4" x14ac:dyDescent="0.25">
      <c r="B236" s="12">
        <v>43752</v>
      </c>
      <c r="C236" s="18">
        <v>62.489215999999999</v>
      </c>
      <c r="D236" s="123">
        <f t="shared" si="12"/>
        <v>-4.3130063883086156E-2</v>
      </c>
    </row>
    <row r="237" spans="2:4" x14ac:dyDescent="0.25">
      <c r="B237" s="12">
        <v>43745</v>
      </c>
      <c r="C237" s="18">
        <v>65.305862000000005</v>
      </c>
      <c r="D237" s="123">
        <f t="shared" si="12"/>
        <v>-3.2743847217907573E-3</v>
      </c>
    </row>
    <row r="238" spans="2:4" x14ac:dyDescent="0.25">
      <c r="B238" s="12">
        <v>43738</v>
      </c>
      <c r="C238" s="18">
        <v>65.520401000000007</v>
      </c>
      <c r="D238" s="123">
        <f t="shared" si="12"/>
        <v>-1.3342681623308095E-2</v>
      </c>
    </row>
    <row r="239" spans="2:4" x14ac:dyDescent="0.25">
      <c r="B239" s="12">
        <v>43731</v>
      </c>
      <c r="C239" s="18">
        <v>66.406441000000001</v>
      </c>
      <c r="D239" s="123">
        <f t="shared" si="12"/>
        <v>-3.3265387022468174E-2</v>
      </c>
    </row>
    <row r="240" spans="2:4" x14ac:dyDescent="0.25">
      <c r="B240" s="12">
        <v>43724</v>
      </c>
      <c r="C240" s="18">
        <v>68.691490000000002</v>
      </c>
      <c r="D240" s="123">
        <f t="shared" si="12"/>
        <v>2.0092475190972792E-2</v>
      </c>
    </row>
    <row r="241" spans="2:4" x14ac:dyDescent="0.25">
      <c r="B241" s="12">
        <v>43717</v>
      </c>
      <c r="C241" s="18">
        <v>67.338493</v>
      </c>
      <c r="D241" s="123">
        <f t="shared" si="12"/>
        <v>-1.6990790819411128E-2</v>
      </c>
    </row>
    <row r="242" spans="2:4" x14ac:dyDescent="0.25">
      <c r="B242" s="12">
        <v>43710</v>
      </c>
      <c r="C242" s="18">
        <v>68.502403000000001</v>
      </c>
      <c r="D242" s="123">
        <f t="shared" si="12"/>
        <v>2.995971014131471E-2</v>
      </c>
    </row>
    <row r="243" spans="2:4" x14ac:dyDescent="0.25">
      <c r="B243" s="12">
        <v>43703</v>
      </c>
      <c r="C243" s="18">
        <v>66.509788999999998</v>
      </c>
      <c r="D243" s="123">
        <f t="shared" si="12"/>
        <v>-3.2245096209125634E-2</v>
      </c>
    </row>
    <row r="244" spans="2:4" x14ac:dyDescent="0.25">
      <c r="B244" s="12">
        <v>43696</v>
      </c>
      <c r="C244" s="18">
        <v>68.725860999999995</v>
      </c>
      <c r="D244" s="123">
        <f t="shared" si="12"/>
        <v>6.0335913912015871E-2</v>
      </c>
    </row>
    <row r="245" spans="2:4" x14ac:dyDescent="0.25">
      <c r="B245" s="12">
        <v>43689</v>
      </c>
      <c r="C245" s="18">
        <v>64.815178000000003</v>
      </c>
      <c r="D245" s="123">
        <f t="shared" si="12"/>
        <v>3.5093080427749168E-2</v>
      </c>
    </row>
    <row r="246" spans="2:4" x14ac:dyDescent="0.25">
      <c r="B246" s="12">
        <v>43682</v>
      </c>
      <c r="C246" s="18">
        <v>62.617728999999997</v>
      </c>
      <c r="D246" s="123">
        <f t="shared" si="12"/>
        <v>-3.0560948275206834E-2</v>
      </c>
    </row>
    <row r="247" spans="2:4" x14ac:dyDescent="0.25">
      <c r="B247" s="12">
        <v>43675</v>
      </c>
      <c r="C247" s="18">
        <v>64.591712999999999</v>
      </c>
      <c r="D247" s="123">
        <f t="shared" si="12"/>
        <v>-8.7116459693232784E-2</v>
      </c>
    </row>
    <row r="248" spans="2:4" x14ac:dyDescent="0.25">
      <c r="B248" s="12">
        <v>43668</v>
      </c>
      <c r="C248" s="18">
        <v>70.755699000000007</v>
      </c>
      <c r="D248" s="123">
        <f t="shared" si="12"/>
        <v>8.201636678290436E-2</v>
      </c>
    </row>
    <row r="249" spans="2:4" x14ac:dyDescent="0.25">
      <c r="B249" s="12">
        <v>43661</v>
      </c>
      <c r="C249" s="18">
        <v>65.392448000000002</v>
      </c>
      <c r="D249" s="123">
        <f t="shared" si="12"/>
        <v>-4.0311836638923682E-2</v>
      </c>
    </row>
    <row r="250" spans="2:4" x14ac:dyDescent="0.25">
      <c r="B250" s="12">
        <v>43654</v>
      </c>
      <c r="C250" s="18">
        <v>68.139267000000004</v>
      </c>
      <c r="D250" s="123">
        <f t="shared" si="12"/>
        <v>-2.6214045400035801E-2</v>
      </c>
    </row>
    <row r="251" spans="2:4" x14ac:dyDescent="0.25">
      <c r="B251" s="12">
        <v>43647</v>
      </c>
      <c r="C251" s="18">
        <v>69.973557</v>
      </c>
      <c r="D251" s="123">
        <f t="shared" si="12"/>
        <v>4.0714575386612717E-2</v>
      </c>
    </row>
    <row r="252" spans="2:4" x14ac:dyDescent="0.25">
      <c r="B252" s="12">
        <v>43640</v>
      </c>
      <c r="C252" s="18">
        <v>67.236069000000001</v>
      </c>
      <c r="D252" s="123">
        <f t="shared" si="12"/>
        <v>-1.7417354107977845E-2</v>
      </c>
    </row>
    <row r="253" spans="2:4" x14ac:dyDescent="0.25">
      <c r="B253" s="12">
        <v>43633</v>
      </c>
      <c r="C253" s="18">
        <v>68.427902000000003</v>
      </c>
      <c r="D253" s="123">
        <f t="shared" si="12"/>
        <v>-1.2462661703553701E-2</v>
      </c>
    </row>
    <row r="254" spans="2:4" x14ac:dyDescent="0.25">
      <c r="B254" s="12">
        <v>43626</v>
      </c>
      <c r="C254" s="18">
        <v>69.291458000000006</v>
      </c>
      <c r="D254" s="123">
        <f t="shared" si="12"/>
        <v>1.719419850086723E-2</v>
      </c>
    </row>
    <row r="255" spans="2:4" x14ac:dyDescent="0.25">
      <c r="B255" s="12">
        <v>43619</v>
      </c>
      <c r="C255" s="18">
        <v>68.120186000000004</v>
      </c>
      <c r="D255" s="123">
        <f t="shared" si="12"/>
        <v>7.4237998815762651E-3</v>
      </c>
    </row>
    <row r="256" spans="2:4" x14ac:dyDescent="0.25">
      <c r="B256" s="12">
        <v>43612</v>
      </c>
      <c r="C256" s="18">
        <v>67.618201999999997</v>
      </c>
      <c r="D256" s="123">
        <f t="shared" si="12"/>
        <v>-4.1254856931131179E-2</v>
      </c>
    </row>
    <row r="257" spans="2:4" x14ac:dyDescent="0.25">
      <c r="B257" s="12">
        <v>43605</v>
      </c>
      <c r="C257" s="18">
        <v>70.527816999999999</v>
      </c>
      <c r="D257" s="123">
        <f t="shared" si="12"/>
        <v>-5.2572260627988476E-2</v>
      </c>
    </row>
    <row r="258" spans="2:4" x14ac:dyDescent="0.25">
      <c r="B258" s="12">
        <v>43598</v>
      </c>
      <c r="C258" s="18">
        <v>74.441367999999997</v>
      </c>
      <c r="D258" s="123">
        <f t="shared" si="12"/>
        <v>-4.7007074075774868E-2</v>
      </c>
    </row>
    <row r="259" spans="2:4" x14ac:dyDescent="0.25">
      <c r="B259" s="12">
        <v>43591</v>
      </c>
      <c r="C259" s="18">
        <v>78.113242999999997</v>
      </c>
      <c r="D259" s="123">
        <f t="shared" ref="D259:D322" si="13">C259/C260-1</f>
        <v>-2.062938305322104E-2</v>
      </c>
    </row>
    <row r="260" spans="2:4" x14ac:dyDescent="0.25">
      <c r="B260" s="12">
        <v>43584</v>
      </c>
      <c r="C260" s="18">
        <v>79.758613999999994</v>
      </c>
      <c r="D260" s="123">
        <f t="shared" si="13"/>
        <v>2.7298868136802046E-2</v>
      </c>
    </row>
    <row r="261" spans="2:4" x14ac:dyDescent="0.25">
      <c r="B261" s="12">
        <v>43577</v>
      </c>
      <c r="C261" s="18">
        <v>77.639152999999993</v>
      </c>
      <c r="D261" s="123">
        <f t="shared" si="13"/>
        <v>-0.1363870703765232</v>
      </c>
    </row>
    <row r="262" spans="2:4" x14ac:dyDescent="0.25">
      <c r="B262" s="12">
        <v>43570</v>
      </c>
      <c r="C262" s="18">
        <v>89.900406000000004</v>
      </c>
      <c r="D262" s="123">
        <f t="shared" si="13"/>
        <v>6.3473702448537672E-3</v>
      </c>
    </row>
    <row r="263" spans="2:4" x14ac:dyDescent="0.25">
      <c r="B263" s="12">
        <v>43563</v>
      </c>
      <c r="C263" s="18">
        <v>89.333374000000006</v>
      </c>
      <c r="D263" s="123">
        <f t="shared" si="13"/>
        <v>7.7958467936296794E-2</v>
      </c>
    </row>
    <row r="264" spans="2:4" x14ac:dyDescent="0.25">
      <c r="B264" s="12">
        <v>43556</v>
      </c>
      <c r="C264" s="18">
        <v>82.872742000000002</v>
      </c>
      <c r="D264" s="123">
        <f t="shared" si="13"/>
        <v>2.7310569957020636E-2</v>
      </c>
    </row>
    <row r="265" spans="2:4" x14ac:dyDescent="0.25">
      <c r="B265" s="12">
        <v>43549</v>
      </c>
      <c r="C265" s="18">
        <v>80.669608999999994</v>
      </c>
      <c r="D265" s="123">
        <f t="shared" si="13"/>
        <v>8.0718772363042035E-4</v>
      </c>
    </row>
    <row r="266" spans="2:4" x14ac:dyDescent="0.25">
      <c r="B266" s="12">
        <v>43542</v>
      </c>
      <c r="C266" s="18">
        <v>80.604545999999999</v>
      </c>
      <c r="D266" s="123">
        <f t="shared" si="13"/>
        <v>-5.9986976539216252E-2</v>
      </c>
    </row>
    <row r="267" spans="2:4" x14ac:dyDescent="0.25">
      <c r="B267" s="12">
        <v>43535</v>
      </c>
      <c r="C267" s="18">
        <v>85.748328999999998</v>
      </c>
      <c r="D267" s="123">
        <f t="shared" si="13"/>
        <v>0.10055990648485369</v>
      </c>
    </row>
    <row r="268" spans="2:4" x14ac:dyDescent="0.25">
      <c r="B268" s="12">
        <v>43528</v>
      </c>
      <c r="C268" s="18">
        <v>77.913368000000006</v>
      </c>
      <c r="D268" s="123">
        <f t="shared" si="13"/>
        <v>-1.9279988532453607E-2</v>
      </c>
    </row>
    <row r="269" spans="2:4" x14ac:dyDescent="0.25">
      <c r="B269" s="12">
        <v>43521</v>
      </c>
      <c r="C269" s="18">
        <v>79.445068000000006</v>
      </c>
      <c r="D269" s="123">
        <f t="shared" si="13"/>
        <v>-1.1093530705012289E-2</v>
      </c>
    </row>
    <row r="270" spans="2:4" x14ac:dyDescent="0.25">
      <c r="B270" s="12">
        <v>43514</v>
      </c>
      <c r="C270" s="18">
        <v>80.336281</v>
      </c>
      <c r="D270" s="123">
        <f t="shared" si="13"/>
        <v>-1.0518914725235362E-2</v>
      </c>
    </row>
    <row r="271" spans="2:4" x14ac:dyDescent="0.25">
      <c r="B271" s="12">
        <v>43507</v>
      </c>
      <c r="C271" s="18">
        <v>81.190314999999998</v>
      </c>
      <c r="D271" s="123">
        <f t="shared" si="13"/>
        <v>1.9109707757398064E-2</v>
      </c>
    </row>
    <row r="272" spans="2:4" x14ac:dyDescent="0.25">
      <c r="B272" s="12">
        <v>43500</v>
      </c>
      <c r="C272" s="18">
        <v>79.667884999999998</v>
      </c>
      <c r="D272" s="123">
        <f t="shared" si="13"/>
        <v>4.3658068994507415E-2</v>
      </c>
    </row>
    <row r="273" spans="2:4" x14ac:dyDescent="0.25">
      <c r="B273" s="12">
        <v>43493</v>
      </c>
      <c r="C273" s="18">
        <v>76.335235999999995</v>
      </c>
      <c r="D273" s="123">
        <f t="shared" si="13"/>
        <v>-1.3555286304500425E-2</v>
      </c>
    </row>
    <row r="274" spans="2:4" x14ac:dyDescent="0.25">
      <c r="B274" s="12">
        <v>43486</v>
      </c>
      <c r="C274" s="18">
        <v>77.384201000000004</v>
      </c>
      <c r="D274" s="123">
        <f t="shared" si="13"/>
        <v>-8.3928558954948773E-4</v>
      </c>
    </row>
    <row r="275" spans="2:4" x14ac:dyDescent="0.25">
      <c r="B275" s="12">
        <v>43479</v>
      </c>
      <c r="C275" s="18">
        <v>77.449202999999997</v>
      </c>
      <c r="D275" s="123">
        <f t="shared" si="13"/>
        <v>5.6209843412449612E-2</v>
      </c>
    </row>
    <row r="276" spans="2:4" x14ac:dyDescent="0.25">
      <c r="B276" s="12">
        <v>43472</v>
      </c>
      <c r="C276" s="18">
        <v>73.327477000000002</v>
      </c>
      <c r="D276" s="123">
        <f t="shared" si="13"/>
        <v>2.4779240380324419E-2</v>
      </c>
    </row>
    <row r="277" spans="2:4" x14ac:dyDescent="0.25">
      <c r="B277" s="12">
        <v>43465</v>
      </c>
      <c r="C277" s="18">
        <v>71.554412999999997</v>
      </c>
      <c r="D277" s="123">
        <f t="shared" si="13"/>
        <v>5.5023241959751612E-2</v>
      </c>
    </row>
    <row r="278" spans="2:4" x14ac:dyDescent="0.25">
      <c r="B278" s="12">
        <v>43458</v>
      </c>
      <c r="C278" s="18">
        <v>67.822593999999995</v>
      </c>
      <c r="D278" s="123">
        <f t="shared" si="13"/>
        <v>4.7755654806171943E-2</v>
      </c>
    </row>
    <row r="279" spans="2:4" x14ac:dyDescent="0.25">
      <c r="B279" s="12">
        <v>43451</v>
      </c>
      <c r="C279" s="18">
        <v>64.731307999999999</v>
      </c>
      <c r="D279" s="123">
        <f t="shared" si="13"/>
        <v>-3.8765194178649098E-2</v>
      </c>
    </row>
    <row r="280" spans="2:4" x14ac:dyDescent="0.25">
      <c r="B280" s="12">
        <v>43444</v>
      </c>
      <c r="C280" s="18">
        <v>67.341826999999995</v>
      </c>
      <c r="D280" s="123">
        <f t="shared" si="13"/>
        <v>-3.1845161765960306E-2</v>
      </c>
    </row>
    <row r="281" spans="2:4" x14ac:dyDescent="0.25">
      <c r="B281" s="12">
        <v>43437</v>
      </c>
      <c r="C281" s="18">
        <v>69.556877</v>
      </c>
      <c r="D281" s="123">
        <f t="shared" si="13"/>
        <v>1.4737521381235963E-2</v>
      </c>
    </row>
    <row r="282" spans="2:4" x14ac:dyDescent="0.25">
      <c r="B282" s="12">
        <v>43430</v>
      </c>
      <c r="C282" s="18">
        <v>68.546668999999994</v>
      </c>
      <c r="D282" s="123">
        <f t="shared" si="13"/>
        <v>0.18146978915953005</v>
      </c>
    </row>
    <row r="283" spans="2:4" x14ac:dyDescent="0.25">
      <c r="B283" s="12">
        <v>43423</v>
      </c>
      <c r="C283" s="18">
        <v>58.018130999999997</v>
      </c>
      <c r="D283" s="123">
        <f t="shared" si="13"/>
        <v>-4.4274810845316592E-2</v>
      </c>
    </row>
    <row r="284" spans="2:4" x14ac:dyDescent="0.25">
      <c r="B284" s="12">
        <v>43416</v>
      </c>
      <c r="C284" s="18">
        <v>60.705871999999999</v>
      </c>
      <c r="D284" s="123">
        <f t="shared" si="13"/>
        <v>-5.8502062549553702E-2</v>
      </c>
    </row>
    <row r="285" spans="2:4" x14ac:dyDescent="0.25">
      <c r="B285" s="12">
        <v>43409</v>
      </c>
      <c r="C285" s="18">
        <v>64.477965999999995</v>
      </c>
      <c r="D285" s="123">
        <f t="shared" si="13"/>
        <v>-8.4092104404578372E-3</v>
      </c>
    </row>
    <row r="286" spans="2:4" x14ac:dyDescent="0.25">
      <c r="B286" s="12">
        <v>43402</v>
      </c>
      <c r="C286" s="18">
        <v>65.024772999999996</v>
      </c>
      <c r="D286" s="123">
        <f t="shared" si="13"/>
        <v>5.4455989640866953E-3</v>
      </c>
    </row>
    <row r="287" spans="2:4" x14ac:dyDescent="0.25">
      <c r="B287" s="12">
        <v>43395</v>
      </c>
      <c r="C287" s="18">
        <v>64.672591999999995</v>
      </c>
      <c r="D287" s="123">
        <f t="shared" si="13"/>
        <v>-0.14933570213742453</v>
      </c>
    </row>
    <row r="288" spans="2:4" x14ac:dyDescent="0.25">
      <c r="B288" s="12">
        <v>43388</v>
      </c>
      <c r="C288" s="18">
        <v>76.025986000000003</v>
      </c>
      <c r="D288" s="123">
        <f t="shared" si="13"/>
        <v>-4.1145879945882591E-2</v>
      </c>
    </row>
    <row r="289" spans="2:4" x14ac:dyDescent="0.25">
      <c r="B289" s="12">
        <v>43381</v>
      </c>
      <c r="C289" s="18">
        <v>79.288376</v>
      </c>
      <c r="D289" s="123">
        <f t="shared" si="13"/>
        <v>-6.3389145883654519E-2</v>
      </c>
    </row>
    <row r="290" spans="2:4" x14ac:dyDescent="0.25">
      <c r="B290" s="12">
        <v>43374</v>
      </c>
      <c r="C290" s="18">
        <v>84.654555999999999</v>
      </c>
      <c r="D290" s="123">
        <f t="shared" si="13"/>
        <v>-5.5721965609560442E-2</v>
      </c>
    </row>
    <row r="291" spans="2:4" x14ac:dyDescent="0.25">
      <c r="B291" s="12">
        <v>43367</v>
      </c>
      <c r="C291" s="18">
        <v>89.650031999999996</v>
      </c>
      <c r="D291" s="123">
        <f t="shared" si="13"/>
        <v>7.3584612717811693E-2</v>
      </c>
    </row>
    <row r="292" spans="2:4" x14ac:dyDescent="0.25">
      <c r="B292" s="12">
        <v>43360</v>
      </c>
      <c r="C292" s="18">
        <v>83.505324999999999</v>
      </c>
      <c r="D292" s="123">
        <f t="shared" si="13"/>
        <v>2.0653357633356739E-2</v>
      </c>
    </row>
    <row r="293" spans="2:4" x14ac:dyDescent="0.25">
      <c r="B293" s="12">
        <v>43353</v>
      </c>
      <c r="C293" s="18">
        <v>81.815558999999993</v>
      </c>
      <c r="D293" s="123">
        <f t="shared" si="13"/>
        <v>1.5858647677447379E-2</v>
      </c>
    </row>
    <row r="294" spans="2:4" x14ac:dyDescent="0.25">
      <c r="B294" s="12">
        <v>43346</v>
      </c>
      <c r="C294" s="18">
        <v>80.538330000000002</v>
      </c>
      <c r="D294" s="123">
        <f t="shared" si="13"/>
        <v>-4.4621515027660763E-3</v>
      </c>
    </row>
    <row r="295" spans="2:4" x14ac:dyDescent="0.25">
      <c r="B295" s="12">
        <v>43339</v>
      </c>
      <c r="C295" s="18">
        <v>80.899315000000001</v>
      </c>
      <c r="D295" s="123">
        <f t="shared" si="13"/>
        <v>6.2477404926477575E-2</v>
      </c>
    </row>
    <row r="296" spans="2:4" x14ac:dyDescent="0.25">
      <c r="B296" s="12">
        <v>43332</v>
      </c>
      <c r="C296" s="18">
        <v>76.142150999999998</v>
      </c>
      <c r="D296" s="123">
        <f t="shared" si="13"/>
        <v>3.4973222965224871E-2</v>
      </c>
    </row>
    <row r="297" spans="2:4" x14ac:dyDescent="0.25">
      <c r="B297" s="12">
        <v>43325</v>
      </c>
      <c r="C297" s="18">
        <v>73.569198999999998</v>
      </c>
      <c r="D297" s="123">
        <f t="shared" si="13"/>
        <v>1.6382007212498717E-3</v>
      </c>
    </row>
    <row r="298" spans="2:4" x14ac:dyDescent="0.25">
      <c r="B298" s="12">
        <v>43318</v>
      </c>
      <c r="C298" s="18">
        <v>73.448875000000001</v>
      </c>
      <c r="D298" s="123">
        <f t="shared" si="13"/>
        <v>1.0440270908344873E-2</v>
      </c>
    </row>
    <row r="299" spans="2:4" x14ac:dyDescent="0.25">
      <c r="B299" s="12">
        <v>43311</v>
      </c>
      <c r="C299" s="18">
        <v>72.689971999999997</v>
      </c>
      <c r="D299" s="123">
        <f t="shared" si="13"/>
        <v>-3.9266218508217654E-2</v>
      </c>
    </row>
    <row r="300" spans="2:4" x14ac:dyDescent="0.25">
      <c r="B300" s="12">
        <v>43304</v>
      </c>
      <c r="C300" s="18">
        <v>75.660888999999997</v>
      </c>
      <c r="D300" s="123">
        <f t="shared" si="13"/>
        <v>-1.4109714591503786E-2</v>
      </c>
    </row>
    <row r="301" spans="2:4" x14ac:dyDescent="0.25">
      <c r="B301" s="12">
        <v>43297</v>
      </c>
      <c r="C301" s="18">
        <v>76.743720999999994</v>
      </c>
      <c r="D301" s="123">
        <f t="shared" si="13"/>
        <v>7.8283491882544576E-2</v>
      </c>
    </row>
    <row r="302" spans="2:4" x14ac:dyDescent="0.25">
      <c r="B302" s="12">
        <v>43290</v>
      </c>
      <c r="C302" s="18">
        <v>71.172118999999995</v>
      </c>
      <c r="D302" s="123">
        <f t="shared" si="13"/>
        <v>2.8689624650863887E-3</v>
      </c>
    </row>
    <row r="303" spans="2:4" x14ac:dyDescent="0.25">
      <c r="B303" s="12">
        <v>43283</v>
      </c>
      <c r="C303" s="18">
        <v>70.968513000000002</v>
      </c>
      <c r="D303" s="123">
        <f t="shared" si="13"/>
        <v>5.3007492920316368E-2</v>
      </c>
    </row>
    <row r="304" spans="2:4" x14ac:dyDescent="0.25">
      <c r="B304" s="12">
        <v>43276</v>
      </c>
      <c r="C304" s="18">
        <v>67.396018999999995</v>
      </c>
      <c r="D304" s="123">
        <f t="shared" si="13"/>
        <v>8.4599370788993378E-2</v>
      </c>
    </row>
    <row r="305" spans="2:4" x14ac:dyDescent="0.25">
      <c r="B305" s="12">
        <v>43269</v>
      </c>
      <c r="C305" s="18">
        <v>62.139091000000001</v>
      </c>
      <c r="D305" s="123">
        <f t="shared" si="13"/>
        <v>7.3413413379521897E-2</v>
      </c>
    </row>
    <row r="306" spans="2:4" x14ac:dyDescent="0.25">
      <c r="B306" s="12">
        <v>43262</v>
      </c>
      <c r="C306" s="18">
        <v>57.889243999999998</v>
      </c>
      <c r="D306" s="123">
        <f t="shared" si="13"/>
        <v>1.4406068530061544E-2</v>
      </c>
    </row>
    <row r="307" spans="2:4" x14ac:dyDescent="0.25">
      <c r="B307" s="12">
        <v>43255</v>
      </c>
      <c r="C307" s="18">
        <v>57.067131000000003</v>
      </c>
      <c r="D307" s="123">
        <f t="shared" si="13"/>
        <v>4.8006760617014921E-2</v>
      </c>
    </row>
    <row r="308" spans="2:4" x14ac:dyDescent="0.25">
      <c r="B308" s="12">
        <v>43248</v>
      </c>
      <c r="C308" s="18">
        <v>54.453018</v>
      </c>
      <c r="D308" s="123">
        <f t="shared" si="13"/>
        <v>1.4979313743137546E-2</v>
      </c>
    </row>
    <row r="309" spans="2:4" x14ac:dyDescent="0.25">
      <c r="B309" s="12">
        <v>43241</v>
      </c>
      <c r="C309" s="18">
        <v>53.649386999999997</v>
      </c>
      <c r="D309" s="123">
        <f t="shared" si="13"/>
        <v>0.12952191580727446</v>
      </c>
    </row>
    <row r="310" spans="2:4" x14ac:dyDescent="0.25">
      <c r="B310" s="12">
        <v>43234</v>
      </c>
      <c r="C310" s="18">
        <v>47.497428999999997</v>
      </c>
      <c r="D310" s="123">
        <f t="shared" si="13"/>
        <v>0.18179686987017951</v>
      </c>
    </row>
    <row r="311" spans="2:4" x14ac:dyDescent="0.25">
      <c r="B311" s="12">
        <v>43227</v>
      </c>
      <c r="C311" s="18">
        <v>40.190857000000001</v>
      </c>
      <c r="D311" s="123">
        <f t="shared" si="13"/>
        <v>6.0960951424361864E-2</v>
      </c>
    </row>
    <row r="312" spans="2:4" x14ac:dyDescent="0.25">
      <c r="B312" s="12">
        <v>43220</v>
      </c>
      <c r="C312" s="18">
        <v>37.881560999999998</v>
      </c>
      <c r="D312" s="123">
        <f t="shared" si="13"/>
        <v>1.7617980729935701E-2</v>
      </c>
    </row>
    <row r="313" spans="2:4" x14ac:dyDescent="0.25">
      <c r="B313" s="12">
        <v>43213</v>
      </c>
      <c r="C313" s="18">
        <v>37.225718999999998</v>
      </c>
      <c r="D313" s="123">
        <f t="shared" si="13"/>
        <v>2.4662891043787827E-2</v>
      </c>
    </row>
    <row r="314" spans="2:4" x14ac:dyDescent="0.25">
      <c r="B314" s="12">
        <v>43206</v>
      </c>
      <c r="C314" s="18">
        <v>36.329723000000001</v>
      </c>
      <c r="D314" s="123">
        <f t="shared" si="13"/>
        <v>1.6542089178646524E-2</v>
      </c>
    </row>
    <row r="315" spans="2:4" x14ac:dyDescent="0.25">
      <c r="B315" s="12">
        <v>43199</v>
      </c>
      <c r="C315" s="18">
        <v>35.738532999999997</v>
      </c>
      <c r="D315" s="123">
        <f t="shared" si="13"/>
        <v>3.1182668495210786E-2</v>
      </c>
    </row>
    <row r="316" spans="2:4" x14ac:dyDescent="0.25">
      <c r="B316" s="12">
        <v>43192</v>
      </c>
      <c r="C316" s="18">
        <v>34.657809999999998</v>
      </c>
      <c r="D316" s="123">
        <f t="shared" si="13"/>
        <v>4.1933467292074811E-2</v>
      </c>
    </row>
    <row r="317" spans="2:4" x14ac:dyDescent="0.25">
      <c r="B317" s="12">
        <v>43185</v>
      </c>
      <c r="C317" s="18">
        <v>33.262977999999997</v>
      </c>
      <c r="D317" s="123">
        <f t="shared" si="13"/>
        <v>5.3039998631505547E-3</v>
      </c>
    </row>
    <row r="318" spans="2:4" x14ac:dyDescent="0.25">
      <c r="B318" s="12">
        <v>43178</v>
      </c>
      <c r="C318" s="18">
        <v>33.087482000000001</v>
      </c>
      <c r="D318" s="123">
        <f t="shared" si="13"/>
        <v>-2.8246977739993184E-2</v>
      </c>
    </row>
    <row r="319" spans="2:4" x14ac:dyDescent="0.25">
      <c r="B319" s="12">
        <v>43171</v>
      </c>
      <c r="C319" s="18">
        <v>34.049270999999997</v>
      </c>
      <c r="D319" s="123">
        <f t="shared" si="13"/>
        <v>-3.2443833227596031E-2</v>
      </c>
    </row>
    <row r="320" spans="2:4" x14ac:dyDescent="0.25">
      <c r="B320" s="12">
        <v>43164</v>
      </c>
      <c r="C320" s="18">
        <v>35.191001999999997</v>
      </c>
      <c r="D320" s="123">
        <f t="shared" si="13"/>
        <v>7.854477483009159E-4</v>
      </c>
    </row>
    <row r="321" spans="2:4" x14ac:dyDescent="0.25">
      <c r="B321" s="12">
        <v>43157</v>
      </c>
      <c r="C321" s="18">
        <v>35.163383000000003</v>
      </c>
      <c r="D321" s="123">
        <f t="shared" si="13"/>
        <v>3.2162415267207534E-2</v>
      </c>
    </row>
    <row r="322" spans="2:4" x14ac:dyDescent="0.25">
      <c r="B322" s="12">
        <v>43150</v>
      </c>
      <c r="C322" s="18">
        <v>34.067684</v>
      </c>
      <c r="D322" s="123">
        <f t="shared" si="13"/>
        <v>1.4254413973856739E-2</v>
      </c>
    </row>
    <row r="323" spans="2:4" x14ac:dyDescent="0.25">
      <c r="B323" s="12">
        <v>43143</v>
      </c>
      <c r="C323" s="18">
        <v>33.588894000000003</v>
      </c>
      <c r="D323" s="123">
        <f t="shared" ref="D323:D386" si="14">C323/C324-1</f>
        <v>4.7072133737366739E-2</v>
      </c>
    </row>
    <row r="324" spans="2:4" x14ac:dyDescent="0.25">
      <c r="B324" s="12">
        <v>43136</v>
      </c>
      <c r="C324" s="18">
        <v>32.078873000000002</v>
      </c>
      <c r="D324" s="123">
        <f t="shared" si="14"/>
        <v>9.2700685443671826E-3</v>
      </c>
    </row>
    <row r="325" spans="2:4" x14ac:dyDescent="0.25">
      <c r="B325" s="12">
        <v>43129</v>
      </c>
      <c r="C325" s="18">
        <v>31.784230999999998</v>
      </c>
      <c r="D325" s="123">
        <f t="shared" si="14"/>
        <v>4.9490789767439036E-3</v>
      </c>
    </row>
    <row r="326" spans="2:4" x14ac:dyDescent="0.25">
      <c r="B326" s="12">
        <v>43122</v>
      </c>
      <c r="C326" s="18">
        <v>31.627703</v>
      </c>
      <c r="D326" s="123">
        <f t="shared" si="14"/>
        <v>1.4771076943137285E-2</v>
      </c>
    </row>
    <row r="327" spans="2:4" x14ac:dyDescent="0.25">
      <c r="B327" s="12">
        <v>43115</v>
      </c>
      <c r="C327" s="18">
        <v>31.167328000000001</v>
      </c>
      <c r="D327" s="123">
        <f t="shared" si="14"/>
        <v>5.1895638281848289E-2</v>
      </c>
    </row>
    <row r="328" spans="2:4" x14ac:dyDescent="0.25">
      <c r="B328" s="12">
        <v>43108</v>
      </c>
      <c r="C328" s="18">
        <v>29.629677000000001</v>
      </c>
      <c r="D328" s="123">
        <f t="shared" si="14"/>
        <v>3.6392861606325821E-2</v>
      </c>
    </row>
    <row r="329" spans="2:4" x14ac:dyDescent="0.25">
      <c r="B329" s="12">
        <v>43101</v>
      </c>
      <c r="C329" s="18">
        <v>28.589233</v>
      </c>
      <c r="D329" s="123">
        <f t="shared" si="14"/>
        <v>1.5369534282355879E-2</v>
      </c>
    </row>
    <row r="330" spans="2:4" x14ac:dyDescent="0.25">
      <c r="B330" s="12">
        <v>43094</v>
      </c>
      <c r="C330" s="18">
        <v>28.156480999999999</v>
      </c>
      <c r="D330" s="123">
        <f t="shared" si="14"/>
        <v>3.4855997925618887E-2</v>
      </c>
    </row>
    <row r="331" spans="2:4" x14ac:dyDescent="0.25">
      <c r="B331" s="12">
        <v>43087</v>
      </c>
      <c r="C331" s="18">
        <v>27.208114999999999</v>
      </c>
      <c r="D331" s="123">
        <f t="shared" si="14"/>
        <v>-8.4799303201803067E-2</v>
      </c>
    </row>
    <row r="332" spans="2:4" x14ac:dyDescent="0.25">
      <c r="B332" s="12">
        <v>43080</v>
      </c>
      <c r="C332" s="18">
        <v>29.729123999999999</v>
      </c>
      <c r="D332" s="123">
        <f t="shared" si="14"/>
        <v>6.8578830948220038E-2</v>
      </c>
    </row>
    <row r="333" spans="2:4" x14ac:dyDescent="0.25">
      <c r="B333" s="12">
        <v>43073</v>
      </c>
      <c r="C333" s="18">
        <v>27.821179999999998</v>
      </c>
      <c r="D333" s="123">
        <f t="shared" si="14"/>
        <v>5.4589643292412005E-2</v>
      </c>
    </row>
    <row r="334" spans="2:4" x14ac:dyDescent="0.25">
      <c r="B334" s="12">
        <v>43066</v>
      </c>
      <c r="C334" s="18">
        <v>26.381048</v>
      </c>
      <c r="D334" s="123">
        <f t="shared" si="14"/>
        <v>2.2759686027575832E-2</v>
      </c>
    </row>
    <row r="335" spans="2:4" x14ac:dyDescent="0.25">
      <c r="B335" s="12">
        <v>43059</v>
      </c>
      <c r="C335" s="18">
        <v>25.793984999999999</v>
      </c>
      <c r="D335" s="123">
        <f t="shared" si="14"/>
        <v>2.1060281108026491E-2</v>
      </c>
    </row>
    <row r="336" spans="2:4" x14ac:dyDescent="0.25">
      <c r="B336" s="12">
        <v>43052</v>
      </c>
      <c r="C336" s="18">
        <v>25.261960999999999</v>
      </c>
      <c r="D336" s="123">
        <f t="shared" si="14"/>
        <v>8.7912970831063308E-3</v>
      </c>
    </row>
    <row r="337" spans="2:4" x14ac:dyDescent="0.25">
      <c r="B337" s="12">
        <v>43045</v>
      </c>
      <c r="C337" s="18">
        <v>25.041810999999999</v>
      </c>
      <c r="D337" s="123">
        <f t="shared" si="14"/>
        <v>3.4875039610862135E-2</v>
      </c>
    </row>
    <row r="338" spans="2:4" x14ac:dyDescent="0.25">
      <c r="B338" s="12">
        <v>43038</v>
      </c>
      <c r="C338" s="18">
        <v>24.197908000000002</v>
      </c>
      <c r="D338" s="123">
        <f t="shared" si="14"/>
        <v>1.1115121564512442E-2</v>
      </c>
    </row>
    <row r="339" spans="2:4" x14ac:dyDescent="0.25">
      <c r="B339" s="12">
        <v>43031</v>
      </c>
      <c r="C339" s="18">
        <v>23.931902000000001</v>
      </c>
      <c r="D339" s="123">
        <f t="shared" si="14"/>
        <v>0.15340415144299002</v>
      </c>
    </row>
    <row r="340" spans="2:4" x14ac:dyDescent="0.25">
      <c r="B340" s="12">
        <v>43024</v>
      </c>
      <c r="C340" s="18">
        <v>20.748930000000001</v>
      </c>
      <c r="D340" s="123">
        <f t="shared" si="14"/>
        <v>3.5491196122956481E-3</v>
      </c>
    </row>
    <row r="341" spans="2:4" x14ac:dyDescent="0.25">
      <c r="B341" s="12">
        <v>43017</v>
      </c>
      <c r="C341" s="18">
        <v>20.675550000000001</v>
      </c>
      <c r="D341" s="123">
        <f t="shared" si="14"/>
        <v>-4.1258988450573297E-2</v>
      </c>
    </row>
    <row r="342" spans="2:4" x14ac:dyDescent="0.25">
      <c r="B342" s="12">
        <v>43010</v>
      </c>
      <c r="C342" s="18">
        <v>21.565313</v>
      </c>
      <c r="D342" s="123">
        <f t="shared" si="14"/>
        <v>-1.6983611842255053E-3</v>
      </c>
    </row>
    <row r="343" spans="2:4" x14ac:dyDescent="0.25">
      <c r="B343" s="12">
        <v>43003</v>
      </c>
      <c r="C343" s="18">
        <v>21.602001000000001</v>
      </c>
      <c r="D343" s="123">
        <f t="shared" si="14"/>
        <v>4.2035383182421837E-2</v>
      </c>
    </row>
    <row r="344" spans="2:4" x14ac:dyDescent="0.25">
      <c r="B344" s="12">
        <v>42996</v>
      </c>
      <c r="C344" s="18">
        <v>20.730582999999999</v>
      </c>
      <c r="D344" s="123">
        <f t="shared" si="14"/>
        <v>1.2638526202493949E-2</v>
      </c>
    </row>
    <row r="345" spans="2:4" x14ac:dyDescent="0.25">
      <c r="B345" s="12">
        <v>42989</v>
      </c>
      <c r="C345" s="18">
        <v>20.471848999999999</v>
      </c>
      <c r="D345" s="123">
        <f t="shared" si="14"/>
        <v>3.8408093231392826E-2</v>
      </c>
    </row>
    <row r="346" spans="2:4" x14ac:dyDescent="0.25">
      <c r="B346" s="12">
        <v>42982</v>
      </c>
      <c r="C346" s="18">
        <v>19.714646999999999</v>
      </c>
      <c r="D346" s="123">
        <f t="shared" si="14"/>
        <v>-2.4379034467823746E-2</v>
      </c>
    </row>
    <row r="347" spans="2:4" x14ac:dyDescent="0.25">
      <c r="B347" s="12">
        <v>42975</v>
      </c>
      <c r="C347" s="18">
        <v>20.207280999999998</v>
      </c>
      <c r="D347" s="123">
        <f t="shared" si="14"/>
        <v>6.0315792042048955E-2</v>
      </c>
    </row>
    <row r="348" spans="2:4" x14ac:dyDescent="0.25">
      <c r="B348" s="12">
        <v>42968</v>
      </c>
      <c r="C348" s="18">
        <v>19.057794999999999</v>
      </c>
      <c r="D348" s="123">
        <f t="shared" si="14"/>
        <v>-4.7842029206934811E-4</v>
      </c>
    </row>
    <row r="349" spans="2:4" x14ac:dyDescent="0.25">
      <c r="B349" s="12">
        <v>42961</v>
      </c>
      <c r="C349" s="18">
        <v>19.066917</v>
      </c>
      <c r="D349" s="123">
        <f t="shared" si="14"/>
        <v>-7.5974014313830995E-3</v>
      </c>
    </row>
    <row r="350" spans="2:4" x14ac:dyDescent="0.25">
      <c r="B350" s="12">
        <v>42954</v>
      </c>
      <c r="C350" s="18">
        <v>19.212885</v>
      </c>
      <c r="D350" s="123">
        <f t="shared" si="14"/>
        <v>3.3348956409007258E-3</v>
      </c>
    </row>
    <row r="351" spans="2:4" x14ac:dyDescent="0.25">
      <c r="B351" s="12">
        <v>42947</v>
      </c>
      <c r="C351" s="18">
        <v>19.149025000000002</v>
      </c>
      <c r="D351" s="123">
        <f t="shared" si="14"/>
        <v>-1.8241086533816619E-2</v>
      </c>
    </row>
    <row r="352" spans="2:4" x14ac:dyDescent="0.25">
      <c r="B352" s="12">
        <v>42940</v>
      </c>
      <c r="C352" s="18">
        <v>19.504814</v>
      </c>
      <c r="D352" s="123">
        <f t="shared" si="14"/>
        <v>8.0149972149476945E-3</v>
      </c>
    </row>
    <row r="353" spans="2:4" x14ac:dyDescent="0.25">
      <c r="B353" s="12">
        <v>42933</v>
      </c>
      <c r="C353" s="18">
        <v>19.349726</v>
      </c>
      <c r="D353" s="123">
        <f t="shared" si="14"/>
        <v>1.531819394636158E-2</v>
      </c>
    </row>
    <row r="354" spans="2:4" x14ac:dyDescent="0.25">
      <c r="B354" s="12">
        <v>42926</v>
      </c>
      <c r="C354" s="18">
        <v>19.057794999999999</v>
      </c>
      <c r="D354" s="123">
        <f t="shared" si="14"/>
        <v>1.6050767897504592E-2</v>
      </c>
    </row>
    <row r="355" spans="2:4" x14ac:dyDescent="0.25">
      <c r="B355" s="12">
        <v>42919</v>
      </c>
      <c r="C355" s="18">
        <v>18.756734999999999</v>
      </c>
      <c r="D355" s="123">
        <f t="shared" si="14"/>
        <v>9.3270846044044564E-3</v>
      </c>
    </row>
    <row r="356" spans="2:4" x14ac:dyDescent="0.25">
      <c r="B356" s="12">
        <v>42912</v>
      </c>
      <c r="C356" s="18">
        <v>18.583406</v>
      </c>
      <c r="D356" s="123">
        <f t="shared" si="14"/>
        <v>-1.9597316762671735E-3</v>
      </c>
    </row>
    <row r="357" spans="2:4" x14ac:dyDescent="0.25">
      <c r="B357" s="12">
        <v>42905</v>
      </c>
      <c r="C357" s="18">
        <v>18.619896000000001</v>
      </c>
      <c r="D357" s="123">
        <f t="shared" si="14"/>
        <v>-1.8239959101187808E-2</v>
      </c>
    </row>
    <row r="358" spans="2:4" x14ac:dyDescent="0.25">
      <c r="B358" s="12">
        <v>42898</v>
      </c>
      <c r="C358" s="18">
        <v>18.965831999999999</v>
      </c>
      <c r="D358" s="123">
        <f t="shared" si="14"/>
        <v>2.4999929742079985E-2</v>
      </c>
    </row>
    <row r="359" spans="2:4" x14ac:dyDescent="0.25">
      <c r="B359" s="12">
        <v>42891</v>
      </c>
      <c r="C359" s="18">
        <v>18.503252</v>
      </c>
      <c r="D359" s="123">
        <f t="shared" si="14"/>
        <v>-1.4492719659460085E-2</v>
      </c>
    </row>
    <row r="360" spans="2:4" x14ac:dyDescent="0.25">
      <c r="B360" s="12">
        <v>42884</v>
      </c>
      <c r="C360" s="18">
        <v>18.775358000000001</v>
      </c>
      <c r="D360" s="123">
        <f t="shared" si="14"/>
        <v>3.9678928903597477E-2</v>
      </c>
    </row>
    <row r="361" spans="2:4" x14ac:dyDescent="0.25">
      <c r="B361" s="12">
        <v>42877</v>
      </c>
      <c r="C361" s="18">
        <v>18.058803999999999</v>
      </c>
      <c r="D361" s="123">
        <f t="shared" si="14"/>
        <v>1.271597906959876E-2</v>
      </c>
    </row>
    <row r="362" spans="2:4" x14ac:dyDescent="0.25">
      <c r="B362" s="12">
        <v>42870</v>
      </c>
      <c r="C362" s="18">
        <v>17.832052000000001</v>
      </c>
      <c r="D362" s="123">
        <f t="shared" si="14"/>
        <v>-1.4042281605224138E-2</v>
      </c>
    </row>
    <row r="363" spans="2:4" x14ac:dyDescent="0.25">
      <c r="B363" s="12">
        <v>42863</v>
      </c>
      <c r="C363" s="18">
        <v>18.086020999999999</v>
      </c>
      <c r="D363" s="123">
        <f t="shared" si="14"/>
        <v>-1.5308167188784361E-2</v>
      </c>
    </row>
    <row r="364" spans="2:4" x14ac:dyDescent="0.25">
      <c r="B364" s="12">
        <v>42856</v>
      </c>
      <c r="C364" s="18">
        <v>18.367189</v>
      </c>
      <c r="D364" s="123">
        <f t="shared" si="14"/>
        <v>-5.5063599528066609E-2</v>
      </c>
    </row>
    <row r="365" spans="2:4" x14ac:dyDescent="0.25">
      <c r="B365" s="12">
        <v>42849</v>
      </c>
      <c r="C365" s="18">
        <v>19.437487000000001</v>
      </c>
      <c r="D365" s="123">
        <f t="shared" si="14"/>
        <v>1.7086382414270407E-2</v>
      </c>
    </row>
    <row r="366" spans="2:4" x14ac:dyDescent="0.25">
      <c r="B366" s="12">
        <v>42842</v>
      </c>
      <c r="C366" s="18">
        <v>19.110949999999999</v>
      </c>
      <c r="D366" s="123">
        <f t="shared" si="14"/>
        <v>-1.4499594887162459E-2</v>
      </c>
    </row>
    <row r="367" spans="2:4" x14ac:dyDescent="0.25">
      <c r="B367" s="12">
        <v>42835</v>
      </c>
      <c r="C367" s="18">
        <v>19.392128</v>
      </c>
      <c r="D367" s="123">
        <f t="shared" si="14"/>
        <v>-3.3016831938317726E-2</v>
      </c>
    </row>
    <row r="368" spans="2:4" x14ac:dyDescent="0.25">
      <c r="B368" s="12">
        <v>42828</v>
      </c>
      <c r="C368" s="18">
        <v>20.054255999999999</v>
      </c>
      <c r="D368" s="123">
        <f t="shared" si="14"/>
        <v>-4.9502769273273017E-3</v>
      </c>
    </row>
    <row r="369" spans="2:4" x14ac:dyDescent="0.25">
      <c r="B369" s="12">
        <v>42821</v>
      </c>
      <c r="C369" s="18">
        <v>20.154024</v>
      </c>
      <c r="D369" s="123">
        <f t="shared" si="14"/>
        <v>1.2300486028220536E-2</v>
      </c>
    </row>
    <row r="370" spans="2:4" x14ac:dyDescent="0.25">
      <c r="B370" s="12">
        <v>42814</v>
      </c>
      <c r="C370" s="18">
        <v>19.909132</v>
      </c>
      <c r="D370" s="123">
        <f t="shared" si="14"/>
        <v>4.6978792838142436E-2</v>
      </c>
    </row>
    <row r="371" spans="2:4" x14ac:dyDescent="0.25">
      <c r="B371" s="12">
        <v>42807</v>
      </c>
      <c r="C371" s="18">
        <v>19.015792999999999</v>
      </c>
      <c r="D371" s="123">
        <f t="shared" si="14"/>
        <v>4.0967293366892532E-2</v>
      </c>
    </row>
    <row r="372" spans="2:4" x14ac:dyDescent="0.25">
      <c r="B372" s="12">
        <v>42800</v>
      </c>
      <c r="C372" s="18">
        <v>18.267426</v>
      </c>
      <c r="D372" s="123">
        <f t="shared" si="14"/>
        <v>-3.3857872050054749E-2</v>
      </c>
    </row>
    <row r="373" spans="2:4" x14ac:dyDescent="0.25">
      <c r="B373" s="12">
        <v>42793</v>
      </c>
      <c r="C373" s="18">
        <v>18.907596999999999</v>
      </c>
      <c r="D373" s="123">
        <f t="shared" si="14"/>
        <v>-2.2377626427265707E-2</v>
      </c>
    </row>
    <row r="374" spans="2:4" x14ac:dyDescent="0.25">
      <c r="B374" s="12">
        <v>42786</v>
      </c>
      <c r="C374" s="18">
        <v>19.340388999999998</v>
      </c>
      <c r="D374" s="123">
        <f t="shared" si="14"/>
        <v>-3.1165098720237094E-2</v>
      </c>
    </row>
    <row r="375" spans="2:4" x14ac:dyDescent="0.25">
      <c r="B375" s="12">
        <v>42779</v>
      </c>
      <c r="C375" s="18">
        <v>19.962523000000001</v>
      </c>
      <c r="D375" s="123">
        <f t="shared" si="14"/>
        <v>7.7378528668587965E-3</v>
      </c>
    </row>
    <row r="376" spans="2:4" x14ac:dyDescent="0.25">
      <c r="B376" s="12">
        <v>42772</v>
      </c>
      <c r="C376" s="18">
        <v>19.809242000000001</v>
      </c>
      <c r="D376" s="123">
        <f t="shared" si="14"/>
        <v>0.11522832457302346</v>
      </c>
    </row>
    <row r="377" spans="2:4" x14ac:dyDescent="0.25">
      <c r="B377" s="12">
        <v>42765</v>
      </c>
      <c r="C377" s="18">
        <v>17.762498999999998</v>
      </c>
      <c r="D377" s="123">
        <f t="shared" si="14"/>
        <v>1.0256413756459581E-2</v>
      </c>
    </row>
    <row r="378" spans="2:4" x14ac:dyDescent="0.25">
      <c r="B378" s="12">
        <v>42758</v>
      </c>
      <c r="C378" s="18">
        <v>17.582169</v>
      </c>
      <c r="D378" s="123">
        <f t="shared" si="14"/>
        <v>3.6027061508405733E-3</v>
      </c>
    </row>
    <row r="379" spans="2:4" x14ac:dyDescent="0.25">
      <c r="B379" s="12">
        <v>42751</v>
      </c>
      <c r="C379" s="18">
        <v>17.519053</v>
      </c>
      <c r="D379" s="123">
        <f t="shared" si="14"/>
        <v>-2.566991609039726E-3</v>
      </c>
    </row>
    <row r="380" spans="2:4" x14ac:dyDescent="0.25">
      <c r="B380" s="12">
        <v>42744</v>
      </c>
      <c r="C380" s="18">
        <v>17.564139999999998</v>
      </c>
      <c r="D380" s="123">
        <f t="shared" si="14"/>
        <v>5.5255118388118252E-2</v>
      </c>
    </row>
    <row r="381" spans="2:4" x14ac:dyDescent="0.25">
      <c r="B381" s="12">
        <v>42737</v>
      </c>
      <c r="C381" s="18">
        <v>16.644449000000002</v>
      </c>
      <c r="D381" s="123">
        <f t="shared" si="14"/>
        <v>3.2606901131038146E-3</v>
      </c>
    </row>
    <row r="382" spans="2:4" x14ac:dyDescent="0.25">
      <c r="B382" s="12">
        <v>42730</v>
      </c>
      <c r="C382" s="18">
        <v>16.590353</v>
      </c>
      <c r="D382" s="123">
        <f t="shared" si="14"/>
        <v>-1.0752574686740513E-2</v>
      </c>
    </row>
    <row r="383" spans="2:4" x14ac:dyDescent="0.25">
      <c r="B383" s="12">
        <v>42723</v>
      </c>
      <c r="C383" s="18">
        <v>16.770681</v>
      </c>
      <c r="D383" s="123">
        <f t="shared" si="14"/>
        <v>9.3131689136463081E-3</v>
      </c>
    </row>
    <row r="384" spans="2:4" x14ac:dyDescent="0.25">
      <c r="B384" s="12">
        <v>42716</v>
      </c>
      <c r="C384" s="18">
        <v>16.615933999999999</v>
      </c>
      <c r="D384" s="123">
        <f t="shared" si="14"/>
        <v>-8.5347652668309015E-2</v>
      </c>
    </row>
    <row r="385" spans="2:4" x14ac:dyDescent="0.25">
      <c r="B385" s="12">
        <v>42709</v>
      </c>
      <c r="C385" s="18">
        <v>18.166392999999999</v>
      </c>
      <c r="D385" s="123">
        <f t="shared" si="14"/>
        <v>0.11434820168174231</v>
      </c>
    </row>
    <row r="386" spans="2:4" x14ac:dyDescent="0.25">
      <c r="B386" s="12">
        <v>42702</v>
      </c>
      <c r="C386" s="18">
        <v>16.302258999999999</v>
      </c>
      <c r="D386" s="123">
        <f t="shared" si="14"/>
        <v>-3.1931961016848476E-2</v>
      </c>
    </row>
    <row r="387" spans="2:4" x14ac:dyDescent="0.25">
      <c r="B387" s="12">
        <v>42695</v>
      </c>
      <c r="C387" s="18">
        <v>16.839993</v>
      </c>
      <c r="D387" s="123">
        <f t="shared" ref="D387:D450" si="15">C387/C388-1</f>
        <v>1.0215357127474123E-2</v>
      </c>
    </row>
    <row r="388" spans="2:4" x14ac:dyDescent="0.25">
      <c r="B388" s="12">
        <v>42688</v>
      </c>
      <c r="C388" s="18">
        <v>16.669706000000001</v>
      </c>
      <c r="D388" s="123">
        <f t="shared" si="15"/>
        <v>2.7624158852907144E-2</v>
      </c>
    </row>
    <row r="389" spans="2:4" x14ac:dyDescent="0.25">
      <c r="B389" s="12">
        <v>42681</v>
      </c>
      <c r="C389" s="18">
        <v>16.221598</v>
      </c>
      <c r="D389" s="123">
        <f t="shared" si="15"/>
        <v>3.3104883824725206E-2</v>
      </c>
    </row>
    <row r="390" spans="2:4" x14ac:dyDescent="0.25">
      <c r="B390" s="12">
        <v>42674</v>
      </c>
      <c r="C390" s="18">
        <v>15.701791999999999</v>
      </c>
      <c r="D390" s="123">
        <f t="shared" si="15"/>
        <v>-3.0437095763110822E-2</v>
      </c>
    </row>
    <row r="391" spans="2:4" x14ac:dyDescent="0.25">
      <c r="B391" s="12">
        <v>42667</v>
      </c>
      <c r="C391" s="18">
        <v>16.194711999999999</v>
      </c>
      <c r="D391" s="123">
        <f t="shared" si="15"/>
        <v>-8.5063076969229878E-2</v>
      </c>
    </row>
    <row r="392" spans="2:4" x14ac:dyDescent="0.25">
      <c r="B392" s="12">
        <v>42660</v>
      </c>
      <c r="C392" s="18">
        <v>17.700358999999999</v>
      </c>
      <c r="D392" s="123">
        <f t="shared" si="15"/>
        <v>-9.5287556508875104E-3</v>
      </c>
    </row>
    <row r="393" spans="2:4" x14ac:dyDescent="0.25">
      <c r="B393" s="12">
        <v>42653</v>
      </c>
      <c r="C393" s="18">
        <v>17.870643999999999</v>
      </c>
      <c r="D393" s="123">
        <f t="shared" si="15"/>
        <v>-1.9665557270149625E-2</v>
      </c>
    </row>
    <row r="394" spans="2:4" x14ac:dyDescent="0.25">
      <c r="B394" s="12">
        <v>42646</v>
      </c>
      <c r="C394" s="18">
        <v>18.229130000000001</v>
      </c>
      <c r="D394" s="123">
        <f t="shared" si="15"/>
        <v>-4.5070426666971142E-2</v>
      </c>
    </row>
    <row r="395" spans="2:4" x14ac:dyDescent="0.25">
      <c r="B395" s="12">
        <v>42639</v>
      </c>
      <c r="C395" s="18">
        <v>19.089502</v>
      </c>
      <c r="D395" s="123">
        <f t="shared" si="15"/>
        <v>3.498553828865969E-2</v>
      </c>
    </row>
    <row r="396" spans="2:4" x14ac:dyDescent="0.25">
      <c r="B396" s="12">
        <v>42632</v>
      </c>
      <c r="C396" s="18">
        <v>18.444220999999999</v>
      </c>
      <c r="D396" s="123">
        <f t="shared" si="15"/>
        <v>7.1640306416662858E-2</v>
      </c>
    </row>
    <row r="397" spans="2:4" x14ac:dyDescent="0.25">
      <c r="B397" s="12">
        <v>42625</v>
      </c>
      <c r="C397" s="18">
        <v>17.211205</v>
      </c>
      <c r="D397" s="123">
        <f t="shared" si="15"/>
        <v>-4.0238140340372208E-2</v>
      </c>
    </row>
    <row r="398" spans="2:4" x14ac:dyDescent="0.25">
      <c r="B398" s="12">
        <v>42618</v>
      </c>
      <c r="C398" s="18">
        <v>17.932787000000001</v>
      </c>
      <c r="D398" s="123">
        <f t="shared" si="15"/>
        <v>-5.0023607985702379E-2</v>
      </c>
    </row>
    <row r="399" spans="2:4" x14ac:dyDescent="0.25">
      <c r="B399" s="12">
        <v>42611</v>
      </c>
      <c r="C399" s="18">
        <v>18.877087</v>
      </c>
      <c r="D399" s="123">
        <f t="shared" si="15"/>
        <v>7.1293674838441845E-3</v>
      </c>
    </row>
    <row r="400" spans="2:4" x14ac:dyDescent="0.25">
      <c r="B400" s="12">
        <v>42604</v>
      </c>
      <c r="C400" s="18">
        <v>18.743458</v>
      </c>
      <c r="D400" s="123">
        <f t="shared" si="15"/>
        <v>5.2557560654706847E-3</v>
      </c>
    </row>
    <row r="401" spans="2:4" x14ac:dyDescent="0.25">
      <c r="B401" s="12">
        <v>42597</v>
      </c>
      <c r="C401" s="18">
        <v>18.645461999999998</v>
      </c>
      <c r="D401" s="123">
        <f t="shared" si="15"/>
        <v>1.1599605070882868E-2</v>
      </c>
    </row>
    <row r="402" spans="2:4" x14ac:dyDescent="0.25">
      <c r="B402" s="12">
        <v>42590</v>
      </c>
      <c r="C402" s="18">
        <v>18.431661999999999</v>
      </c>
      <c r="D402" s="123">
        <f t="shared" si="15"/>
        <v>4.1792458498374874E-2</v>
      </c>
    </row>
    <row r="403" spans="2:4" x14ac:dyDescent="0.25">
      <c r="B403" s="12">
        <v>42583</v>
      </c>
      <c r="C403" s="18">
        <v>17.692259</v>
      </c>
      <c r="D403" s="123">
        <f t="shared" si="15"/>
        <v>5.5696557940896341E-3</v>
      </c>
    </row>
    <row r="404" spans="2:4" x14ac:dyDescent="0.25">
      <c r="B404" s="12">
        <v>42576</v>
      </c>
      <c r="C404" s="18">
        <v>17.594265</v>
      </c>
      <c r="D404" s="123">
        <f t="shared" si="15"/>
        <v>-5.5388065481066784E-3</v>
      </c>
    </row>
    <row r="405" spans="2:4" x14ac:dyDescent="0.25">
      <c r="B405" s="12">
        <v>42569</v>
      </c>
      <c r="C405" s="18">
        <v>17.692259</v>
      </c>
      <c r="D405" s="123">
        <f t="shared" si="15"/>
        <v>-9.9699358034328611E-3</v>
      </c>
    </row>
    <row r="406" spans="2:4" x14ac:dyDescent="0.25">
      <c r="B406" s="12">
        <v>42562</v>
      </c>
      <c r="C406" s="18">
        <v>17.870425999999998</v>
      </c>
      <c r="D406" s="123">
        <f t="shared" si="15"/>
        <v>2.8190445789620266E-2</v>
      </c>
    </row>
    <row r="407" spans="2:4" x14ac:dyDescent="0.25">
      <c r="B407" s="12">
        <v>42555</v>
      </c>
      <c r="C407" s="18">
        <v>17.380462999999999</v>
      </c>
      <c r="D407" s="123">
        <f t="shared" si="15"/>
        <v>7.6711147653061307E-2</v>
      </c>
    </row>
    <row r="408" spans="2:4" x14ac:dyDescent="0.25">
      <c r="B408" s="12">
        <v>42548</v>
      </c>
      <c r="C408" s="18">
        <v>16.142178000000001</v>
      </c>
      <c r="D408" s="123">
        <f t="shared" si="15"/>
        <v>-3.3005810887416498E-3</v>
      </c>
    </row>
    <row r="409" spans="2:4" x14ac:dyDescent="0.25">
      <c r="B409" s="12">
        <v>42541</v>
      </c>
      <c r="C409" s="18">
        <v>16.195633000000001</v>
      </c>
      <c r="D409" s="123">
        <f t="shared" si="15"/>
        <v>-1.3745697980118043E-2</v>
      </c>
    </row>
    <row r="410" spans="2:4" x14ac:dyDescent="0.25">
      <c r="B410" s="12">
        <v>42534</v>
      </c>
      <c r="C410" s="18">
        <v>16.421355999999999</v>
      </c>
      <c r="D410" s="123">
        <f t="shared" si="15"/>
        <v>5.5144955435693754E-2</v>
      </c>
    </row>
    <row r="411" spans="2:4" x14ac:dyDescent="0.25">
      <c r="B411" s="12">
        <v>42527</v>
      </c>
      <c r="C411" s="18">
        <v>15.563128000000001</v>
      </c>
      <c r="D411" s="123">
        <f t="shared" si="15"/>
        <v>-5.0902165366927266E-3</v>
      </c>
    </row>
    <row r="412" spans="2:4" x14ac:dyDescent="0.25">
      <c r="B412" s="12">
        <v>42520</v>
      </c>
      <c r="C412" s="18">
        <v>15.642753000000001</v>
      </c>
      <c r="D412" s="123">
        <f t="shared" si="15"/>
        <v>9.708667049264319E-3</v>
      </c>
    </row>
    <row r="413" spans="2:4" x14ac:dyDescent="0.25">
      <c r="B413" s="12">
        <v>42513</v>
      </c>
      <c r="C413" s="18">
        <v>15.492343</v>
      </c>
      <c r="D413" s="123">
        <f t="shared" si="15"/>
        <v>2.818499832190291E-2</v>
      </c>
    </row>
    <row r="414" spans="2:4" x14ac:dyDescent="0.25">
      <c r="B414" s="12">
        <v>42506</v>
      </c>
      <c r="C414" s="18">
        <v>15.067660999999999</v>
      </c>
      <c r="D414" s="123">
        <f t="shared" si="15"/>
        <v>-5.0195055419037127E-2</v>
      </c>
    </row>
    <row r="415" spans="2:4" x14ac:dyDescent="0.25">
      <c r="B415" s="12">
        <v>42499</v>
      </c>
      <c r="C415" s="18">
        <v>15.863953</v>
      </c>
      <c r="D415" s="123">
        <f t="shared" si="15"/>
        <v>4.6702093476369111E-2</v>
      </c>
    </row>
    <row r="416" spans="2:4" x14ac:dyDescent="0.25">
      <c r="B416" s="12">
        <v>42492</v>
      </c>
      <c r="C416" s="18">
        <v>15.156129999999999</v>
      </c>
      <c r="D416" s="123">
        <f t="shared" si="15"/>
        <v>2.9446914759252651E-2</v>
      </c>
    </row>
    <row r="417" spans="2:4" x14ac:dyDescent="0.25">
      <c r="B417" s="12">
        <v>42485</v>
      </c>
      <c r="C417" s="18">
        <v>14.722595</v>
      </c>
      <c r="D417" s="123">
        <f t="shared" si="15"/>
        <v>-1.2463108046470439E-2</v>
      </c>
    </row>
    <row r="418" spans="2:4" x14ac:dyDescent="0.25">
      <c r="B418" s="12">
        <v>42478</v>
      </c>
      <c r="C418" s="18">
        <v>14.9084</v>
      </c>
      <c r="D418" s="123">
        <f t="shared" si="15"/>
        <v>3.1211859309899337E-2</v>
      </c>
    </row>
    <row r="419" spans="2:4" x14ac:dyDescent="0.25">
      <c r="B419" s="12">
        <v>42471</v>
      </c>
      <c r="C419" s="18">
        <v>14.457165</v>
      </c>
      <c r="D419" s="123">
        <f t="shared" si="15"/>
        <v>8.0197911832429192E-3</v>
      </c>
    </row>
    <row r="420" spans="2:4" x14ac:dyDescent="0.25">
      <c r="B420" s="12">
        <v>42464</v>
      </c>
      <c r="C420" s="18">
        <v>14.342143999999999</v>
      </c>
      <c r="D420" s="123">
        <f t="shared" si="15"/>
        <v>-6.3547051227941131E-2</v>
      </c>
    </row>
    <row r="421" spans="2:4" x14ac:dyDescent="0.25">
      <c r="B421" s="12">
        <v>42457</v>
      </c>
      <c r="C421" s="18">
        <v>15.315391999999999</v>
      </c>
      <c r="D421" s="123">
        <f t="shared" si="15"/>
        <v>1.109796024212395E-2</v>
      </c>
    </row>
    <row r="422" spans="2:4" x14ac:dyDescent="0.25">
      <c r="B422" s="12">
        <v>42450</v>
      </c>
      <c r="C422" s="18">
        <v>15.147288</v>
      </c>
      <c r="D422" s="123">
        <f t="shared" si="15"/>
        <v>-4.8888714748895556E-2</v>
      </c>
    </row>
    <row r="423" spans="2:4" x14ac:dyDescent="0.25">
      <c r="B423" s="12">
        <v>42443</v>
      </c>
      <c r="C423" s="18">
        <v>15.925884</v>
      </c>
      <c r="D423" s="123">
        <f t="shared" si="15"/>
        <v>2.109428431162419E-2</v>
      </c>
    </row>
    <row r="424" spans="2:4" x14ac:dyDescent="0.25">
      <c r="B424" s="12">
        <v>42436</v>
      </c>
      <c r="C424" s="18">
        <v>15.596878999999999</v>
      </c>
      <c r="D424" s="123">
        <f t="shared" si="15"/>
        <v>9.0961043878132752E-3</v>
      </c>
    </row>
    <row r="425" spans="2:4" x14ac:dyDescent="0.25">
      <c r="B425" s="12">
        <v>42429</v>
      </c>
      <c r="C425" s="18">
        <v>15.456287</v>
      </c>
      <c r="D425" s="123">
        <f t="shared" si="15"/>
        <v>4.5779047959540797E-2</v>
      </c>
    </row>
    <row r="426" spans="2:4" x14ac:dyDescent="0.25">
      <c r="B426" s="12">
        <v>42422</v>
      </c>
      <c r="C426" s="18">
        <v>14.779686999999999</v>
      </c>
      <c r="D426" s="123">
        <f t="shared" si="15"/>
        <v>9.5765156094977932E-2</v>
      </c>
    </row>
    <row r="427" spans="2:4" x14ac:dyDescent="0.25">
      <c r="B427" s="12">
        <v>42415</v>
      </c>
      <c r="C427" s="18">
        <v>13.488006</v>
      </c>
      <c r="D427" s="123">
        <f t="shared" si="15"/>
        <v>4.778147054292825E-2</v>
      </c>
    </row>
    <row r="428" spans="2:4" x14ac:dyDescent="0.25">
      <c r="B428" s="12">
        <v>42408</v>
      </c>
      <c r="C428" s="18">
        <v>12.872919</v>
      </c>
      <c r="D428" s="123">
        <f t="shared" si="15"/>
        <v>-0.11587198009452881</v>
      </c>
    </row>
    <row r="429" spans="2:4" x14ac:dyDescent="0.25">
      <c r="B429" s="12">
        <v>42401</v>
      </c>
      <c r="C429" s="18">
        <v>14.560017</v>
      </c>
      <c r="D429" s="123">
        <f t="shared" si="15"/>
        <v>-7.4301756675668851E-2</v>
      </c>
    </row>
    <row r="430" spans="2:4" x14ac:dyDescent="0.25">
      <c r="B430" s="12">
        <v>42394</v>
      </c>
      <c r="C430" s="18">
        <v>15.728686</v>
      </c>
      <c r="D430" s="123">
        <f t="shared" si="15"/>
        <v>6.9295236139895522E-2</v>
      </c>
    </row>
    <row r="431" spans="2:4" x14ac:dyDescent="0.25">
      <c r="B431" s="12">
        <v>42387</v>
      </c>
      <c r="C431" s="18">
        <v>14.709395000000001</v>
      </c>
      <c r="D431" s="123">
        <f t="shared" si="15"/>
        <v>-3.5712364773771155E-3</v>
      </c>
    </row>
    <row r="432" spans="2:4" x14ac:dyDescent="0.25">
      <c r="B432" s="12">
        <v>42380</v>
      </c>
      <c r="C432" s="18">
        <v>14.762114</v>
      </c>
      <c r="D432" s="123">
        <f t="shared" si="15"/>
        <v>3.0674729261461753E-2</v>
      </c>
    </row>
    <row r="433" spans="2:4" x14ac:dyDescent="0.25">
      <c r="B433" s="12">
        <v>42373</v>
      </c>
      <c r="C433" s="18">
        <v>14.322767000000001</v>
      </c>
      <c r="D433" s="123">
        <f t="shared" si="15"/>
        <v>-8.6322582176168283E-2</v>
      </c>
    </row>
    <row r="434" spans="2:4" x14ac:dyDescent="0.25">
      <c r="B434" s="12">
        <v>42366</v>
      </c>
      <c r="C434" s="18">
        <v>15.675955999999999</v>
      </c>
      <c r="D434" s="123">
        <f t="shared" si="15"/>
        <v>-4.95475364289093E-2</v>
      </c>
    </row>
    <row r="435" spans="2:4" x14ac:dyDescent="0.25">
      <c r="B435" s="12">
        <v>42359</v>
      </c>
      <c r="C435" s="18">
        <v>16.493151000000001</v>
      </c>
      <c r="D435" s="123">
        <f t="shared" si="15"/>
        <v>9.1278926434327667E-2</v>
      </c>
    </row>
    <row r="436" spans="2:4" x14ac:dyDescent="0.25">
      <c r="B436" s="12">
        <v>42352</v>
      </c>
      <c r="C436" s="18">
        <v>15.113598</v>
      </c>
      <c r="D436" s="123">
        <f t="shared" si="15"/>
        <v>9.1914101050617925E-2</v>
      </c>
    </row>
    <row r="437" spans="2:4" x14ac:dyDescent="0.25">
      <c r="B437" s="12">
        <v>42345</v>
      </c>
      <c r="C437" s="18">
        <v>13.841379999999999</v>
      </c>
      <c r="D437" s="123">
        <f t="shared" si="15"/>
        <v>-7.6251444381132183E-2</v>
      </c>
    </row>
    <row r="438" spans="2:4" x14ac:dyDescent="0.25">
      <c r="B438" s="12">
        <v>42338</v>
      </c>
      <c r="C438" s="18">
        <v>14.983926</v>
      </c>
      <c r="D438" s="123">
        <f t="shared" si="15"/>
        <v>-1.1507445396467642E-2</v>
      </c>
    </row>
    <row r="439" spans="2:4" x14ac:dyDescent="0.25">
      <c r="B439" s="12">
        <v>42331</v>
      </c>
      <c r="C439" s="18">
        <v>15.15836</v>
      </c>
      <c r="D439" s="123">
        <f t="shared" si="15"/>
        <v>7.5362024457596988E-3</v>
      </c>
    </row>
    <row r="440" spans="2:4" x14ac:dyDescent="0.25">
      <c r="B440" s="12">
        <v>42324</v>
      </c>
      <c r="C440" s="18">
        <v>15.044978</v>
      </c>
      <c r="D440" s="123">
        <f t="shared" si="15"/>
        <v>5.3113759901611379E-2</v>
      </c>
    </row>
    <row r="441" spans="2:4" x14ac:dyDescent="0.25">
      <c r="B441" s="12">
        <v>42317</v>
      </c>
      <c r="C441" s="18">
        <v>14.286185</v>
      </c>
      <c r="D441" s="123">
        <f t="shared" si="15"/>
        <v>-6.5601988228804364E-2</v>
      </c>
    </row>
    <row r="442" spans="2:4" x14ac:dyDescent="0.25">
      <c r="B442" s="12">
        <v>42310</v>
      </c>
      <c r="C442" s="18">
        <v>15.289186000000001</v>
      </c>
      <c r="D442" s="123">
        <f t="shared" si="15"/>
        <v>-1.682558843452675E-2</v>
      </c>
    </row>
    <row r="443" spans="2:4" x14ac:dyDescent="0.25">
      <c r="B443" s="12">
        <v>42303</v>
      </c>
      <c r="C443" s="18">
        <v>15.550838000000001</v>
      </c>
      <c r="D443" s="123">
        <f t="shared" si="15"/>
        <v>-0.14361190384695233</v>
      </c>
    </row>
    <row r="444" spans="2:4" x14ac:dyDescent="0.25">
      <c r="B444" s="12">
        <v>42296</v>
      </c>
      <c r="C444" s="18">
        <v>18.158633999999999</v>
      </c>
      <c r="D444" s="123">
        <f t="shared" si="15"/>
        <v>6.2245233547151724E-2</v>
      </c>
    </row>
    <row r="445" spans="2:4" x14ac:dyDescent="0.25">
      <c r="B445" s="12">
        <v>42289</v>
      </c>
      <c r="C445" s="18">
        <v>17.094577999999998</v>
      </c>
      <c r="D445" s="123">
        <f t="shared" si="15"/>
        <v>-4.571456122849038E-3</v>
      </c>
    </row>
    <row r="446" spans="2:4" x14ac:dyDescent="0.25">
      <c r="B446" s="12">
        <v>42282</v>
      </c>
      <c r="C446" s="18">
        <v>17.173083999999999</v>
      </c>
      <c r="D446" s="123">
        <f t="shared" si="15"/>
        <v>0.13815087871405818</v>
      </c>
    </row>
    <row r="447" spans="2:4" x14ac:dyDescent="0.25">
      <c r="B447" s="12">
        <v>42275</v>
      </c>
      <c r="C447" s="18">
        <v>15.088583</v>
      </c>
      <c r="D447" s="123">
        <f t="shared" si="15"/>
        <v>9.9242914019661566E-3</v>
      </c>
    </row>
    <row r="448" spans="2:4" x14ac:dyDescent="0.25">
      <c r="B448" s="12">
        <v>42268</v>
      </c>
      <c r="C448" s="18">
        <v>14.940310999999999</v>
      </c>
      <c r="D448" s="123">
        <f t="shared" si="15"/>
        <v>-5.9308069375782035E-2</v>
      </c>
    </row>
    <row r="449" spans="2:4" x14ac:dyDescent="0.25">
      <c r="B449" s="12">
        <v>42261</v>
      </c>
      <c r="C449" s="18">
        <v>15.882256999999999</v>
      </c>
      <c r="D449" s="123">
        <f t="shared" si="15"/>
        <v>-7.5556627322872383E-2</v>
      </c>
    </row>
    <row r="450" spans="2:4" x14ac:dyDescent="0.25">
      <c r="B450" s="12">
        <v>42254</v>
      </c>
      <c r="C450" s="18">
        <v>17.180346</v>
      </c>
      <c r="D450" s="123">
        <f t="shared" si="15"/>
        <v>5.2575194659691515E-2</v>
      </c>
    </row>
    <row r="451" spans="2:4" x14ac:dyDescent="0.25">
      <c r="B451" s="12">
        <v>42247</v>
      </c>
      <c r="C451" s="18">
        <v>16.322202999999998</v>
      </c>
      <c r="D451" s="123">
        <f t="shared" ref="D451:D514" si="16">C451/C452-1</f>
        <v>-3.3863257658693136E-2</v>
      </c>
    </row>
    <row r="452" spans="2:4" x14ac:dyDescent="0.25">
      <c r="B452" s="12">
        <v>42240</v>
      </c>
      <c r="C452" s="18">
        <v>16.894299</v>
      </c>
      <c r="D452" s="123">
        <f t="shared" si="16"/>
        <v>-5.1119938361518624E-2</v>
      </c>
    </row>
    <row r="453" spans="2:4" x14ac:dyDescent="0.25">
      <c r="B453" s="12">
        <v>42233</v>
      </c>
      <c r="C453" s="18">
        <v>17.804462000000001</v>
      </c>
      <c r="D453" s="123">
        <f t="shared" si="16"/>
        <v>-3.8839714647963874E-2</v>
      </c>
    </row>
    <row r="454" spans="2:4" x14ac:dyDescent="0.25">
      <c r="B454" s="12">
        <v>42226</v>
      </c>
      <c r="C454" s="18">
        <v>18.523925999999999</v>
      </c>
      <c r="D454" s="123">
        <f t="shared" si="16"/>
        <v>-2.7309482331660528E-2</v>
      </c>
    </row>
    <row r="455" spans="2:4" x14ac:dyDescent="0.25">
      <c r="B455" s="12">
        <v>42219</v>
      </c>
      <c r="C455" s="18">
        <v>19.044008000000002</v>
      </c>
      <c r="D455" s="123">
        <f t="shared" si="16"/>
        <v>0.12263635746273449</v>
      </c>
    </row>
    <row r="456" spans="2:4" x14ac:dyDescent="0.25">
      <c r="B456" s="12">
        <v>42212</v>
      </c>
      <c r="C456" s="18">
        <v>16.963647999999999</v>
      </c>
      <c r="D456" s="123">
        <f t="shared" si="16"/>
        <v>0.17891546144545356</v>
      </c>
    </row>
    <row r="457" spans="2:4" x14ac:dyDescent="0.25">
      <c r="B457" s="12">
        <v>42205</v>
      </c>
      <c r="C457" s="18">
        <v>14.389198</v>
      </c>
      <c r="D457" s="123">
        <f t="shared" si="16"/>
        <v>-1.9491937682548088E-2</v>
      </c>
    </row>
    <row r="458" spans="2:4" x14ac:dyDescent="0.25">
      <c r="B458" s="12">
        <v>42198</v>
      </c>
      <c r="C458" s="18">
        <v>14.675247000000001</v>
      </c>
      <c r="D458" s="123">
        <f t="shared" si="16"/>
        <v>2.8554217036355967E-2</v>
      </c>
    </row>
    <row r="459" spans="2:4" x14ac:dyDescent="0.25">
      <c r="B459" s="12">
        <v>42191</v>
      </c>
      <c r="C459" s="18">
        <v>14.26784</v>
      </c>
      <c r="D459" s="123">
        <f t="shared" si="16"/>
        <v>-4.2350495047570602E-3</v>
      </c>
    </row>
    <row r="460" spans="2:4" x14ac:dyDescent="0.25">
      <c r="B460" s="12">
        <v>42184</v>
      </c>
      <c r="C460" s="18">
        <v>14.328522</v>
      </c>
      <c r="D460" s="123">
        <f t="shared" si="16"/>
        <v>-5.4888353849362637E-2</v>
      </c>
    </row>
    <row r="461" spans="2:4" x14ac:dyDescent="0.25">
      <c r="B461" s="12">
        <v>42177</v>
      </c>
      <c r="C461" s="18">
        <v>15.160666000000001</v>
      </c>
      <c r="D461" s="123">
        <f t="shared" si="16"/>
        <v>7.1691301995421508E-2</v>
      </c>
    </row>
    <row r="462" spans="2:4" x14ac:dyDescent="0.25">
      <c r="B462" s="12">
        <v>42170</v>
      </c>
      <c r="C462" s="18">
        <v>14.146485999999999</v>
      </c>
      <c r="D462" s="123">
        <f t="shared" si="16"/>
        <v>5.6783700481960686E-2</v>
      </c>
    </row>
    <row r="463" spans="2:4" x14ac:dyDescent="0.25">
      <c r="B463" s="12">
        <v>42163</v>
      </c>
      <c r="C463" s="18">
        <v>13.386359000000001</v>
      </c>
      <c r="D463" s="123">
        <f t="shared" si="16"/>
        <v>4.5699008307717559E-2</v>
      </c>
    </row>
    <row r="464" spans="2:4" x14ac:dyDescent="0.25">
      <c r="B464" s="12">
        <v>42156</v>
      </c>
      <c r="C464" s="18">
        <v>12.801349999999999</v>
      </c>
      <c r="D464" s="123">
        <f t="shared" si="16"/>
        <v>4.0559495355854791E-2</v>
      </c>
    </row>
    <row r="465" spans="2:4" x14ac:dyDescent="0.25">
      <c r="B465" s="12">
        <v>42149</v>
      </c>
      <c r="C465" s="18">
        <v>12.302372</v>
      </c>
      <c r="D465" s="123">
        <f t="shared" si="16"/>
        <v>5.92591144803023E-2</v>
      </c>
    </row>
    <row r="466" spans="2:4" x14ac:dyDescent="0.25">
      <c r="B466" s="12">
        <v>42142</v>
      </c>
      <c r="C466" s="18">
        <v>11.614129</v>
      </c>
      <c r="D466" s="123">
        <f t="shared" si="16"/>
        <v>-1.2435655761715791E-2</v>
      </c>
    </row>
    <row r="467" spans="2:4" x14ac:dyDescent="0.25">
      <c r="B467" s="12">
        <v>42135</v>
      </c>
      <c r="C467" s="18">
        <v>11.760377</v>
      </c>
      <c r="D467" s="123">
        <f t="shared" si="16"/>
        <v>2.1673908648774276E-2</v>
      </c>
    </row>
    <row r="468" spans="2:4" x14ac:dyDescent="0.25">
      <c r="B468" s="12">
        <v>42128</v>
      </c>
      <c r="C468" s="18">
        <v>11.510891000000001</v>
      </c>
      <c r="D468" s="123">
        <f t="shared" si="16"/>
        <v>-8.8890006301806102E-3</v>
      </c>
    </row>
    <row r="469" spans="2:4" x14ac:dyDescent="0.25">
      <c r="B469" s="12">
        <v>42121</v>
      </c>
      <c r="C469" s="18">
        <v>11.614129</v>
      </c>
      <c r="D469" s="123">
        <f t="shared" si="16"/>
        <v>-6.7679203649223973E-2</v>
      </c>
    </row>
    <row r="470" spans="2:4" x14ac:dyDescent="0.25">
      <c r="B470" s="12">
        <v>42114</v>
      </c>
      <c r="C470" s="18">
        <v>12.457224</v>
      </c>
      <c r="D470" s="123">
        <f t="shared" si="16"/>
        <v>4.6242639604993308E-2</v>
      </c>
    </row>
    <row r="471" spans="2:4" x14ac:dyDescent="0.25">
      <c r="B471" s="12">
        <v>42107</v>
      </c>
      <c r="C471" s="18">
        <v>11.90663</v>
      </c>
      <c r="D471" s="123">
        <f t="shared" si="16"/>
        <v>3.1296450166790724E-2</v>
      </c>
    </row>
    <row r="472" spans="2:4" x14ac:dyDescent="0.25">
      <c r="B472" s="12">
        <v>42100</v>
      </c>
      <c r="C472" s="18">
        <v>11.545303000000001</v>
      </c>
      <c r="D472" s="123">
        <f t="shared" si="16"/>
        <v>-2.2578231267752602E-2</v>
      </c>
    </row>
    <row r="473" spans="2:4" x14ac:dyDescent="0.25">
      <c r="B473" s="12">
        <v>42093</v>
      </c>
      <c r="C473" s="18">
        <v>11.811997</v>
      </c>
      <c r="D473" s="123">
        <f t="shared" si="16"/>
        <v>-0.16888603188503548</v>
      </c>
    </row>
    <row r="474" spans="2:4" x14ac:dyDescent="0.25">
      <c r="B474" s="12">
        <v>42086</v>
      </c>
      <c r="C474" s="18">
        <v>14.212247</v>
      </c>
      <c r="D474" s="123">
        <f t="shared" si="16"/>
        <v>1.8191315086801829E-3</v>
      </c>
    </row>
    <row r="475" spans="2:4" x14ac:dyDescent="0.25">
      <c r="B475" s="12">
        <v>42079</v>
      </c>
      <c r="C475" s="18">
        <v>14.186439999999999</v>
      </c>
      <c r="D475" s="123">
        <f t="shared" si="16"/>
        <v>-4.2399559874515269E-3</v>
      </c>
    </row>
    <row r="476" spans="2:4" x14ac:dyDescent="0.25">
      <c r="B476" s="12">
        <v>42072</v>
      </c>
      <c r="C476" s="18">
        <v>14.246846</v>
      </c>
      <c r="D476" s="123">
        <f t="shared" si="16"/>
        <v>-2.8538117829706056E-2</v>
      </c>
    </row>
    <row r="477" spans="2:4" x14ac:dyDescent="0.25">
      <c r="B477" s="12">
        <v>42065</v>
      </c>
      <c r="C477" s="18">
        <v>14.665368000000001</v>
      </c>
      <c r="D477" s="123">
        <f t="shared" si="16"/>
        <v>4.4403742325534346E-2</v>
      </c>
    </row>
    <row r="478" spans="2:4" x14ac:dyDescent="0.25">
      <c r="B478" s="12">
        <v>42058</v>
      </c>
      <c r="C478" s="18">
        <v>14.041857</v>
      </c>
      <c r="D478" s="123">
        <f t="shared" si="16"/>
        <v>1.6697408524720236E-2</v>
      </c>
    </row>
    <row r="479" spans="2:4" x14ac:dyDescent="0.25">
      <c r="B479" s="12">
        <v>42051</v>
      </c>
      <c r="C479" s="18">
        <v>13.811245</v>
      </c>
      <c r="D479" s="123">
        <f t="shared" si="16"/>
        <v>-2.5316343138736208E-2</v>
      </c>
    </row>
    <row r="480" spans="2:4" x14ac:dyDescent="0.25">
      <c r="B480" s="12">
        <v>42044</v>
      </c>
      <c r="C480" s="18">
        <v>14.169976999999999</v>
      </c>
      <c r="D480" s="123">
        <f t="shared" si="16"/>
        <v>0.25396872453563257</v>
      </c>
    </row>
    <row r="481" spans="2:4" x14ac:dyDescent="0.25">
      <c r="B481" s="12">
        <v>42037</v>
      </c>
      <c r="C481" s="18">
        <v>11.300103999999999</v>
      </c>
      <c r="D481" s="123">
        <f t="shared" si="16"/>
        <v>9.2485278654658165E-2</v>
      </c>
    </row>
    <row r="482" spans="2:4" x14ac:dyDescent="0.25">
      <c r="B482" s="12">
        <v>42030</v>
      </c>
      <c r="C482" s="18">
        <v>10.343484</v>
      </c>
      <c r="D482" s="123">
        <f t="shared" si="16"/>
        <v>0.15114059194993845</v>
      </c>
    </row>
    <row r="483" spans="2:4" x14ac:dyDescent="0.25">
      <c r="B483" s="12">
        <v>42023</v>
      </c>
      <c r="C483" s="18">
        <v>8.9854219999999998</v>
      </c>
      <c r="D483" s="123">
        <f t="shared" si="16"/>
        <v>2.2352107243510888E-2</v>
      </c>
    </row>
    <row r="484" spans="2:4" x14ac:dyDescent="0.25">
      <c r="B484" s="12">
        <v>42016</v>
      </c>
      <c r="C484" s="18">
        <v>8.7889700000000008</v>
      </c>
      <c r="D484" s="123">
        <f t="shared" si="16"/>
        <v>-5.8554893431777777E-2</v>
      </c>
    </row>
    <row r="485" spans="2:4" x14ac:dyDescent="0.25">
      <c r="B485" s="12">
        <v>42009</v>
      </c>
      <c r="C485" s="18">
        <v>9.3356159999999999</v>
      </c>
      <c r="D485" s="123">
        <f t="shared" si="16"/>
        <v>-9.1437939379016675E-2</v>
      </c>
    </row>
    <row r="486" spans="2:4" x14ac:dyDescent="0.25">
      <c r="B486" s="12">
        <v>42002</v>
      </c>
      <c r="C486" s="18">
        <v>10.275155</v>
      </c>
      <c r="D486" s="123">
        <f t="shared" si="16"/>
        <v>-3.9904158184780103E-2</v>
      </c>
    </row>
    <row r="487" spans="2:4" x14ac:dyDescent="0.25">
      <c r="B487" s="12">
        <v>41995</v>
      </c>
      <c r="C487" s="18">
        <v>10.702218</v>
      </c>
      <c r="D487" s="123">
        <f t="shared" si="16"/>
        <v>9.9122907105466229E-2</v>
      </c>
    </row>
    <row r="488" spans="2:4" x14ac:dyDescent="0.25">
      <c r="B488" s="12">
        <v>41988</v>
      </c>
      <c r="C488" s="18">
        <v>9.7370529999999995</v>
      </c>
      <c r="D488" s="123">
        <f t="shared" si="16"/>
        <v>2.5832787953288694E-2</v>
      </c>
    </row>
    <row r="489" spans="2:4" x14ac:dyDescent="0.25">
      <c r="B489" s="12">
        <v>41981</v>
      </c>
      <c r="C489" s="18">
        <v>9.4918519999999997</v>
      </c>
      <c r="D489" s="123">
        <f t="shared" si="16"/>
        <v>-4.2625321260595372E-2</v>
      </c>
    </row>
    <row r="490" spans="2:4" x14ac:dyDescent="0.25">
      <c r="B490" s="12">
        <v>41974</v>
      </c>
      <c r="C490" s="18">
        <v>9.9144590000000008</v>
      </c>
      <c r="D490" s="123">
        <f t="shared" si="16"/>
        <v>1.911308784267951E-2</v>
      </c>
    </row>
    <row r="491" spans="2:4" x14ac:dyDescent="0.25">
      <c r="B491" s="12">
        <v>41967</v>
      </c>
      <c r="C491" s="18">
        <v>9.7285170000000001</v>
      </c>
      <c r="D491" s="123">
        <f t="shared" si="16"/>
        <v>-2.7871077853615756E-2</v>
      </c>
    </row>
    <row r="492" spans="2:4" x14ac:dyDescent="0.25">
      <c r="B492" s="12">
        <v>41960</v>
      </c>
      <c r="C492" s="18">
        <v>10.007434999999999</v>
      </c>
      <c r="D492" s="123">
        <f t="shared" si="16"/>
        <v>-8.3754790942494051E-3</v>
      </c>
    </row>
    <row r="493" spans="2:4" x14ac:dyDescent="0.25">
      <c r="B493" s="12">
        <v>41953</v>
      </c>
      <c r="C493" s="18">
        <v>10.09196</v>
      </c>
      <c r="D493" s="123">
        <f t="shared" si="16"/>
        <v>-0.10022613015371551</v>
      </c>
    </row>
    <row r="494" spans="2:4" x14ac:dyDescent="0.25">
      <c r="B494" s="12">
        <v>41946</v>
      </c>
      <c r="C494" s="18">
        <v>11.216106999999999</v>
      </c>
      <c r="D494" s="123">
        <f t="shared" si="16"/>
        <v>7.4494029363028069E-2</v>
      </c>
    </row>
    <row r="495" spans="2:4" x14ac:dyDescent="0.25">
      <c r="B495" s="12">
        <v>41939</v>
      </c>
      <c r="C495" s="18">
        <v>10.438501</v>
      </c>
      <c r="D495" s="123">
        <f t="shared" si="16"/>
        <v>-6.9329402795461847E-2</v>
      </c>
    </row>
    <row r="496" spans="2:4" x14ac:dyDescent="0.25">
      <c r="B496" s="12">
        <v>41932</v>
      </c>
      <c r="C496" s="18">
        <v>11.216106999999999</v>
      </c>
      <c r="D496" s="123">
        <f t="shared" si="16"/>
        <v>-2.9260976576990227E-2</v>
      </c>
    </row>
    <row r="497" spans="2:4" x14ac:dyDescent="0.25">
      <c r="B497" s="12">
        <v>41925</v>
      </c>
      <c r="C497" s="18">
        <v>11.554194000000001</v>
      </c>
      <c r="D497" s="123">
        <f t="shared" si="16"/>
        <v>8.1117870230777989E-3</v>
      </c>
    </row>
    <row r="498" spans="2:4" x14ac:dyDescent="0.25">
      <c r="B498" s="12">
        <v>41918</v>
      </c>
      <c r="C498" s="18">
        <v>11.461223</v>
      </c>
      <c r="D498" s="123">
        <f t="shared" si="16"/>
        <v>-3.6931662299570123E-2</v>
      </c>
    </row>
    <row r="499" spans="2:4" x14ac:dyDescent="0.25">
      <c r="B499" s="12">
        <v>41911</v>
      </c>
      <c r="C499" s="18">
        <v>11.900736999999999</v>
      </c>
      <c r="D499" s="123">
        <f t="shared" si="16"/>
        <v>-7.0519972996825331E-3</v>
      </c>
    </row>
    <row r="500" spans="2:4" x14ac:dyDescent="0.25">
      <c r="B500" s="12">
        <v>41904</v>
      </c>
      <c r="C500" s="18">
        <v>11.985257000000001</v>
      </c>
      <c r="D500" s="123">
        <f t="shared" si="16"/>
        <v>-3.4717608000178979E-2</v>
      </c>
    </row>
    <row r="501" spans="2:4" x14ac:dyDescent="0.25">
      <c r="B501" s="12">
        <v>41897</v>
      </c>
      <c r="C501" s="18">
        <v>12.416321999999999</v>
      </c>
      <c r="D501" s="123">
        <f t="shared" si="16"/>
        <v>-2.4978697483534984E-2</v>
      </c>
    </row>
    <row r="502" spans="2:4" x14ac:dyDescent="0.25">
      <c r="B502" s="12">
        <v>41890</v>
      </c>
      <c r="C502" s="18">
        <v>12.734411</v>
      </c>
      <c r="D502" s="123">
        <f t="shared" si="16"/>
        <v>2.9132795708135761E-2</v>
      </c>
    </row>
    <row r="503" spans="2:4" x14ac:dyDescent="0.25">
      <c r="B503" s="12">
        <v>41883</v>
      </c>
      <c r="C503" s="18">
        <v>12.373924000000001</v>
      </c>
      <c r="D503" s="123">
        <f t="shared" si="16"/>
        <v>1.5130658881598702E-2</v>
      </c>
    </row>
    <row r="504" spans="2:4" x14ac:dyDescent="0.25">
      <c r="B504" s="12">
        <v>41876</v>
      </c>
      <c r="C504" s="18">
        <v>12.189489</v>
      </c>
      <c r="D504" s="123">
        <f t="shared" si="16"/>
        <v>-6.830667877748553E-3</v>
      </c>
    </row>
    <row r="505" spans="2:4" x14ac:dyDescent="0.25">
      <c r="B505" s="12">
        <v>41869</v>
      </c>
      <c r="C505" s="18">
        <v>12.273324000000001</v>
      </c>
      <c r="D505" s="123">
        <f t="shared" si="16"/>
        <v>5.6277546574645898E-2</v>
      </c>
    </row>
    <row r="506" spans="2:4" x14ac:dyDescent="0.25">
      <c r="B506" s="12">
        <v>41862</v>
      </c>
      <c r="C506" s="18">
        <v>11.619412000000001</v>
      </c>
      <c r="D506" s="123">
        <f t="shared" si="16"/>
        <v>7.999689083157957E-3</v>
      </c>
    </row>
    <row r="507" spans="2:4" x14ac:dyDescent="0.25">
      <c r="B507" s="12">
        <v>41855</v>
      </c>
      <c r="C507" s="18">
        <v>11.527198</v>
      </c>
      <c r="D507" s="123">
        <f t="shared" si="16"/>
        <v>5.5257291787772944E-2</v>
      </c>
    </row>
    <row r="508" spans="2:4" x14ac:dyDescent="0.25">
      <c r="B508" s="12">
        <v>41848</v>
      </c>
      <c r="C508" s="18">
        <v>10.923590000000001</v>
      </c>
      <c r="D508" s="123">
        <f t="shared" si="16"/>
        <v>5.1654400916217647E-2</v>
      </c>
    </row>
    <row r="509" spans="2:4" x14ac:dyDescent="0.25">
      <c r="B509" s="12">
        <v>41841</v>
      </c>
      <c r="C509" s="18">
        <v>10.387053</v>
      </c>
      <c r="D509" s="123">
        <f t="shared" si="16"/>
        <v>-1.2749223234253981E-2</v>
      </c>
    </row>
    <row r="510" spans="2:4" x14ac:dyDescent="0.25">
      <c r="B510" s="12">
        <v>41834</v>
      </c>
      <c r="C510" s="18">
        <v>10.521190000000001</v>
      </c>
      <c r="D510" s="123">
        <f t="shared" si="16"/>
        <v>6.536543419920271E-2</v>
      </c>
    </row>
    <row r="511" spans="2:4" x14ac:dyDescent="0.25">
      <c r="B511" s="12">
        <v>41827</v>
      </c>
      <c r="C511" s="18">
        <v>9.8756629999999994</v>
      </c>
      <c r="D511" s="123">
        <f t="shared" si="16"/>
        <v>-1.8333320410994114E-2</v>
      </c>
    </row>
    <row r="512" spans="2:4" x14ac:dyDescent="0.25">
      <c r="B512" s="12">
        <v>41820</v>
      </c>
      <c r="C512" s="18">
        <v>10.060098</v>
      </c>
      <c r="D512" s="123">
        <f t="shared" si="16"/>
        <v>3.5375535076040743E-2</v>
      </c>
    </row>
    <row r="513" spans="2:4" x14ac:dyDescent="0.25">
      <c r="B513" s="12">
        <v>41813</v>
      </c>
      <c r="C513" s="18">
        <v>9.7163760000000003</v>
      </c>
      <c r="D513" s="123">
        <f t="shared" si="16"/>
        <v>-6.0039498458577256E-3</v>
      </c>
    </row>
    <row r="514" spans="2:4" x14ac:dyDescent="0.25">
      <c r="B514" s="12">
        <v>41806</v>
      </c>
      <c r="C514" s="18">
        <v>9.7750649999999997</v>
      </c>
      <c r="D514" s="123">
        <f t="shared" si="16"/>
        <v>3.3805260093097811E-2</v>
      </c>
    </row>
    <row r="515" spans="2:4" x14ac:dyDescent="0.25">
      <c r="B515" s="12">
        <v>41799</v>
      </c>
      <c r="C515" s="18">
        <v>9.4554220000000004</v>
      </c>
      <c r="D515" s="123">
        <f t="shared" ref="D515:D578" si="17">C515/C516-1</f>
        <v>1.9677660361015592E-2</v>
      </c>
    </row>
    <row r="516" spans="2:4" x14ac:dyDescent="0.25">
      <c r="B516" s="12">
        <v>41792</v>
      </c>
      <c r="C516" s="18">
        <v>9.2729520000000001</v>
      </c>
      <c r="D516" s="123">
        <f t="shared" si="17"/>
        <v>-8.865107798902816E-3</v>
      </c>
    </row>
    <row r="517" spans="2:4" x14ac:dyDescent="0.25">
      <c r="B517" s="12">
        <v>41785</v>
      </c>
      <c r="C517" s="18">
        <v>9.355893</v>
      </c>
      <c r="D517" s="123">
        <f t="shared" si="17"/>
        <v>9.8479651967613435E-3</v>
      </c>
    </row>
    <row r="518" spans="2:4" x14ac:dyDescent="0.25">
      <c r="B518" s="12">
        <v>41778</v>
      </c>
      <c r="C518" s="18">
        <v>9.2646549999999994</v>
      </c>
      <c r="D518" s="123">
        <f t="shared" si="17"/>
        <v>-8.8731885988251324E-3</v>
      </c>
    </row>
    <row r="519" spans="2:4" x14ac:dyDescent="0.25">
      <c r="B519" s="12">
        <v>41771</v>
      </c>
      <c r="C519" s="18">
        <v>9.3475979999999996</v>
      </c>
      <c r="D519" s="123">
        <f t="shared" si="17"/>
        <v>-0.34704513692209915</v>
      </c>
    </row>
    <row r="520" spans="2:4" x14ac:dyDescent="0.25">
      <c r="B520" s="12">
        <v>41764</v>
      </c>
      <c r="C520" s="18">
        <v>14.315841000000001</v>
      </c>
      <c r="D520" s="123">
        <f t="shared" si="17"/>
        <v>-8.3377641081119225E-2</v>
      </c>
    </row>
    <row r="521" spans="2:4" x14ac:dyDescent="0.25">
      <c r="B521" s="12">
        <v>41757</v>
      </c>
      <c r="C521" s="18">
        <v>15.618036</v>
      </c>
      <c r="D521" s="123">
        <f t="shared" si="17"/>
        <v>-7.1956703296899183E-2</v>
      </c>
    </row>
    <row r="522" spans="2:4" x14ac:dyDescent="0.25">
      <c r="B522" s="12">
        <v>41750</v>
      </c>
      <c r="C522" s="18">
        <v>16.828994999999999</v>
      </c>
      <c r="D522" s="123">
        <f t="shared" si="17"/>
        <v>-5.9341647394036356E-2</v>
      </c>
    </row>
    <row r="523" spans="2:4" x14ac:dyDescent="0.25">
      <c r="B523" s="12">
        <v>41743</v>
      </c>
      <c r="C523" s="18">
        <v>17.890656</v>
      </c>
      <c r="D523" s="123">
        <f t="shared" si="17"/>
        <v>6.3085228797085113E-2</v>
      </c>
    </row>
    <row r="524" spans="2:4" x14ac:dyDescent="0.25">
      <c r="B524" s="12">
        <v>41736</v>
      </c>
      <c r="C524" s="18">
        <v>16.828994999999999</v>
      </c>
      <c r="D524" s="123">
        <f t="shared" si="17"/>
        <v>-0.27587441664715684</v>
      </c>
    </row>
    <row r="525" spans="2:4" x14ac:dyDescent="0.25">
      <c r="B525" s="12">
        <v>41729</v>
      </c>
      <c r="C525" s="18">
        <v>23.240437</v>
      </c>
      <c r="D525" s="123">
        <f t="shared" si="17"/>
        <v>1.8168846371549252E-2</v>
      </c>
    </row>
    <row r="526" spans="2:4" x14ac:dyDescent="0.25">
      <c r="B526" s="12">
        <v>41722</v>
      </c>
      <c r="C526" s="18">
        <v>22.82572</v>
      </c>
      <c r="D526" s="123">
        <f t="shared" si="17"/>
        <v>-0.10736327182240246</v>
      </c>
    </row>
    <row r="527" spans="2:4" x14ac:dyDescent="0.25">
      <c r="B527" s="12">
        <v>41715</v>
      </c>
      <c r="C527" s="18">
        <v>25.571118999999999</v>
      </c>
      <c r="D527" s="123">
        <f t="shared" si="17"/>
        <v>4.5752202954485455E-4</v>
      </c>
    </row>
    <row r="528" spans="2:4" x14ac:dyDescent="0.25">
      <c r="B528" s="12">
        <v>41708</v>
      </c>
      <c r="C528" s="18">
        <v>25.559425000000001</v>
      </c>
      <c r="D528" s="123">
        <f t="shared" si="17"/>
        <v>4.3859759105563612E-2</v>
      </c>
    </row>
    <row r="529" spans="2:4" x14ac:dyDescent="0.25">
      <c r="B529" s="12">
        <v>41701</v>
      </c>
      <c r="C529" s="18">
        <v>24.485496999999999</v>
      </c>
      <c r="D529" s="123">
        <f t="shared" si="17"/>
        <v>0.29319332517698848</v>
      </c>
    </row>
    <row r="530" spans="2:4" x14ac:dyDescent="0.25">
      <c r="B530" s="12">
        <v>41694</v>
      </c>
      <c r="C530" s="18">
        <v>18.934135000000001</v>
      </c>
      <c r="D530" s="123">
        <f t="shared" si="17"/>
        <v>-7.0936400029342761E-2</v>
      </c>
    </row>
    <row r="531" spans="2:4" x14ac:dyDescent="0.25">
      <c r="B531" s="12">
        <v>41687</v>
      </c>
      <c r="C531" s="18">
        <v>20.379805000000001</v>
      </c>
      <c r="D531" s="123">
        <f t="shared" si="17"/>
        <v>4.9787606566953135E-2</v>
      </c>
    </row>
    <row r="532" spans="2:4" x14ac:dyDescent="0.25">
      <c r="B532" s="12">
        <v>41680</v>
      </c>
      <c r="C532" s="18">
        <v>19.413264999999999</v>
      </c>
      <c r="D532" s="123">
        <f t="shared" si="17"/>
        <v>1.5557332903393783E-2</v>
      </c>
    </row>
    <row r="533" spans="2:4" x14ac:dyDescent="0.25">
      <c r="B533" s="12">
        <v>41673</v>
      </c>
      <c r="C533" s="18">
        <v>19.115873000000001</v>
      </c>
      <c r="D533" s="123">
        <f t="shared" si="17"/>
        <v>-4.3406446470538596E-2</v>
      </c>
    </row>
    <row r="534" spans="2:4" x14ac:dyDescent="0.25">
      <c r="B534" s="12">
        <v>41666</v>
      </c>
      <c r="C534" s="18">
        <v>19.983276</v>
      </c>
      <c r="D534" s="123">
        <f t="shared" si="17"/>
        <v>0.16074839152629927</v>
      </c>
    </row>
    <row r="535" spans="2:4" x14ac:dyDescent="0.25">
      <c r="B535" s="12">
        <v>41659</v>
      </c>
      <c r="C535" s="18">
        <v>17.215855000000001</v>
      </c>
      <c r="D535" s="123">
        <f t="shared" si="17"/>
        <v>6.598500264857643E-2</v>
      </c>
    </row>
    <row r="536" spans="2:4" x14ac:dyDescent="0.25">
      <c r="B536" s="12">
        <v>41652</v>
      </c>
      <c r="C536" s="18">
        <v>16.150185</v>
      </c>
      <c r="D536" s="123">
        <f t="shared" si="17"/>
        <v>0.14797375712295335</v>
      </c>
    </row>
    <row r="537" spans="2:4" x14ac:dyDescent="0.25">
      <c r="B537" s="12">
        <v>41645</v>
      </c>
      <c r="C537" s="18">
        <v>14.068427</v>
      </c>
      <c r="D537" s="123">
        <f t="shared" si="17"/>
        <v>7.1069403845546164E-2</v>
      </c>
    </row>
    <row r="538" spans="2:4" x14ac:dyDescent="0.25">
      <c r="B538" s="12">
        <v>41638</v>
      </c>
      <c r="C538" s="18">
        <v>13.134935</v>
      </c>
      <c r="D538" s="123">
        <f t="shared" si="17"/>
        <v>-1.1194225074687703E-2</v>
      </c>
    </row>
    <row r="539" spans="2:4" x14ac:dyDescent="0.25">
      <c r="B539" s="12">
        <v>41631</v>
      </c>
      <c r="C539" s="18">
        <v>13.283635</v>
      </c>
      <c r="D539" s="123">
        <f t="shared" si="17"/>
        <v>4.4155946035682847E-2</v>
      </c>
    </row>
    <row r="540" spans="2:4" x14ac:dyDescent="0.25">
      <c r="B540" s="12">
        <v>41624</v>
      </c>
      <c r="C540" s="18">
        <v>12.721888</v>
      </c>
      <c r="D540" s="123">
        <f t="shared" si="17"/>
        <v>8.5101464959580042E-2</v>
      </c>
    </row>
    <row r="541" spans="2:4" x14ac:dyDescent="0.25">
      <c r="B541" s="12">
        <v>41617</v>
      </c>
      <c r="C541" s="18">
        <v>11.724145999999999</v>
      </c>
      <c r="D541" s="123">
        <f t="shared" si="17"/>
        <v>-9.688527945331149E-3</v>
      </c>
    </row>
    <row r="542" spans="2:4" x14ac:dyDescent="0.25">
      <c r="B542" s="12">
        <v>41610</v>
      </c>
      <c r="C542" s="18">
        <v>11.838846999999999</v>
      </c>
      <c r="D542" s="123">
        <f t="shared" si="17"/>
        <v>-5.6172606488887333E-2</v>
      </c>
    </row>
    <row r="543" spans="2:4" x14ac:dyDescent="0.25">
      <c r="B543" s="12">
        <v>41603</v>
      </c>
      <c r="C543" s="18">
        <v>12.543445</v>
      </c>
      <c r="D543" s="123">
        <f t="shared" si="17"/>
        <v>6.1719942215637813E-2</v>
      </c>
    </row>
    <row r="544" spans="2:4" x14ac:dyDescent="0.25">
      <c r="B544" s="12">
        <v>41596</v>
      </c>
      <c r="C544" s="18">
        <v>11.814268999999999</v>
      </c>
      <c r="D544" s="123">
        <f t="shared" si="17"/>
        <v>8.2582763372992307E-2</v>
      </c>
    </row>
    <row r="545" spans="2:4" x14ac:dyDescent="0.25">
      <c r="B545" s="12">
        <v>41589</v>
      </c>
      <c r="C545" s="18">
        <v>10.913040000000001</v>
      </c>
      <c r="D545" s="123">
        <f t="shared" si="17"/>
        <v>2.9366114463243775E-2</v>
      </c>
    </row>
    <row r="546" spans="2:4" x14ac:dyDescent="0.25">
      <c r="B546" s="12">
        <v>41582</v>
      </c>
      <c r="C546" s="18">
        <v>10.601709</v>
      </c>
      <c r="D546" s="123">
        <f t="shared" si="17"/>
        <v>-2.4132713493627223E-2</v>
      </c>
    </row>
    <row r="547" spans="2:4" x14ac:dyDescent="0.25">
      <c r="B547" s="12">
        <v>41575</v>
      </c>
      <c r="C547" s="18">
        <v>10.863884000000001</v>
      </c>
      <c r="D547" s="123">
        <f t="shared" si="17"/>
        <v>0.11334995040907647</v>
      </c>
    </row>
    <row r="548" spans="2:4" x14ac:dyDescent="0.25">
      <c r="B548" s="12">
        <v>41568</v>
      </c>
      <c r="C548" s="18">
        <v>9.7578340000000008</v>
      </c>
      <c r="D548" s="123">
        <f t="shared" si="17"/>
        <v>3.2957931389805184E-2</v>
      </c>
    </row>
    <row r="549" spans="2:4" x14ac:dyDescent="0.25">
      <c r="B549" s="12">
        <v>41561</v>
      </c>
      <c r="C549" s="18">
        <v>9.4464970000000008</v>
      </c>
      <c r="D549" s="123">
        <f t="shared" si="17"/>
        <v>3.9675065256924213E-2</v>
      </c>
    </row>
    <row r="550" spans="2:4" x14ac:dyDescent="0.25">
      <c r="B550" s="12">
        <v>41554</v>
      </c>
      <c r="C550" s="18">
        <v>9.0860090000000007</v>
      </c>
      <c r="D550" s="123">
        <f t="shared" si="17"/>
        <v>1.649879051755021E-2</v>
      </c>
    </row>
    <row r="551" spans="2:4" x14ac:dyDescent="0.25">
      <c r="B551" s="12">
        <v>41547</v>
      </c>
      <c r="C551" s="18">
        <v>8.9385340000000006</v>
      </c>
      <c r="D551" s="123">
        <f t="shared" si="17"/>
        <v>8.341611796094317E-2</v>
      </c>
    </row>
    <row r="552" spans="2:4" x14ac:dyDescent="0.25">
      <c r="B552" s="12">
        <v>41540</v>
      </c>
      <c r="C552" s="18">
        <v>8.2503240000000009</v>
      </c>
      <c r="D552" s="123">
        <f t="shared" si="17"/>
        <v>3.8144459489607874E-2</v>
      </c>
    </row>
    <row r="553" spans="2:4" x14ac:dyDescent="0.25">
      <c r="B553" s="12">
        <v>41533</v>
      </c>
      <c r="C553" s="18">
        <v>7.9471829999999999</v>
      </c>
      <c r="D553" s="123">
        <f t="shared" si="17"/>
        <v>-3.4109362263119447E-2</v>
      </c>
    </row>
    <row r="554" spans="2:4" x14ac:dyDescent="0.25">
      <c r="B554" s="12">
        <v>41526</v>
      </c>
      <c r="C554" s="18">
        <v>8.2278289999999998</v>
      </c>
      <c r="D554" s="123">
        <f t="shared" si="17"/>
        <v>-3.9215653041771992E-3</v>
      </c>
    </row>
    <row r="555" spans="2:4" x14ac:dyDescent="0.25">
      <c r="B555" s="12">
        <v>41519</v>
      </c>
      <c r="C555" s="18">
        <v>8.2602220000000006</v>
      </c>
      <c r="D555" s="123">
        <f t="shared" si="17"/>
        <v>4.401201264054766E-2</v>
      </c>
    </row>
    <row r="556" spans="2:4" x14ac:dyDescent="0.25">
      <c r="B556" s="12">
        <v>41512</v>
      </c>
      <c r="C556" s="18">
        <v>7.9119989999999998</v>
      </c>
      <c r="D556" s="123">
        <f t="shared" si="17"/>
        <v>-3.0753490029022279E-2</v>
      </c>
    </row>
    <row r="557" spans="2:4" x14ac:dyDescent="0.25">
      <c r="B557" s="12">
        <v>41505</v>
      </c>
      <c r="C557" s="18">
        <v>8.1630409999999998</v>
      </c>
      <c r="D557" s="123">
        <f t="shared" si="17"/>
        <v>1.7153966905467666E-2</v>
      </c>
    </row>
    <row r="558" spans="2:4" x14ac:dyDescent="0.25">
      <c r="B558" s="12">
        <v>41498</v>
      </c>
      <c r="C558" s="18">
        <v>8.0253739999999993</v>
      </c>
      <c r="D558" s="123">
        <f t="shared" si="17"/>
        <v>-2.8431197127631869E-2</v>
      </c>
    </row>
    <row r="559" spans="2:4" x14ac:dyDescent="0.25">
      <c r="B559" s="12">
        <v>41491</v>
      </c>
      <c r="C559" s="18">
        <v>8.2602220000000006</v>
      </c>
      <c r="D559" s="123">
        <f t="shared" si="17"/>
        <v>-1.923110259920513E-2</v>
      </c>
    </row>
    <row r="560" spans="2:4" x14ac:dyDescent="0.25">
      <c r="B560" s="12">
        <v>41484</v>
      </c>
      <c r="C560" s="18">
        <v>8.4221900000000005</v>
      </c>
      <c r="D560" s="123">
        <f t="shared" si="17"/>
        <v>-4.0590250375006409E-2</v>
      </c>
    </row>
    <row r="561" spans="2:4" x14ac:dyDescent="0.25">
      <c r="B561" s="12">
        <v>41477</v>
      </c>
      <c r="C561" s="18">
        <v>8.7785119999999992</v>
      </c>
      <c r="D561" s="123">
        <f t="shared" si="17"/>
        <v>-2.8673914046527749E-2</v>
      </c>
    </row>
    <row r="562" spans="2:4" x14ac:dyDescent="0.25">
      <c r="B562" s="12">
        <v>41470</v>
      </c>
      <c r="C562" s="18">
        <v>9.0376569999999994</v>
      </c>
      <c r="D562" s="123">
        <f t="shared" si="17"/>
        <v>1.3623991342483599E-2</v>
      </c>
    </row>
    <row r="563" spans="2:4" x14ac:dyDescent="0.25">
      <c r="B563" s="12">
        <v>41463</v>
      </c>
      <c r="C563" s="18">
        <v>8.9161830000000002</v>
      </c>
      <c r="D563" s="123">
        <f t="shared" si="17"/>
        <v>3.7700360743609496E-2</v>
      </c>
    </row>
    <row r="564" spans="2:4" x14ac:dyDescent="0.25">
      <c r="B564" s="12">
        <v>41456</v>
      </c>
      <c r="C564" s="18">
        <v>8.5922520000000002</v>
      </c>
      <c r="D564" s="123">
        <f t="shared" si="17"/>
        <v>2.9098117531487278E-2</v>
      </c>
    </row>
    <row r="565" spans="2:4" x14ac:dyDescent="0.25">
      <c r="B565" s="12">
        <v>41449</v>
      </c>
      <c r="C565" s="18">
        <v>8.3493030000000008</v>
      </c>
      <c r="D565" s="123">
        <f t="shared" si="17"/>
        <v>4.7764217057143288E-2</v>
      </c>
    </row>
    <row r="566" spans="2:4" x14ac:dyDescent="0.25">
      <c r="B566" s="12">
        <v>41442</v>
      </c>
      <c r="C566" s="18">
        <v>7.9686849999999998</v>
      </c>
      <c r="D566" s="123">
        <f t="shared" si="17"/>
        <v>5.2581025567792761E-3</v>
      </c>
    </row>
    <row r="567" spans="2:4" x14ac:dyDescent="0.25">
      <c r="B567" s="12">
        <v>41435</v>
      </c>
      <c r="C567" s="18">
        <v>7.9270040000000002</v>
      </c>
      <c r="D567" s="123">
        <f t="shared" si="17"/>
        <v>8.1381007333829469E-3</v>
      </c>
    </row>
    <row r="568" spans="2:4" x14ac:dyDescent="0.25">
      <c r="B568" s="12">
        <v>41428</v>
      </c>
      <c r="C568" s="18">
        <v>7.8630139999999997</v>
      </c>
      <c r="D568" s="123">
        <f t="shared" si="17"/>
        <v>9.2405090423963721E-3</v>
      </c>
    </row>
    <row r="569" spans="2:4" x14ac:dyDescent="0.25">
      <c r="B569" s="12">
        <v>41421</v>
      </c>
      <c r="C569" s="18">
        <v>7.7910209999999998</v>
      </c>
      <c r="D569" s="123">
        <f t="shared" si="17"/>
        <v>4.9569281691592249E-2</v>
      </c>
    </row>
    <row r="570" spans="2:4" x14ac:dyDescent="0.25">
      <c r="B570" s="12">
        <v>41414</v>
      </c>
      <c r="C570" s="18">
        <v>7.4230650000000002</v>
      </c>
      <c r="D570" s="123">
        <f t="shared" si="17"/>
        <v>3.2428395402612775E-3</v>
      </c>
    </row>
    <row r="571" spans="2:4" x14ac:dyDescent="0.25">
      <c r="B571" s="12">
        <v>41407</v>
      </c>
      <c r="C571" s="18">
        <v>7.3990710000000002</v>
      </c>
      <c r="D571" s="123">
        <f t="shared" si="17"/>
        <v>-1.4909223804112637E-2</v>
      </c>
    </row>
    <row r="572" spans="2:4" x14ac:dyDescent="0.25">
      <c r="B572" s="12">
        <v>41400</v>
      </c>
      <c r="C572" s="18">
        <v>7.5110549999999998</v>
      </c>
      <c r="D572" s="123">
        <f t="shared" si="17"/>
        <v>9.6771557074502024E-3</v>
      </c>
    </row>
    <row r="573" spans="2:4" x14ac:dyDescent="0.25">
      <c r="B573" s="12">
        <v>41393</v>
      </c>
      <c r="C573" s="18">
        <v>7.4390660000000004</v>
      </c>
      <c r="D573" s="123">
        <f t="shared" si="17"/>
        <v>1.4176670762509946E-2</v>
      </c>
    </row>
    <row r="574" spans="2:4" x14ac:dyDescent="0.25">
      <c r="B574" s="12">
        <v>41386</v>
      </c>
      <c r="C574" s="18">
        <v>7.3350790000000003</v>
      </c>
      <c r="D574" s="123">
        <f t="shared" si="17"/>
        <v>5.7670617664336676E-2</v>
      </c>
    </row>
    <row r="575" spans="2:4" x14ac:dyDescent="0.25">
      <c r="B575" s="12">
        <v>41379</v>
      </c>
      <c r="C575" s="18">
        <v>6.9351260000000003</v>
      </c>
      <c r="D575" s="123">
        <f t="shared" si="17"/>
        <v>-4.7252923582142947E-2</v>
      </c>
    </row>
    <row r="576" spans="2:4" x14ac:dyDescent="0.25">
      <c r="B576" s="12">
        <v>41372</v>
      </c>
      <c r="C576" s="18">
        <v>7.2790840000000001</v>
      </c>
      <c r="D576" s="123">
        <f t="shared" si="17"/>
        <v>3.7628014578227287E-2</v>
      </c>
    </row>
    <row r="577" spans="2:4" x14ac:dyDescent="0.25">
      <c r="B577" s="12">
        <v>41365</v>
      </c>
      <c r="C577" s="18">
        <v>7.0151190000000003</v>
      </c>
      <c r="D577" s="123">
        <f t="shared" si="17"/>
        <v>-5.6686555791034543E-3</v>
      </c>
    </row>
    <row r="578" spans="2:4" x14ac:dyDescent="0.25">
      <c r="B578" s="12">
        <v>41358</v>
      </c>
      <c r="C578" s="18">
        <v>7.0551120000000003</v>
      </c>
      <c r="D578" s="123">
        <f t="shared" si="17"/>
        <v>1.3792823983931335E-2</v>
      </c>
    </row>
    <row r="579" spans="2:4" x14ac:dyDescent="0.25">
      <c r="B579" s="12">
        <v>41351</v>
      </c>
      <c r="C579" s="18">
        <v>6.9591260000000004</v>
      </c>
      <c r="D579" s="123">
        <f t="shared" ref="D579:D642" si="18">C579/C580-1</f>
        <v>3.1808452135941412E-2</v>
      </c>
    </row>
    <row r="580" spans="2:4" x14ac:dyDescent="0.25">
      <c r="B580" s="12">
        <v>41344</v>
      </c>
      <c r="C580" s="18">
        <v>6.7445909999999998</v>
      </c>
      <c r="D580" s="123">
        <f t="shared" si="18"/>
        <v>-2.5085514363984762E-2</v>
      </c>
    </row>
    <row r="581" spans="2:4" x14ac:dyDescent="0.25">
      <c r="B581" s="12">
        <v>41337</v>
      </c>
      <c r="C581" s="18">
        <v>6.9181359999999996</v>
      </c>
      <c r="D581" s="123">
        <f t="shared" si="18"/>
        <v>2.214470347231301E-2</v>
      </c>
    </row>
    <row r="582" spans="2:4" x14ac:dyDescent="0.25">
      <c r="B582" s="12">
        <v>41330</v>
      </c>
      <c r="C582" s="18">
        <v>6.7682549999999999</v>
      </c>
      <c r="D582" s="123">
        <f t="shared" si="18"/>
        <v>-1.1643788614322803E-3</v>
      </c>
    </row>
    <row r="583" spans="2:4" x14ac:dyDescent="0.25">
      <c r="B583" s="12">
        <v>41323</v>
      </c>
      <c r="C583" s="18">
        <v>6.7761449999999996</v>
      </c>
      <c r="D583" s="123">
        <f t="shared" si="18"/>
        <v>-8.0827231938116473E-3</v>
      </c>
    </row>
    <row r="584" spans="2:4" x14ac:dyDescent="0.25">
      <c r="B584" s="12">
        <v>41316</v>
      </c>
      <c r="C584" s="18">
        <v>6.8313610000000002</v>
      </c>
      <c r="D584" s="123">
        <f t="shared" si="18"/>
        <v>2.122621095466215E-2</v>
      </c>
    </row>
    <row r="585" spans="2:4" x14ac:dyDescent="0.25">
      <c r="B585" s="12">
        <v>41309</v>
      </c>
      <c r="C585" s="18">
        <v>6.6893710000000004</v>
      </c>
      <c r="D585" s="123">
        <f t="shared" si="18"/>
        <v>-1.0501796721982593E-2</v>
      </c>
    </row>
    <row r="586" spans="2:4" x14ac:dyDescent="0.25">
      <c r="B586" s="12">
        <v>41302</v>
      </c>
      <c r="C586" s="18">
        <v>6.7603669999999996</v>
      </c>
      <c r="D586" s="123">
        <f t="shared" si="18"/>
        <v>2.6347147934596027E-2</v>
      </c>
    </row>
    <row r="587" spans="2:4" x14ac:dyDescent="0.25">
      <c r="B587" s="12">
        <v>41295</v>
      </c>
      <c r="C587" s="18">
        <v>6.5868229999999999</v>
      </c>
      <c r="D587" s="123">
        <f t="shared" si="18"/>
        <v>1.2121661921690619E-2</v>
      </c>
    </row>
    <row r="588" spans="2:4" x14ac:dyDescent="0.25">
      <c r="B588" s="12">
        <v>41288</v>
      </c>
      <c r="C588" s="18">
        <v>6.5079359999999999</v>
      </c>
      <c r="D588" s="123">
        <f t="shared" si="18"/>
        <v>2.739694237474688E-2</v>
      </c>
    </row>
    <row r="589" spans="2:4" x14ac:dyDescent="0.25">
      <c r="B589" s="12">
        <v>41281</v>
      </c>
      <c r="C589" s="18">
        <v>6.3343930000000004</v>
      </c>
      <c r="D589" s="123">
        <f t="shared" si="18"/>
        <v>-7.4166479152028009E-3</v>
      </c>
    </row>
    <row r="590" spans="2:4" x14ac:dyDescent="0.25">
      <c r="B590" s="12">
        <v>41274</v>
      </c>
      <c r="C590" s="18">
        <v>6.3817240000000002</v>
      </c>
      <c r="D590" s="123">
        <f t="shared" si="18"/>
        <v>4.7927945680107165E-2</v>
      </c>
    </row>
    <row r="591" spans="2:4" x14ac:dyDescent="0.25">
      <c r="B591" s="12">
        <v>41267</v>
      </c>
      <c r="C591" s="18">
        <v>6.0898500000000002</v>
      </c>
      <c r="D591" s="123">
        <f t="shared" si="18"/>
        <v>-3.2581826292214178E-2</v>
      </c>
    </row>
    <row r="592" spans="2:4" x14ac:dyDescent="0.25">
      <c r="B592" s="12">
        <v>41260</v>
      </c>
      <c r="C592" s="18">
        <v>6.2949510000000002</v>
      </c>
      <c r="D592" s="123">
        <f t="shared" si="18"/>
        <v>8.6614165658265296E-3</v>
      </c>
    </row>
    <row r="593" spans="2:4" x14ac:dyDescent="0.25">
      <c r="B593" s="12">
        <v>41253</v>
      </c>
      <c r="C593" s="18">
        <v>6.2408960000000002</v>
      </c>
      <c r="D593" s="123">
        <f t="shared" si="18"/>
        <v>2.4967258884758259E-3</v>
      </c>
    </row>
    <row r="594" spans="2:4" x14ac:dyDescent="0.25">
      <c r="B594" s="12">
        <v>41246</v>
      </c>
      <c r="C594" s="18">
        <v>6.2253530000000001</v>
      </c>
      <c r="D594" s="123">
        <f t="shared" si="18"/>
        <v>-7.434808507164492E-3</v>
      </c>
    </row>
    <row r="595" spans="2:4" x14ac:dyDescent="0.25">
      <c r="B595" s="12">
        <v>41239</v>
      </c>
      <c r="C595" s="18">
        <v>6.2719839999999998</v>
      </c>
      <c r="D595" s="123">
        <f t="shared" si="18"/>
        <v>1.2547091954750345E-2</v>
      </c>
    </row>
    <row r="596" spans="2:4" x14ac:dyDescent="0.25">
      <c r="B596" s="12">
        <v>41232</v>
      </c>
      <c r="C596" s="18">
        <v>6.1942640000000004</v>
      </c>
      <c r="D596" s="123">
        <f t="shared" si="18"/>
        <v>3.3722378434740019E-2</v>
      </c>
    </row>
    <row r="597" spans="2:4" x14ac:dyDescent="0.25">
      <c r="B597" s="12">
        <v>41225</v>
      </c>
      <c r="C597" s="18">
        <v>5.9921930000000003</v>
      </c>
      <c r="D597" s="123">
        <f t="shared" si="18"/>
        <v>-3.7453297829054821E-2</v>
      </c>
    </row>
    <row r="598" spans="2:4" x14ac:dyDescent="0.25">
      <c r="B598" s="12">
        <v>41218</v>
      </c>
      <c r="C598" s="18">
        <v>6.2253530000000001</v>
      </c>
      <c r="D598" s="123">
        <f t="shared" si="18"/>
        <v>-2.9090692447564903E-2</v>
      </c>
    </row>
    <row r="599" spans="2:4" x14ac:dyDescent="0.25">
      <c r="B599" s="12">
        <v>41211</v>
      </c>
      <c r="C599" s="18">
        <v>6.4118789999999999</v>
      </c>
      <c r="D599" s="123">
        <f t="shared" si="18"/>
        <v>1.2269659707102587E-2</v>
      </c>
    </row>
    <row r="600" spans="2:4" x14ac:dyDescent="0.25">
      <c r="B600" s="12">
        <v>41204</v>
      </c>
      <c r="C600" s="18">
        <v>6.3341609999999999</v>
      </c>
      <c r="D600" s="123">
        <f t="shared" si="18"/>
        <v>1.1166448389677841E-2</v>
      </c>
    </row>
    <row r="601" spans="2:4" x14ac:dyDescent="0.25">
      <c r="B601" s="12">
        <v>41197</v>
      </c>
      <c r="C601" s="18">
        <v>6.2642119999999997</v>
      </c>
      <c r="D601" s="123">
        <f t="shared" si="18"/>
        <v>-1.9464781130783093E-2</v>
      </c>
    </row>
    <row r="602" spans="2:4" x14ac:dyDescent="0.25">
      <c r="B602" s="12">
        <v>41190</v>
      </c>
      <c r="C602" s="18">
        <v>6.3885639999999997</v>
      </c>
      <c r="D602" s="123">
        <f t="shared" si="18"/>
        <v>-3.6362195855536017E-3</v>
      </c>
    </row>
    <row r="603" spans="2:4" x14ac:dyDescent="0.25">
      <c r="B603" s="12">
        <v>41183</v>
      </c>
      <c r="C603" s="18">
        <v>6.4118789999999999</v>
      </c>
      <c r="D603" s="123">
        <f t="shared" si="18"/>
        <v>2.4844640082858582E-2</v>
      </c>
    </row>
    <row r="604" spans="2:4" x14ac:dyDescent="0.25">
      <c r="B604" s="12">
        <v>41176</v>
      </c>
      <c r="C604" s="18">
        <v>6.2564399999999996</v>
      </c>
      <c r="D604" s="123">
        <f t="shared" si="18"/>
        <v>-6.3953539692924832E-2</v>
      </c>
    </row>
    <row r="605" spans="2:4" x14ac:dyDescent="0.25">
      <c r="B605" s="12">
        <v>41169</v>
      </c>
      <c r="C605" s="18">
        <v>6.6838990000000003</v>
      </c>
      <c r="D605" s="123">
        <f t="shared" si="18"/>
        <v>-2.0081593661104624E-2</v>
      </c>
    </row>
    <row r="606" spans="2:4" x14ac:dyDescent="0.25">
      <c r="B606" s="12">
        <v>41162</v>
      </c>
      <c r="C606" s="18">
        <v>6.8208729999999997</v>
      </c>
      <c r="D606" s="123">
        <f t="shared" si="18"/>
        <v>5.6493451731176592E-3</v>
      </c>
    </row>
    <row r="607" spans="2:4" x14ac:dyDescent="0.25">
      <c r="B607" s="12">
        <v>41155</v>
      </c>
      <c r="C607" s="18">
        <v>6.7825559999999996</v>
      </c>
      <c r="D607" s="123">
        <f t="shared" si="18"/>
        <v>-3.3788594046243459E-3</v>
      </c>
    </row>
    <row r="608" spans="2:4" x14ac:dyDescent="0.25">
      <c r="B608" s="12">
        <v>41148</v>
      </c>
      <c r="C608" s="18">
        <v>6.8055510000000004</v>
      </c>
      <c r="D608" s="123">
        <f t="shared" si="18"/>
        <v>0.10447826837022234</v>
      </c>
    </row>
    <row r="609" spans="2:4" x14ac:dyDescent="0.25">
      <c r="B609" s="12">
        <v>41141</v>
      </c>
      <c r="C609" s="18">
        <v>6.1617790000000001</v>
      </c>
      <c r="D609" s="123">
        <f t="shared" si="18"/>
        <v>-6.0747947046356443E-2</v>
      </c>
    </row>
    <row r="610" spans="2:4" x14ac:dyDescent="0.25">
      <c r="B610" s="12">
        <v>41134</v>
      </c>
      <c r="C610" s="18">
        <v>6.5603040000000004</v>
      </c>
      <c r="D610" s="123">
        <f t="shared" si="18"/>
        <v>2.3923583878633359E-2</v>
      </c>
    </row>
    <row r="611" spans="2:4" x14ac:dyDescent="0.25">
      <c r="B611" s="12">
        <v>41127</v>
      </c>
      <c r="C611" s="18">
        <v>6.407025</v>
      </c>
      <c r="D611" s="123">
        <f t="shared" si="18"/>
        <v>4.239405107206573E-2</v>
      </c>
    </row>
    <row r="612" spans="2:4" x14ac:dyDescent="0.25">
      <c r="B612" s="12">
        <v>41120</v>
      </c>
      <c r="C612" s="18">
        <v>6.146452</v>
      </c>
      <c r="D612" s="123">
        <f t="shared" si="18"/>
        <v>2.0356152149048068E-2</v>
      </c>
    </row>
    <row r="613" spans="2:4" x14ac:dyDescent="0.25">
      <c r="B613" s="12">
        <v>41113</v>
      </c>
      <c r="C613" s="18">
        <v>6.0238300000000002</v>
      </c>
      <c r="D613" s="123">
        <f t="shared" si="18"/>
        <v>1.4193383716685881E-2</v>
      </c>
    </row>
    <row r="614" spans="2:4" x14ac:dyDescent="0.25">
      <c r="B614" s="12">
        <v>41106</v>
      </c>
      <c r="C614" s="18">
        <v>5.9395280000000001</v>
      </c>
      <c r="D614" s="123">
        <f t="shared" si="18"/>
        <v>-7.6822192260975752E-3</v>
      </c>
    </row>
    <row r="615" spans="2:4" x14ac:dyDescent="0.25">
      <c r="B615" s="12">
        <v>41099</v>
      </c>
      <c r="C615" s="18">
        <v>5.9855099999999997</v>
      </c>
      <c r="D615" s="123">
        <f t="shared" si="18"/>
        <v>0</v>
      </c>
    </row>
    <row r="616" spans="2:4" x14ac:dyDescent="0.25">
      <c r="B616" s="12">
        <v>41092</v>
      </c>
      <c r="C616" s="18">
        <v>5.9855099999999997</v>
      </c>
      <c r="D616" s="123">
        <f t="shared" si="18"/>
        <v>-1.2787881680058621E-3</v>
      </c>
    </row>
    <row r="617" spans="2:4" x14ac:dyDescent="0.25">
      <c r="B617" s="12">
        <v>41085</v>
      </c>
      <c r="C617" s="18">
        <v>5.9931739999999998</v>
      </c>
      <c r="D617" s="123">
        <f t="shared" si="18"/>
        <v>3.5761509744914211E-2</v>
      </c>
    </row>
    <row r="618" spans="2:4" x14ac:dyDescent="0.25">
      <c r="B618" s="12">
        <v>41078</v>
      </c>
      <c r="C618" s="18">
        <v>5.7862489999999998</v>
      </c>
      <c r="D618" s="123">
        <f t="shared" si="18"/>
        <v>2.3740341365380058E-2</v>
      </c>
    </row>
    <row r="619" spans="2:4" x14ac:dyDescent="0.25">
      <c r="B619" s="12">
        <v>41071</v>
      </c>
      <c r="C619" s="18">
        <v>5.6520669999999997</v>
      </c>
      <c r="D619" s="123">
        <f t="shared" si="18"/>
        <v>-5.3097450396263679E-2</v>
      </c>
    </row>
    <row r="620" spans="2:4" x14ac:dyDescent="0.25">
      <c r="B620" s="12">
        <v>41064</v>
      </c>
      <c r="C620" s="18">
        <v>5.9690060000000003</v>
      </c>
      <c r="D620" s="123">
        <f t="shared" si="18"/>
        <v>3.5340476464283732E-2</v>
      </c>
    </row>
    <row r="621" spans="2:4" x14ac:dyDescent="0.25">
      <c r="B621" s="12">
        <v>41057</v>
      </c>
      <c r="C621" s="18">
        <v>5.7652590000000004</v>
      </c>
      <c r="D621" s="123">
        <f t="shared" si="18"/>
        <v>-4.2606656549031841E-2</v>
      </c>
    </row>
    <row r="622" spans="2:4" x14ac:dyDescent="0.25">
      <c r="B622" s="12">
        <v>41050</v>
      </c>
      <c r="C622" s="18">
        <v>6.0218290000000003</v>
      </c>
      <c r="D622" s="123">
        <f t="shared" si="18"/>
        <v>-3.1553251288028883E-2</v>
      </c>
    </row>
    <row r="623" spans="2:4" x14ac:dyDescent="0.25">
      <c r="B623" s="12">
        <v>41043</v>
      </c>
      <c r="C623" s="18">
        <v>6.2180280000000003</v>
      </c>
      <c r="D623" s="123">
        <f t="shared" si="18"/>
        <v>-6.2571488401522712E-2</v>
      </c>
    </row>
    <row r="624" spans="2:4" x14ac:dyDescent="0.25">
      <c r="B624" s="12">
        <v>41036</v>
      </c>
      <c r="C624" s="18">
        <v>6.6330689999999999</v>
      </c>
      <c r="D624" s="123">
        <f t="shared" si="18"/>
        <v>4.5714872470876688E-3</v>
      </c>
    </row>
    <row r="625" spans="2:4" x14ac:dyDescent="0.25">
      <c r="B625" s="12">
        <v>41029</v>
      </c>
      <c r="C625" s="18">
        <v>6.6028840000000004</v>
      </c>
      <c r="D625" s="123">
        <f t="shared" si="18"/>
        <v>0.10340505787171272</v>
      </c>
    </row>
    <row r="626" spans="2:4" x14ac:dyDescent="0.25">
      <c r="B626" s="12">
        <v>41022</v>
      </c>
      <c r="C626" s="18">
        <v>5.9840980000000004</v>
      </c>
      <c r="D626" s="123">
        <f t="shared" si="18"/>
        <v>-7.5090726680866471E-3</v>
      </c>
    </row>
    <row r="627" spans="2:4" x14ac:dyDescent="0.25">
      <c r="B627" s="12">
        <v>41015</v>
      </c>
      <c r="C627" s="18">
        <v>6.0293729999999996</v>
      </c>
      <c r="D627" s="123">
        <f t="shared" si="18"/>
        <v>-1.4796742706777E-2</v>
      </c>
    </row>
    <row r="628" spans="2:4" x14ac:dyDescent="0.25">
      <c r="B628" s="12">
        <v>41008</v>
      </c>
      <c r="C628" s="18">
        <v>6.1199279999999998</v>
      </c>
      <c r="D628" s="123">
        <f t="shared" si="18"/>
        <v>-2.6410516290077735E-2</v>
      </c>
    </row>
    <row r="629" spans="2:4" x14ac:dyDescent="0.25">
      <c r="B629" s="12">
        <v>41001</v>
      </c>
      <c r="C629" s="18">
        <v>6.2859429999999996</v>
      </c>
      <c r="D629" s="123">
        <f t="shared" si="18"/>
        <v>-6.0879213868397009E-2</v>
      </c>
    </row>
    <row r="630" spans="2:4" x14ac:dyDescent="0.25">
      <c r="B630" s="12">
        <v>40994</v>
      </c>
      <c r="C630" s="18">
        <v>6.6934339999999999</v>
      </c>
      <c r="D630" s="123">
        <f t="shared" si="18"/>
        <v>9.1006139088858351E-3</v>
      </c>
    </row>
    <row r="631" spans="2:4" x14ac:dyDescent="0.25">
      <c r="B631" s="12">
        <v>40987</v>
      </c>
      <c r="C631" s="18">
        <v>6.6330689999999999</v>
      </c>
      <c r="D631" s="123">
        <f t="shared" si="18"/>
        <v>1.2347519888842973E-2</v>
      </c>
    </row>
    <row r="632" spans="2:4" x14ac:dyDescent="0.25">
      <c r="B632" s="12">
        <v>40980</v>
      </c>
      <c r="C632" s="18">
        <v>6.5521659999999997</v>
      </c>
      <c r="D632" s="123">
        <f t="shared" si="18"/>
        <v>-2.4390803180596055E-2</v>
      </c>
    </row>
    <row r="633" spans="2:4" x14ac:dyDescent="0.25">
      <c r="B633" s="12">
        <v>40973</v>
      </c>
      <c r="C633" s="18">
        <v>6.7159740000000001</v>
      </c>
      <c r="D633" s="123">
        <f t="shared" si="18"/>
        <v>-3.3149256542180927E-3</v>
      </c>
    </row>
    <row r="634" spans="2:4" x14ac:dyDescent="0.25">
      <c r="B634" s="12">
        <v>40966</v>
      </c>
      <c r="C634" s="18">
        <v>6.7383110000000004</v>
      </c>
      <c r="D634" s="123">
        <f t="shared" si="18"/>
        <v>-1.0928892768532927E-2</v>
      </c>
    </row>
    <row r="635" spans="2:4" x14ac:dyDescent="0.25">
      <c r="B635" s="12">
        <v>40959</v>
      </c>
      <c r="C635" s="18">
        <v>6.812767</v>
      </c>
      <c r="D635" s="123">
        <f t="shared" si="18"/>
        <v>-5.5727431453349352E-2</v>
      </c>
    </row>
    <row r="636" spans="2:4" x14ac:dyDescent="0.25">
      <c r="B636" s="12">
        <v>40952</v>
      </c>
      <c r="C636" s="18">
        <v>7.2148310000000002</v>
      </c>
      <c r="D636" s="123">
        <f t="shared" si="18"/>
        <v>-2.0599679877129073E-3</v>
      </c>
    </row>
    <row r="637" spans="2:4" x14ac:dyDescent="0.25">
      <c r="B637" s="12">
        <v>40945</v>
      </c>
      <c r="C637" s="18">
        <v>7.229724</v>
      </c>
      <c r="D637" s="123">
        <f t="shared" si="18"/>
        <v>-2.018190617537996E-2</v>
      </c>
    </row>
    <row r="638" spans="2:4" x14ac:dyDescent="0.25">
      <c r="B638" s="12">
        <v>40938</v>
      </c>
      <c r="C638" s="18">
        <v>7.3786389999999997</v>
      </c>
      <c r="D638" s="123">
        <f t="shared" si="18"/>
        <v>2.0597605109129891E-2</v>
      </c>
    </row>
    <row r="639" spans="2:4" x14ac:dyDescent="0.25">
      <c r="B639" s="12">
        <v>40931</v>
      </c>
      <c r="C639" s="18">
        <v>7.229724</v>
      </c>
      <c r="D639" s="123">
        <f t="shared" si="18"/>
        <v>9.355815137592538E-3</v>
      </c>
    </row>
    <row r="640" spans="2:4" x14ac:dyDescent="0.25">
      <c r="B640" s="12">
        <v>40924</v>
      </c>
      <c r="C640" s="18">
        <v>7.1627109999999998</v>
      </c>
      <c r="D640" s="123">
        <f t="shared" si="18"/>
        <v>1.1566614553984778E-2</v>
      </c>
    </row>
    <row r="641" spans="2:4" x14ac:dyDescent="0.25">
      <c r="B641" s="12">
        <v>40917</v>
      </c>
      <c r="C641" s="18">
        <v>7.0808099999999996</v>
      </c>
      <c r="D641" s="123">
        <f t="shared" si="18"/>
        <v>-1.3485421247176888E-2</v>
      </c>
    </row>
    <row r="642" spans="2:4" x14ac:dyDescent="0.25">
      <c r="B642" s="12">
        <v>40910</v>
      </c>
      <c r="C642" s="18">
        <v>7.1776030000000004</v>
      </c>
      <c r="D642" s="123">
        <f t="shared" si="18"/>
        <v>3.4334662517762959E-2</v>
      </c>
    </row>
    <row r="643" spans="2:4" x14ac:dyDescent="0.25">
      <c r="B643" s="12">
        <v>40903</v>
      </c>
      <c r="C643" s="18">
        <v>6.939343</v>
      </c>
      <c r="D643" s="123">
        <f t="shared" ref="D643:D706" si="19">C643/C644-1</f>
        <v>-1.1665164321950194E-2</v>
      </c>
    </row>
    <row r="644" spans="2:4" x14ac:dyDescent="0.25">
      <c r="B644" s="12">
        <v>40896</v>
      </c>
      <c r="C644" s="18">
        <v>7.0212469999999998</v>
      </c>
      <c r="D644" s="123">
        <f t="shared" si="19"/>
        <v>-7.7490232957411198E-4</v>
      </c>
    </row>
    <row r="645" spans="2:4" x14ac:dyDescent="0.25">
      <c r="B645" s="12">
        <v>40889</v>
      </c>
      <c r="C645" s="18">
        <v>7.0266919999999997</v>
      </c>
      <c r="D645" s="123">
        <f t="shared" si="19"/>
        <v>-8.786987705888949E-2</v>
      </c>
    </row>
    <row r="646" spans="2:4" x14ac:dyDescent="0.25">
      <c r="B646" s="12">
        <v>40882</v>
      </c>
      <c r="C646" s="18">
        <v>7.7036069999999999</v>
      </c>
      <c r="D646" s="123">
        <f t="shared" si="19"/>
        <v>5.971650312029797E-2</v>
      </c>
    </row>
    <row r="647" spans="2:4" x14ac:dyDescent="0.25">
      <c r="B647" s="12">
        <v>40875</v>
      </c>
      <c r="C647" s="18">
        <v>7.2694979999999996</v>
      </c>
      <c r="D647" s="123">
        <f t="shared" si="19"/>
        <v>8.0962709118274967E-2</v>
      </c>
    </row>
    <row r="648" spans="2:4" x14ac:dyDescent="0.25">
      <c r="B648" s="12">
        <v>40868</v>
      </c>
      <c r="C648" s="18">
        <v>6.7250220000000001</v>
      </c>
      <c r="D648" s="123">
        <f t="shared" si="19"/>
        <v>-4.6923926921341952E-2</v>
      </c>
    </row>
    <row r="649" spans="2:4" x14ac:dyDescent="0.25">
      <c r="B649" s="12">
        <v>40861</v>
      </c>
      <c r="C649" s="18">
        <v>7.0561230000000004</v>
      </c>
      <c r="D649" s="123">
        <f t="shared" si="19"/>
        <v>-6.1643969511939622E-2</v>
      </c>
    </row>
    <row r="650" spans="2:4" x14ac:dyDescent="0.25">
      <c r="B650" s="12">
        <v>40854</v>
      </c>
      <c r="C650" s="18">
        <v>7.5196649999999998</v>
      </c>
      <c r="D650" s="123">
        <f t="shared" si="19"/>
        <v>-3.402627051757956E-2</v>
      </c>
    </row>
    <row r="651" spans="2:4" x14ac:dyDescent="0.25">
      <c r="B651" s="12">
        <v>40847</v>
      </c>
      <c r="C651" s="18">
        <v>7.7845440000000004</v>
      </c>
      <c r="D651" s="123">
        <f t="shared" si="19"/>
        <v>1.7307924018785892E-2</v>
      </c>
    </row>
    <row r="652" spans="2:4" x14ac:dyDescent="0.25">
      <c r="B652" s="12">
        <v>40840</v>
      </c>
      <c r="C652" s="18">
        <v>7.6521020000000002</v>
      </c>
      <c r="D652" s="123">
        <f t="shared" si="19"/>
        <v>-2.0716083500117777E-2</v>
      </c>
    </row>
    <row r="653" spans="2:4" x14ac:dyDescent="0.25">
      <c r="B653" s="12">
        <v>40833</v>
      </c>
      <c r="C653" s="18">
        <v>7.8139770000000004</v>
      </c>
      <c r="D653" s="123">
        <f t="shared" si="19"/>
        <v>7.0564579936431837E-2</v>
      </c>
    </row>
    <row r="654" spans="2:4" x14ac:dyDescent="0.25">
      <c r="B654" s="12">
        <v>40826</v>
      </c>
      <c r="C654" s="18">
        <v>7.2989309999999996</v>
      </c>
      <c r="D654" s="123">
        <f t="shared" si="19"/>
        <v>6.5520728362345126E-2</v>
      </c>
    </row>
    <row r="655" spans="2:4" x14ac:dyDescent="0.25">
      <c r="B655" s="12">
        <v>40819</v>
      </c>
      <c r="C655" s="18">
        <v>6.8501070000000004</v>
      </c>
      <c r="D655" s="123">
        <f t="shared" si="19"/>
        <v>4.4893729866089416E-2</v>
      </c>
    </row>
    <row r="656" spans="2:4" x14ac:dyDescent="0.25">
      <c r="B656" s="12">
        <v>40812</v>
      </c>
      <c r="C656" s="18">
        <v>6.5557930000000004</v>
      </c>
      <c r="D656" s="123">
        <f t="shared" si="19"/>
        <v>-2.0878966603391169E-2</v>
      </c>
    </row>
    <row r="657" spans="2:4" x14ac:dyDescent="0.25">
      <c r="B657" s="12">
        <v>40805</v>
      </c>
      <c r="C657" s="18">
        <v>6.6955900000000002</v>
      </c>
      <c r="D657" s="123">
        <f t="shared" si="19"/>
        <v>-9.3331972118775308E-3</v>
      </c>
    </row>
    <row r="658" spans="2:4" x14ac:dyDescent="0.25">
      <c r="B658" s="12">
        <v>40798</v>
      </c>
      <c r="C658" s="18">
        <v>6.7586700000000004</v>
      </c>
      <c r="D658" s="123">
        <f t="shared" si="19"/>
        <v>2.307689163801574E-2</v>
      </c>
    </row>
    <row r="659" spans="2:4" x14ac:dyDescent="0.25">
      <c r="B659" s="12">
        <v>40791</v>
      </c>
      <c r="C659" s="18">
        <v>6.6062190000000003</v>
      </c>
      <c r="D659" s="123">
        <f t="shared" si="19"/>
        <v>6.637706855972203E-3</v>
      </c>
    </row>
    <row r="660" spans="2:4" x14ac:dyDescent="0.25">
      <c r="B660" s="12">
        <v>40784</v>
      </c>
      <c r="C660" s="18">
        <v>6.5626579999999999</v>
      </c>
      <c r="D660" s="123">
        <f t="shared" si="19"/>
        <v>-2.2076337298458926E-3</v>
      </c>
    </row>
    <row r="661" spans="2:4" x14ac:dyDescent="0.25">
      <c r="B661" s="12">
        <v>40777</v>
      </c>
      <c r="C661" s="18">
        <v>6.577178</v>
      </c>
      <c r="D661" s="123">
        <f t="shared" si="19"/>
        <v>2.7211063905417276E-2</v>
      </c>
    </row>
    <row r="662" spans="2:4" x14ac:dyDescent="0.25">
      <c r="B662" s="12">
        <v>40770</v>
      </c>
      <c r="C662" s="18">
        <v>6.4029470000000002</v>
      </c>
      <c r="D662" s="123">
        <f t="shared" si="19"/>
        <v>-6.5678268763234127E-2</v>
      </c>
    </row>
    <row r="663" spans="2:4" x14ac:dyDescent="0.25">
      <c r="B663" s="12">
        <v>40763</v>
      </c>
      <c r="C663" s="18">
        <v>6.8530430000000004</v>
      </c>
      <c r="D663" s="123">
        <f t="shared" si="19"/>
        <v>-2.0746945479824475E-2</v>
      </c>
    </row>
    <row r="664" spans="2:4" x14ac:dyDescent="0.25">
      <c r="B664" s="12">
        <v>40756</v>
      </c>
      <c r="C664" s="18">
        <v>6.9982350000000002</v>
      </c>
      <c r="D664" s="123">
        <f t="shared" si="19"/>
        <v>-4.2700969961134705E-2</v>
      </c>
    </row>
    <row r="665" spans="2:4" x14ac:dyDescent="0.25">
      <c r="B665" s="12">
        <v>40749</v>
      </c>
      <c r="C665" s="18">
        <v>7.3103959999999999</v>
      </c>
      <c r="D665" s="123">
        <f t="shared" si="19"/>
        <v>-1.8518650290555105E-2</v>
      </c>
    </row>
    <row r="666" spans="2:4" x14ac:dyDescent="0.25">
      <c r="B666" s="12">
        <v>40742</v>
      </c>
      <c r="C666" s="18">
        <v>7.4483290000000002</v>
      </c>
      <c r="D666" s="123">
        <f t="shared" si="19"/>
        <v>4.1624106659387206E-2</v>
      </c>
    </row>
    <row r="667" spans="2:4" x14ac:dyDescent="0.25">
      <c r="B667" s="12">
        <v>40735</v>
      </c>
      <c r="C667" s="18">
        <v>7.1506879999999997</v>
      </c>
      <c r="D667" s="123">
        <f t="shared" si="19"/>
        <v>1.0167391692359473E-3</v>
      </c>
    </row>
    <row r="668" spans="2:4" x14ac:dyDescent="0.25">
      <c r="B668" s="12">
        <v>40728</v>
      </c>
      <c r="C668" s="18">
        <v>7.1434249999999997</v>
      </c>
      <c r="D668" s="123">
        <f t="shared" si="19"/>
        <v>4.0814473430461629E-3</v>
      </c>
    </row>
    <row r="669" spans="2:4" x14ac:dyDescent="0.25">
      <c r="B669" s="12">
        <v>40721</v>
      </c>
      <c r="C669" s="18">
        <v>7.1143879999999999</v>
      </c>
      <c r="D669" s="123">
        <f t="shared" si="19"/>
        <v>1.6597470647956136E-2</v>
      </c>
    </row>
    <row r="670" spans="2:4" x14ac:dyDescent="0.25">
      <c r="B670" s="12">
        <v>40714</v>
      </c>
      <c r="C670" s="18">
        <v>6.9982350000000002</v>
      </c>
      <c r="D670" s="123">
        <f t="shared" si="19"/>
        <v>2.0354350546872846E-2</v>
      </c>
    </row>
    <row r="671" spans="2:4" x14ac:dyDescent="0.25">
      <c r="B671" s="12">
        <v>40707</v>
      </c>
      <c r="C671" s="18">
        <v>6.8586320000000001</v>
      </c>
      <c r="D671" s="123">
        <f t="shared" si="19"/>
        <v>1.9169255962066201E-2</v>
      </c>
    </row>
    <row r="672" spans="2:4" x14ac:dyDescent="0.25">
      <c r="B672" s="12">
        <v>40700</v>
      </c>
      <c r="C672" s="18">
        <v>6.7296300000000002</v>
      </c>
      <c r="D672" s="123">
        <f t="shared" si="19"/>
        <v>-7.5787656238927248E-2</v>
      </c>
    </row>
    <row r="673" spans="2:4" x14ac:dyDescent="0.25">
      <c r="B673" s="12">
        <v>40693</v>
      </c>
      <c r="C673" s="18">
        <v>7.2814759999999996</v>
      </c>
      <c r="D673" s="123">
        <f t="shared" si="19"/>
        <v>-2.1194242401308849E-2</v>
      </c>
    </row>
    <row r="674" spans="2:4" x14ac:dyDescent="0.25">
      <c r="B674" s="12">
        <v>40686</v>
      </c>
      <c r="C674" s="18">
        <v>7.4391429999999996</v>
      </c>
      <c r="D674" s="123">
        <f t="shared" si="19"/>
        <v>5.8141130624740356E-3</v>
      </c>
    </row>
    <row r="675" spans="2:4" x14ac:dyDescent="0.25">
      <c r="B675" s="12">
        <v>40679</v>
      </c>
      <c r="C675" s="18">
        <v>7.3961410000000001</v>
      </c>
      <c r="D675" s="123">
        <f t="shared" si="19"/>
        <v>1.9415295085527529E-3</v>
      </c>
    </row>
    <row r="676" spans="2:4" x14ac:dyDescent="0.25">
      <c r="B676" s="12">
        <v>40672</v>
      </c>
      <c r="C676" s="18">
        <v>7.3818089999999996</v>
      </c>
      <c r="D676" s="123">
        <f t="shared" si="19"/>
        <v>-3.9179254065176083E-2</v>
      </c>
    </row>
    <row r="677" spans="2:4" x14ac:dyDescent="0.25">
      <c r="B677" s="12">
        <v>40665</v>
      </c>
      <c r="C677" s="18">
        <v>7.6828159999999999</v>
      </c>
      <c r="D677" s="123">
        <f t="shared" si="19"/>
        <v>1.9981116023871426E-2</v>
      </c>
    </row>
    <row r="678" spans="2:4" x14ac:dyDescent="0.25">
      <c r="B678" s="12">
        <v>40658</v>
      </c>
      <c r="C678" s="18">
        <v>7.5323120000000001</v>
      </c>
      <c r="D678" s="123">
        <f t="shared" si="19"/>
        <v>-7.1554976225914002E-2</v>
      </c>
    </row>
    <row r="679" spans="2:4" x14ac:dyDescent="0.25">
      <c r="B679" s="12">
        <v>40651</v>
      </c>
      <c r="C679" s="18">
        <v>8.1128250000000008</v>
      </c>
      <c r="D679" s="123">
        <f t="shared" si="19"/>
        <v>5.3288659898571566E-3</v>
      </c>
    </row>
    <row r="680" spans="2:4" x14ac:dyDescent="0.25">
      <c r="B680" s="12">
        <v>40644</v>
      </c>
      <c r="C680" s="18">
        <v>8.0698220000000003</v>
      </c>
      <c r="D680" s="123">
        <f t="shared" si="19"/>
        <v>-9.9200123413421548E-2</v>
      </c>
    </row>
    <row r="681" spans="2:4" x14ac:dyDescent="0.25">
      <c r="B681" s="12">
        <v>40637</v>
      </c>
      <c r="C681" s="18">
        <v>8.9585070000000009</v>
      </c>
      <c r="D681" s="123">
        <f t="shared" si="19"/>
        <v>-1.5974873509961851E-3</v>
      </c>
    </row>
    <row r="682" spans="2:4" x14ac:dyDescent="0.25">
      <c r="B682" s="12">
        <v>40630</v>
      </c>
      <c r="C682" s="18">
        <v>8.9728410000000007</v>
      </c>
      <c r="D682" s="123">
        <f t="shared" si="19"/>
        <v>-2.3903919142046481E-3</v>
      </c>
    </row>
    <row r="683" spans="2:4" x14ac:dyDescent="0.25">
      <c r="B683" s="12">
        <v>40623</v>
      </c>
      <c r="C683" s="18">
        <v>8.9943410000000004</v>
      </c>
      <c r="D683" s="123">
        <f t="shared" si="19"/>
        <v>4.4962227569598889E-2</v>
      </c>
    </row>
    <row r="684" spans="2:4" x14ac:dyDescent="0.25">
      <c r="B684" s="12">
        <v>40616</v>
      </c>
      <c r="C684" s="18">
        <v>8.6073360000000001</v>
      </c>
      <c r="D684" s="123">
        <f t="shared" si="19"/>
        <v>-2.6278371248017574E-2</v>
      </c>
    </row>
    <row r="685" spans="2:4" x14ac:dyDescent="0.25">
      <c r="B685" s="12">
        <v>40609</v>
      </c>
      <c r="C685" s="18">
        <v>8.8396270000000001</v>
      </c>
      <c r="D685" s="123">
        <f t="shared" si="19"/>
        <v>-3.8695027809964588E-2</v>
      </c>
    </row>
    <row r="686" spans="2:4" x14ac:dyDescent="0.25">
      <c r="B686" s="12">
        <v>40602</v>
      </c>
      <c r="C686" s="18">
        <v>9.1954449999999994</v>
      </c>
      <c r="D686" s="123">
        <f t="shared" si="19"/>
        <v>3.7795132338715787E-2</v>
      </c>
    </row>
    <row r="687" spans="2:4" x14ac:dyDescent="0.25">
      <c r="B687" s="12">
        <v>40595</v>
      </c>
      <c r="C687" s="18">
        <v>8.8605590000000003</v>
      </c>
      <c r="D687" s="123">
        <f t="shared" si="19"/>
        <v>3.000843716659074E-2</v>
      </c>
    </row>
    <row r="688" spans="2:4" x14ac:dyDescent="0.25">
      <c r="B688" s="12">
        <v>40588</v>
      </c>
      <c r="C688" s="18">
        <v>8.6024139999999996</v>
      </c>
      <c r="D688" s="123">
        <f t="shared" si="19"/>
        <v>1.9851046316578858E-2</v>
      </c>
    </row>
    <row r="689" spans="2:4" x14ac:dyDescent="0.25">
      <c r="B689" s="12">
        <v>40581</v>
      </c>
      <c r="C689" s="18">
        <v>8.4349710000000009</v>
      </c>
      <c r="D689" s="123">
        <f t="shared" si="19"/>
        <v>5.8230618193977346E-3</v>
      </c>
    </row>
    <row r="690" spans="2:4" x14ac:dyDescent="0.25">
      <c r="B690" s="12">
        <v>40574</v>
      </c>
      <c r="C690" s="18">
        <v>8.3861380000000008</v>
      </c>
      <c r="D690" s="123">
        <f t="shared" si="19"/>
        <v>4.1774579640823095E-3</v>
      </c>
    </row>
    <row r="691" spans="2:4" x14ac:dyDescent="0.25">
      <c r="B691" s="12">
        <v>40567</v>
      </c>
      <c r="C691" s="18">
        <v>8.3512509999999995</v>
      </c>
      <c r="D691" s="123">
        <f t="shared" si="19"/>
        <v>-0.11333313231483488</v>
      </c>
    </row>
    <row r="692" spans="2:4" x14ac:dyDescent="0.25">
      <c r="B692" s="12">
        <v>40560</v>
      </c>
      <c r="C692" s="18">
        <v>9.4187019999999997</v>
      </c>
      <c r="D692" s="123">
        <f t="shared" si="19"/>
        <v>-3.7776167947748296E-2</v>
      </c>
    </row>
    <row r="693" spans="2:4" x14ac:dyDescent="0.25">
      <c r="B693" s="12">
        <v>40553</v>
      </c>
      <c r="C693" s="18">
        <v>9.7884729999999998</v>
      </c>
      <c r="D693" s="123">
        <f t="shared" si="19"/>
        <v>-1.2667266286647272E-2</v>
      </c>
    </row>
    <row r="694" spans="2:4" x14ac:dyDescent="0.25">
      <c r="B694" s="12">
        <v>40546</v>
      </c>
      <c r="C694" s="18">
        <v>9.9140569999999997</v>
      </c>
      <c r="D694" s="123">
        <f t="shared" si="19"/>
        <v>-2.1064953797111929E-3</v>
      </c>
    </row>
    <row r="695" spans="2:4" x14ac:dyDescent="0.25">
      <c r="B695" s="12">
        <v>40539</v>
      </c>
      <c r="C695" s="18">
        <v>9.9349849999999993</v>
      </c>
      <c r="D695" s="123">
        <f t="shared" si="19"/>
        <v>-8.3566663485951098E-3</v>
      </c>
    </row>
    <row r="696" spans="2:4" x14ac:dyDescent="0.25">
      <c r="B696" s="12">
        <v>40532</v>
      </c>
      <c r="C696" s="18">
        <v>10.018708</v>
      </c>
      <c r="D696" s="123">
        <f t="shared" si="19"/>
        <v>3.0603404557006497E-2</v>
      </c>
    </row>
    <row r="697" spans="2:4" x14ac:dyDescent="0.25">
      <c r="B697" s="12">
        <v>40525</v>
      </c>
      <c r="C697" s="18">
        <v>9.7212060000000005</v>
      </c>
      <c r="D697" s="123">
        <f t="shared" si="19"/>
        <v>-3.7736157220740751E-2</v>
      </c>
    </row>
    <row r="698" spans="2:4" x14ac:dyDescent="0.25">
      <c r="B698" s="12">
        <v>40518</v>
      </c>
      <c r="C698" s="18">
        <v>10.102433</v>
      </c>
      <c r="D698" s="123">
        <f t="shared" si="19"/>
        <v>6.0000463769673162E-2</v>
      </c>
    </row>
    <row r="699" spans="2:4" x14ac:dyDescent="0.25">
      <c r="B699" s="12">
        <v>40511</v>
      </c>
      <c r="C699" s="18">
        <v>9.5305929999999996</v>
      </c>
      <c r="D699" s="123">
        <f t="shared" si="19"/>
        <v>-1.4267288754123975E-3</v>
      </c>
    </row>
    <row r="700" spans="2:4" x14ac:dyDescent="0.25">
      <c r="B700" s="12">
        <v>40504</v>
      </c>
      <c r="C700" s="18">
        <v>9.5442099999999996</v>
      </c>
      <c r="D700" s="123">
        <f t="shared" si="19"/>
        <v>1.3005434170583419E-2</v>
      </c>
    </row>
    <row r="701" spans="2:4" x14ac:dyDescent="0.25">
      <c r="B701" s="12">
        <v>40497</v>
      </c>
      <c r="C701" s="18">
        <v>9.4216770000000007</v>
      </c>
      <c r="D701" s="123">
        <f t="shared" si="19"/>
        <v>1.6152985987350377E-2</v>
      </c>
    </row>
    <row r="702" spans="2:4" x14ac:dyDescent="0.25">
      <c r="B702" s="12">
        <v>40490</v>
      </c>
      <c r="C702" s="18">
        <v>9.2719079999999998</v>
      </c>
      <c r="D702" s="123">
        <f t="shared" si="19"/>
        <v>-3.1983187744819008E-2</v>
      </c>
    </row>
    <row r="703" spans="2:4" x14ac:dyDescent="0.25">
      <c r="B703" s="12">
        <v>40483</v>
      </c>
      <c r="C703" s="18">
        <v>9.5782509999999998</v>
      </c>
      <c r="D703" s="123">
        <f t="shared" si="19"/>
        <v>1.6618485222959611E-2</v>
      </c>
    </row>
    <row r="704" spans="2:4" x14ac:dyDescent="0.25">
      <c r="B704" s="12">
        <v>40476</v>
      </c>
      <c r="C704" s="18">
        <v>9.4216770000000007</v>
      </c>
      <c r="D704" s="123">
        <f t="shared" si="19"/>
        <v>-1.2133807508585615E-2</v>
      </c>
    </row>
    <row r="705" spans="2:4" x14ac:dyDescent="0.25">
      <c r="B705" s="12">
        <v>40469</v>
      </c>
      <c r="C705" s="18">
        <v>9.5374020000000002</v>
      </c>
      <c r="D705" s="123">
        <f t="shared" si="19"/>
        <v>6.4656120803707751E-3</v>
      </c>
    </row>
    <row r="706" spans="2:4" x14ac:dyDescent="0.25">
      <c r="B706" s="12">
        <v>40462</v>
      </c>
      <c r="C706" s="18">
        <v>9.4761330000000008</v>
      </c>
      <c r="D706" s="123">
        <f t="shared" si="19"/>
        <v>1.3838226813697618E-2</v>
      </c>
    </row>
    <row r="707" spans="2:4" x14ac:dyDescent="0.25">
      <c r="B707" s="12">
        <v>40455</v>
      </c>
      <c r="C707" s="18">
        <v>9.3467900000000004</v>
      </c>
      <c r="D707" s="123">
        <f t="shared" ref="D707:D770" si="20">C707/C708-1</f>
        <v>-1.717981365848964E-2</v>
      </c>
    </row>
    <row r="708" spans="2:4" x14ac:dyDescent="0.25">
      <c r="B708" s="12">
        <v>40448</v>
      </c>
      <c r="C708" s="18">
        <v>9.510173</v>
      </c>
      <c r="D708" s="123">
        <f t="shared" si="20"/>
        <v>1.0122925793853543E-2</v>
      </c>
    </row>
    <row r="709" spans="2:4" x14ac:dyDescent="0.25">
      <c r="B709" s="12">
        <v>40441</v>
      </c>
      <c r="C709" s="18">
        <v>9.4148669999999992</v>
      </c>
      <c r="D709" s="123">
        <f t="shared" si="20"/>
        <v>1.7261161479065645E-2</v>
      </c>
    </row>
    <row r="710" spans="2:4" x14ac:dyDescent="0.25">
      <c r="B710" s="12">
        <v>40434</v>
      </c>
      <c r="C710" s="18">
        <v>9.2551129999999997</v>
      </c>
      <c r="D710" s="123">
        <f t="shared" si="20"/>
        <v>-4.2582473711166857E-2</v>
      </c>
    </row>
    <row r="711" spans="2:4" x14ac:dyDescent="0.25">
      <c r="B711" s="12">
        <v>40427</v>
      </c>
      <c r="C711" s="18">
        <v>9.6667470000000009</v>
      </c>
      <c r="D711" s="123">
        <f t="shared" si="20"/>
        <v>2.3190526407040224E-2</v>
      </c>
    </row>
    <row r="712" spans="2:4" x14ac:dyDescent="0.25">
      <c r="B712" s="12">
        <v>40420</v>
      </c>
      <c r="C712" s="18">
        <v>9.4476510000000005</v>
      </c>
      <c r="D712" s="123">
        <f t="shared" si="20"/>
        <v>2.1125967279094215E-3</v>
      </c>
    </row>
    <row r="713" spans="2:4" x14ac:dyDescent="0.25">
      <c r="B713" s="12">
        <v>40413</v>
      </c>
      <c r="C713" s="18">
        <v>9.4277339999999992</v>
      </c>
      <c r="D713" s="123">
        <f t="shared" si="20"/>
        <v>1.0676184814880196E-2</v>
      </c>
    </row>
    <row r="714" spans="2:4" x14ac:dyDescent="0.25">
      <c r="B714" s="12">
        <v>40406</v>
      </c>
      <c r="C714" s="18">
        <v>9.3281449999999992</v>
      </c>
      <c r="D714" s="123">
        <f t="shared" si="20"/>
        <v>-5.661925406403312E-3</v>
      </c>
    </row>
    <row r="715" spans="2:4" x14ac:dyDescent="0.25">
      <c r="B715" s="12">
        <v>40399</v>
      </c>
      <c r="C715" s="18">
        <v>9.3812610000000003</v>
      </c>
      <c r="D715" s="123">
        <f t="shared" si="20"/>
        <v>-8.1273903988596019E-2</v>
      </c>
    </row>
    <row r="716" spans="2:4" x14ac:dyDescent="0.25">
      <c r="B716" s="12">
        <v>40392</v>
      </c>
      <c r="C716" s="18">
        <v>10.211162</v>
      </c>
      <c r="D716" s="123">
        <f t="shared" si="20"/>
        <v>-4.114755473029974E-2</v>
      </c>
    </row>
    <row r="717" spans="2:4" x14ac:dyDescent="0.25">
      <c r="B717" s="12">
        <v>40385</v>
      </c>
      <c r="C717" s="18">
        <v>10.649357</v>
      </c>
      <c r="D717" s="123">
        <f t="shared" si="20"/>
        <v>-1.534681579068542E-2</v>
      </c>
    </row>
    <row r="718" spans="2:4" x14ac:dyDescent="0.25">
      <c r="B718" s="12">
        <v>40378</v>
      </c>
      <c r="C718" s="18">
        <v>10.815338000000001</v>
      </c>
      <c r="D718" s="123">
        <f t="shared" si="20"/>
        <v>3.6259220167206729E-2</v>
      </c>
    </row>
    <row r="719" spans="2:4" x14ac:dyDescent="0.25">
      <c r="B719" s="12">
        <v>40371</v>
      </c>
      <c r="C719" s="18">
        <v>10.436904</v>
      </c>
      <c r="D719" s="123">
        <f t="shared" si="20"/>
        <v>-1.9949842981130228E-2</v>
      </c>
    </row>
    <row r="720" spans="2:4" x14ac:dyDescent="0.25">
      <c r="B720" s="12">
        <v>40364</v>
      </c>
      <c r="C720" s="18">
        <v>10.649357</v>
      </c>
      <c r="D720" s="123">
        <f t="shared" si="20"/>
        <v>4.6997594906231122E-2</v>
      </c>
    </row>
    <row r="721" spans="2:4" x14ac:dyDescent="0.25">
      <c r="B721" s="12">
        <v>40357</v>
      </c>
      <c r="C721" s="18">
        <v>10.171329</v>
      </c>
      <c r="D721" s="123">
        <f t="shared" si="20"/>
        <v>-5.7810719731145266E-2</v>
      </c>
    </row>
    <row r="722" spans="2:4" x14ac:dyDescent="0.25">
      <c r="B722" s="12">
        <v>40350</v>
      </c>
      <c r="C722" s="18">
        <v>10.79542</v>
      </c>
      <c r="D722" s="123">
        <f t="shared" si="20"/>
        <v>-1.394769020181641E-2</v>
      </c>
    </row>
    <row r="723" spans="2:4" x14ac:dyDescent="0.25">
      <c r="B723" s="12">
        <v>40343</v>
      </c>
      <c r="C723" s="18">
        <v>10.948121</v>
      </c>
      <c r="D723" s="123">
        <f t="shared" si="20"/>
        <v>2.2018428614556829E-2</v>
      </c>
    </row>
    <row r="724" spans="2:4" x14ac:dyDescent="0.25">
      <c r="B724" s="12">
        <v>40336</v>
      </c>
      <c r="C724" s="18">
        <v>10.712254</v>
      </c>
      <c r="D724" s="123">
        <f t="shared" si="20"/>
        <v>1.2277160433337375E-2</v>
      </c>
    </row>
    <row r="725" spans="2:4" x14ac:dyDescent="0.25">
      <c r="B725" s="12">
        <v>40329</v>
      </c>
      <c r="C725" s="18">
        <v>10.582333</v>
      </c>
      <c r="D725" s="123">
        <f t="shared" si="20"/>
        <v>-1.6897734569626177E-2</v>
      </c>
    </row>
    <row r="726" spans="2:4" x14ac:dyDescent="0.25">
      <c r="B726" s="12">
        <v>40322</v>
      </c>
      <c r="C726" s="18">
        <v>10.764224</v>
      </c>
      <c r="D726" s="123">
        <f t="shared" si="20"/>
        <v>1.3455593228253848E-2</v>
      </c>
    </row>
    <row r="727" spans="2:4" x14ac:dyDescent="0.25">
      <c r="B727" s="12">
        <v>40315</v>
      </c>
      <c r="C727" s="18">
        <v>10.621308000000001</v>
      </c>
      <c r="D727" s="123">
        <f t="shared" si="20"/>
        <v>-2.5625999481865613E-2</v>
      </c>
    </row>
    <row r="728" spans="2:4" x14ac:dyDescent="0.25">
      <c r="B728" s="12">
        <v>40308</v>
      </c>
      <c r="C728" s="18">
        <v>10.900648</v>
      </c>
      <c r="D728" s="123">
        <f t="shared" si="20"/>
        <v>2.2547521009053773E-2</v>
      </c>
    </row>
    <row r="729" spans="2:4" x14ac:dyDescent="0.25">
      <c r="B729" s="12">
        <v>40301</v>
      </c>
      <c r="C729" s="18">
        <v>10.660285</v>
      </c>
      <c r="D729" s="123">
        <f t="shared" si="20"/>
        <v>-0.10082205946730605</v>
      </c>
    </row>
    <row r="730" spans="2:4" x14ac:dyDescent="0.25">
      <c r="B730" s="12">
        <v>40294</v>
      </c>
      <c r="C730" s="18">
        <v>11.855589999999999</v>
      </c>
      <c r="D730" s="123">
        <f t="shared" si="20"/>
        <v>-2.2495904251415899E-2</v>
      </c>
    </row>
    <row r="731" spans="2:4" x14ac:dyDescent="0.25">
      <c r="B731" s="12">
        <v>40287</v>
      </c>
      <c r="C731" s="18">
        <v>12.12843</v>
      </c>
      <c r="D731" s="123">
        <f t="shared" si="20"/>
        <v>6.200243933171512E-2</v>
      </c>
    </row>
    <row r="732" spans="2:4" x14ac:dyDescent="0.25">
      <c r="B732" s="12">
        <v>40280</v>
      </c>
      <c r="C732" s="18">
        <v>11.420341000000001</v>
      </c>
      <c r="D732" s="123">
        <f t="shared" si="20"/>
        <v>2.2092743107613222E-2</v>
      </c>
    </row>
    <row r="733" spans="2:4" x14ac:dyDescent="0.25">
      <c r="B733" s="12">
        <v>40273</v>
      </c>
      <c r="C733" s="18">
        <v>11.173488000000001</v>
      </c>
      <c r="D733" s="123">
        <f t="shared" si="20"/>
        <v>1.0576172390814209E-2</v>
      </c>
    </row>
    <row r="734" spans="2:4" x14ac:dyDescent="0.25">
      <c r="B734" s="12">
        <v>40266</v>
      </c>
      <c r="C734" s="18">
        <v>11.056552</v>
      </c>
      <c r="D734" s="123">
        <f t="shared" si="20"/>
        <v>-3.2955114861896395E-2</v>
      </c>
    </row>
    <row r="735" spans="2:4" x14ac:dyDescent="0.25">
      <c r="B735" s="12">
        <v>40259</v>
      </c>
      <c r="C735" s="18">
        <v>11.433339</v>
      </c>
      <c r="D735" s="123">
        <f t="shared" si="20"/>
        <v>2.3851458629406741E-2</v>
      </c>
    </row>
    <row r="736" spans="2:4" x14ac:dyDescent="0.25">
      <c r="B736" s="12">
        <v>40252</v>
      </c>
      <c r="C736" s="18">
        <v>11.16699</v>
      </c>
      <c r="D736" s="123">
        <f t="shared" si="20"/>
        <v>1.5635359749153199E-2</v>
      </c>
    </row>
    <row r="737" spans="2:4" x14ac:dyDescent="0.25">
      <c r="B737" s="12">
        <v>40245</v>
      </c>
      <c r="C737" s="18">
        <v>10.995077999999999</v>
      </c>
      <c r="D737" s="123">
        <f t="shared" si="20"/>
        <v>-3.7883158454488197E-2</v>
      </c>
    </row>
    <row r="738" spans="2:4" x14ac:dyDescent="0.25">
      <c r="B738" s="12">
        <v>40238</v>
      </c>
      <c r="C738" s="18">
        <v>11.428006999999999</v>
      </c>
      <c r="D738" s="123">
        <f t="shared" si="20"/>
        <v>5.2785924293978326E-2</v>
      </c>
    </row>
    <row r="739" spans="2:4" x14ac:dyDescent="0.25">
      <c r="B739" s="12">
        <v>40231</v>
      </c>
      <c r="C739" s="18">
        <v>10.855015</v>
      </c>
      <c r="D739" s="123">
        <f t="shared" si="20"/>
        <v>3.7104896303507218E-2</v>
      </c>
    </row>
    <row r="740" spans="2:4" x14ac:dyDescent="0.25">
      <c r="B740" s="12">
        <v>40224</v>
      </c>
      <c r="C740" s="18">
        <v>10.466651000000001</v>
      </c>
      <c r="D740" s="123">
        <f t="shared" si="20"/>
        <v>2.2387886209230157E-2</v>
      </c>
    </row>
    <row r="741" spans="2:4" x14ac:dyDescent="0.25">
      <c r="B741" s="12">
        <v>40217</v>
      </c>
      <c r="C741" s="18">
        <v>10.237456</v>
      </c>
      <c r="D741" s="123">
        <f t="shared" si="20"/>
        <v>-1.2422209970958109E-3</v>
      </c>
    </row>
    <row r="742" spans="2:4" x14ac:dyDescent="0.25">
      <c r="B742" s="12">
        <v>40210</v>
      </c>
      <c r="C742" s="18">
        <v>10.250189000000001</v>
      </c>
      <c r="D742" s="123">
        <f t="shared" si="20"/>
        <v>6.2498251366389646E-3</v>
      </c>
    </row>
    <row r="743" spans="2:4" x14ac:dyDescent="0.25">
      <c r="B743" s="12">
        <v>40203</v>
      </c>
      <c r="C743" s="18">
        <v>10.186525</v>
      </c>
      <c r="D743" s="123">
        <f t="shared" si="20"/>
        <v>1.845970557773402E-2</v>
      </c>
    </row>
    <row r="744" spans="2:4" x14ac:dyDescent="0.25">
      <c r="B744" s="12">
        <v>40196</v>
      </c>
      <c r="C744" s="18">
        <v>10.001893000000001</v>
      </c>
      <c r="D744" s="123">
        <f t="shared" si="20"/>
        <v>-1.7510542326819589E-2</v>
      </c>
    </row>
    <row r="745" spans="2:4" x14ac:dyDescent="0.25">
      <c r="B745" s="12">
        <v>40189</v>
      </c>
      <c r="C745" s="18">
        <v>10.180153000000001</v>
      </c>
      <c r="D745" s="123">
        <f t="shared" si="20"/>
        <v>-1.9018705817960391E-2</v>
      </c>
    </row>
    <row r="746" spans="2:4" x14ac:dyDescent="0.25">
      <c r="B746" s="12">
        <v>40182</v>
      </c>
      <c r="C746" s="18">
        <v>10.377520000000001</v>
      </c>
      <c r="D746" s="123">
        <f t="shared" si="20"/>
        <v>6.327463160204938E-2</v>
      </c>
    </row>
    <row r="747" spans="2:4" x14ac:dyDescent="0.25">
      <c r="B747" s="12">
        <v>40175</v>
      </c>
      <c r="C747" s="18">
        <v>9.7599619999999998</v>
      </c>
      <c r="D747" s="123">
        <f t="shared" si="20"/>
        <v>-4.5453493064989692E-3</v>
      </c>
    </row>
    <row r="748" spans="2:4" x14ac:dyDescent="0.25">
      <c r="B748" s="12">
        <v>40168</v>
      </c>
      <c r="C748" s="18">
        <v>9.8045270000000002</v>
      </c>
      <c r="D748" s="123">
        <f t="shared" si="20"/>
        <v>-1.2970014036501887E-3</v>
      </c>
    </row>
    <row r="749" spans="2:4" x14ac:dyDescent="0.25">
      <c r="B749" s="12">
        <v>40161</v>
      </c>
      <c r="C749" s="18">
        <v>9.8172599999999992</v>
      </c>
      <c r="D749" s="123">
        <f t="shared" si="20"/>
        <v>-1.1960505507366825E-3</v>
      </c>
    </row>
    <row r="750" spans="2:4" x14ac:dyDescent="0.25">
      <c r="B750" s="12">
        <v>40154</v>
      </c>
      <c r="C750" s="18">
        <v>9.8290159999999993</v>
      </c>
      <c r="D750" s="123">
        <f t="shared" si="20"/>
        <v>-3.66074838098569E-2</v>
      </c>
    </row>
    <row r="751" spans="2:4" x14ac:dyDescent="0.25">
      <c r="B751" s="12">
        <v>40147</v>
      </c>
      <c r="C751" s="18">
        <v>10.202503999999999</v>
      </c>
      <c r="D751" s="123">
        <f t="shared" si="20"/>
        <v>3.6685598809282682E-2</v>
      </c>
    </row>
    <row r="752" spans="2:4" x14ac:dyDescent="0.25">
      <c r="B752" s="12">
        <v>40140</v>
      </c>
      <c r="C752" s="18">
        <v>9.8414640000000002</v>
      </c>
      <c r="D752" s="123">
        <f t="shared" si="20"/>
        <v>-1.740207606832378E-2</v>
      </c>
    </row>
    <row r="753" spans="2:4" x14ac:dyDescent="0.25">
      <c r="B753" s="12">
        <v>40133</v>
      </c>
      <c r="C753" s="18">
        <v>10.015758999999999</v>
      </c>
      <c r="D753" s="123">
        <f t="shared" si="20"/>
        <v>3.8734335642055973E-2</v>
      </c>
    </row>
    <row r="754" spans="2:4" x14ac:dyDescent="0.25">
      <c r="B754" s="12">
        <v>40126</v>
      </c>
      <c r="C754" s="18">
        <v>9.6422720000000002</v>
      </c>
      <c r="D754" s="123">
        <f t="shared" si="20"/>
        <v>6.6070279712277635E-2</v>
      </c>
    </row>
    <row r="755" spans="2:4" x14ac:dyDescent="0.25">
      <c r="B755" s="12">
        <v>40119</v>
      </c>
      <c r="C755" s="18">
        <v>9.0446869999999997</v>
      </c>
      <c r="D755" s="123">
        <f t="shared" si="20"/>
        <v>9.4126568876955474E-2</v>
      </c>
    </row>
    <row r="756" spans="2:4" x14ac:dyDescent="0.25">
      <c r="B756" s="12">
        <v>40112</v>
      </c>
      <c r="C756" s="18">
        <v>8.2665819999999997</v>
      </c>
      <c r="D756" s="123">
        <f t="shared" si="20"/>
        <v>-5.4131105636711752E-2</v>
      </c>
    </row>
    <row r="757" spans="2:4" x14ac:dyDescent="0.25">
      <c r="B757" s="12">
        <v>40105</v>
      </c>
      <c r="C757" s="18">
        <v>8.7396700000000003</v>
      </c>
      <c r="D757" s="123">
        <f t="shared" si="20"/>
        <v>1.9607893463051473E-2</v>
      </c>
    </row>
    <row r="758" spans="2:4" x14ac:dyDescent="0.25">
      <c r="B758" s="12">
        <v>40098</v>
      </c>
      <c r="C758" s="18">
        <v>8.5715990000000009</v>
      </c>
      <c r="D758" s="123">
        <f t="shared" si="20"/>
        <v>8.7913238945969141E-3</v>
      </c>
    </row>
    <row r="759" spans="2:4" x14ac:dyDescent="0.25">
      <c r="B759" s="12">
        <v>40091</v>
      </c>
      <c r="C759" s="18">
        <v>8.4969000000000001</v>
      </c>
      <c r="D759" s="123">
        <f t="shared" si="20"/>
        <v>6.6371065471040325E-3</v>
      </c>
    </row>
    <row r="760" spans="2:4" x14ac:dyDescent="0.25">
      <c r="B760" s="12">
        <v>40084</v>
      </c>
      <c r="C760" s="18">
        <v>8.4408770000000004</v>
      </c>
      <c r="D760" s="123">
        <f t="shared" si="20"/>
        <v>-1.8813117384604228E-2</v>
      </c>
    </row>
    <row r="761" spans="2:4" x14ac:dyDescent="0.25">
      <c r="B761" s="12">
        <v>40077</v>
      </c>
      <c r="C761" s="18">
        <v>8.6027210000000007</v>
      </c>
      <c r="D761" s="123">
        <f t="shared" si="20"/>
        <v>-2.1939262993747377E-2</v>
      </c>
    </row>
    <row r="762" spans="2:4" x14ac:dyDescent="0.25">
      <c r="B762" s="12">
        <v>40070</v>
      </c>
      <c r="C762" s="18">
        <v>8.7956920000000007</v>
      </c>
      <c r="D762" s="123">
        <f t="shared" si="20"/>
        <v>2.2547045088974871E-2</v>
      </c>
    </row>
    <row r="763" spans="2:4" x14ac:dyDescent="0.25">
      <c r="B763" s="12">
        <v>40063</v>
      </c>
      <c r="C763" s="18">
        <v>8.6017480000000006</v>
      </c>
      <c r="D763" s="123">
        <f t="shared" si="20"/>
        <v>-9.7831957979132023E-3</v>
      </c>
    </row>
    <row r="764" spans="2:4" x14ac:dyDescent="0.25">
      <c r="B764" s="12">
        <v>40056</v>
      </c>
      <c r="C764" s="18">
        <v>8.6867319999999992</v>
      </c>
      <c r="D764" s="123">
        <f t="shared" si="20"/>
        <v>-6.9873870416525818E-4</v>
      </c>
    </row>
    <row r="765" spans="2:4" x14ac:dyDescent="0.25">
      <c r="B765" s="12">
        <v>40049</v>
      </c>
      <c r="C765" s="18">
        <v>8.6928059999999991</v>
      </c>
      <c r="D765" s="123">
        <f t="shared" si="20"/>
        <v>-2.0903419406349544E-3</v>
      </c>
    </row>
    <row r="766" spans="2:4" x14ac:dyDescent="0.25">
      <c r="B766" s="12">
        <v>40042</v>
      </c>
      <c r="C766" s="18">
        <v>8.7110149999999997</v>
      </c>
      <c r="D766" s="123">
        <f t="shared" si="20"/>
        <v>-1.3919272575285691E-3</v>
      </c>
    </row>
    <row r="767" spans="2:4" x14ac:dyDescent="0.25">
      <c r="B767" s="12">
        <v>40035</v>
      </c>
      <c r="C767" s="18">
        <v>8.7231570000000005</v>
      </c>
      <c r="D767" s="123">
        <f t="shared" si="20"/>
        <v>-8.281490645578593E-3</v>
      </c>
    </row>
    <row r="768" spans="2:4" x14ac:dyDescent="0.25">
      <c r="B768" s="12">
        <v>40028</v>
      </c>
      <c r="C768" s="18">
        <v>8.7960010000000004</v>
      </c>
      <c r="D768" s="123">
        <f t="shared" si="20"/>
        <v>0.10357936818708247</v>
      </c>
    </row>
    <row r="769" spans="2:4" x14ac:dyDescent="0.25">
      <c r="B769" s="12">
        <v>40021</v>
      </c>
      <c r="C769" s="18">
        <v>7.9704290000000002</v>
      </c>
      <c r="D769" s="123">
        <f t="shared" si="20"/>
        <v>-7.5587083965974466E-3</v>
      </c>
    </row>
    <row r="770" spans="2:4" x14ac:dyDescent="0.25">
      <c r="B770" s="12">
        <v>40014</v>
      </c>
      <c r="C770" s="18">
        <v>8.0311339999999998</v>
      </c>
      <c r="D770" s="123">
        <f t="shared" si="20"/>
        <v>-1.0470893901603384E-2</v>
      </c>
    </row>
    <row r="771" spans="2:4" x14ac:dyDescent="0.25">
      <c r="B771" s="12">
        <v>40007</v>
      </c>
      <c r="C771" s="18">
        <v>8.1161169999999991</v>
      </c>
      <c r="D771" s="123">
        <f t="shared" ref="D771:D834" si="21">C771/C772-1</f>
        <v>8.0840971645512516E-2</v>
      </c>
    </row>
    <row r="772" spans="2:4" x14ac:dyDescent="0.25">
      <c r="B772" s="12">
        <v>40000</v>
      </c>
      <c r="C772" s="18">
        <v>7.5090760000000003</v>
      </c>
      <c r="D772" s="123">
        <f t="shared" si="21"/>
        <v>2.1469829740427659E-2</v>
      </c>
    </row>
    <row r="773" spans="2:4" x14ac:dyDescent="0.25">
      <c r="B773" s="12">
        <v>39993</v>
      </c>
      <c r="C773" s="18">
        <v>7.3512459999999997</v>
      </c>
      <c r="D773" s="123">
        <f t="shared" si="21"/>
        <v>-5.978257672088827E-2</v>
      </c>
    </row>
    <row r="774" spans="2:4" x14ac:dyDescent="0.25">
      <c r="B774" s="12">
        <v>39986</v>
      </c>
      <c r="C774" s="18">
        <v>7.8186660000000003</v>
      </c>
      <c r="D774" s="123">
        <f t="shared" si="21"/>
        <v>3.7036889663660144E-2</v>
      </c>
    </row>
    <row r="775" spans="2:4" x14ac:dyDescent="0.25">
      <c r="B775" s="12">
        <v>39979</v>
      </c>
      <c r="C775" s="18">
        <v>7.5394290000000002</v>
      </c>
      <c r="D775" s="123">
        <f t="shared" si="21"/>
        <v>-6.1989755007755276E-2</v>
      </c>
    </row>
    <row r="776" spans="2:4" x14ac:dyDescent="0.25">
      <c r="B776" s="12">
        <v>39972</v>
      </c>
      <c r="C776" s="18">
        <v>8.0376829999999995</v>
      </c>
      <c r="D776" s="123">
        <f t="shared" si="21"/>
        <v>-2.1598356006172104E-2</v>
      </c>
    </row>
    <row r="777" spans="2:4" x14ac:dyDescent="0.25">
      <c r="B777" s="12">
        <v>39965</v>
      </c>
      <c r="C777" s="18">
        <v>8.2151160000000001</v>
      </c>
      <c r="D777" s="123">
        <f t="shared" si="21"/>
        <v>0.11298063928759405</v>
      </c>
    </row>
    <row r="778" spans="2:4" x14ac:dyDescent="0.25">
      <c r="B778" s="12">
        <v>39958</v>
      </c>
      <c r="C778" s="18">
        <v>7.3811850000000003</v>
      </c>
      <c r="D778" s="123">
        <f t="shared" si="21"/>
        <v>5.8524725132498734E-2</v>
      </c>
    </row>
    <row r="779" spans="2:4" x14ac:dyDescent="0.25">
      <c r="B779" s="12">
        <v>39951</v>
      </c>
      <c r="C779" s="18">
        <v>6.9730869999999996</v>
      </c>
      <c r="D779" s="123">
        <f t="shared" si="21"/>
        <v>4.4286604499466753E-2</v>
      </c>
    </row>
    <row r="780" spans="2:4" x14ac:dyDescent="0.25">
      <c r="B780" s="12">
        <v>39944</v>
      </c>
      <c r="C780" s="18">
        <v>6.6773689999999997</v>
      </c>
      <c r="D780" s="123">
        <f t="shared" si="21"/>
        <v>-3.0901039521436413E-2</v>
      </c>
    </row>
    <row r="781" spans="2:4" x14ac:dyDescent="0.25">
      <c r="B781" s="12">
        <v>39937</v>
      </c>
      <c r="C781" s="18">
        <v>6.8902859999999997</v>
      </c>
      <c r="D781" s="123">
        <f t="shared" si="21"/>
        <v>7.7705942386573801E-2</v>
      </c>
    </row>
    <row r="782" spans="2:4" x14ac:dyDescent="0.25">
      <c r="B782" s="12">
        <v>39930</v>
      </c>
      <c r="C782" s="18">
        <v>6.3934749999999996</v>
      </c>
      <c r="D782" s="123">
        <f t="shared" si="21"/>
        <v>-1.1882951834843225E-2</v>
      </c>
    </row>
    <row r="783" spans="2:4" x14ac:dyDescent="0.25">
      <c r="B783" s="12">
        <v>39923</v>
      </c>
      <c r="C783" s="18">
        <v>6.4703619999999997</v>
      </c>
      <c r="D783" s="123">
        <f t="shared" si="21"/>
        <v>-4.5494315095249149E-3</v>
      </c>
    </row>
    <row r="784" spans="2:4" x14ac:dyDescent="0.25">
      <c r="B784" s="12">
        <v>39916</v>
      </c>
      <c r="C784" s="18">
        <v>6.4999330000000004</v>
      </c>
      <c r="D784" s="123">
        <f t="shared" si="21"/>
        <v>-6.1486141905913172E-2</v>
      </c>
    </row>
    <row r="785" spans="2:4" x14ac:dyDescent="0.25">
      <c r="B785" s="12">
        <v>39909</v>
      </c>
      <c r="C785" s="18">
        <v>6.9257720000000003</v>
      </c>
      <c r="D785" s="123">
        <f t="shared" si="21"/>
        <v>-9.6450496485877779E-2</v>
      </c>
    </row>
    <row r="786" spans="2:4" x14ac:dyDescent="0.25">
      <c r="B786" s="12">
        <v>39902</v>
      </c>
      <c r="C786" s="18">
        <v>7.6650720000000003</v>
      </c>
      <c r="D786" s="123">
        <f t="shared" si="21"/>
        <v>0.10391811640069926</v>
      </c>
    </row>
    <row r="787" spans="2:4" x14ac:dyDescent="0.25">
      <c r="B787" s="12">
        <v>39895</v>
      </c>
      <c r="C787" s="18">
        <v>6.9435149999999997</v>
      </c>
      <c r="D787" s="123">
        <f t="shared" si="21"/>
        <v>9.5148801750341683E-2</v>
      </c>
    </row>
    <row r="788" spans="2:4" x14ac:dyDescent="0.25">
      <c r="B788" s="12">
        <v>39888</v>
      </c>
      <c r="C788" s="18">
        <v>6.3402479999999999</v>
      </c>
      <c r="D788" s="123">
        <f t="shared" si="21"/>
        <v>7.6724853386888947E-2</v>
      </c>
    </row>
    <row r="789" spans="2:4" x14ac:dyDescent="0.25">
      <c r="B789" s="12">
        <v>39881</v>
      </c>
      <c r="C789" s="18">
        <v>5.8884569999999998</v>
      </c>
      <c r="D789" s="123">
        <f t="shared" si="21"/>
        <v>8.2895586660232556E-2</v>
      </c>
    </row>
    <row r="790" spans="2:4" x14ac:dyDescent="0.25">
      <c r="B790" s="12">
        <v>39874</v>
      </c>
      <c r="C790" s="18">
        <v>5.4376959999999999</v>
      </c>
      <c r="D790" s="123">
        <f t="shared" si="21"/>
        <v>-1.7525449464776188E-2</v>
      </c>
    </row>
    <row r="791" spans="2:4" x14ac:dyDescent="0.25">
      <c r="B791" s="12">
        <v>39867</v>
      </c>
      <c r="C791" s="18">
        <v>5.534694</v>
      </c>
      <c r="D791" s="123">
        <f t="shared" si="21"/>
        <v>1.6771689894494068E-2</v>
      </c>
    </row>
    <row r="792" spans="2:4" x14ac:dyDescent="0.25">
      <c r="B792" s="12">
        <v>39860</v>
      </c>
      <c r="C792" s="18">
        <v>5.4433990000000003</v>
      </c>
      <c r="D792" s="123">
        <f t="shared" si="21"/>
        <v>3.2467518919438776E-2</v>
      </c>
    </row>
    <row r="793" spans="2:4" x14ac:dyDescent="0.25">
      <c r="B793" s="12">
        <v>39853</v>
      </c>
      <c r="C793" s="18">
        <v>5.2722230000000003</v>
      </c>
      <c r="D793" s="123">
        <f t="shared" si="21"/>
        <v>-1.0812951289613792E-3</v>
      </c>
    </row>
    <row r="794" spans="2:4" x14ac:dyDescent="0.25">
      <c r="B794" s="12">
        <v>39846</v>
      </c>
      <c r="C794" s="18">
        <v>5.2779299999999996</v>
      </c>
      <c r="D794" s="123">
        <f t="shared" si="21"/>
        <v>-5.0307727409151903E-2</v>
      </c>
    </row>
    <row r="795" spans="2:4" x14ac:dyDescent="0.25">
      <c r="B795" s="12">
        <v>39839</v>
      </c>
      <c r="C795" s="18">
        <v>5.5575159999999997</v>
      </c>
      <c r="D795" s="123">
        <f t="shared" si="21"/>
        <v>-3.4688245585025035E-2</v>
      </c>
    </row>
    <row r="796" spans="2:4" x14ac:dyDescent="0.25">
      <c r="B796" s="12">
        <v>39832</v>
      </c>
      <c r="C796" s="18">
        <v>5.7572239999999999</v>
      </c>
      <c r="D796" s="123">
        <f t="shared" si="21"/>
        <v>-2.3232984903878595E-2</v>
      </c>
    </row>
    <row r="797" spans="2:4" x14ac:dyDescent="0.25">
      <c r="B797" s="12">
        <v>39825</v>
      </c>
      <c r="C797" s="18">
        <v>5.8941629999999998</v>
      </c>
      <c r="D797" s="123">
        <f t="shared" si="21"/>
        <v>-1.7126603899468296E-2</v>
      </c>
    </row>
    <row r="798" spans="2:4" x14ac:dyDescent="0.25">
      <c r="B798" s="12">
        <v>39818</v>
      </c>
      <c r="C798" s="18">
        <v>5.9968690000000002</v>
      </c>
      <c r="D798" s="123">
        <f t="shared" si="21"/>
        <v>-6.6607572830947537E-2</v>
      </c>
    </row>
    <row r="799" spans="2:4" x14ac:dyDescent="0.25">
      <c r="B799" s="12">
        <v>39811</v>
      </c>
      <c r="C799" s="18">
        <v>6.4248099999999999</v>
      </c>
      <c r="D799" s="123">
        <f t="shared" si="21"/>
        <v>5.6285139987814148E-2</v>
      </c>
    </row>
    <row r="800" spans="2:4" x14ac:dyDescent="0.25">
      <c r="B800" s="12">
        <v>39804</v>
      </c>
      <c r="C800" s="18">
        <v>6.0824579999999999</v>
      </c>
      <c r="D800" s="123">
        <f t="shared" si="21"/>
        <v>-0.10269370774830999</v>
      </c>
    </row>
    <row r="801" spans="2:4" x14ac:dyDescent="0.25">
      <c r="B801" s="12">
        <v>39797</v>
      </c>
      <c r="C801" s="18">
        <v>6.778575</v>
      </c>
      <c r="D801" s="123">
        <f t="shared" si="21"/>
        <v>4.3222178087144014E-2</v>
      </c>
    </row>
    <row r="802" spans="2:4" x14ac:dyDescent="0.25">
      <c r="B802" s="12">
        <v>39790</v>
      </c>
      <c r="C802" s="18">
        <v>6.4977289999999996</v>
      </c>
      <c r="D802" s="123">
        <f t="shared" si="21"/>
        <v>1.1207000122632094E-2</v>
      </c>
    </row>
    <row r="803" spans="2:4" x14ac:dyDescent="0.25">
      <c r="B803" s="12">
        <v>39783</v>
      </c>
      <c r="C803" s="18">
        <v>6.4257160000000004</v>
      </c>
      <c r="D803" s="123">
        <f t="shared" si="21"/>
        <v>-2.5794999141613983E-3</v>
      </c>
    </row>
    <row r="804" spans="2:4" x14ac:dyDescent="0.25">
      <c r="B804" s="12">
        <v>39776</v>
      </c>
      <c r="C804" s="18">
        <v>6.4423339999999998</v>
      </c>
      <c r="D804" s="123">
        <f t="shared" si="21"/>
        <v>0.21272188864582575</v>
      </c>
    </row>
    <row r="805" spans="2:4" x14ac:dyDescent="0.25">
      <c r="B805" s="12">
        <v>39769</v>
      </c>
      <c r="C805" s="18">
        <v>5.3122930000000004</v>
      </c>
      <c r="D805" s="123">
        <f t="shared" si="21"/>
        <v>-0.22785866581278424</v>
      </c>
    </row>
    <row r="806" spans="2:4" x14ac:dyDescent="0.25">
      <c r="B806" s="12">
        <v>39762</v>
      </c>
      <c r="C806" s="18">
        <v>6.8799489999999999</v>
      </c>
      <c r="D806" s="123">
        <f t="shared" si="21"/>
        <v>-5.0458695337137982E-2</v>
      </c>
    </row>
    <row r="807" spans="2:4" x14ac:dyDescent="0.25">
      <c r="B807" s="12">
        <v>39755</v>
      </c>
      <c r="C807" s="18">
        <v>7.2455499999999997</v>
      </c>
      <c r="D807" s="123">
        <f t="shared" si="21"/>
        <v>-8.1460125401284E-2</v>
      </c>
    </row>
    <row r="808" spans="2:4" x14ac:dyDescent="0.25">
      <c r="B808" s="12">
        <v>39748</v>
      </c>
      <c r="C808" s="18">
        <v>7.8881170000000003</v>
      </c>
      <c r="D808" s="123">
        <f t="shared" si="21"/>
        <v>3.4131740766106144E-2</v>
      </c>
    </row>
    <row r="809" spans="2:4" x14ac:dyDescent="0.25">
      <c r="B809" s="12">
        <v>39741</v>
      </c>
      <c r="C809" s="18">
        <v>7.6277679999999997</v>
      </c>
      <c r="D809" s="123">
        <f t="shared" si="21"/>
        <v>-4.1086084752817609E-2</v>
      </c>
    </row>
    <row r="810" spans="2:4" x14ac:dyDescent="0.25">
      <c r="B810" s="12">
        <v>39734</v>
      </c>
      <c r="C810" s="18">
        <v>7.9545909999999997</v>
      </c>
      <c r="D810" s="123">
        <f t="shared" si="21"/>
        <v>7.5654516351803425E-2</v>
      </c>
    </row>
    <row r="811" spans="2:4" x14ac:dyDescent="0.25">
      <c r="B811" s="12">
        <v>39727</v>
      </c>
      <c r="C811" s="18">
        <v>7.3951169999999999</v>
      </c>
      <c r="D811" s="123">
        <f t="shared" si="21"/>
        <v>-0.10940543305875672</v>
      </c>
    </row>
    <row r="812" spans="2:4" x14ac:dyDescent="0.25">
      <c r="B812" s="12">
        <v>39720</v>
      </c>
      <c r="C812" s="18">
        <v>8.3035730000000001</v>
      </c>
      <c r="D812" s="123">
        <f t="shared" si="21"/>
        <v>-1.5758511803445008E-2</v>
      </c>
    </row>
    <row r="813" spans="2:4" x14ac:dyDescent="0.25">
      <c r="B813" s="12">
        <v>39713</v>
      </c>
      <c r="C813" s="18">
        <v>8.4365199999999998</v>
      </c>
      <c r="D813" s="123">
        <f t="shared" si="21"/>
        <v>-8.4185379588601505E-2</v>
      </c>
    </row>
    <row r="814" spans="2:4" x14ac:dyDescent="0.25">
      <c r="B814" s="12">
        <v>39706</v>
      </c>
      <c r="C814" s="18">
        <v>9.2120390000000008</v>
      </c>
      <c r="D814" s="123">
        <f t="shared" si="21"/>
        <v>0.11240468463847142</v>
      </c>
    </row>
    <row r="815" spans="2:4" x14ac:dyDescent="0.25">
      <c r="B815" s="12">
        <v>39699</v>
      </c>
      <c r="C815" s="18">
        <v>8.2811939999999993</v>
      </c>
      <c r="D815" s="123">
        <f t="shared" si="21"/>
        <v>-4.7945036180345291E-2</v>
      </c>
    </row>
    <row r="816" spans="2:4" x14ac:dyDescent="0.25">
      <c r="B816" s="12">
        <v>39692</v>
      </c>
      <c r="C816" s="18">
        <v>8.6982309999999998</v>
      </c>
      <c r="D816" s="123">
        <f t="shared" si="21"/>
        <v>-1.290710542752771E-2</v>
      </c>
    </row>
    <row r="817" spans="2:4" x14ac:dyDescent="0.25">
      <c r="B817" s="12">
        <v>39685</v>
      </c>
      <c r="C817" s="18">
        <v>8.8119680000000002</v>
      </c>
      <c r="D817" s="123">
        <f t="shared" si="21"/>
        <v>-3.2124000171784184E-2</v>
      </c>
    </row>
    <row r="818" spans="2:4" x14ac:dyDescent="0.25">
      <c r="B818" s="12">
        <v>39678</v>
      </c>
      <c r="C818" s="18">
        <v>9.1044389999999993</v>
      </c>
      <c r="D818" s="123">
        <f t="shared" si="21"/>
        <v>3.6374961595986077E-2</v>
      </c>
    </row>
    <row r="819" spans="2:4" x14ac:dyDescent="0.25">
      <c r="B819" s="12">
        <v>39671</v>
      </c>
      <c r="C819" s="18">
        <v>8.7848889999999997</v>
      </c>
      <c r="D819" s="123">
        <f t="shared" si="21"/>
        <v>3.9743929789353594E-2</v>
      </c>
    </row>
    <row r="820" spans="2:4" x14ac:dyDescent="0.25">
      <c r="B820" s="12">
        <v>39664</v>
      </c>
      <c r="C820" s="18">
        <v>8.4490890000000007</v>
      </c>
      <c r="D820" s="123">
        <f t="shared" si="21"/>
        <v>-5.7971020956216646E-2</v>
      </c>
    </row>
    <row r="821" spans="2:4" x14ac:dyDescent="0.25">
      <c r="B821" s="12">
        <v>39657</v>
      </c>
      <c r="C821" s="18">
        <v>8.9690329999999996</v>
      </c>
      <c r="D821" s="123">
        <f t="shared" si="21"/>
        <v>-4.8080609251845985E-3</v>
      </c>
    </row>
    <row r="822" spans="2:4" x14ac:dyDescent="0.25">
      <c r="B822" s="12">
        <v>39650</v>
      </c>
      <c r="C822" s="18">
        <v>9.0123650000000008</v>
      </c>
      <c r="D822" s="123">
        <f t="shared" si="21"/>
        <v>2.2741457980782531E-2</v>
      </c>
    </row>
    <row r="823" spans="2:4" x14ac:dyDescent="0.25">
      <c r="B823" s="12">
        <v>39643</v>
      </c>
      <c r="C823" s="18">
        <v>8.8119680000000002</v>
      </c>
      <c r="D823" s="123">
        <f t="shared" si="21"/>
        <v>9.4149198438435278E-2</v>
      </c>
    </row>
    <row r="824" spans="2:4" x14ac:dyDescent="0.25">
      <c r="B824" s="12">
        <v>39636</v>
      </c>
      <c r="C824" s="18">
        <v>8.0537170000000007</v>
      </c>
      <c r="D824" s="123">
        <f t="shared" si="21"/>
        <v>-2.8104737643016686E-2</v>
      </c>
    </row>
    <row r="825" spans="2:4" x14ac:dyDescent="0.25">
      <c r="B825" s="12">
        <v>39629</v>
      </c>
      <c r="C825" s="18">
        <v>8.2866099999999996</v>
      </c>
      <c r="D825" s="123">
        <f t="shared" si="21"/>
        <v>-3.9060692225907356E-3</v>
      </c>
    </row>
    <row r="826" spans="2:4" x14ac:dyDescent="0.25">
      <c r="B826" s="12">
        <v>39622</v>
      </c>
      <c r="C826" s="18">
        <v>8.3191050000000004</v>
      </c>
      <c r="D826" s="123">
        <f t="shared" si="21"/>
        <v>-2.5998567174048692E-2</v>
      </c>
    </row>
    <row r="827" spans="2:4" x14ac:dyDescent="0.25">
      <c r="B827" s="12">
        <v>39615</v>
      </c>
      <c r="C827" s="18">
        <v>8.5411629999999992</v>
      </c>
      <c r="D827" s="123">
        <f t="shared" si="21"/>
        <v>6.3088975650362533E-2</v>
      </c>
    </row>
    <row r="828" spans="2:4" x14ac:dyDescent="0.25">
      <c r="B828" s="12">
        <v>39608</v>
      </c>
      <c r="C828" s="18">
        <v>8.0342880000000001</v>
      </c>
      <c r="D828" s="123">
        <f t="shared" si="21"/>
        <v>-6.5311599330175718E-2</v>
      </c>
    </row>
    <row r="829" spans="2:4" x14ac:dyDescent="0.25">
      <c r="B829" s="12">
        <v>39601</v>
      </c>
      <c r="C829" s="18">
        <v>8.5956860000000006</v>
      </c>
      <c r="D829" s="123">
        <f t="shared" si="21"/>
        <v>-2.522498268622464E-2</v>
      </c>
    </row>
    <row r="830" spans="2:4" x14ac:dyDescent="0.25">
      <c r="B830" s="12">
        <v>39594</v>
      </c>
      <c r="C830" s="18">
        <v>8.8181229999999999</v>
      </c>
      <c r="D830" s="123">
        <f t="shared" si="21"/>
        <v>1.2158124487285038E-2</v>
      </c>
    </row>
    <row r="831" spans="2:4" x14ac:dyDescent="0.25">
      <c r="B831" s="12">
        <v>39587</v>
      </c>
      <c r="C831" s="18">
        <v>8.712199</v>
      </c>
      <c r="D831" s="123">
        <f t="shared" si="21"/>
        <v>4.8867152212408449E-3</v>
      </c>
    </row>
    <row r="832" spans="2:4" x14ac:dyDescent="0.25">
      <c r="B832" s="12">
        <v>39580</v>
      </c>
      <c r="C832" s="18">
        <v>8.6698319999999995</v>
      </c>
      <c r="D832" s="123">
        <f t="shared" si="21"/>
        <v>1.7401899492122341E-2</v>
      </c>
    </row>
    <row r="833" spans="2:4" x14ac:dyDescent="0.25">
      <c r="B833" s="12">
        <v>39573</v>
      </c>
      <c r="C833" s="18">
        <v>8.5215409999999991</v>
      </c>
      <c r="D833" s="123">
        <f t="shared" si="21"/>
        <v>-0.11006597583931887</v>
      </c>
    </row>
    <row r="834" spans="2:4" x14ac:dyDescent="0.25">
      <c r="B834" s="12">
        <v>39566</v>
      </c>
      <c r="C834" s="18">
        <v>9.5754750000000008</v>
      </c>
      <c r="D834" s="123">
        <f t="shared" si="21"/>
        <v>2.2046176904375159E-2</v>
      </c>
    </row>
    <row r="835" spans="2:4" x14ac:dyDescent="0.25">
      <c r="B835" s="12">
        <v>39559</v>
      </c>
      <c r="C835" s="18">
        <v>9.3689260000000001</v>
      </c>
      <c r="D835" s="123">
        <f t="shared" ref="D835:D898" si="22">C835/C836-1</f>
        <v>-6.7474788575186961E-2</v>
      </c>
    </row>
    <row r="836" spans="2:4" x14ac:dyDescent="0.25">
      <c r="B836" s="12">
        <v>39552</v>
      </c>
      <c r="C836" s="18">
        <v>10.046834</v>
      </c>
      <c r="D836" s="123">
        <f t="shared" si="22"/>
        <v>3.1727221976425302E-3</v>
      </c>
    </row>
    <row r="837" spans="2:4" x14ac:dyDescent="0.25">
      <c r="B837" s="12">
        <v>39545</v>
      </c>
      <c r="C837" s="18">
        <v>10.015059000000001</v>
      </c>
      <c r="D837" s="123">
        <f t="shared" si="22"/>
        <v>2.5487856462445224E-2</v>
      </c>
    </row>
    <row r="838" spans="2:4" x14ac:dyDescent="0.25">
      <c r="B838" s="12">
        <v>39538</v>
      </c>
      <c r="C838" s="18">
        <v>9.7661409999999993</v>
      </c>
      <c r="D838" s="123">
        <f t="shared" si="22"/>
        <v>9.8581245304811826E-3</v>
      </c>
    </row>
    <row r="839" spans="2:4" x14ac:dyDescent="0.25">
      <c r="B839" s="12">
        <v>39531</v>
      </c>
      <c r="C839" s="18">
        <v>9.6708049999999997</v>
      </c>
      <c r="D839" s="123">
        <f t="shared" si="22"/>
        <v>-1.88072001990226E-2</v>
      </c>
    </row>
    <row r="840" spans="2:4" x14ac:dyDescent="0.25">
      <c r="B840" s="12">
        <v>39524</v>
      </c>
      <c r="C840" s="18">
        <v>9.8561720000000008</v>
      </c>
      <c r="D840" s="123">
        <f t="shared" si="22"/>
        <v>4.5505312561491262E-2</v>
      </c>
    </row>
    <row r="841" spans="2:4" x14ac:dyDescent="0.25">
      <c r="B841" s="12">
        <v>39517</v>
      </c>
      <c r="C841" s="18">
        <v>9.4271849999999997</v>
      </c>
      <c r="D841" s="123">
        <f t="shared" si="22"/>
        <v>3.1818391268319424E-2</v>
      </c>
    </row>
    <row r="842" spans="2:4" x14ac:dyDescent="0.25">
      <c r="B842" s="12">
        <v>39510</v>
      </c>
      <c r="C842" s="18">
        <v>9.1364769999999993</v>
      </c>
      <c r="D842" s="123">
        <f t="shared" si="22"/>
        <v>-5.6498472528920818E-3</v>
      </c>
    </row>
    <row r="843" spans="2:4" x14ac:dyDescent="0.25">
      <c r="B843" s="12">
        <v>39503</v>
      </c>
      <c r="C843" s="18">
        <v>9.1883900000000001</v>
      </c>
      <c r="D843" s="123">
        <f t="shared" si="22"/>
        <v>-4.4992815754159032E-3</v>
      </c>
    </row>
    <row r="844" spans="2:4" x14ac:dyDescent="0.25">
      <c r="B844" s="12">
        <v>39496</v>
      </c>
      <c r="C844" s="18">
        <v>9.2299179999999996</v>
      </c>
      <c r="D844" s="123">
        <f t="shared" si="22"/>
        <v>5.5819366575962093E-2</v>
      </c>
    </row>
    <row r="845" spans="2:4" x14ac:dyDescent="0.25">
      <c r="B845" s="12">
        <v>39489</v>
      </c>
      <c r="C845" s="18">
        <v>8.7419480000000007</v>
      </c>
      <c r="D845" s="123">
        <f t="shared" si="22"/>
        <v>9.9216925878615081E-2</v>
      </c>
    </row>
    <row r="846" spans="2:4" x14ac:dyDescent="0.25">
      <c r="B846" s="12">
        <v>39482</v>
      </c>
      <c r="C846" s="18">
        <v>7.9528869999999996</v>
      </c>
      <c r="D846" s="123">
        <f t="shared" si="22"/>
        <v>-5.1951242485539506E-3</v>
      </c>
    </row>
    <row r="847" spans="2:4" x14ac:dyDescent="0.25">
      <c r="B847" s="12">
        <v>39475</v>
      </c>
      <c r="C847" s="18">
        <v>7.9944189999999997</v>
      </c>
      <c r="D847" s="123">
        <f t="shared" si="22"/>
        <v>0.10236237084565669</v>
      </c>
    </row>
    <row r="848" spans="2:4" x14ac:dyDescent="0.25">
      <c r="B848" s="12">
        <v>39468</v>
      </c>
      <c r="C848" s="18">
        <v>7.2520790000000002</v>
      </c>
      <c r="D848" s="123">
        <f t="shared" si="22"/>
        <v>2.8716776607511374E-3</v>
      </c>
    </row>
    <row r="849" spans="2:4" x14ac:dyDescent="0.25">
      <c r="B849" s="12">
        <v>39461</v>
      </c>
      <c r="C849" s="18">
        <v>7.2313130000000001</v>
      </c>
      <c r="D849" s="123">
        <f t="shared" si="22"/>
        <v>7.1795049213796425E-4</v>
      </c>
    </row>
    <row r="850" spans="2:4" x14ac:dyDescent="0.25">
      <c r="B850" s="12">
        <v>39454</v>
      </c>
      <c r="C850" s="18">
        <v>7.2261249999999997</v>
      </c>
      <c r="D850" s="123">
        <f t="shared" si="22"/>
        <v>-2.315723476359155E-2</v>
      </c>
    </row>
    <row r="851" spans="2:4" x14ac:dyDescent="0.25">
      <c r="B851" s="12">
        <v>39447</v>
      </c>
      <c r="C851" s="18">
        <v>7.3974289999999998</v>
      </c>
      <c r="D851" s="123">
        <f t="shared" si="22"/>
        <v>-4.362470684666564E-2</v>
      </c>
    </row>
    <row r="852" spans="2:4" x14ac:dyDescent="0.25">
      <c r="B852" s="12">
        <v>39440</v>
      </c>
      <c r="C852" s="18">
        <v>7.7348600000000003</v>
      </c>
      <c r="D852" s="123">
        <f t="shared" si="22"/>
        <v>1.4295331953989132E-2</v>
      </c>
    </row>
    <row r="853" spans="2:4" x14ac:dyDescent="0.25">
      <c r="B853" s="12">
        <v>39433</v>
      </c>
      <c r="C853" s="18">
        <v>7.6258460000000001</v>
      </c>
      <c r="D853" s="123">
        <f t="shared" si="22"/>
        <v>5.0623408654330238E-2</v>
      </c>
    </row>
    <row r="854" spans="2:4" x14ac:dyDescent="0.25">
      <c r="B854" s="12">
        <v>39426</v>
      </c>
      <c r="C854" s="18">
        <v>7.2584010000000001</v>
      </c>
      <c r="D854" s="123">
        <f t="shared" si="22"/>
        <v>-6.5131900179943747E-2</v>
      </c>
    </row>
    <row r="855" spans="2:4" x14ac:dyDescent="0.25">
      <c r="B855" s="12">
        <v>39419</v>
      </c>
      <c r="C855" s="18">
        <v>7.7640909999999996</v>
      </c>
      <c r="D855" s="123">
        <f t="shared" si="22"/>
        <v>-3.553305987214872E-2</v>
      </c>
    </row>
    <row r="856" spans="2:4" x14ac:dyDescent="0.25">
      <c r="B856" s="12">
        <v>39412</v>
      </c>
      <c r="C856" s="18">
        <v>8.0501369999999994</v>
      </c>
      <c r="D856" s="123">
        <f t="shared" si="22"/>
        <v>3.8208116817962878E-2</v>
      </c>
    </row>
    <row r="857" spans="2:4" x14ac:dyDescent="0.25">
      <c r="B857" s="12">
        <v>39405</v>
      </c>
      <c r="C857" s="18">
        <v>7.753876</v>
      </c>
      <c r="D857" s="123">
        <f t="shared" si="22"/>
        <v>-3.9370422648835612E-3</v>
      </c>
    </row>
    <row r="858" spans="2:4" x14ac:dyDescent="0.25">
      <c r="B858" s="12">
        <v>39398</v>
      </c>
      <c r="C858" s="18">
        <v>7.7845240000000002</v>
      </c>
      <c r="D858" s="123">
        <f t="shared" si="22"/>
        <v>2.3505918684615379E-2</v>
      </c>
    </row>
    <row r="859" spans="2:4" x14ac:dyDescent="0.25">
      <c r="B859" s="12">
        <v>39391</v>
      </c>
      <c r="C859" s="18">
        <v>7.6057439999999996</v>
      </c>
      <c r="D859" s="123">
        <f t="shared" si="22"/>
        <v>-2.0110037042042617E-3</v>
      </c>
    </row>
    <row r="860" spans="2:4" x14ac:dyDescent="0.25">
      <c r="B860" s="12">
        <v>39384</v>
      </c>
      <c r="C860" s="18">
        <v>7.6210699999999996</v>
      </c>
      <c r="D860" s="123">
        <f t="shared" si="22"/>
        <v>-2.0997301826033432E-2</v>
      </c>
    </row>
    <row r="861" spans="2:4" x14ac:dyDescent="0.25">
      <c r="B861" s="12">
        <v>39377</v>
      </c>
      <c r="C861" s="18">
        <v>7.7845240000000002</v>
      </c>
      <c r="D861" s="123">
        <f t="shared" si="22"/>
        <v>3.1821409356733721E-2</v>
      </c>
    </row>
    <row r="862" spans="2:4" x14ac:dyDescent="0.25">
      <c r="B862" s="12">
        <v>39370</v>
      </c>
      <c r="C862" s="18">
        <v>7.5444490000000002</v>
      </c>
      <c r="D862" s="123">
        <f t="shared" si="22"/>
        <v>-1.2040110041495966E-2</v>
      </c>
    </row>
    <row r="863" spans="2:4" x14ac:dyDescent="0.25">
      <c r="B863" s="12">
        <v>39363</v>
      </c>
      <c r="C863" s="18">
        <v>7.6363919999999998</v>
      </c>
      <c r="D863" s="123">
        <f t="shared" si="22"/>
        <v>-4.105206609017209E-2</v>
      </c>
    </row>
    <row r="864" spans="2:4" x14ac:dyDescent="0.25">
      <c r="B864" s="12">
        <v>39356</v>
      </c>
      <c r="C864" s="18">
        <v>7.9633019999999997</v>
      </c>
      <c r="D864" s="123">
        <f t="shared" si="22"/>
        <v>3.3819533346133746E-2</v>
      </c>
    </row>
    <row r="865" spans="2:4" x14ac:dyDescent="0.25">
      <c r="B865" s="12">
        <v>39349</v>
      </c>
      <c r="C865" s="18">
        <v>7.7027970000000003</v>
      </c>
      <c r="D865" s="123">
        <f t="shared" si="22"/>
        <v>-2.7096511967609205E-2</v>
      </c>
    </row>
    <row r="866" spans="2:4" x14ac:dyDescent="0.25">
      <c r="B866" s="12">
        <v>39342</v>
      </c>
      <c r="C866" s="18">
        <v>7.9173289999999996</v>
      </c>
      <c r="D866" s="123">
        <f t="shared" si="22"/>
        <v>0.10872395195141027</v>
      </c>
    </row>
    <row r="867" spans="2:4" x14ac:dyDescent="0.25">
      <c r="B867" s="12">
        <v>39335</v>
      </c>
      <c r="C867" s="18">
        <v>7.1409380000000002</v>
      </c>
      <c r="D867" s="123">
        <f t="shared" si="22"/>
        <v>-6.2046288371584768E-2</v>
      </c>
    </row>
    <row r="868" spans="2:4" x14ac:dyDescent="0.25">
      <c r="B868" s="12">
        <v>39328</v>
      </c>
      <c r="C868" s="18">
        <v>7.6133160000000002</v>
      </c>
      <c r="D868" s="123">
        <f t="shared" si="22"/>
        <v>0</v>
      </c>
    </row>
    <row r="869" spans="2:4" x14ac:dyDescent="0.25">
      <c r="B869" s="12">
        <v>39321</v>
      </c>
      <c r="C869" s="18">
        <v>7.6133160000000002</v>
      </c>
      <c r="D869" s="123">
        <f t="shared" si="22"/>
        <v>2.0889484617699239E-2</v>
      </c>
    </row>
    <row r="870" spans="2:4" x14ac:dyDescent="0.25">
      <c r="B870" s="12">
        <v>39314</v>
      </c>
      <c r="C870" s="18">
        <v>7.4575319999999996</v>
      </c>
      <c r="D870" s="123">
        <f t="shared" si="22"/>
        <v>2.912603941973968E-2</v>
      </c>
    </row>
    <row r="871" spans="2:4" x14ac:dyDescent="0.25">
      <c r="B871" s="12">
        <v>39307</v>
      </c>
      <c r="C871" s="18">
        <v>7.2464709999999997</v>
      </c>
      <c r="D871" s="123">
        <f t="shared" si="22"/>
        <v>-3.0913533978876417E-2</v>
      </c>
    </row>
    <row r="872" spans="2:4" x14ac:dyDescent="0.25">
      <c r="B872" s="12">
        <v>39300</v>
      </c>
      <c r="C872" s="18">
        <v>7.4776309999999997</v>
      </c>
      <c r="D872" s="123">
        <f t="shared" si="22"/>
        <v>2.6915072075059943E-2</v>
      </c>
    </row>
    <row r="873" spans="2:4" x14ac:dyDescent="0.25">
      <c r="B873" s="12">
        <v>39293</v>
      </c>
      <c r="C873" s="18">
        <v>7.2816450000000001</v>
      </c>
      <c r="D873" s="123">
        <f t="shared" si="22"/>
        <v>-3.4643689659803356E-2</v>
      </c>
    </row>
    <row r="874" spans="2:4" x14ac:dyDescent="0.25">
      <c r="B874" s="12">
        <v>39286</v>
      </c>
      <c r="C874" s="18">
        <v>7.542961</v>
      </c>
      <c r="D874" s="123">
        <f t="shared" si="22"/>
        <v>-6.2461189446214038E-2</v>
      </c>
    </row>
    <row r="875" spans="2:4" x14ac:dyDescent="0.25">
      <c r="B875" s="12">
        <v>39279</v>
      </c>
      <c r="C875" s="18">
        <v>8.0454919999999994</v>
      </c>
      <c r="D875" s="123">
        <f t="shared" si="22"/>
        <v>-2.7929402388936486E-2</v>
      </c>
    </row>
    <row r="876" spans="2:4" x14ac:dyDescent="0.25">
      <c r="B876" s="12">
        <v>39272</v>
      </c>
      <c r="C876" s="18">
        <v>8.2766540000000006</v>
      </c>
      <c r="D876" s="123">
        <f t="shared" si="22"/>
        <v>-3.0266999334238598E-3</v>
      </c>
    </row>
    <row r="877" spans="2:4" x14ac:dyDescent="0.25">
      <c r="B877" s="12">
        <v>39265</v>
      </c>
      <c r="C877" s="18">
        <v>8.3017810000000001</v>
      </c>
      <c r="D877" s="123">
        <f t="shared" si="22"/>
        <v>3.3145789154047645E-2</v>
      </c>
    </row>
    <row r="878" spans="2:4" x14ac:dyDescent="0.25">
      <c r="B878" s="12">
        <v>39258</v>
      </c>
      <c r="C878" s="18">
        <v>8.0354399999999995</v>
      </c>
      <c r="D878" s="123">
        <f t="shared" si="22"/>
        <v>-2.6780068336040186E-2</v>
      </c>
    </row>
    <row r="879" spans="2:4" x14ac:dyDescent="0.25">
      <c r="B879" s="12">
        <v>39251</v>
      </c>
      <c r="C879" s="18">
        <v>8.256551</v>
      </c>
      <c r="D879" s="123">
        <f t="shared" si="22"/>
        <v>-3.197062433258957E-2</v>
      </c>
    </row>
    <row r="880" spans="2:4" x14ac:dyDescent="0.25">
      <c r="B880" s="12">
        <v>39244</v>
      </c>
      <c r="C880" s="18">
        <v>8.5292359999999992</v>
      </c>
      <c r="D880" s="123">
        <f t="shared" si="22"/>
        <v>-3.5854503855797137E-2</v>
      </c>
    </row>
    <row r="881" spans="2:4" x14ac:dyDescent="0.25">
      <c r="B881" s="12">
        <v>39237</v>
      </c>
      <c r="C881" s="18">
        <v>8.8464200000000002</v>
      </c>
      <c r="D881" s="123">
        <f t="shared" si="22"/>
        <v>9.0449294534740154E-3</v>
      </c>
    </row>
    <row r="882" spans="2:4" x14ac:dyDescent="0.25">
      <c r="B882" s="12">
        <v>39230</v>
      </c>
      <c r="C882" s="18">
        <v>8.7671220000000005</v>
      </c>
      <c r="D882" s="123">
        <f t="shared" si="22"/>
        <v>-6.7380448816282135E-3</v>
      </c>
    </row>
    <row r="883" spans="2:4" x14ac:dyDescent="0.25">
      <c r="B883" s="12">
        <v>39223</v>
      </c>
      <c r="C883" s="18">
        <v>8.8265960000000003</v>
      </c>
      <c r="D883" s="123">
        <f t="shared" si="22"/>
        <v>-1.5478123975571245E-2</v>
      </c>
    </row>
    <row r="884" spans="2:4" x14ac:dyDescent="0.25">
      <c r="B884" s="12">
        <v>39216</v>
      </c>
      <c r="C884" s="18">
        <v>8.965363</v>
      </c>
      <c r="D884" s="123">
        <f t="shared" si="22"/>
        <v>-4.9505175768124188E-3</v>
      </c>
    </row>
    <row r="885" spans="2:4" x14ac:dyDescent="0.25">
      <c r="B885" s="12">
        <v>39209</v>
      </c>
      <c r="C885" s="18">
        <v>9.0099669999999996</v>
      </c>
      <c r="D885" s="123">
        <f t="shared" si="22"/>
        <v>-2.1950681455644716E-3</v>
      </c>
    </row>
    <row r="886" spans="2:4" x14ac:dyDescent="0.25">
      <c r="B886" s="12">
        <v>39202</v>
      </c>
      <c r="C886" s="18">
        <v>9.0297879999999999</v>
      </c>
      <c r="D886" s="123">
        <f t="shared" si="22"/>
        <v>6.4252293352533574E-2</v>
      </c>
    </row>
    <row r="887" spans="2:4" x14ac:dyDescent="0.25">
      <c r="B887" s="12">
        <v>39195</v>
      </c>
      <c r="C887" s="18">
        <v>8.4846310000000003</v>
      </c>
      <c r="D887" s="123">
        <f t="shared" si="22"/>
        <v>1.4819035603696573E-2</v>
      </c>
    </row>
    <row r="888" spans="2:4" x14ac:dyDescent="0.25">
      <c r="B888" s="12">
        <v>39188</v>
      </c>
      <c r="C888" s="18">
        <v>8.3607329999999997</v>
      </c>
      <c r="D888" s="123">
        <f t="shared" si="22"/>
        <v>1.5653295111187848E-2</v>
      </c>
    </row>
    <row r="889" spans="2:4" x14ac:dyDescent="0.25">
      <c r="B889" s="12">
        <v>39181</v>
      </c>
      <c r="C889" s="18">
        <v>8.2318770000000008</v>
      </c>
      <c r="D889" s="123">
        <f t="shared" si="22"/>
        <v>3.2960619544705194E-2</v>
      </c>
    </row>
    <row r="890" spans="2:4" x14ac:dyDescent="0.25">
      <c r="B890" s="12">
        <v>39174</v>
      </c>
      <c r="C890" s="18">
        <v>7.9692069999999999</v>
      </c>
      <c r="D890" s="123">
        <f t="shared" si="22"/>
        <v>-1.3497489491217429E-2</v>
      </c>
    </row>
    <row r="891" spans="2:4" x14ac:dyDescent="0.25">
      <c r="B891" s="12">
        <v>39167</v>
      </c>
      <c r="C891" s="18">
        <v>8.0782430000000005</v>
      </c>
      <c r="D891" s="123">
        <f t="shared" si="22"/>
        <v>3.8878317803354268E-2</v>
      </c>
    </row>
    <row r="892" spans="2:4" x14ac:dyDescent="0.25">
      <c r="B892" s="12">
        <v>39160</v>
      </c>
      <c r="C892" s="18">
        <v>7.7759280000000004</v>
      </c>
      <c r="D892" s="123">
        <f t="shared" si="22"/>
        <v>2.1037158034406644E-2</v>
      </c>
    </row>
    <row r="893" spans="2:4" x14ac:dyDescent="0.25">
      <c r="B893" s="12">
        <v>39153</v>
      </c>
      <c r="C893" s="18">
        <v>7.6157149999999998</v>
      </c>
      <c r="D893" s="123">
        <f t="shared" si="22"/>
        <v>-2.0715295492472863E-2</v>
      </c>
    </row>
    <row r="894" spans="2:4" x14ac:dyDescent="0.25">
      <c r="B894" s="12">
        <v>39146</v>
      </c>
      <c r="C894" s="18">
        <v>7.7768139999999999</v>
      </c>
      <c r="D894" s="123">
        <f t="shared" si="22"/>
        <v>7.5898191218353173E-3</v>
      </c>
    </row>
    <row r="895" spans="2:4" x14ac:dyDescent="0.25">
      <c r="B895" s="12">
        <v>39139</v>
      </c>
      <c r="C895" s="18">
        <v>7.7182339999999998</v>
      </c>
      <c r="D895" s="123">
        <f t="shared" si="22"/>
        <v>-3.1250086291185974E-2</v>
      </c>
    </row>
    <row r="896" spans="2:4" x14ac:dyDescent="0.25">
      <c r="B896" s="12">
        <v>39132</v>
      </c>
      <c r="C896" s="18">
        <v>7.9672099999999997</v>
      </c>
      <c r="D896" s="123">
        <f t="shared" si="22"/>
        <v>1.5556715505664842E-2</v>
      </c>
    </row>
    <row r="897" spans="2:4" x14ac:dyDescent="0.25">
      <c r="B897" s="12">
        <v>39125</v>
      </c>
      <c r="C897" s="18">
        <v>7.8451649999999997</v>
      </c>
      <c r="D897" s="123">
        <f t="shared" si="22"/>
        <v>-4.3366603907564194E-3</v>
      </c>
    </row>
    <row r="898" spans="2:4" x14ac:dyDescent="0.25">
      <c r="B898" s="12">
        <v>39118</v>
      </c>
      <c r="C898" s="18">
        <v>7.8793350000000002</v>
      </c>
      <c r="D898" s="123">
        <f t="shared" si="22"/>
        <v>-3.0886616183437576E-3</v>
      </c>
    </row>
    <row r="899" spans="2:4" x14ac:dyDescent="0.25">
      <c r="B899" s="12">
        <v>39111</v>
      </c>
      <c r="C899" s="18">
        <v>7.9037470000000001</v>
      </c>
      <c r="D899" s="123">
        <f t="shared" ref="D899:D962" si="23">C899/C900-1</f>
        <v>1.6321979669309261E-2</v>
      </c>
    </row>
    <row r="900" spans="2:4" x14ac:dyDescent="0.25">
      <c r="B900" s="12">
        <v>39104</v>
      </c>
      <c r="C900" s="18">
        <v>7.7768139999999999</v>
      </c>
      <c r="D900" s="123">
        <f t="shared" si="23"/>
        <v>-2.8066394513749149E-2</v>
      </c>
    </row>
    <row r="901" spans="2:4" x14ac:dyDescent="0.25">
      <c r="B901" s="12">
        <v>39097</v>
      </c>
      <c r="C901" s="18">
        <v>8.0013839999999998</v>
      </c>
      <c r="D901" s="123">
        <f t="shared" si="23"/>
        <v>-3.6473895407298507E-3</v>
      </c>
    </row>
    <row r="902" spans="2:4" x14ac:dyDescent="0.25">
      <c r="B902" s="12">
        <v>39090</v>
      </c>
      <c r="C902" s="18">
        <v>8.0306750000000005</v>
      </c>
      <c r="D902" s="123">
        <f t="shared" si="23"/>
        <v>2.2374757842947623E-2</v>
      </c>
    </row>
    <row r="903" spans="2:4" x14ac:dyDescent="0.25">
      <c r="B903" s="12">
        <v>39083</v>
      </c>
      <c r="C903" s="18">
        <v>7.8549230000000003</v>
      </c>
      <c r="D903" s="123">
        <f t="shared" si="23"/>
        <v>-1.2883783676795657E-2</v>
      </c>
    </row>
    <row r="904" spans="2:4" x14ac:dyDescent="0.25">
      <c r="B904" s="12">
        <v>39076</v>
      </c>
      <c r="C904" s="18">
        <v>7.9574449999999999</v>
      </c>
      <c r="D904" s="123">
        <f t="shared" si="23"/>
        <v>-3.6678298865157055E-3</v>
      </c>
    </row>
    <row r="905" spans="2:4" x14ac:dyDescent="0.25">
      <c r="B905" s="12">
        <v>39069</v>
      </c>
      <c r="C905" s="18">
        <v>7.986739</v>
      </c>
      <c r="D905" s="123">
        <f t="shared" si="23"/>
        <v>-5.6597203331242296E-3</v>
      </c>
    </row>
    <row r="906" spans="2:4" x14ac:dyDescent="0.25">
      <c r="B906" s="12">
        <v>39062</v>
      </c>
      <c r="C906" s="18">
        <v>8.0321990000000003</v>
      </c>
      <c r="D906" s="123">
        <f t="shared" si="23"/>
        <v>-2.3911217990396638E-3</v>
      </c>
    </row>
    <row r="907" spans="2:4" x14ac:dyDescent="0.25">
      <c r="B907" s="12">
        <v>39055</v>
      </c>
      <c r="C907" s="18">
        <v>8.0514510000000001</v>
      </c>
      <c r="D907" s="123">
        <f t="shared" si="23"/>
        <v>4.6278907179948314E-2</v>
      </c>
    </row>
    <row r="908" spans="2:4" x14ac:dyDescent="0.25">
      <c r="B908" s="12">
        <v>39048</v>
      </c>
      <c r="C908" s="18">
        <v>7.6953199999999997</v>
      </c>
      <c r="D908" s="123">
        <f t="shared" si="23"/>
        <v>3.1372971273402328E-3</v>
      </c>
    </row>
    <row r="909" spans="2:4" x14ac:dyDescent="0.25">
      <c r="B909" s="12">
        <v>39041</v>
      </c>
      <c r="C909" s="18">
        <v>7.6712530000000001</v>
      </c>
      <c r="D909" s="123">
        <f t="shared" si="23"/>
        <v>7.5853398344152279E-3</v>
      </c>
    </row>
    <row r="910" spans="2:4" x14ac:dyDescent="0.25">
      <c r="B910" s="12">
        <v>39034</v>
      </c>
      <c r="C910" s="18">
        <v>7.6135020000000004</v>
      </c>
      <c r="D910" s="123">
        <f t="shared" si="23"/>
        <v>-2.2249955918747566E-2</v>
      </c>
    </row>
    <row r="911" spans="2:4" x14ac:dyDescent="0.25">
      <c r="B911" s="12">
        <v>39027</v>
      </c>
      <c r="C911" s="18">
        <v>7.7867569999999997</v>
      </c>
      <c r="D911" s="123">
        <f t="shared" si="23"/>
        <v>-1.2346751051096616E-3</v>
      </c>
    </row>
    <row r="912" spans="2:4" x14ac:dyDescent="0.25">
      <c r="B912" s="12">
        <v>39020</v>
      </c>
      <c r="C912" s="18">
        <v>7.7963829999999996</v>
      </c>
      <c r="D912" s="123">
        <f t="shared" si="23"/>
        <v>-3.2835699064417523E-2</v>
      </c>
    </row>
    <row r="913" spans="2:4" x14ac:dyDescent="0.25">
      <c r="B913" s="12">
        <v>39013</v>
      </c>
      <c r="C913" s="18">
        <v>8.0610739999999996</v>
      </c>
      <c r="D913" s="123">
        <f t="shared" si="23"/>
        <v>-2.5596207922636394E-2</v>
      </c>
    </row>
    <row r="914" spans="2:4" x14ac:dyDescent="0.25">
      <c r="B914" s="12">
        <v>39006</v>
      </c>
      <c r="C914" s="18">
        <v>8.2728269999999995</v>
      </c>
      <c r="D914" s="123">
        <f t="shared" si="23"/>
        <v>4.6755490764454066E-3</v>
      </c>
    </row>
    <row r="915" spans="2:4" x14ac:dyDescent="0.25">
      <c r="B915" s="12">
        <v>38999</v>
      </c>
      <c r="C915" s="18">
        <v>8.2343270000000004</v>
      </c>
      <c r="D915" s="123">
        <f t="shared" si="23"/>
        <v>2.7627274895353882E-2</v>
      </c>
    </row>
    <row r="916" spans="2:4" x14ac:dyDescent="0.25">
      <c r="B916" s="12">
        <v>38992</v>
      </c>
      <c r="C916" s="18">
        <v>8.0129509999999993</v>
      </c>
      <c r="D916" s="123">
        <f t="shared" si="23"/>
        <v>2.8121666811867785E-2</v>
      </c>
    </row>
    <row r="917" spans="2:4" x14ac:dyDescent="0.25">
      <c r="B917" s="12">
        <v>38985</v>
      </c>
      <c r="C917" s="18">
        <v>7.7937770000000004</v>
      </c>
      <c r="D917" s="123">
        <f t="shared" si="23"/>
        <v>-8.4489084038330553E-3</v>
      </c>
    </row>
    <row r="918" spans="2:4" x14ac:dyDescent="0.25">
      <c r="B918" s="12">
        <v>38978</v>
      </c>
      <c r="C918" s="18">
        <v>7.8601869999999998</v>
      </c>
      <c r="D918" s="123">
        <f t="shared" si="23"/>
        <v>-2.5294010710598336E-2</v>
      </c>
    </row>
    <row r="919" spans="2:4" x14ac:dyDescent="0.25">
      <c r="B919" s="12">
        <v>38971</v>
      </c>
      <c r="C919" s="18">
        <v>8.0641619999999996</v>
      </c>
      <c r="D919" s="123">
        <f t="shared" si="23"/>
        <v>-1.7341071454465729E-2</v>
      </c>
    </row>
    <row r="920" spans="2:4" x14ac:dyDescent="0.25">
      <c r="B920" s="12">
        <v>38964</v>
      </c>
      <c r="C920" s="18">
        <v>8.2064710000000005</v>
      </c>
      <c r="D920" s="123">
        <f t="shared" si="23"/>
        <v>1.7647090919056474E-2</v>
      </c>
    </row>
    <row r="921" spans="2:4" x14ac:dyDescent="0.25">
      <c r="B921" s="12">
        <v>38957</v>
      </c>
      <c r="C921" s="18">
        <v>8.0641619999999996</v>
      </c>
      <c r="D921" s="123">
        <f t="shared" si="23"/>
        <v>9.3950766421649456E-2</v>
      </c>
    </row>
    <row r="922" spans="2:4" x14ac:dyDescent="0.25">
      <c r="B922" s="12">
        <v>38950</v>
      </c>
      <c r="C922" s="18">
        <v>7.3715950000000001</v>
      </c>
      <c r="D922" s="123">
        <f t="shared" si="23"/>
        <v>-2.2641439389369244E-2</v>
      </c>
    </row>
    <row r="923" spans="2:4" x14ac:dyDescent="0.25">
      <c r="B923" s="12">
        <v>38943</v>
      </c>
      <c r="C923" s="18">
        <v>7.5423650000000002</v>
      </c>
      <c r="D923" s="123">
        <f t="shared" si="23"/>
        <v>-1.2561158847016474E-3</v>
      </c>
    </row>
    <row r="924" spans="2:4" x14ac:dyDescent="0.25">
      <c r="B924" s="12">
        <v>38936</v>
      </c>
      <c r="C924" s="18">
        <v>7.5518510000000001</v>
      </c>
      <c r="D924" s="123">
        <f t="shared" si="23"/>
        <v>-2.6894928221132153E-2</v>
      </c>
    </row>
    <row r="925" spans="2:4" x14ac:dyDescent="0.25">
      <c r="B925" s="12">
        <v>38929</v>
      </c>
      <c r="C925" s="18">
        <v>7.7605709999999997</v>
      </c>
      <c r="D925" s="123">
        <f t="shared" si="23"/>
        <v>-8.4847529334746152E-3</v>
      </c>
    </row>
    <row r="926" spans="2:4" x14ac:dyDescent="0.25">
      <c r="B926" s="12">
        <v>38922</v>
      </c>
      <c r="C926" s="18">
        <v>7.826981</v>
      </c>
      <c r="D926" s="123">
        <f t="shared" si="23"/>
        <v>2.4305830825115393E-3</v>
      </c>
    </row>
    <row r="927" spans="2:4" x14ac:dyDescent="0.25">
      <c r="B927" s="12">
        <v>38915</v>
      </c>
      <c r="C927" s="18">
        <v>7.8080030000000002</v>
      </c>
      <c r="D927" s="123">
        <f t="shared" si="23"/>
        <v>-2.4246896728125078E-3</v>
      </c>
    </row>
    <row r="928" spans="2:4" x14ac:dyDescent="0.25">
      <c r="B928" s="12">
        <v>38908</v>
      </c>
      <c r="C928" s="18">
        <v>7.826981</v>
      </c>
      <c r="D928" s="123">
        <f t="shared" si="23"/>
        <v>-2.3668883364884041E-2</v>
      </c>
    </row>
    <row r="929" spans="2:4" x14ac:dyDescent="0.25">
      <c r="B929" s="12">
        <v>38901</v>
      </c>
      <c r="C929" s="18">
        <v>8.0167280000000005</v>
      </c>
      <c r="D929" s="123">
        <f t="shared" si="23"/>
        <v>1.5517409551026429E-2</v>
      </c>
    </row>
    <row r="930" spans="2:4" x14ac:dyDescent="0.25">
      <c r="B930" s="12">
        <v>38894</v>
      </c>
      <c r="C930" s="18">
        <v>7.8942300000000003</v>
      </c>
      <c r="D930" s="123">
        <f t="shared" si="23"/>
        <v>2.6747595361899856E-2</v>
      </c>
    </row>
    <row r="931" spans="2:4" x14ac:dyDescent="0.25">
      <c r="B931" s="12">
        <v>38887</v>
      </c>
      <c r="C931" s="18">
        <v>7.6885789999999998</v>
      </c>
      <c r="D931" s="123">
        <f t="shared" si="23"/>
        <v>-1.9082061104493286E-2</v>
      </c>
    </row>
    <row r="932" spans="2:4" x14ac:dyDescent="0.25">
      <c r="B932" s="12">
        <v>38880</v>
      </c>
      <c r="C932" s="18">
        <v>7.8381470000000002</v>
      </c>
      <c r="D932" s="123">
        <f t="shared" si="23"/>
        <v>-4.4988274581556631E-2</v>
      </c>
    </row>
    <row r="933" spans="2:4" x14ac:dyDescent="0.25">
      <c r="B933" s="12">
        <v>38873</v>
      </c>
      <c r="C933" s="18">
        <v>8.2073830000000001</v>
      </c>
      <c r="D933" s="123">
        <f t="shared" si="23"/>
        <v>-5.28585730070944E-2</v>
      </c>
    </row>
    <row r="934" spans="2:4" x14ac:dyDescent="0.25">
      <c r="B934" s="12">
        <v>38866</v>
      </c>
      <c r="C934" s="18">
        <v>8.6654250000000008</v>
      </c>
      <c r="D934" s="123">
        <f t="shared" si="23"/>
        <v>9.2538154096006853E-3</v>
      </c>
    </row>
    <row r="935" spans="2:4" x14ac:dyDescent="0.25">
      <c r="B935" s="12">
        <v>38859</v>
      </c>
      <c r="C935" s="18">
        <v>8.5859719999999999</v>
      </c>
      <c r="D935" s="123">
        <f t="shared" si="23"/>
        <v>2.2828837386719814E-2</v>
      </c>
    </row>
    <row r="936" spans="2:4" x14ac:dyDescent="0.25">
      <c r="B936" s="12">
        <v>38852</v>
      </c>
      <c r="C936" s="18">
        <v>8.3943390000000004</v>
      </c>
      <c r="D936" s="123">
        <f t="shared" si="23"/>
        <v>-2.2220286072811568E-3</v>
      </c>
    </row>
    <row r="937" spans="2:4" x14ac:dyDescent="0.25">
      <c r="B937" s="12">
        <v>38845</v>
      </c>
      <c r="C937" s="18">
        <v>8.4130330000000004</v>
      </c>
      <c r="D937" s="123">
        <f t="shared" si="23"/>
        <v>3.033720662509265E-2</v>
      </c>
    </row>
    <row r="938" spans="2:4" x14ac:dyDescent="0.25">
      <c r="B938" s="12">
        <v>38838</v>
      </c>
      <c r="C938" s="18">
        <v>8.1653199999999995</v>
      </c>
      <c r="D938" s="123">
        <f t="shared" si="23"/>
        <v>7.4975112763733254E-3</v>
      </c>
    </row>
    <row r="939" spans="2:4" x14ac:dyDescent="0.25">
      <c r="B939" s="12">
        <v>38831</v>
      </c>
      <c r="C939" s="18">
        <v>8.1045560000000005</v>
      </c>
      <c r="D939" s="123">
        <f t="shared" si="23"/>
        <v>1.2259060090015428E-2</v>
      </c>
    </row>
    <row r="940" spans="2:4" x14ac:dyDescent="0.25">
      <c r="B940" s="12">
        <v>38824</v>
      </c>
      <c r="C940" s="18">
        <v>8.0064050000000009</v>
      </c>
      <c r="D940" s="123">
        <f t="shared" si="23"/>
        <v>7.6473367413232296E-3</v>
      </c>
    </row>
    <row r="941" spans="2:4" x14ac:dyDescent="0.25">
      <c r="B941" s="12">
        <v>38817</v>
      </c>
      <c r="C941" s="18">
        <v>7.9456420000000003</v>
      </c>
      <c r="D941" s="123">
        <f t="shared" si="23"/>
        <v>-1.4493282103527627E-2</v>
      </c>
    </row>
    <row r="942" spans="2:4" x14ac:dyDescent="0.25">
      <c r="B942" s="12">
        <v>38810</v>
      </c>
      <c r="C942" s="18">
        <v>8.0624939999999992</v>
      </c>
      <c r="D942" s="123">
        <f t="shared" si="23"/>
        <v>3.5370331535779176E-2</v>
      </c>
    </row>
    <row r="943" spans="2:4" x14ac:dyDescent="0.25">
      <c r="B943" s="12">
        <v>38803</v>
      </c>
      <c r="C943" s="18">
        <v>7.7870629999999998</v>
      </c>
      <c r="D943" s="123">
        <f t="shared" si="23"/>
        <v>6.5513853444874037E-3</v>
      </c>
    </row>
    <row r="944" spans="2:4" x14ac:dyDescent="0.25">
      <c r="B944" s="12">
        <v>38796</v>
      </c>
      <c r="C944" s="18">
        <v>7.7363790000000003</v>
      </c>
      <c r="D944" s="123">
        <f t="shared" si="23"/>
        <v>-9.4399487023607564E-3</v>
      </c>
    </row>
    <row r="945" spans="2:4" x14ac:dyDescent="0.25">
      <c r="B945" s="12">
        <v>38789</v>
      </c>
      <c r="C945" s="18">
        <v>7.8101060000000002</v>
      </c>
      <c r="D945" s="123">
        <f t="shared" si="23"/>
        <v>8.928964743126544E-3</v>
      </c>
    </row>
    <row r="946" spans="2:4" x14ac:dyDescent="0.25">
      <c r="B946" s="12">
        <v>38782</v>
      </c>
      <c r="C946" s="18">
        <v>7.7409869999999996</v>
      </c>
      <c r="D946" s="123">
        <f t="shared" si="23"/>
        <v>3.0042810519308238E-2</v>
      </c>
    </row>
    <row r="947" spans="2:4" x14ac:dyDescent="0.25">
      <c r="B947" s="12">
        <v>38775</v>
      </c>
      <c r="C947" s="18">
        <v>7.5152089999999996</v>
      </c>
      <c r="D947" s="123">
        <f t="shared" si="23"/>
        <v>0.10801643445656883</v>
      </c>
    </row>
    <row r="948" spans="2:4" x14ac:dyDescent="0.25">
      <c r="B948" s="12">
        <v>38768</v>
      </c>
      <c r="C948" s="18">
        <v>6.7825790000000001</v>
      </c>
      <c r="D948" s="123">
        <f t="shared" si="23"/>
        <v>-2.3872638198667695E-2</v>
      </c>
    </row>
    <row r="949" spans="2:4" x14ac:dyDescent="0.25">
      <c r="B949" s="12">
        <v>38761</v>
      </c>
      <c r="C949" s="18">
        <v>6.9484570000000003</v>
      </c>
      <c r="D949" s="123">
        <f t="shared" si="23"/>
        <v>-9.8491301979857226E-3</v>
      </c>
    </row>
    <row r="950" spans="2:4" x14ac:dyDescent="0.25">
      <c r="B950" s="12">
        <v>38754</v>
      </c>
      <c r="C950" s="18">
        <v>7.0175739999999998</v>
      </c>
      <c r="D950" s="123">
        <f t="shared" si="23"/>
        <v>2.3522016247830457E-2</v>
      </c>
    </row>
    <row r="951" spans="2:4" x14ac:dyDescent="0.25">
      <c r="B951" s="12">
        <v>38747</v>
      </c>
      <c r="C951" s="18">
        <v>6.8563000000000001</v>
      </c>
      <c r="D951" s="123">
        <f t="shared" si="23"/>
        <v>1.0183161354818004E-2</v>
      </c>
    </row>
    <row r="952" spans="2:4" x14ac:dyDescent="0.25">
      <c r="B952" s="12">
        <v>38740</v>
      </c>
      <c r="C952" s="18">
        <v>6.787185</v>
      </c>
      <c r="D952" s="123">
        <f t="shared" si="23"/>
        <v>-3.3832944751025495E-3</v>
      </c>
    </row>
    <row r="953" spans="2:4" x14ac:dyDescent="0.25">
      <c r="B953" s="12">
        <v>38733</v>
      </c>
      <c r="C953" s="18">
        <v>6.8102260000000001</v>
      </c>
      <c r="D953" s="123">
        <f t="shared" si="23"/>
        <v>-2.0254839942509539E-3</v>
      </c>
    </row>
    <row r="954" spans="2:4" x14ac:dyDescent="0.25">
      <c r="B954" s="12">
        <v>38726</v>
      </c>
      <c r="C954" s="18">
        <v>6.8240480000000003</v>
      </c>
      <c r="D954" s="123">
        <f t="shared" si="23"/>
        <v>-1.2666542623886667E-2</v>
      </c>
    </row>
    <row r="955" spans="2:4" x14ac:dyDescent="0.25">
      <c r="B955" s="12">
        <v>38719</v>
      </c>
      <c r="C955" s="18">
        <v>6.911594</v>
      </c>
      <c r="D955" s="123">
        <f t="shared" si="23"/>
        <v>3.9092436550299148E-2</v>
      </c>
    </row>
    <row r="956" spans="2:4" x14ac:dyDescent="0.25">
      <c r="B956" s="12">
        <v>38712</v>
      </c>
      <c r="C956" s="18">
        <v>6.6515680000000001</v>
      </c>
      <c r="D956" s="123">
        <f t="shared" si="23"/>
        <v>1.2413679735647332E-2</v>
      </c>
    </row>
    <row r="957" spans="2:4" x14ac:dyDescent="0.25">
      <c r="B957" s="12">
        <v>38705</v>
      </c>
      <c r="C957" s="18">
        <v>6.5700099999999999</v>
      </c>
      <c r="D957" s="123">
        <f t="shared" si="23"/>
        <v>4.8512677089471712E-3</v>
      </c>
    </row>
    <row r="958" spans="2:4" x14ac:dyDescent="0.25">
      <c r="B958" s="12">
        <v>38698</v>
      </c>
      <c r="C958" s="18">
        <v>6.5382910000000001</v>
      </c>
      <c r="D958" s="123">
        <f t="shared" si="23"/>
        <v>-1.836762913303569E-2</v>
      </c>
    </row>
    <row r="959" spans="2:4" x14ac:dyDescent="0.25">
      <c r="B959" s="12">
        <v>38691</v>
      </c>
      <c r="C959" s="18">
        <v>6.6606310000000004</v>
      </c>
      <c r="D959" s="123">
        <f t="shared" si="23"/>
        <v>5.4720576198656889E-3</v>
      </c>
    </row>
    <row r="960" spans="2:4" x14ac:dyDescent="0.25">
      <c r="B960" s="12">
        <v>38684</v>
      </c>
      <c r="C960" s="18">
        <v>6.6243819999999998</v>
      </c>
      <c r="D960" s="123">
        <f t="shared" si="23"/>
        <v>9.1860127992779317E-2</v>
      </c>
    </row>
    <row r="961" spans="2:4" x14ac:dyDescent="0.25">
      <c r="B961" s="12">
        <v>38677</v>
      </c>
      <c r="C961" s="18">
        <v>6.0670609999999998</v>
      </c>
      <c r="D961" s="123">
        <f t="shared" si="23"/>
        <v>3.5575510139986388E-2</v>
      </c>
    </row>
    <row r="962" spans="2:4" x14ac:dyDescent="0.25">
      <c r="B962" s="12">
        <v>38670</v>
      </c>
      <c r="C962" s="18">
        <v>5.8586369999999999</v>
      </c>
      <c r="D962" s="123">
        <f t="shared" si="23"/>
        <v>-2.4886978746578303E-2</v>
      </c>
    </row>
    <row r="963" spans="2:4" x14ac:dyDescent="0.25">
      <c r="B963" s="12">
        <v>38663</v>
      </c>
      <c r="C963" s="18">
        <v>6.0081619999999996</v>
      </c>
      <c r="D963" s="123">
        <f t="shared" ref="D963:D1026" si="24">C963/C964-1</f>
        <v>2.1572311784032294E-2</v>
      </c>
    </row>
    <row r="964" spans="2:4" x14ac:dyDescent="0.25">
      <c r="B964" s="12">
        <v>38656</v>
      </c>
      <c r="C964" s="18">
        <v>5.8812889999999998</v>
      </c>
      <c r="D964" s="123">
        <f t="shared" si="24"/>
        <v>3.4262822795573022E-2</v>
      </c>
    </row>
    <row r="965" spans="2:4" x14ac:dyDescent="0.25">
      <c r="B965" s="12">
        <v>38649</v>
      </c>
      <c r="C965" s="18">
        <v>5.6864549999999996</v>
      </c>
      <c r="D965" s="123">
        <f t="shared" si="24"/>
        <v>-4.7580868311467572E-3</v>
      </c>
    </row>
    <row r="966" spans="2:4" x14ac:dyDescent="0.25">
      <c r="B966" s="12">
        <v>38642</v>
      </c>
      <c r="C966" s="18">
        <v>5.713641</v>
      </c>
      <c r="D966" s="123">
        <f t="shared" si="24"/>
        <v>-1.4073543622308171E-2</v>
      </c>
    </row>
    <row r="967" spans="2:4" x14ac:dyDescent="0.25">
      <c r="B967" s="12">
        <v>38635</v>
      </c>
      <c r="C967" s="18">
        <v>5.7952000000000004</v>
      </c>
      <c r="D967" s="123">
        <f t="shared" si="24"/>
        <v>8.6753529850276401E-3</v>
      </c>
    </row>
    <row r="968" spans="2:4" x14ac:dyDescent="0.25">
      <c r="B968" s="12">
        <v>38628</v>
      </c>
      <c r="C968" s="18">
        <v>5.7453570000000003</v>
      </c>
      <c r="D968" s="123">
        <f t="shared" si="24"/>
        <v>-1.5370238059942198E-2</v>
      </c>
    </row>
    <row r="969" spans="2:4" x14ac:dyDescent="0.25">
      <c r="B969" s="12">
        <v>38621</v>
      </c>
      <c r="C969" s="18">
        <v>5.8350429999999998</v>
      </c>
      <c r="D969" s="123">
        <f t="shared" si="24"/>
        <v>1.4831915680698415E-2</v>
      </c>
    </row>
    <row r="970" spans="2:4" x14ac:dyDescent="0.25">
      <c r="B970" s="12">
        <v>38614</v>
      </c>
      <c r="C970" s="18">
        <v>5.7497629999999997</v>
      </c>
      <c r="D970" s="123">
        <f t="shared" si="24"/>
        <v>-2.6595687048618144E-2</v>
      </c>
    </row>
    <row r="971" spans="2:4" x14ac:dyDescent="0.25">
      <c r="B971" s="12">
        <v>38607</v>
      </c>
      <c r="C971" s="18">
        <v>5.90686</v>
      </c>
      <c r="D971" s="123">
        <f t="shared" si="24"/>
        <v>-6.0421349179599071E-3</v>
      </c>
    </row>
    <row r="972" spans="2:4" x14ac:dyDescent="0.25">
      <c r="B972" s="12">
        <v>38600</v>
      </c>
      <c r="C972" s="18">
        <v>5.9427669999999999</v>
      </c>
      <c r="D972" s="123">
        <f t="shared" si="24"/>
        <v>7.905421538534152E-2</v>
      </c>
    </row>
    <row r="973" spans="2:4" x14ac:dyDescent="0.25">
      <c r="B973" s="12">
        <v>38593</v>
      </c>
      <c r="C973" s="18">
        <v>5.5073850000000002</v>
      </c>
      <c r="D973" s="123">
        <f t="shared" si="24"/>
        <v>2.2500303553864009E-2</v>
      </c>
    </row>
    <row r="974" spans="2:4" x14ac:dyDescent="0.25">
      <c r="B974" s="12">
        <v>38586</v>
      </c>
      <c r="C974" s="18">
        <v>5.3861939999999997</v>
      </c>
      <c r="D974" s="123">
        <f t="shared" si="24"/>
        <v>-2.1207023068225639E-2</v>
      </c>
    </row>
    <row r="975" spans="2:4" x14ac:dyDescent="0.25">
      <c r="B975" s="12">
        <v>38579</v>
      </c>
      <c r="C975" s="18">
        <v>5.5028940000000004</v>
      </c>
      <c r="D975" s="123">
        <f t="shared" si="24"/>
        <v>-4.8703159918592753E-3</v>
      </c>
    </row>
    <row r="976" spans="2:4" x14ac:dyDescent="0.25">
      <c r="B976" s="12">
        <v>38572</v>
      </c>
      <c r="C976" s="18">
        <v>5.5298259999999999</v>
      </c>
      <c r="D976" s="123">
        <f t="shared" si="24"/>
        <v>3.2571505185261529E-3</v>
      </c>
    </row>
    <row r="977" spans="2:4" x14ac:dyDescent="0.25">
      <c r="B977" s="12">
        <v>38565</v>
      </c>
      <c r="C977" s="18">
        <v>5.5118729999999996</v>
      </c>
      <c r="D977" s="123">
        <f t="shared" si="24"/>
        <v>-8.1303642729513292E-4</v>
      </c>
    </row>
    <row r="978" spans="2:4" x14ac:dyDescent="0.25">
      <c r="B978" s="12">
        <v>38558</v>
      </c>
      <c r="C978" s="18">
        <v>5.5163580000000003</v>
      </c>
      <c r="D978" s="123">
        <f t="shared" si="24"/>
        <v>-4.0523196076840406E-3</v>
      </c>
    </row>
    <row r="979" spans="2:4" x14ac:dyDescent="0.25">
      <c r="B979" s="12">
        <v>38551</v>
      </c>
      <c r="C979" s="18">
        <v>5.5388029999999997</v>
      </c>
      <c r="D979" s="123">
        <f t="shared" si="24"/>
        <v>4.3110685908747559E-2</v>
      </c>
    </row>
    <row r="980" spans="2:4" x14ac:dyDescent="0.25">
      <c r="B980" s="12">
        <v>38544</v>
      </c>
      <c r="C980" s="18">
        <v>5.3098900000000002</v>
      </c>
      <c r="D980" s="123">
        <f t="shared" si="24"/>
        <v>-2.6337475121582021E-2</v>
      </c>
    </row>
    <row r="981" spans="2:4" x14ac:dyDescent="0.25">
      <c r="B981" s="12">
        <v>38537</v>
      </c>
      <c r="C981" s="18">
        <v>5.4535220000000004</v>
      </c>
      <c r="D981" s="123">
        <f t="shared" si="24"/>
        <v>5.3687718245408078E-2</v>
      </c>
    </row>
    <row r="982" spans="2:4" x14ac:dyDescent="0.25">
      <c r="B982" s="12">
        <v>38530</v>
      </c>
      <c r="C982" s="18">
        <v>5.1756529999999996</v>
      </c>
      <c r="D982" s="123">
        <f t="shared" si="24"/>
        <v>0.1635091775241535</v>
      </c>
    </row>
    <row r="983" spans="2:4" x14ac:dyDescent="0.25">
      <c r="B983" s="12">
        <v>38523</v>
      </c>
      <c r="C983" s="18">
        <v>4.4483129999999997</v>
      </c>
      <c r="D983" s="123">
        <f t="shared" si="24"/>
        <v>-4.2939269216784481E-2</v>
      </c>
    </row>
    <row r="984" spans="2:4" x14ac:dyDescent="0.25">
      <c r="B984" s="12">
        <v>38516</v>
      </c>
      <c r="C984" s="18">
        <v>4.6478900000000003</v>
      </c>
      <c r="D984" s="123">
        <f t="shared" si="24"/>
        <v>1.4521445805854238E-2</v>
      </c>
    </row>
    <row r="985" spans="2:4" x14ac:dyDescent="0.25">
      <c r="B985" s="12">
        <v>38509</v>
      </c>
      <c r="C985" s="18">
        <v>4.5813620000000004</v>
      </c>
      <c r="D985" s="123">
        <f t="shared" si="24"/>
        <v>-1.9327990686311969E-3</v>
      </c>
    </row>
    <row r="986" spans="2:4" x14ac:dyDescent="0.25">
      <c r="B986" s="12">
        <v>38502</v>
      </c>
      <c r="C986" s="18">
        <v>4.5902339999999997</v>
      </c>
      <c r="D986" s="123">
        <f t="shared" si="24"/>
        <v>-1.8956890162113882E-2</v>
      </c>
    </row>
    <row r="987" spans="2:4" x14ac:dyDescent="0.25">
      <c r="B987" s="12">
        <v>38495</v>
      </c>
      <c r="C987" s="18">
        <v>4.6789319999999996</v>
      </c>
      <c r="D987" s="123">
        <f t="shared" si="24"/>
        <v>4.7618976038474869E-3</v>
      </c>
    </row>
    <row r="988" spans="2:4" x14ac:dyDescent="0.25">
      <c r="B988" s="12">
        <v>38488</v>
      </c>
      <c r="C988" s="18">
        <v>4.6567569999999998</v>
      </c>
      <c r="D988" s="123">
        <f t="shared" si="24"/>
        <v>-6.6225066673036848E-3</v>
      </c>
    </row>
    <row r="989" spans="2:4" x14ac:dyDescent="0.25">
      <c r="B989" s="12">
        <v>38481</v>
      </c>
      <c r="C989" s="18">
        <v>4.6878019999999996</v>
      </c>
      <c r="D989" s="123">
        <f t="shared" si="24"/>
        <v>-2.03898336076066E-2</v>
      </c>
    </row>
    <row r="990" spans="2:4" x14ac:dyDescent="0.25">
      <c r="B990" s="12">
        <v>38474</v>
      </c>
      <c r="C990" s="18">
        <v>4.7853750000000002</v>
      </c>
      <c r="D990" s="123">
        <f t="shared" si="24"/>
        <v>9.3547301173755315E-3</v>
      </c>
    </row>
    <row r="991" spans="2:4" x14ac:dyDescent="0.25">
      <c r="B991" s="12">
        <v>38467</v>
      </c>
      <c r="C991" s="18">
        <v>4.7410240000000003</v>
      </c>
      <c r="D991" s="123">
        <f t="shared" si="24"/>
        <v>-5.0621578395212086E-2</v>
      </c>
    </row>
    <row r="992" spans="2:4" x14ac:dyDescent="0.25">
      <c r="B992" s="12">
        <v>38460</v>
      </c>
      <c r="C992" s="18">
        <v>4.9938190000000002</v>
      </c>
      <c r="D992" s="123">
        <f t="shared" si="24"/>
        <v>-2.5108180993644758E-2</v>
      </c>
    </row>
    <row r="993" spans="2:4" x14ac:dyDescent="0.25">
      <c r="B993" s="12">
        <v>38453</v>
      </c>
      <c r="C993" s="18">
        <v>5.1224340000000002</v>
      </c>
      <c r="D993" s="123">
        <f t="shared" si="24"/>
        <v>-4.7815607883463396E-2</v>
      </c>
    </row>
    <row r="994" spans="2:4" x14ac:dyDescent="0.25">
      <c r="B994" s="12">
        <v>38446</v>
      </c>
      <c r="C994" s="18">
        <v>5.3796660000000003</v>
      </c>
      <c r="D994" s="123">
        <f t="shared" si="24"/>
        <v>3.7549872506519311E-2</v>
      </c>
    </row>
    <row r="995" spans="2:4" x14ac:dyDescent="0.25">
      <c r="B995" s="12">
        <v>38439</v>
      </c>
      <c r="C995" s="18">
        <v>5.184971</v>
      </c>
      <c r="D995" s="123">
        <f t="shared" si="24"/>
        <v>-1.7471296168211303E-2</v>
      </c>
    </row>
    <row r="996" spans="2:4" x14ac:dyDescent="0.25">
      <c r="B996" s="12">
        <v>38432</v>
      </c>
      <c r="C996" s="18">
        <v>5.2771699999999999</v>
      </c>
      <c r="D996" s="123">
        <f t="shared" si="24"/>
        <v>-9.0683195057406074E-3</v>
      </c>
    </row>
    <row r="997" spans="2:4" x14ac:dyDescent="0.25">
      <c r="B997" s="12">
        <v>38425</v>
      </c>
      <c r="C997" s="18">
        <v>5.3254630000000001</v>
      </c>
      <c r="D997" s="123">
        <f t="shared" si="24"/>
        <v>-1.860778997342083E-2</v>
      </c>
    </row>
    <row r="998" spans="2:4" x14ac:dyDescent="0.25">
      <c r="B998" s="12">
        <v>38418</v>
      </c>
      <c r="C998" s="18">
        <v>5.426437</v>
      </c>
      <c r="D998" s="123">
        <f t="shared" si="24"/>
        <v>-4.8314786837251322E-3</v>
      </c>
    </row>
    <row r="999" spans="2:4" x14ac:dyDescent="0.25">
      <c r="B999" s="12">
        <v>38411</v>
      </c>
      <c r="C999" s="18">
        <v>5.452782</v>
      </c>
      <c r="D999" s="123">
        <f t="shared" si="24"/>
        <v>3.2315171167007772E-3</v>
      </c>
    </row>
    <row r="1000" spans="2:4" x14ac:dyDescent="0.25">
      <c r="B1000" s="12">
        <v>38404</v>
      </c>
      <c r="C1000" s="18">
        <v>5.4352179999999999</v>
      </c>
      <c r="D1000" s="123">
        <f t="shared" si="24"/>
        <v>2.568332585095745E-2</v>
      </c>
    </row>
    <row r="1001" spans="2:4" x14ac:dyDescent="0.25">
      <c r="B1001" s="12">
        <v>38397</v>
      </c>
      <c r="C1001" s="18">
        <v>5.2991190000000001</v>
      </c>
      <c r="D1001" s="123">
        <f t="shared" si="24"/>
        <v>-3.0522044562785067E-2</v>
      </c>
    </row>
    <row r="1002" spans="2:4" x14ac:dyDescent="0.25">
      <c r="B1002" s="12">
        <v>38390</v>
      </c>
      <c r="C1002" s="18">
        <v>5.4659509999999996</v>
      </c>
      <c r="D1002" s="123">
        <f t="shared" si="24"/>
        <v>-1.5810552816569956E-2</v>
      </c>
    </row>
    <row r="1003" spans="2:4" x14ac:dyDescent="0.25">
      <c r="B1003" s="12">
        <v>38383</v>
      </c>
      <c r="C1003" s="18">
        <v>5.5537590000000003</v>
      </c>
      <c r="D1003" s="123">
        <f t="shared" si="24"/>
        <v>9.5774042627685407E-3</v>
      </c>
    </row>
    <row r="1004" spans="2:4" x14ac:dyDescent="0.25">
      <c r="B1004" s="12">
        <v>38376</v>
      </c>
      <c r="C1004" s="18">
        <v>5.5010729999999999</v>
      </c>
      <c r="D1004" s="123">
        <f t="shared" si="24"/>
        <v>-9.486547759814612E-3</v>
      </c>
    </row>
    <row r="1005" spans="2:4" x14ac:dyDescent="0.25">
      <c r="B1005" s="12">
        <v>38369</v>
      </c>
      <c r="C1005" s="18">
        <v>5.5537590000000003</v>
      </c>
      <c r="D1005" s="123">
        <f t="shared" si="24"/>
        <v>1.4434861834332624E-2</v>
      </c>
    </row>
    <row r="1006" spans="2:4" x14ac:dyDescent="0.25">
      <c r="B1006" s="12">
        <v>38362</v>
      </c>
      <c r="C1006" s="18">
        <v>5.4747320000000004</v>
      </c>
      <c r="D1006" s="123">
        <f t="shared" si="24"/>
        <v>2.8029299987625489E-2</v>
      </c>
    </row>
    <row r="1007" spans="2:4" x14ac:dyDescent="0.25">
      <c r="B1007" s="12">
        <v>38355</v>
      </c>
      <c r="C1007" s="18">
        <v>5.3254630000000001</v>
      </c>
      <c r="D1007" s="123">
        <f t="shared" si="24"/>
        <v>1.0178297566014072E-2</v>
      </c>
    </row>
    <row r="1008" spans="2:4" x14ac:dyDescent="0.25">
      <c r="B1008" s="12">
        <v>38348</v>
      </c>
      <c r="C1008" s="18">
        <v>5.2718049999999996</v>
      </c>
      <c r="D1008" s="123">
        <f t="shared" si="24"/>
        <v>2.4794790260680433E-3</v>
      </c>
    </row>
    <row r="1009" spans="2:4" x14ac:dyDescent="0.25">
      <c r="B1009" s="12">
        <v>38341</v>
      </c>
      <c r="C1009" s="18">
        <v>5.2587659999999996</v>
      </c>
      <c r="D1009" s="123">
        <f t="shared" si="24"/>
        <v>4.8526882781680714E-2</v>
      </c>
    </row>
    <row r="1010" spans="2:4" x14ac:dyDescent="0.25">
      <c r="B1010" s="12">
        <v>38334</v>
      </c>
      <c r="C1010" s="18">
        <v>5.0153850000000002</v>
      </c>
      <c r="D1010" s="123">
        <f t="shared" si="24"/>
        <v>-3.0252260073532766E-2</v>
      </c>
    </row>
    <row r="1011" spans="2:4" x14ac:dyDescent="0.25">
      <c r="B1011" s="12">
        <v>38327</v>
      </c>
      <c r="C1011" s="18">
        <v>5.1718450000000002</v>
      </c>
      <c r="D1011" s="123">
        <f t="shared" si="24"/>
        <v>-2.2185262120624549E-2</v>
      </c>
    </row>
    <row r="1012" spans="2:4" x14ac:dyDescent="0.25">
      <c r="B1012" s="12">
        <v>38320</v>
      </c>
      <c r="C1012" s="18">
        <v>5.2891870000000001</v>
      </c>
      <c r="D1012" s="123">
        <f t="shared" si="24"/>
        <v>1.332176934400997E-2</v>
      </c>
    </row>
    <row r="1013" spans="2:4" x14ac:dyDescent="0.25">
      <c r="B1013" s="12">
        <v>38313</v>
      </c>
      <c r="C1013" s="18">
        <v>5.219652</v>
      </c>
      <c r="D1013" s="123">
        <f t="shared" si="24"/>
        <v>-6.7546470812169357E-2</v>
      </c>
    </row>
    <row r="1014" spans="2:4" x14ac:dyDescent="0.25">
      <c r="B1014" s="12">
        <v>38306</v>
      </c>
      <c r="C1014" s="18">
        <v>5.5977610000000002</v>
      </c>
      <c r="D1014" s="123">
        <f t="shared" si="24"/>
        <v>1.0195870508221683E-2</v>
      </c>
    </row>
    <row r="1015" spans="2:4" x14ac:dyDescent="0.25">
      <c r="B1015" s="12">
        <v>38299</v>
      </c>
      <c r="C1015" s="18">
        <v>5.5412629999999998</v>
      </c>
      <c r="D1015" s="123">
        <f t="shared" si="24"/>
        <v>-3.2625221603154175E-2</v>
      </c>
    </row>
    <row r="1016" spans="2:4" x14ac:dyDescent="0.25">
      <c r="B1016" s="12">
        <v>38292</v>
      </c>
      <c r="C1016" s="18">
        <v>5.7281449999999996</v>
      </c>
      <c r="D1016" s="123">
        <f t="shared" si="24"/>
        <v>6.2903438001064682E-2</v>
      </c>
    </row>
    <row r="1017" spans="2:4" x14ac:dyDescent="0.25">
      <c r="B1017" s="12">
        <v>38285</v>
      </c>
      <c r="C1017" s="18">
        <v>5.3891489999999997</v>
      </c>
      <c r="D1017" s="123">
        <f t="shared" si="24"/>
        <v>2.479345914992237E-2</v>
      </c>
    </row>
    <row r="1018" spans="2:4" x14ac:dyDescent="0.25">
      <c r="B1018" s="12">
        <v>38278</v>
      </c>
      <c r="C1018" s="18">
        <v>5.2587659999999996</v>
      </c>
      <c r="D1018" s="123">
        <f t="shared" si="24"/>
        <v>1.0016684550973931E-2</v>
      </c>
    </row>
    <row r="1019" spans="2:4" x14ac:dyDescent="0.25">
      <c r="B1019" s="12">
        <v>38271</v>
      </c>
      <c r="C1019" s="18">
        <v>5.2066129999999999</v>
      </c>
      <c r="D1019" s="123">
        <f t="shared" si="24"/>
        <v>-8.2781690315221201E-3</v>
      </c>
    </row>
    <row r="1020" spans="2:4" x14ac:dyDescent="0.25">
      <c r="B1020" s="12">
        <v>38264</v>
      </c>
      <c r="C1020" s="18">
        <v>5.2500739999999997</v>
      </c>
      <c r="D1020" s="123">
        <f t="shared" si="24"/>
        <v>-5.0042856033943206E-2</v>
      </c>
    </row>
    <row r="1021" spans="2:4" x14ac:dyDescent="0.25">
      <c r="B1021" s="12">
        <v>38257</v>
      </c>
      <c r="C1021" s="18">
        <v>5.526643</v>
      </c>
      <c r="D1021" s="123">
        <f t="shared" si="24"/>
        <v>6.0580583999877202E-2</v>
      </c>
    </row>
    <row r="1022" spans="2:4" x14ac:dyDescent="0.25">
      <c r="B1022" s="12">
        <v>38250</v>
      </c>
      <c r="C1022" s="18">
        <v>5.21096</v>
      </c>
      <c r="D1022" s="123">
        <f t="shared" si="24"/>
        <v>0</v>
      </c>
    </row>
    <row r="1023" spans="2:4" x14ac:dyDescent="0.25">
      <c r="B1023" s="12">
        <v>38243</v>
      </c>
      <c r="C1023" s="18">
        <v>5.21096</v>
      </c>
      <c r="D1023" s="123">
        <f t="shared" si="24"/>
        <v>1.0058797464502334E-2</v>
      </c>
    </row>
    <row r="1024" spans="2:4" x14ac:dyDescent="0.25">
      <c r="B1024" s="12">
        <v>38236</v>
      </c>
      <c r="C1024" s="18">
        <v>5.1590660000000002</v>
      </c>
      <c r="D1024" s="123">
        <f t="shared" si="24"/>
        <v>-3.3225582184143843E-2</v>
      </c>
    </row>
    <row r="1025" spans="2:4" x14ac:dyDescent="0.25">
      <c r="B1025" s="12">
        <v>38229</v>
      </c>
      <c r="C1025" s="18">
        <v>5.3363699999999996</v>
      </c>
      <c r="D1025" s="123">
        <f t="shared" si="24"/>
        <v>4.1350617722418104E-2</v>
      </c>
    </row>
    <row r="1026" spans="2:4" x14ac:dyDescent="0.25">
      <c r="B1026" s="12">
        <v>38222</v>
      </c>
      <c r="C1026" s="18">
        <v>5.1244699999999996</v>
      </c>
      <c r="D1026" s="123">
        <f t="shared" si="24"/>
        <v>-4.2018284551017526E-3</v>
      </c>
    </row>
    <row r="1027" spans="2:4" x14ac:dyDescent="0.25">
      <c r="B1027" s="12">
        <v>38215</v>
      </c>
      <c r="C1027" s="18">
        <v>5.1460929999999996</v>
      </c>
      <c r="D1027" s="123">
        <f t="shared" ref="D1027:D1090" si="25">C1027/C1028-1</f>
        <v>-5.0167825461521209E-3</v>
      </c>
    </row>
    <row r="1028" spans="2:4" x14ac:dyDescent="0.25">
      <c r="B1028" s="12">
        <v>38208</v>
      </c>
      <c r="C1028" s="18">
        <v>5.17204</v>
      </c>
      <c r="D1028" s="123">
        <f t="shared" si="25"/>
        <v>-4.166625748182895E-2</v>
      </c>
    </row>
    <row r="1029" spans="2:4" x14ac:dyDescent="0.25">
      <c r="B1029" s="12">
        <v>38201</v>
      </c>
      <c r="C1029" s="18">
        <v>5.396909</v>
      </c>
      <c r="D1029" s="123">
        <f t="shared" si="25"/>
        <v>-1.8096297321888444E-2</v>
      </c>
    </row>
    <row r="1030" spans="2:4" x14ac:dyDescent="0.25">
      <c r="B1030" s="12">
        <v>38194</v>
      </c>
      <c r="C1030" s="18">
        <v>5.4963730000000002</v>
      </c>
      <c r="D1030" s="123">
        <f t="shared" si="25"/>
        <v>-7.0316035550046507E-3</v>
      </c>
    </row>
    <row r="1031" spans="2:4" x14ac:dyDescent="0.25">
      <c r="B1031" s="12">
        <v>38187</v>
      </c>
      <c r="C1031" s="18">
        <v>5.5352949999999996</v>
      </c>
      <c r="D1031" s="123">
        <f t="shared" si="25"/>
        <v>3.1426745864590488E-2</v>
      </c>
    </row>
    <row r="1032" spans="2:4" x14ac:dyDescent="0.25">
      <c r="B1032" s="12">
        <v>38180</v>
      </c>
      <c r="C1032" s="18">
        <v>5.3666390000000002</v>
      </c>
      <c r="D1032" s="123">
        <f t="shared" si="25"/>
        <v>-3.7238261257687921E-2</v>
      </c>
    </row>
    <row r="1033" spans="2:4" x14ac:dyDescent="0.25">
      <c r="B1033" s="12">
        <v>38173</v>
      </c>
      <c r="C1033" s="18">
        <v>5.5742130000000003</v>
      </c>
      <c r="D1033" s="123">
        <f t="shared" si="25"/>
        <v>-2.3484527446060999E-2</v>
      </c>
    </row>
    <row r="1034" spans="2:4" x14ac:dyDescent="0.25">
      <c r="B1034" s="12">
        <v>38166</v>
      </c>
      <c r="C1034" s="18">
        <v>5.7082689999999996</v>
      </c>
      <c r="D1034" s="123">
        <f t="shared" si="25"/>
        <v>4.166595193890732E-2</v>
      </c>
    </row>
    <row r="1035" spans="2:4" x14ac:dyDescent="0.25">
      <c r="B1035" s="12">
        <v>38159</v>
      </c>
      <c r="C1035" s="18">
        <v>5.4799420000000003</v>
      </c>
      <c r="D1035" s="123">
        <f t="shared" si="25"/>
        <v>-2.4520919886508508E-2</v>
      </c>
    </row>
    <row r="1036" spans="2:4" x14ac:dyDescent="0.25">
      <c r="B1036" s="12">
        <v>38152</v>
      </c>
      <c r="C1036" s="18">
        <v>5.617693</v>
      </c>
      <c r="D1036" s="123">
        <f t="shared" si="25"/>
        <v>-1.7319423450894655E-2</v>
      </c>
    </row>
    <row r="1037" spans="2:4" x14ac:dyDescent="0.25">
      <c r="B1037" s="12">
        <v>38145</v>
      </c>
      <c r="C1037" s="18">
        <v>5.7167029999999999</v>
      </c>
      <c r="D1037" s="123">
        <f t="shared" si="25"/>
        <v>7.1832642177540151E-2</v>
      </c>
    </row>
    <row r="1038" spans="2:4" x14ac:dyDescent="0.25">
      <c r="B1038" s="12">
        <v>38138</v>
      </c>
      <c r="C1038" s="18">
        <v>5.3335780000000002</v>
      </c>
      <c r="D1038" s="123">
        <f t="shared" si="25"/>
        <v>2.0592376945646196E-2</v>
      </c>
    </row>
    <row r="1039" spans="2:4" x14ac:dyDescent="0.25">
      <c r="B1039" s="12">
        <v>38131</v>
      </c>
      <c r="C1039" s="18">
        <v>5.2259630000000001</v>
      </c>
      <c r="D1039" s="123">
        <f t="shared" si="25"/>
        <v>5.5652213259416827E-2</v>
      </c>
    </row>
    <row r="1040" spans="2:4" x14ac:dyDescent="0.25">
      <c r="B1040" s="12">
        <v>38124</v>
      </c>
      <c r="C1040" s="18">
        <v>4.9504590000000004</v>
      </c>
      <c r="D1040" s="123">
        <f t="shared" si="25"/>
        <v>-5.2718321962861192E-2</v>
      </c>
    </row>
    <row r="1041" spans="2:4" x14ac:dyDescent="0.25">
      <c r="B1041" s="12">
        <v>38117</v>
      </c>
      <c r="C1041" s="18">
        <v>5.2259630000000001</v>
      </c>
      <c r="D1041" s="123">
        <f t="shared" si="25"/>
        <v>-2.9576583402039502E-2</v>
      </c>
    </row>
    <row r="1042" spans="2:4" x14ac:dyDescent="0.25">
      <c r="B1042" s="12">
        <v>38110</v>
      </c>
      <c r="C1042" s="18">
        <v>5.3852399999999996</v>
      </c>
      <c r="D1042" s="123">
        <f t="shared" si="25"/>
        <v>-9.0842482184852136E-2</v>
      </c>
    </row>
    <row r="1043" spans="2:4" x14ac:dyDescent="0.25">
      <c r="B1043" s="12">
        <v>38103</v>
      </c>
      <c r="C1043" s="18">
        <v>5.92333</v>
      </c>
      <c r="D1043" s="123">
        <f t="shared" si="25"/>
        <v>-8.3888297823802915E-2</v>
      </c>
    </row>
    <row r="1044" spans="2:4" x14ac:dyDescent="0.25">
      <c r="B1044" s="12">
        <v>38096</v>
      </c>
      <c r="C1044" s="18">
        <v>6.4657289999999996</v>
      </c>
      <c r="D1044" s="123">
        <f t="shared" si="25"/>
        <v>1.3332569318829091E-3</v>
      </c>
    </row>
    <row r="1045" spans="2:4" x14ac:dyDescent="0.25">
      <c r="B1045" s="12">
        <v>38089</v>
      </c>
      <c r="C1045" s="18">
        <v>6.4571199999999997</v>
      </c>
      <c r="D1045" s="123">
        <f t="shared" si="25"/>
        <v>6.7116500581299032E-3</v>
      </c>
    </row>
    <row r="1046" spans="2:4" x14ac:dyDescent="0.25">
      <c r="B1046" s="12">
        <v>38082</v>
      </c>
      <c r="C1046" s="18">
        <v>6.4140709999999999</v>
      </c>
      <c r="D1046" s="123">
        <f t="shared" si="25"/>
        <v>-3.0168742267016047E-3</v>
      </c>
    </row>
    <row r="1047" spans="2:4" x14ac:dyDescent="0.25">
      <c r="B1047" s="12">
        <v>38075</v>
      </c>
      <c r="C1047" s="18">
        <v>6.4334800000000003</v>
      </c>
      <c r="D1047" s="123">
        <f t="shared" si="25"/>
        <v>0.12284643109652871</v>
      </c>
    </row>
    <row r="1048" spans="2:4" x14ac:dyDescent="0.25">
      <c r="B1048" s="12">
        <v>38068</v>
      </c>
      <c r="C1048" s="18">
        <v>5.7296170000000002</v>
      </c>
      <c r="D1048" s="123">
        <f t="shared" si="25"/>
        <v>3.0051904174217547E-3</v>
      </c>
    </row>
    <row r="1049" spans="2:4" x14ac:dyDescent="0.25">
      <c r="B1049" s="12">
        <v>38061</v>
      </c>
      <c r="C1049" s="18">
        <v>5.7124499999999996</v>
      </c>
      <c r="D1049" s="123">
        <f t="shared" si="25"/>
        <v>-1.7711947805269856E-2</v>
      </c>
    </row>
    <row r="1050" spans="2:4" x14ac:dyDescent="0.25">
      <c r="B1050" s="12">
        <v>38054</v>
      </c>
      <c r="C1050" s="18">
        <v>5.8154529999999998</v>
      </c>
      <c r="D1050" s="123">
        <f t="shared" si="25"/>
        <v>-7.3259272927577168E-3</v>
      </c>
    </row>
    <row r="1051" spans="2:4" x14ac:dyDescent="0.25">
      <c r="B1051" s="12">
        <v>38047</v>
      </c>
      <c r="C1051" s="18">
        <v>5.858371</v>
      </c>
      <c r="D1051" s="123">
        <f t="shared" si="25"/>
        <v>7.3799925818331946E-3</v>
      </c>
    </row>
    <row r="1052" spans="2:4" x14ac:dyDescent="0.25">
      <c r="B1052" s="12">
        <v>38040</v>
      </c>
      <c r="C1052" s="18">
        <v>5.8154529999999998</v>
      </c>
      <c r="D1052" s="123">
        <f t="shared" si="25"/>
        <v>2.2190140690936389E-3</v>
      </c>
    </row>
    <row r="1053" spans="2:4" x14ac:dyDescent="0.25">
      <c r="B1053" s="12">
        <v>38033</v>
      </c>
      <c r="C1053" s="18">
        <v>5.8025770000000003</v>
      </c>
      <c r="D1053" s="123">
        <f t="shared" si="25"/>
        <v>-1.3138813003298888E-2</v>
      </c>
    </row>
    <row r="1054" spans="2:4" x14ac:dyDescent="0.25">
      <c r="B1054" s="12">
        <v>38026</v>
      </c>
      <c r="C1054" s="18">
        <v>5.8798310000000003</v>
      </c>
      <c r="D1054" s="123">
        <f t="shared" si="25"/>
        <v>1.5566771634611953E-2</v>
      </c>
    </row>
    <row r="1055" spans="2:4" x14ac:dyDescent="0.25">
      <c r="B1055" s="12">
        <v>38019</v>
      </c>
      <c r="C1055" s="18">
        <v>5.7897040000000004</v>
      </c>
      <c r="D1055" s="123">
        <f t="shared" si="25"/>
        <v>1.352379451898944E-2</v>
      </c>
    </row>
    <row r="1056" spans="2:4" x14ac:dyDescent="0.25">
      <c r="B1056" s="12">
        <v>38012</v>
      </c>
      <c r="C1056" s="18">
        <v>5.7124499999999996</v>
      </c>
      <c r="D1056" s="123">
        <f t="shared" si="25"/>
        <v>-2.8466974646040089E-2</v>
      </c>
    </row>
    <row r="1057" spans="2:4" x14ac:dyDescent="0.25">
      <c r="B1057" s="12">
        <v>38005</v>
      </c>
      <c r="C1057" s="18">
        <v>5.8798310000000003</v>
      </c>
      <c r="D1057" s="123">
        <f t="shared" si="25"/>
        <v>3.6631343422941498E-3</v>
      </c>
    </row>
    <row r="1058" spans="2:4" x14ac:dyDescent="0.25">
      <c r="B1058" s="12">
        <v>37998</v>
      </c>
      <c r="C1058" s="18">
        <v>5.858371</v>
      </c>
      <c r="D1058" s="123">
        <f t="shared" si="25"/>
        <v>4.9999802846254937E-2</v>
      </c>
    </row>
    <row r="1059" spans="2:4" x14ac:dyDescent="0.25">
      <c r="B1059" s="12">
        <v>37991</v>
      </c>
      <c r="C1059" s="18">
        <v>5.579402</v>
      </c>
      <c r="D1059" s="123">
        <f t="shared" si="25"/>
        <v>-1.1339275620309341E-2</v>
      </c>
    </row>
    <row r="1060" spans="2:4" x14ac:dyDescent="0.25">
      <c r="B1060" s="12">
        <v>37984</v>
      </c>
      <c r="C1060" s="18">
        <v>5.6433939999999998</v>
      </c>
      <c r="D1060" s="123">
        <f t="shared" si="25"/>
        <v>2.248031369093062E-2</v>
      </c>
    </row>
    <row r="1061" spans="2:4" x14ac:dyDescent="0.25">
      <c r="B1061" s="12">
        <v>37977</v>
      </c>
      <c r="C1061" s="18">
        <v>5.5193180000000002</v>
      </c>
      <c r="D1061" s="123">
        <f t="shared" si="25"/>
        <v>0</v>
      </c>
    </row>
    <row r="1062" spans="2:4" x14ac:dyDescent="0.25">
      <c r="B1062" s="12">
        <v>37970</v>
      </c>
      <c r="C1062" s="18">
        <v>5.5193180000000002</v>
      </c>
      <c r="D1062" s="123">
        <f t="shared" si="25"/>
        <v>2.8708617319331386E-2</v>
      </c>
    </row>
    <row r="1063" spans="2:4" x14ac:dyDescent="0.25">
      <c r="B1063" s="12">
        <v>37963</v>
      </c>
      <c r="C1063" s="18">
        <v>5.3652879999999996</v>
      </c>
      <c r="D1063" s="123">
        <f t="shared" si="25"/>
        <v>0.13793104910974652</v>
      </c>
    </row>
    <row r="1064" spans="2:4" x14ac:dyDescent="0.25">
      <c r="B1064" s="12">
        <v>37956</v>
      </c>
      <c r="C1064" s="18">
        <v>4.71495</v>
      </c>
      <c r="D1064" s="123">
        <f t="shared" si="25"/>
        <v>-4.3402593207863216E-2</v>
      </c>
    </row>
    <row r="1065" spans="2:4" x14ac:dyDescent="0.25">
      <c r="B1065" s="12">
        <v>37949</v>
      </c>
      <c r="C1065" s="18">
        <v>4.9288759999999998</v>
      </c>
      <c r="D1065" s="123">
        <f t="shared" si="25"/>
        <v>2.765351964026852E-2</v>
      </c>
    </row>
    <row r="1066" spans="2:4" x14ac:dyDescent="0.25">
      <c r="B1066" s="12">
        <v>37942</v>
      </c>
      <c r="C1066" s="18">
        <v>4.7962429999999996</v>
      </c>
      <c r="D1066" s="123">
        <f t="shared" si="25"/>
        <v>3.7002643401161661E-2</v>
      </c>
    </row>
    <row r="1067" spans="2:4" x14ac:dyDescent="0.25">
      <c r="B1067" s="12">
        <v>37935</v>
      </c>
      <c r="C1067" s="18">
        <v>4.625102</v>
      </c>
      <c r="D1067" s="123">
        <f t="shared" si="25"/>
        <v>-6.1631495700033789E-2</v>
      </c>
    </row>
    <row r="1068" spans="2:4" x14ac:dyDescent="0.25">
      <c r="B1068" s="12">
        <v>37928</v>
      </c>
      <c r="C1068" s="18">
        <v>4.9288759999999998</v>
      </c>
      <c r="D1068" s="123">
        <f t="shared" si="25"/>
        <v>2.9490238081611775E-2</v>
      </c>
    </row>
    <row r="1069" spans="2:4" x14ac:dyDescent="0.25">
      <c r="B1069" s="12">
        <v>37921</v>
      </c>
      <c r="C1069" s="18">
        <v>4.7876859999999999</v>
      </c>
      <c r="D1069" s="123">
        <f t="shared" si="25"/>
        <v>6.06633790148563E-2</v>
      </c>
    </row>
    <row r="1070" spans="2:4" x14ac:dyDescent="0.25">
      <c r="B1070" s="12">
        <v>37914</v>
      </c>
      <c r="C1070" s="18">
        <v>4.5138600000000002</v>
      </c>
      <c r="D1070" s="123">
        <f t="shared" si="25"/>
        <v>3.8058631730590875E-3</v>
      </c>
    </row>
    <row r="1071" spans="2:4" x14ac:dyDescent="0.25">
      <c r="B1071" s="12">
        <v>37907</v>
      </c>
      <c r="C1071" s="18">
        <v>4.4967459999999999</v>
      </c>
      <c r="D1071" s="123">
        <f t="shared" si="25"/>
        <v>1.057716272245135E-2</v>
      </c>
    </row>
    <row r="1072" spans="2:4" x14ac:dyDescent="0.25">
      <c r="B1072" s="12">
        <v>37900</v>
      </c>
      <c r="C1072" s="18">
        <v>4.449681</v>
      </c>
      <c r="D1072" s="123">
        <f t="shared" si="25"/>
        <v>-1.9792577645703413E-2</v>
      </c>
    </row>
    <row r="1073" spans="2:4" x14ac:dyDescent="0.25">
      <c r="B1073" s="12">
        <v>37893</v>
      </c>
      <c r="C1073" s="18">
        <v>4.5395300000000001</v>
      </c>
      <c r="D1073" s="123">
        <f t="shared" si="25"/>
        <v>6.4188211090223657E-2</v>
      </c>
    </row>
    <row r="1074" spans="2:4" x14ac:dyDescent="0.25">
      <c r="B1074" s="12">
        <v>37886</v>
      </c>
      <c r="C1074" s="18">
        <v>4.2657210000000001</v>
      </c>
      <c r="D1074" s="123">
        <f t="shared" si="25"/>
        <v>-2.0548023839023211E-2</v>
      </c>
    </row>
    <row r="1075" spans="2:4" x14ac:dyDescent="0.25">
      <c r="B1075" s="12">
        <v>37879</v>
      </c>
      <c r="C1075" s="18">
        <v>4.3552119999999999</v>
      </c>
      <c r="D1075" s="123">
        <f t="shared" si="25"/>
        <v>-3.7664486731132985E-2</v>
      </c>
    </row>
    <row r="1076" spans="2:4" x14ac:dyDescent="0.25">
      <c r="B1076" s="12">
        <v>37872</v>
      </c>
      <c r="C1076" s="18">
        <v>4.5256689999999997</v>
      </c>
      <c r="D1076" s="123">
        <f t="shared" si="25"/>
        <v>6.1999892525071765E-2</v>
      </c>
    </row>
    <row r="1077" spans="2:4" x14ac:dyDescent="0.25">
      <c r="B1077" s="12">
        <v>37865</v>
      </c>
      <c r="C1077" s="18">
        <v>4.2614590000000003</v>
      </c>
      <c r="D1077" s="123">
        <f t="shared" si="25"/>
        <v>-9.9010844144407084E-3</v>
      </c>
    </row>
    <row r="1078" spans="2:4" x14ac:dyDescent="0.25">
      <c r="B1078" s="12">
        <v>37858</v>
      </c>
      <c r="C1078" s="18">
        <v>4.304074</v>
      </c>
      <c r="D1078" s="123">
        <f t="shared" si="25"/>
        <v>4.0164799485340019E-2</v>
      </c>
    </row>
    <row r="1079" spans="2:4" x14ac:dyDescent="0.25">
      <c r="B1079" s="12">
        <v>37851</v>
      </c>
      <c r="C1079" s="18">
        <v>4.1378769999999996</v>
      </c>
      <c r="D1079" s="123">
        <f t="shared" si="25"/>
        <v>2.5343691148775882E-2</v>
      </c>
    </row>
    <row r="1080" spans="2:4" x14ac:dyDescent="0.25">
      <c r="B1080" s="12">
        <v>37844</v>
      </c>
      <c r="C1080" s="18">
        <v>4.0355999999999996</v>
      </c>
      <c r="D1080" s="123">
        <f t="shared" si="25"/>
        <v>1.28335924647347E-2</v>
      </c>
    </row>
    <row r="1081" spans="2:4" x14ac:dyDescent="0.25">
      <c r="B1081" s="12">
        <v>37837</v>
      </c>
      <c r="C1081" s="18">
        <v>3.9844650000000001</v>
      </c>
      <c r="D1081" s="123">
        <f t="shared" si="25"/>
        <v>-3.8065607664447665E-2</v>
      </c>
    </row>
    <row r="1082" spans="2:4" x14ac:dyDescent="0.25">
      <c r="B1082" s="12">
        <v>37830</v>
      </c>
      <c r="C1082" s="18">
        <v>4.1421380000000001</v>
      </c>
      <c r="D1082" s="123">
        <f t="shared" si="25"/>
        <v>1.4613424833293642E-2</v>
      </c>
    </row>
    <row r="1083" spans="2:4" x14ac:dyDescent="0.25">
      <c r="B1083" s="12">
        <v>37823</v>
      </c>
      <c r="C1083" s="18">
        <v>4.0824790000000002</v>
      </c>
      <c r="D1083" s="123">
        <f t="shared" si="25"/>
        <v>2.7897521426077043E-2</v>
      </c>
    </row>
    <row r="1084" spans="2:4" x14ac:dyDescent="0.25">
      <c r="B1084" s="12">
        <v>37816</v>
      </c>
      <c r="C1084" s="18">
        <v>3.971679</v>
      </c>
      <c r="D1084" s="123">
        <f t="shared" si="25"/>
        <v>-6.3316833924821569E-2</v>
      </c>
    </row>
    <row r="1085" spans="2:4" x14ac:dyDescent="0.25">
      <c r="B1085" s="12">
        <v>37809</v>
      </c>
      <c r="C1085" s="18">
        <v>4.2401520000000001</v>
      </c>
      <c r="D1085" s="123">
        <f t="shared" si="25"/>
        <v>-3.8647043979640916E-2</v>
      </c>
    </row>
    <row r="1086" spans="2:4" x14ac:dyDescent="0.25">
      <c r="B1086" s="12">
        <v>37802</v>
      </c>
      <c r="C1086" s="18">
        <v>4.410609</v>
      </c>
      <c r="D1086" s="123">
        <f t="shared" si="25"/>
        <v>-3.9726745273375608E-2</v>
      </c>
    </row>
    <row r="1087" spans="2:4" x14ac:dyDescent="0.25">
      <c r="B1087" s="12">
        <v>37795</v>
      </c>
      <c r="C1087" s="18">
        <v>4.5930770000000001</v>
      </c>
      <c r="D1087" s="123">
        <f t="shared" si="25"/>
        <v>5.9744304344786503E-2</v>
      </c>
    </row>
    <row r="1088" spans="2:4" x14ac:dyDescent="0.25">
      <c r="B1088" s="12">
        <v>37788</v>
      </c>
      <c r="C1088" s="18">
        <v>4.3341370000000001</v>
      </c>
      <c r="D1088" s="123">
        <f t="shared" si="25"/>
        <v>8.0424518130690403E-2</v>
      </c>
    </row>
    <row r="1089" spans="2:4" x14ac:dyDescent="0.25">
      <c r="B1089" s="12">
        <v>37781</v>
      </c>
      <c r="C1089" s="18">
        <v>4.0115129999999999</v>
      </c>
      <c r="D1089" s="123">
        <f t="shared" si="25"/>
        <v>-3.8658204617636915E-2</v>
      </c>
    </row>
    <row r="1090" spans="2:4" x14ac:dyDescent="0.25">
      <c r="B1090" s="12">
        <v>37774</v>
      </c>
      <c r="C1090" s="18">
        <v>4.1728269999999998</v>
      </c>
      <c r="D1090" s="123">
        <f t="shared" si="25"/>
        <v>-3.4380756236404797E-2</v>
      </c>
    </row>
    <row r="1091" spans="2:4" x14ac:dyDescent="0.25">
      <c r="B1091" s="12">
        <v>37767</v>
      </c>
      <c r="C1091" s="18">
        <v>4.3213999999999997</v>
      </c>
      <c r="D1091" s="123">
        <f t="shared" ref="D1091:D1154" si="26">C1091/C1092-1</f>
        <v>0.10054051631226479</v>
      </c>
    </row>
    <row r="1092" spans="2:4" x14ac:dyDescent="0.25">
      <c r="B1092" s="12">
        <v>37760</v>
      </c>
      <c r="C1092" s="18">
        <v>3.9266160000000001</v>
      </c>
      <c r="D1092" s="123">
        <f t="shared" si="26"/>
        <v>-1.8046749746985391E-2</v>
      </c>
    </row>
    <row r="1093" spans="2:4" x14ac:dyDescent="0.25">
      <c r="B1093" s="12">
        <v>37753</v>
      </c>
      <c r="C1093" s="18">
        <v>3.9987810000000001</v>
      </c>
      <c r="D1093" s="123">
        <f t="shared" si="26"/>
        <v>4.8998163693599217E-2</v>
      </c>
    </row>
    <row r="1094" spans="2:4" x14ac:dyDescent="0.25">
      <c r="B1094" s="12">
        <v>37746</v>
      </c>
      <c r="C1094" s="18">
        <v>3.8119999999999998</v>
      </c>
      <c r="D1094" s="123">
        <f t="shared" si="26"/>
        <v>-3.4408689308583873E-2</v>
      </c>
    </row>
    <row r="1095" spans="2:4" x14ac:dyDescent="0.25">
      <c r="B1095" s="12">
        <v>37739</v>
      </c>
      <c r="C1095" s="18">
        <v>3.9478399999999998</v>
      </c>
      <c r="D1095" s="123">
        <f t="shared" si="26"/>
        <v>4.7296867107815332E-2</v>
      </c>
    </row>
    <row r="1096" spans="2:4" x14ac:dyDescent="0.25">
      <c r="B1096" s="12">
        <v>37732</v>
      </c>
      <c r="C1096" s="18">
        <v>3.769552</v>
      </c>
      <c r="D1096" s="123">
        <f t="shared" si="26"/>
        <v>5.8402991733648379E-2</v>
      </c>
    </row>
    <row r="1097" spans="2:4" x14ac:dyDescent="0.25">
      <c r="B1097" s="12">
        <v>37725</v>
      </c>
      <c r="C1097" s="18">
        <v>3.561547</v>
      </c>
      <c r="D1097" s="123">
        <f t="shared" si="26"/>
        <v>4.7440810743486272E-2</v>
      </c>
    </row>
    <row r="1098" spans="2:4" x14ac:dyDescent="0.25">
      <c r="B1098" s="12">
        <v>37718</v>
      </c>
      <c r="C1098" s="18">
        <v>3.4002370000000002</v>
      </c>
      <c r="D1098" s="123">
        <f t="shared" si="26"/>
        <v>7.5468891491208279E-3</v>
      </c>
    </row>
    <row r="1099" spans="2:4" x14ac:dyDescent="0.25">
      <c r="B1099" s="12">
        <v>37711</v>
      </c>
      <c r="C1099" s="18">
        <v>3.374768</v>
      </c>
      <c r="D1099" s="123">
        <f t="shared" si="26"/>
        <v>1.2739184177255503E-2</v>
      </c>
    </row>
    <row r="1100" spans="2:4" x14ac:dyDescent="0.25">
      <c r="B1100" s="12">
        <v>37704</v>
      </c>
      <c r="C1100" s="18">
        <v>3.3323170000000002</v>
      </c>
      <c r="D1100" s="123">
        <f t="shared" si="26"/>
        <v>-7.5859442031646074E-3</v>
      </c>
    </row>
    <row r="1101" spans="2:4" x14ac:dyDescent="0.25">
      <c r="B1101" s="12">
        <v>37697</v>
      </c>
      <c r="C1101" s="18">
        <v>3.3577889999999999</v>
      </c>
      <c r="D1101" s="123">
        <f t="shared" si="26"/>
        <v>6.3619378270207694E-3</v>
      </c>
    </row>
    <row r="1102" spans="2:4" x14ac:dyDescent="0.25">
      <c r="B1102" s="12">
        <v>37690</v>
      </c>
      <c r="C1102" s="18">
        <v>3.3365619999999998</v>
      </c>
      <c r="D1102" s="123">
        <f t="shared" si="26"/>
        <v>-7.5760707881213918E-3</v>
      </c>
    </row>
    <row r="1103" spans="2:4" x14ac:dyDescent="0.25">
      <c r="B1103" s="12">
        <v>37683</v>
      </c>
      <c r="C1103" s="18">
        <v>3.3620329999999998</v>
      </c>
      <c r="D1103" s="123">
        <f t="shared" si="26"/>
        <v>-4.5782952662557386E-2</v>
      </c>
    </row>
    <row r="1104" spans="2:4" x14ac:dyDescent="0.25">
      <c r="B1104" s="12">
        <v>37676</v>
      </c>
      <c r="C1104" s="18">
        <v>3.523342</v>
      </c>
      <c r="D1104" s="123">
        <f t="shared" si="26"/>
        <v>-5.9880374669176728E-3</v>
      </c>
    </row>
    <row r="1105" spans="2:4" x14ac:dyDescent="0.25">
      <c r="B1105" s="12">
        <v>37669</v>
      </c>
      <c r="C1105" s="18">
        <v>3.5445669999999998</v>
      </c>
      <c r="D1105" s="123">
        <f t="shared" si="26"/>
        <v>3.341591952307188E-2</v>
      </c>
    </row>
    <row r="1106" spans="2:4" x14ac:dyDescent="0.25">
      <c r="B1106" s="12">
        <v>37662</v>
      </c>
      <c r="C1106" s="18">
        <v>3.4299520000000001</v>
      </c>
      <c r="D1106" s="123">
        <f t="shared" si="26"/>
        <v>9.9997261478455002E-3</v>
      </c>
    </row>
    <row r="1107" spans="2:4" x14ac:dyDescent="0.25">
      <c r="B1107" s="12">
        <v>37655</v>
      </c>
      <c r="C1107" s="18">
        <v>3.3959929999999998</v>
      </c>
      <c r="D1107" s="123">
        <f t="shared" si="26"/>
        <v>-1.1124292265205615E-2</v>
      </c>
    </row>
    <row r="1108" spans="2:4" x14ac:dyDescent="0.25">
      <c r="B1108" s="12">
        <v>37648</v>
      </c>
      <c r="C1108" s="18">
        <v>3.434196</v>
      </c>
      <c r="D1108" s="123">
        <f t="shared" si="26"/>
        <v>9.9872450067450824E-3</v>
      </c>
    </row>
    <row r="1109" spans="2:4" x14ac:dyDescent="0.25">
      <c r="B1109" s="12">
        <v>37641</v>
      </c>
      <c r="C1109" s="18">
        <v>3.4002370000000002</v>
      </c>
      <c r="D1109" s="123">
        <f t="shared" si="26"/>
        <v>1.2497081118836295E-3</v>
      </c>
    </row>
    <row r="1110" spans="2:4" x14ac:dyDescent="0.25">
      <c r="B1110" s="12">
        <v>37634</v>
      </c>
      <c r="C1110" s="18">
        <v>3.3959929999999998</v>
      </c>
      <c r="D1110" s="123">
        <f t="shared" si="26"/>
        <v>-6.5419657985821167E-2</v>
      </c>
    </row>
    <row r="1111" spans="2:4" x14ac:dyDescent="0.25">
      <c r="B1111" s="12">
        <v>37627</v>
      </c>
      <c r="C1111" s="18">
        <v>3.6337090000000001</v>
      </c>
      <c r="D1111" s="123">
        <f t="shared" si="26"/>
        <v>5.0306301244108509E-2</v>
      </c>
    </row>
    <row r="1112" spans="2:4" x14ac:dyDescent="0.25">
      <c r="B1112" s="12">
        <v>37620</v>
      </c>
      <c r="C1112" s="18">
        <v>3.4596659999999999</v>
      </c>
      <c r="D1112" s="123">
        <f t="shared" si="26"/>
        <v>-1.9254516116961606E-2</v>
      </c>
    </row>
    <row r="1113" spans="2:4" x14ac:dyDescent="0.25">
      <c r="B1113" s="12">
        <v>37613</v>
      </c>
      <c r="C1113" s="18">
        <v>3.5275880000000002</v>
      </c>
      <c r="D1113" s="123">
        <f t="shared" si="26"/>
        <v>1.5892745137227715E-2</v>
      </c>
    </row>
    <row r="1114" spans="2:4" x14ac:dyDescent="0.25">
      <c r="B1114" s="12">
        <v>37606</v>
      </c>
      <c r="C1114" s="18">
        <v>3.4724020000000002</v>
      </c>
      <c r="D1114" s="123">
        <f t="shared" si="26"/>
        <v>-2.8503626742377941E-2</v>
      </c>
    </row>
    <row r="1115" spans="2:4" x14ac:dyDescent="0.25">
      <c r="B1115" s="12">
        <v>37599</v>
      </c>
      <c r="C1115" s="18">
        <v>3.5742820000000002</v>
      </c>
      <c r="D1115" s="123">
        <f t="shared" si="26"/>
        <v>-2.5462752793257604E-2</v>
      </c>
    </row>
    <row r="1116" spans="2:4" x14ac:dyDescent="0.25">
      <c r="B1116" s="12">
        <v>37592</v>
      </c>
      <c r="C1116" s="18">
        <v>3.6676709999999999</v>
      </c>
      <c r="D1116" s="123">
        <f t="shared" si="26"/>
        <v>-6.8965685306896507E-3</v>
      </c>
    </row>
    <row r="1117" spans="2:4" x14ac:dyDescent="0.25">
      <c r="B1117" s="12">
        <v>37585</v>
      </c>
      <c r="C1117" s="18">
        <v>3.6931409999999998</v>
      </c>
      <c r="D1117" s="123">
        <f t="shared" si="26"/>
        <v>2.8368579067748367E-2</v>
      </c>
    </row>
    <row r="1118" spans="2:4" x14ac:dyDescent="0.25">
      <c r="B1118" s="12">
        <v>37578</v>
      </c>
      <c r="C1118" s="18">
        <v>3.591262</v>
      </c>
      <c r="D1118" s="123">
        <f t="shared" si="26"/>
        <v>5.354962528522389E-2</v>
      </c>
    </row>
    <row r="1119" spans="2:4" x14ac:dyDescent="0.25">
      <c r="B1119" s="12">
        <v>37571</v>
      </c>
      <c r="C1119" s="18">
        <v>3.4087260000000001</v>
      </c>
      <c r="D1119" s="123">
        <f t="shared" si="26"/>
        <v>-3.3694977984957464E-2</v>
      </c>
    </row>
    <row r="1120" spans="2:4" x14ac:dyDescent="0.25">
      <c r="B1120" s="12">
        <v>37564</v>
      </c>
      <c r="C1120" s="18">
        <v>3.5275880000000002</v>
      </c>
      <c r="D1120" s="123">
        <f t="shared" si="26"/>
        <v>1.7136190777983895E-2</v>
      </c>
    </row>
    <row r="1121" spans="2:4" x14ac:dyDescent="0.25">
      <c r="B1121" s="12">
        <v>37557</v>
      </c>
      <c r="C1121" s="18">
        <v>3.4681570000000002</v>
      </c>
      <c r="D1121" s="123">
        <f t="shared" si="26"/>
        <v>4.743601204678094E-2</v>
      </c>
    </row>
    <row r="1122" spans="2:4" x14ac:dyDescent="0.25">
      <c r="B1122" s="12">
        <v>37550</v>
      </c>
      <c r="C1122" s="18">
        <v>3.3110919999999999</v>
      </c>
      <c r="D1122" s="123">
        <f t="shared" si="26"/>
        <v>9.8591446487209744E-2</v>
      </c>
    </row>
    <row r="1123" spans="2:4" x14ac:dyDescent="0.25">
      <c r="B1123" s="12">
        <v>37543</v>
      </c>
      <c r="C1123" s="18">
        <v>3.0139429999999998</v>
      </c>
      <c r="D1123" s="123">
        <f t="shared" si="26"/>
        <v>-4.0540630880341433E-2</v>
      </c>
    </row>
    <row r="1124" spans="2:4" x14ac:dyDescent="0.25">
      <c r="B1124" s="12">
        <v>37536</v>
      </c>
      <c r="C1124" s="18">
        <v>3.1412930000000001</v>
      </c>
      <c r="D1124" s="123">
        <f t="shared" si="26"/>
        <v>-8.6420194715981946E-2</v>
      </c>
    </row>
    <row r="1125" spans="2:4" x14ac:dyDescent="0.25">
      <c r="B1125" s="12">
        <v>37529</v>
      </c>
      <c r="C1125" s="18">
        <v>3.4384440000000001</v>
      </c>
      <c r="D1125" s="123">
        <f t="shared" si="26"/>
        <v>-5.1521548617311841E-2</v>
      </c>
    </row>
    <row r="1126" spans="2:4" x14ac:dyDescent="0.25">
      <c r="B1126" s="12">
        <v>37522</v>
      </c>
      <c r="C1126" s="18">
        <v>3.6252209999999998</v>
      </c>
      <c r="D1126" s="123">
        <f t="shared" si="26"/>
        <v>-6.1538847852232847E-2</v>
      </c>
    </row>
    <row r="1127" spans="2:4" x14ac:dyDescent="0.25">
      <c r="B1127" s="12">
        <v>37515</v>
      </c>
      <c r="C1127" s="18">
        <v>3.8629419999999999</v>
      </c>
      <c r="D1127" s="123">
        <f t="shared" si="26"/>
        <v>-6.1855790279970901E-2</v>
      </c>
    </row>
    <row r="1128" spans="2:4" x14ac:dyDescent="0.25">
      <c r="B1128" s="12">
        <v>37508</v>
      </c>
      <c r="C1128" s="18">
        <v>4.117642</v>
      </c>
      <c r="D1128" s="123">
        <f t="shared" si="26"/>
        <v>5.1816026497308876E-3</v>
      </c>
    </row>
    <row r="1129" spans="2:4" x14ac:dyDescent="0.25">
      <c r="B1129" s="12">
        <v>37501</v>
      </c>
      <c r="C1129" s="18">
        <v>4.0964159999999996</v>
      </c>
      <c r="D1129" s="123">
        <f t="shared" si="26"/>
        <v>-5.1548920474389082E-3</v>
      </c>
    </row>
    <row r="1130" spans="2:4" x14ac:dyDescent="0.25">
      <c r="B1130" s="12">
        <v>37494</v>
      </c>
      <c r="C1130" s="18">
        <v>4.117642</v>
      </c>
      <c r="D1130" s="123">
        <f t="shared" si="26"/>
        <v>-8.179735962102419E-3</v>
      </c>
    </row>
    <row r="1131" spans="2:4" x14ac:dyDescent="0.25">
      <c r="B1131" s="12">
        <v>37487</v>
      </c>
      <c r="C1131" s="18">
        <v>4.1516010000000003</v>
      </c>
      <c r="D1131" s="123">
        <f t="shared" si="26"/>
        <v>-3.1682783125310809E-2</v>
      </c>
    </row>
    <row r="1132" spans="2:4" x14ac:dyDescent="0.25">
      <c r="B1132" s="12">
        <v>37480</v>
      </c>
      <c r="C1132" s="18">
        <v>4.287439</v>
      </c>
      <c r="D1132" s="123">
        <f t="shared" si="26"/>
        <v>1.1010801168190865E-2</v>
      </c>
    </row>
    <row r="1133" spans="2:4" x14ac:dyDescent="0.25">
      <c r="B1133" s="12">
        <v>37473</v>
      </c>
      <c r="C1133" s="18">
        <v>4.2407450000000004</v>
      </c>
      <c r="D1133" s="123">
        <f t="shared" si="26"/>
        <v>-1.0002376919053813E-3</v>
      </c>
    </row>
    <row r="1134" spans="2:4" x14ac:dyDescent="0.25">
      <c r="B1134" s="12">
        <v>37466</v>
      </c>
      <c r="C1134" s="18">
        <v>4.2449909999999997</v>
      </c>
      <c r="D1134" s="123">
        <f t="shared" si="26"/>
        <v>-1.4778127331783852E-2</v>
      </c>
    </row>
    <row r="1135" spans="2:4" x14ac:dyDescent="0.25">
      <c r="B1135" s="12">
        <v>37459</v>
      </c>
      <c r="C1135" s="18">
        <v>4.3086650000000004</v>
      </c>
      <c r="D1135" s="123">
        <f t="shared" si="26"/>
        <v>6.8421222295511175E-2</v>
      </c>
    </row>
    <row r="1136" spans="2:4" x14ac:dyDescent="0.25">
      <c r="B1136" s="12">
        <v>37452</v>
      </c>
      <c r="C1136" s="18">
        <v>4.0327400000000004</v>
      </c>
      <c r="D1136" s="123">
        <f t="shared" si="26"/>
        <v>-0.13400211091199776</v>
      </c>
    </row>
    <row r="1137" spans="2:4" x14ac:dyDescent="0.25">
      <c r="B1137" s="12">
        <v>37445</v>
      </c>
      <c r="C1137" s="18">
        <v>4.6567550000000004</v>
      </c>
      <c r="D1137" s="123">
        <f t="shared" si="26"/>
        <v>-0.15809668133069299</v>
      </c>
    </row>
    <row r="1138" spans="2:4" x14ac:dyDescent="0.25">
      <c r="B1138" s="12">
        <v>37438</v>
      </c>
      <c r="C1138" s="18">
        <v>5.5312229999999998</v>
      </c>
      <c r="D1138" s="123">
        <f t="shared" si="26"/>
        <v>-0.10753359078442559</v>
      </c>
    </row>
    <row r="1139" spans="2:4" x14ac:dyDescent="0.25">
      <c r="B1139" s="12">
        <v>37431</v>
      </c>
      <c r="C1139" s="18">
        <v>6.1976820000000004</v>
      </c>
      <c r="D1139" s="123">
        <f t="shared" si="26"/>
        <v>6.5692534507821865E-2</v>
      </c>
    </row>
    <row r="1140" spans="2:4" x14ac:dyDescent="0.25">
      <c r="B1140" s="12">
        <v>37424</v>
      </c>
      <c r="C1140" s="18">
        <v>5.8156379999999999</v>
      </c>
      <c r="D1140" s="123">
        <f t="shared" si="26"/>
        <v>-4.5296099752411556E-2</v>
      </c>
    </row>
    <row r="1141" spans="2:4" x14ac:dyDescent="0.25">
      <c r="B1141" s="12">
        <v>37417</v>
      </c>
      <c r="C1141" s="18">
        <v>6.0915619999999997</v>
      </c>
      <c r="D1141" s="123">
        <f t="shared" si="26"/>
        <v>3.2374172045696925E-2</v>
      </c>
    </row>
    <row r="1142" spans="2:4" x14ac:dyDescent="0.25">
      <c r="B1142" s="12">
        <v>37410</v>
      </c>
      <c r="C1142" s="18">
        <v>5.9005369999999999</v>
      </c>
      <c r="D1142" s="123">
        <f t="shared" si="26"/>
        <v>-5.1194341130519683E-2</v>
      </c>
    </row>
    <row r="1143" spans="2:4" x14ac:dyDescent="0.25">
      <c r="B1143" s="12">
        <v>37403</v>
      </c>
      <c r="C1143" s="18">
        <v>6.2189100000000002</v>
      </c>
      <c r="D1143" s="123">
        <f t="shared" si="26"/>
        <v>6.8730319427361408E-3</v>
      </c>
    </row>
    <row r="1144" spans="2:4" x14ac:dyDescent="0.25">
      <c r="B1144" s="12">
        <v>37396</v>
      </c>
      <c r="C1144" s="18">
        <v>6.1764590000000004</v>
      </c>
      <c r="D1144" s="123">
        <f t="shared" si="26"/>
        <v>-4.3392908778587369E-2</v>
      </c>
    </row>
    <row r="1145" spans="2:4" x14ac:dyDescent="0.25">
      <c r="B1145" s="12">
        <v>37389</v>
      </c>
      <c r="C1145" s="18">
        <v>6.4566309999999998</v>
      </c>
      <c r="D1145" s="123">
        <f t="shared" si="26"/>
        <v>7.2849412669551139E-3</v>
      </c>
    </row>
    <row r="1146" spans="2:4" x14ac:dyDescent="0.25">
      <c r="B1146" s="12">
        <v>37382</v>
      </c>
      <c r="C1146" s="18">
        <v>6.4099349999999999</v>
      </c>
      <c r="D1146" s="123">
        <f t="shared" si="26"/>
        <v>-2.6423244613241748E-3</v>
      </c>
    </row>
    <row r="1147" spans="2:4" x14ac:dyDescent="0.25">
      <c r="B1147" s="12">
        <v>37375</v>
      </c>
      <c r="C1147" s="18">
        <v>6.4269170000000004</v>
      </c>
      <c r="D1147" s="123">
        <f t="shared" si="26"/>
        <v>2.2973183335651903E-2</v>
      </c>
    </row>
    <row r="1148" spans="2:4" x14ac:dyDescent="0.25">
      <c r="B1148" s="12">
        <v>37368</v>
      </c>
      <c r="C1148" s="18">
        <v>6.2825860000000002</v>
      </c>
      <c r="D1148" s="123">
        <f t="shared" si="26"/>
        <v>-2.6315544766089549E-2</v>
      </c>
    </row>
    <row r="1149" spans="2:4" x14ac:dyDescent="0.25">
      <c r="B1149" s="12">
        <v>37361</v>
      </c>
      <c r="C1149" s="18">
        <v>6.4523840000000003</v>
      </c>
      <c r="D1149" s="123">
        <f t="shared" si="26"/>
        <v>0</v>
      </c>
    </row>
    <row r="1150" spans="2:4" x14ac:dyDescent="0.25">
      <c r="B1150" s="12">
        <v>37354</v>
      </c>
      <c r="C1150" s="18">
        <v>6.4523840000000003</v>
      </c>
      <c r="D1150" s="123">
        <f t="shared" si="26"/>
        <v>5.1902563623520193E-2</v>
      </c>
    </row>
    <row r="1151" spans="2:4" x14ac:dyDescent="0.25">
      <c r="B1151" s="12">
        <v>37347</v>
      </c>
      <c r="C1151" s="18">
        <v>6.1340130000000004</v>
      </c>
      <c r="D1151" s="123">
        <f t="shared" si="26"/>
        <v>-1.0273034337676568E-2</v>
      </c>
    </row>
    <row r="1152" spans="2:4" x14ac:dyDescent="0.25">
      <c r="B1152" s="12">
        <v>37340</v>
      </c>
      <c r="C1152" s="18">
        <v>6.1976820000000004</v>
      </c>
      <c r="D1152" s="123">
        <f t="shared" si="26"/>
        <v>-5.5016620393446014E-2</v>
      </c>
    </row>
    <row r="1153" spans="2:4" x14ac:dyDescent="0.25">
      <c r="B1153" s="12">
        <v>37333</v>
      </c>
      <c r="C1153" s="18">
        <v>6.5585089999999999</v>
      </c>
      <c r="D1153" s="123">
        <f t="shared" si="26"/>
        <v>7.8273432856370562E-3</v>
      </c>
    </row>
    <row r="1154" spans="2:4" x14ac:dyDescent="0.25">
      <c r="B1154" s="12">
        <v>37326</v>
      </c>
      <c r="C1154" s="18">
        <v>6.5075719999999997</v>
      </c>
      <c r="D1154" s="123">
        <f t="shared" si="26"/>
        <v>-1.3513689686295627E-2</v>
      </c>
    </row>
    <row r="1155" spans="2:4" x14ac:dyDescent="0.25">
      <c r="B1155" s="12">
        <v>37319</v>
      </c>
      <c r="C1155" s="18">
        <v>6.5967180000000001</v>
      </c>
      <c r="D1155" s="123">
        <f t="shared" ref="D1155:D1218" si="27">C1155/C1156-1</f>
        <v>0.12202171886039759</v>
      </c>
    </row>
    <row r="1156" spans="2:4" x14ac:dyDescent="0.25">
      <c r="B1156" s="12">
        <v>37312</v>
      </c>
      <c r="C1156" s="18">
        <v>5.8793139999999999</v>
      </c>
      <c r="D1156" s="123">
        <f t="shared" si="27"/>
        <v>2.9740375314103007E-2</v>
      </c>
    </row>
    <row r="1157" spans="2:4" x14ac:dyDescent="0.25">
      <c r="B1157" s="12">
        <v>37305</v>
      </c>
      <c r="C1157" s="18">
        <v>5.709511</v>
      </c>
      <c r="D1157" s="123">
        <f t="shared" si="27"/>
        <v>3.7311760113369896E-3</v>
      </c>
    </row>
    <row r="1158" spans="2:4" x14ac:dyDescent="0.25">
      <c r="B1158" s="12">
        <v>37298</v>
      </c>
      <c r="C1158" s="18">
        <v>5.6882869999999999</v>
      </c>
      <c r="D1158" s="123">
        <f t="shared" si="27"/>
        <v>3.7455040628642244E-3</v>
      </c>
    </row>
    <row r="1159" spans="2:4" x14ac:dyDescent="0.25">
      <c r="B1159" s="12">
        <v>37291</v>
      </c>
      <c r="C1159" s="18">
        <v>5.6670610000000003</v>
      </c>
      <c r="D1159" s="123">
        <f t="shared" si="27"/>
        <v>-2.9091311548686272E-2</v>
      </c>
    </row>
    <row r="1160" spans="2:4" x14ac:dyDescent="0.25">
      <c r="B1160" s="12">
        <v>37284</v>
      </c>
      <c r="C1160" s="18">
        <v>5.8368630000000001</v>
      </c>
      <c r="D1160" s="123">
        <f t="shared" si="27"/>
        <v>-6.502565247777703E-3</v>
      </c>
    </row>
    <row r="1161" spans="2:4" x14ac:dyDescent="0.25">
      <c r="B1161" s="12">
        <v>37277</v>
      </c>
      <c r="C1161" s="18">
        <v>5.8750660000000003</v>
      </c>
      <c r="D1161" s="123">
        <f t="shared" si="27"/>
        <v>8.0114996091533719E-3</v>
      </c>
    </row>
    <row r="1162" spans="2:4" x14ac:dyDescent="0.25">
      <c r="B1162" s="12">
        <v>37270</v>
      </c>
      <c r="C1162" s="18">
        <v>5.8283719999999999</v>
      </c>
      <c r="D1162" s="123">
        <f t="shared" si="27"/>
        <v>-8.6646163140802201E-3</v>
      </c>
    </row>
    <row r="1163" spans="2:4" x14ac:dyDescent="0.25">
      <c r="B1163" s="12">
        <v>37263</v>
      </c>
      <c r="C1163" s="18">
        <v>5.8793139999999999</v>
      </c>
      <c r="D1163" s="123">
        <f t="shared" si="27"/>
        <v>8.006183159291913E-3</v>
      </c>
    </row>
    <row r="1164" spans="2:4" x14ac:dyDescent="0.25">
      <c r="B1164" s="12">
        <v>37256</v>
      </c>
      <c r="C1164" s="18">
        <v>5.8326169999999999</v>
      </c>
      <c r="D1164" s="123">
        <f t="shared" si="27"/>
        <v>6.0185327402110023E-2</v>
      </c>
    </row>
    <row r="1165" spans="2:4" x14ac:dyDescent="0.25">
      <c r="B1165" s="12">
        <v>37249</v>
      </c>
      <c r="C1165" s="18">
        <v>5.5015070000000001</v>
      </c>
      <c r="D1165" s="123">
        <f t="shared" si="27"/>
        <v>4.5161203300740915E-2</v>
      </c>
    </row>
    <row r="1166" spans="2:4" x14ac:dyDescent="0.25">
      <c r="B1166" s="12">
        <v>37242</v>
      </c>
      <c r="C1166" s="18">
        <v>5.2637879999999999</v>
      </c>
      <c r="D1166" s="123">
        <f t="shared" si="27"/>
        <v>-4.2470960998402529E-2</v>
      </c>
    </row>
    <row r="1167" spans="2:4" x14ac:dyDescent="0.25">
      <c r="B1167" s="12">
        <v>37235</v>
      </c>
      <c r="C1167" s="18">
        <v>5.4972620000000001</v>
      </c>
      <c r="D1167" s="123">
        <f t="shared" si="27"/>
        <v>-8.4225055177205022E-3</v>
      </c>
    </row>
    <row r="1168" spans="2:4" x14ac:dyDescent="0.25">
      <c r="B1168" s="12">
        <v>37228</v>
      </c>
      <c r="C1168" s="18">
        <v>5.5439559999999997</v>
      </c>
      <c r="D1168" s="123">
        <f t="shared" si="27"/>
        <v>1.6341895434014875E-2</v>
      </c>
    </row>
    <row r="1169" spans="2:4" x14ac:dyDescent="0.25">
      <c r="B1169" s="12">
        <v>37221</v>
      </c>
      <c r="C1169" s="18">
        <v>5.4548139999999998</v>
      </c>
      <c r="D1169" s="123">
        <f t="shared" si="27"/>
        <v>6.4623171049693617E-2</v>
      </c>
    </row>
    <row r="1170" spans="2:4" x14ac:dyDescent="0.25">
      <c r="B1170" s="12">
        <v>37214</v>
      </c>
      <c r="C1170" s="18">
        <v>5.123704</v>
      </c>
      <c r="D1170" s="123">
        <f t="shared" si="27"/>
        <v>-6.5841835730640064E-3</v>
      </c>
    </row>
    <row r="1171" spans="2:4" x14ac:dyDescent="0.25">
      <c r="B1171" s="12">
        <v>37207</v>
      </c>
      <c r="C1171" s="18">
        <v>5.1576630000000003</v>
      </c>
      <c r="D1171" s="123">
        <f t="shared" si="27"/>
        <v>9.7560991180634105E-2</v>
      </c>
    </row>
    <row r="1172" spans="2:4" x14ac:dyDescent="0.25">
      <c r="B1172" s="12">
        <v>37200</v>
      </c>
      <c r="C1172" s="18">
        <v>4.6992039999999999</v>
      </c>
      <c r="D1172" s="123">
        <f t="shared" si="27"/>
        <v>-1.4247377296537134E-2</v>
      </c>
    </row>
    <row r="1173" spans="2:4" x14ac:dyDescent="0.25">
      <c r="B1173" s="12">
        <v>37193</v>
      </c>
      <c r="C1173" s="18">
        <v>4.7671229999999998</v>
      </c>
      <c r="D1173" s="123">
        <f t="shared" si="27"/>
        <v>1.9981231289058599E-2</v>
      </c>
    </row>
    <row r="1174" spans="2:4" x14ac:dyDescent="0.25">
      <c r="B1174" s="12">
        <v>37186</v>
      </c>
      <c r="C1174" s="18">
        <v>4.6737359999999999</v>
      </c>
      <c r="D1174" s="123">
        <f t="shared" si="27"/>
        <v>-9.0722918866692481E-4</v>
      </c>
    </row>
    <row r="1175" spans="2:4" x14ac:dyDescent="0.25">
      <c r="B1175" s="12">
        <v>37179</v>
      </c>
      <c r="C1175" s="18">
        <v>4.6779799999999998</v>
      </c>
      <c r="D1175" s="123">
        <f t="shared" si="27"/>
        <v>-2.8218551632290256E-2</v>
      </c>
    </row>
    <row r="1176" spans="2:4" x14ac:dyDescent="0.25">
      <c r="B1176" s="12">
        <v>37172</v>
      </c>
      <c r="C1176" s="18">
        <v>4.8138189999999996</v>
      </c>
      <c r="D1176" s="123">
        <f t="shared" si="27"/>
        <v>-4.6257459937939061E-2</v>
      </c>
    </row>
    <row r="1177" spans="2:4" x14ac:dyDescent="0.25">
      <c r="B1177" s="12">
        <v>37165</v>
      </c>
      <c r="C1177" s="18">
        <v>5.0472939999999999</v>
      </c>
      <c r="D1177" s="123">
        <f t="shared" si="27"/>
        <v>-9.9242297560386161E-2</v>
      </c>
    </row>
    <row r="1178" spans="2:4" x14ac:dyDescent="0.25">
      <c r="B1178" s="12">
        <v>37158</v>
      </c>
      <c r="C1178" s="18">
        <v>5.6033869999999997</v>
      </c>
      <c r="D1178" s="123">
        <f t="shared" si="27"/>
        <v>0.19026101090639647</v>
      </c>
    </row>
    <row r="1179" spans="2:4" x14ac:dyDescent="0.25">
      <c r="B1179" s="12">
        <v>37151</v>
      </c>
      <c r="C1179" s="18">
        <v>4.7076960000000003</v>
      </c>
      <c r="D1179" s="123">
        <f t="shared" si="27"/>
        <v>-2.4626255242868766E-2</v>
      </c>
    </row>
    <row r="1180" spans="2:4" x14ac:dyDescent="0.25">
      <c r="B1180" s="12">
        <v>37144</v>
      </c>
      <c r="C1180" s="18">
        <v>4.8265560000000001</v>
      </c>
      <c r="D1180" s="123">
        <f t="shared" si="27"/>
        <v>1.7623257469545628E-3</v>
      </c>
    </row>
    <row r="1181" spans="2:4" x14ac:dyDescent="0.25">
      <c r="B1181" s="12">
        <v>37137</v>
      </c>
      <c r="C1181" s="18">
        <v>4.8180649999999998</v>
      </c>
      <c r="D1181" s="123">
        <f t="shared" si="27"/>
        <v>4.4247879854235617E-3</v>
      </c>
    </row>
    <row r="1182" spans="2:4" x14ac:dyDescent="0.25">
      <c r="B1182" s="12">
        <v>37130</v>
      </c>
      <c r="C1182" s="18">
        <v>4.7968400000000004</v>
      </c>
      <c r="D1182" s="123">
        <f t="shared" si="27"/>
        <v>-7.9054756503900703E-2</v>
      </c>
    </row>
    <row r="1183" spans="2:4" x14ac:dyDescent="0.25">
      <c r="B1183" s="12">
        <v>37123</v>
      </c>
      <c r="C1183" s="18">
        <v>5.2086050000000004</v>
      </c>
      <c r="D1183" s="123">
        <f t="shared" si="27"/>
        <v>3.1092906754339067E-2</v>
      </c>
    </row>
    <row r="1184" spans="2:4" x14ac:dyDescent="0.25">
      <c r="B1184" s="12">
        <v>37116</v>
      </c>
      <c r="C1184" s="18">
        <v>5.0515379999999999</v>
      </c>
      <c r="D1184" s="123">
        <f t="shared" si="27"/>
        <v>2.5271870070755487E-3</v>
      </c>
    </row>
    <row r="1185" spans="2:4" x14ac:dyDescent="0.25">
      <c r="B1185" s="12">
        <v>37109</v>
      </c>
      <c r="C1185" s="18">
        <v>5.0388039999999998</v>
      </c>
      <c r="D1185" s="123">
        <f t="shared" si="27"/>
        <v>5.6049951282325816E-2</v>
      </c>
    </row>
    <row r="1186" spans="2:4" x14ac:dyDescent="0.25">
      <c r="B1186" s="12">
        <v>37102</v>
      </c>
      <c r="C1186" s="18">
        <v>4.771369</v>
      </c>
      <c r="D1186" s="123">
        <f t="shared" si="27"/>
        <v>-0.13204628049381673</v>
      </c>
    </row>
    <row r="1187" spans="2:4" x14ac:dyDescent="0.25">
      <c r="B1187" s="12">
        <v>37095</v>
      </c>
      <c r="C1187" s="18">
        <v>5.4972620000000001</v>
      </c>
      <c r="D1187" s="123">
        <f t="shared" si="27"/>
        <v>-4.4280542882585094E-2</v>
      </c>
    </row>
    <row r="1188" spans="2:4" x14ac:dyDescent="0.25">
      <c r="B1188" s="12">
        <v>37088</v>
      </c>
      <c r="C1188" s="18">
        <v>5.7519619999999998</v>
      </c>
      <c r="D1188" s="123">
        <f t="shared" si="27"/>
        <v>-5.2447508671678245E-2</v>
      </c>
    </row>
    <row r="1189" spans="2:4" x14ac:dyDescent="0.25">
      <c r="B1189" s="12">
        <v>37081</v>
      </c>
      <c r="C1189" s="18">
        <v>6.0703360000000002</v>
      </c>
      <c r="D1189" s="123">
        <f t="shared" si="27"/>
        <v>2.1428621908246015E-2</v>
      </c>
    </row>
    <row r="1190" spans="2:4" x14ac:dyDescent="0.25">
      <c r="B1190" s="12">
        <v>37074</v>
      </c>
      <c r="C1190" s="18">
        <v>5.9429860000000003</v>
      </c>
      <c r="D1190" s="123">
        <f t="shared" si="27"/>
        <v>1.4492961437056806E-2</v>
      </c>
    </row>
    <row r="1191" spans="2:4" x14ac:dyDescent="0.25">
      <c r="B1191" s="12">
        <v>37067</v>
      </c>
      <c r="C1191" s="18">
        <v>5.858085</v>
      </c>
      <c r="D1191" s="123">
        <f t="shared" si="27"/>
        <v>9.8725362032068498E-2</v>
      </c>
    </row>
    <row r="1192" spans="2:4" x14ac:dyDescent="0.25">
      <c r="B1192" s="12">
        <v>37060</v>
      </c>
      <c r="C1192" s="18">
        <v>5.3317100000000002</v>
      </c>
      <c r="D1192" s="123">
        <f t="shared" si="27"/>
        <v>4.8005771321559809E-3</v>
      </c>
    </row>
    <row r="1193" spans="2:4" x14ac:dyDescent="0.25">
      <c r="B1193" s="12">
        <v>37053</v>
      </c>
      <c r="C1193" s="18">
        <v>5.3062370000000003</v>
      </c>
      <c r="D1193" s="123">
        <f t="shared" si="27"/>
        <v>1.214539297946593E-2</v>
      </c>
    </row>
    <row r="1194" spans="2:4" x14ac:dyDescent="0.25">
      <c r="B1194" s="12">
        <v>37046</v>
      </c>
      <c r="C1194" s="18">
        <v>5.2425639999999998</v>
      </c>
      <c r="D1194" s="123">
        <f t="shared" si="27"/>
        <v>5.7009165434773745E-3</v>
      </c>
    </row>
    <row r="1195" spans="2:4" x14ac:dyDescent="0.25">
      <c r="B1195" s="12">
        <v>37039</v>
      </c>
      <c r="C1195" s="18">
        <v>5.2128459999999999</v>
      </c>
      <c r="D1195" s="123">
        <f t="shared" si="27"/>
        <v>3.2675964824355752E-3</v>
      </c>
    </row>
    <row r="1196" spans="2:4" x14ac:dyDescent="0.25">
      <c r="B1196" s="12">
        <v>37032</v>
      </c>
      <c r="C1196" s="18">
        <v>5.1958679999999999</v>
      </c>
      <c r="D1196" s="123">
        <f t="shared" si="27"/>
        <v>-8.6567186219682624E-2</v>
      </c>
    </row>
    <row r="1197" spans="2:4" x14ac:dyDescent="0.25">
      <c r="B1197" s="12">
        <v>37025</v>
      </c>
      <c r="C1197" s="18">
        <v>5.6882869999999999</v>
      </c>
      <c r="D1197" s="123">
        <f t="shared" si="27"/>
        <v>-5.5673129312797776E-2</v>
      </c>
    </row>
    <row r="1198" spans="2:4" x14ac:dyDescent="0.25">
      <c r="B1198" s="12">
        <v>37018</v>
      </c>
      <c r="C1198" s="18">
        <v>6.0236419999999997</v>
      </c>
      <c r="D1198" s="123">
        <f t="shared" si="27"/>
        <v>5.5018897415207713E-2</v>
      </c>
    </row>
    <row r="1199" spans="2:4" x14ac:dyDescent="0.25">
      <c r="B1199" s="12">
        <v>37011</v>
      </c>
      <c r="C1199" s="18">
        <v>5.709511</v>
      </c>
      <c r="D1199" s="123">
        <f t="shared" si="27"/>
        <v>1.1277686097673101E-2</v>
      </c>
    </row>
    <row r="1200" spans="2:4" x14ac:dyDescent="0.25">
      <c r="B1200" s="12">
        <v>37004</v>
      </c>
      <c r="C1200" s="18">
        <v>5.6458389999999996</v>
      </c>
      <c r="D1200" s="123">
        <f t="shared" si="27"/>
        <v>-1.1151918264103555E-2</v>
      </c>
    </row>
    <row r="1201" spans="2:4" x14ac:dyDescent="0.25">
      <c r="B1201" s="12">
        <v>36997</v>
      </c>
      <c r="C1201" s="18">
        <v>5.709511</v>
      </c>
      <c r="D1201" s="123">
        <f t="shared" si="27"/>
        <v>9.0020945213737935E-3</v>
      </c>
    </row>
    <row r="1202" spans="2:4" x14ac:dyDescent="0.25">
      <c r="B1202" s="12">
        <v>36990</v>
      </c>
      <c r="C1202" s="18">
        <v>5.6585720000000004</v>
      </c>
      <c r="D1202" s="123">
        <f t="shared" si="27"/>
        <v>4.5216657752098488E-3</v>
      </c>
    </row>
    <row r="1203" spans="2:4" x14ac:dyDescent="0.25">
      <c r="B1203" s="12">
        <v>36983</v>
      </c>
      <c r="C1203" s="18">
        <v>5.6331009999999999</v>
      </c>
      <c r="D1203" s="123">
        <f t="shared" si="27"/>
        <v>-6.7365435756773229E-3</v>
      </c>
    </row>
    <row r="1204" spans="2:4" x14ac:dyDescent="0.25">
      <c r="B1204" s="12">
        <v>36976</v>
      </c>
      <c r="C1204" s="18">
        <v>5.6713060000000004</v>
      </c>
      <c r="D1204" s="123">
        <f t="shared" si="27"/>
        <v>0.10413165538777824</v>
      </c>
    </row>
    <row r="1205" spans="2:4" x14ac:dyDescent="0.25">
      <c r="B1205" s="12">
        <v>36969</v>
      </c>
      <c r="C1205" s="18">
        <v>5.1364400000000003</v>
      </c>
      <c r="D1205" s="123">
        <f t="shared" si="27"/>
        <v>3.8626897566108598E-2</v>
      </c>
    </row>
    <row r="1206" spans="2:4" x14ac:dyDescent="0.25">
      <c r="B1206" s="12">
        <v>36962</v>
      </c>
      <c r="C1206" s="18">
        <v>4.9454140000000004</v>
      </c>
      <c r="D1206" s="123">
        <f t="shared" si="27"/>
        <v>-2.1830442123318528E-2</v>
      </c>
    </row>
    <row r="1207" spans="2:4" x14ac:dyDescent="0.25">
      <c r="B1207" s="12">
        <v>36955</v>
      </c>
      <c r="C1207" s="18">
        <v>5.0557840000000001</v>
      </c>
      <c r="D1207" s="123">
        <f t="shared" si="27"/>
        <v>-0.11449789657993481</v>
      </c>
    </row>
    <row r="1208" spans="2:4" x14ac:dyDescent="0.25">
      <c r="B1208" s="12">
        <v>36948</v>
      </c>
      <c r="C1208" s="18">
        <v>5.709511</v>
      </c>
      <c r="D1208" s="123">
        <f t="shared" si="27"/>
        <v>-9.1829760281375572E-2</v>
      </c>
    </row>
    <row r="1209" spans="2:4" x14ac:dyDescent="0.25">
      <c r="B1209" s="12">
        <v>36941</v>
      </c>
      <c r="C1209" s="18">
        <v>6.286829</v>
      </c>
      <c r="D1209" s="123">
        <f t="shared" si="27"/>
        <v>-4.1424049277053676E-2</v>
      </c>
    </row>
    <row r="1210" spans="2:4" x14ac:dyDescent="0.25">
      <c r="B1210" s="12">
        <v>36934</v>
      </c>
      <c r="C1210" s="18">
        <v>6.5585089999999999</v>
      </c>
      <c r="D1210" s="123">
        <f t="shared" si="27"/>
        <v>-8.9033090200809739E-2</v>
      </c>
    </row>
    <row r="1211" spans="2:4" x14ac:dyDescent="0.25">
      <c r="B1211" s="12">
        <v>36927</v>
      </c>
      <c r="C1211" s="18">
        <v>7.199503</v>
      </c>
      <c r="D1211" s="123">
        <f t="shared" si="27"/>
        <v>-0.1166669100090143</v>
      </c>
    </row>
    <row r="1212" spans="2:4" x14ac:dyDescent="0.25">
      <c r="B1212" s="12">
        <v>36920</v>
      </c>
      <c r="C1212" s="18">
        <v>8.1503829999999997</v>
      </c>
      <c r="D1212" s="123">
        <f t="shared" si="27"/>
        <v>-4.8915978534283977E-2</v>
      </c>
    </row>
    <row r="1213" spans="2:4" x14ac:dyDescent="0.25">
      <c r="B1213" s="12">
        <v>36913</v>
      </c>
      <c r="C1213" s="18">
        <v>8.5695720000000009</v>
      </c>
      <c r="D1213" s="123">
        <f t="shared" si="27"/>
        <v>-6.1543803468983027E-3</v>
      </c>
    </row>
    <row r="1214" spans="2:4" x14ac:dyDescent="0.25">
      <c r="B1214" s="12">
        <v>36906</v>
      </c>
      <c r="C1214" s="18">
        <v>8.6226389999999995</v>
      </c>
      <c r="D1214" s="123">
        <f t="shared" si="27"/>
        <v>0.13240440677805831</v>
      </c>
    </row>
    <row r="1215" spans="2:4" x14ac:dyDescent="0.25">
      <c r="B1215" s="12">
        <v>36899</v>
      </c>
      <c r="C1215" s="18">
        <v>7.614452</v>
      </c>
      <c r="D1215" s="123">
        <f t="shared" si="27"/>
        <v>1.0563437293708899E-2</v>
      </c>
    </row>
    <row r="1216" spans="2:4" x14ac:dyDescent="0.25">
      <c r="B1216" s="12">
        <v>36892</v>
      </c>
      <c r="C1216" s="18">
        <v>7.5348579999999998</v>
      </c>
      <c r="D1216" s="123">
        <f t="shared" si="27"/>
        <v>0.10937478375249898</v>
      </c>
    </row>
    <row r="1217" spans="2:4" x14ac:dyDescent="0.25">
      <c r="B1217" s="12">
        <v>36885</v>
      </c>
      <c r="C1217" s="18">
        <v>6.7919859999999996</v>
      </c>
      <c r="D1217" s="123">
        <f t="shared" si="27"/>
        <v>0.18518522396242854</v>
      </c>
    </row>
    <row r="1218" spans="2:4" x14ac:dyDescent="0.25">
      <c r="B1218" s="12">
        <v>36878</v>
      </c>
      <c r="C1218" s="18">
        <v>5.7307379999999997</v>
      </c>
      <c r="D1218" s="123">
        <f t="shared" si="27"/>
        <v>-8.8607437914010045E-2</v>
      </c>
    </row>
    <row r="1219" spans="2:4" x14ac:dyDescent="0.25">
      <c r="B1219" s="12">
        <v>36871</v>
      </c>
      <c r="C1219" s="18">
        <v>6.2878920000000003</v>
      </c>
      <c r="D1219" s="123">
        <f t="shared" ref="D1219:D1278" si="28">C1219/C1220-1</f>
        <v>-2.4691336960505628E-2</v>
      </c>
    </row>
    <row r="1220" spans="2:4" x14ac:dyDescent="0.25">
      <c r="B1220" s="12">
        <v>36864</v>
      </c>
      <c r="C1220" s="18">
        <v>6.4470789999999996</v>
      </c>
      <c r="D1220" s="123">
        <f t="shared" si="28"/>
        <v>0.17391286931052075</v>
      </c>
    </row>
    <row r="1221" spans="2:4" x14ac:dyDescent="0.25">
      <c r="B1221" s="12">
        <v>36857</v>
      </c>
      <c r="C1221" s="18">
        <v>5.4919570000000002</v>
      </c>
      <c r="D1221" s="123">
        <f t="shared" si="28"/>
        <v>-7.5892657327478186E-2</v>
      </c>
    </row>
    <row r="1222" spans="2:4" x14ac:dyDescent="0.25">
      <c r="B1222" s="12">
        <v>36850</v>
      </c>
      <c r="C1222" s="18">
        <v>5.9429860000000003</v>
      </c>
      <c r="D1222" s="123">
        <f t="shared" si="28"/>
        <v>4.6729179366264972E-2</v>
      </c>
    </row>
    <row r="1223" spans="2:4" x14ac:dyDescent="0.25">
      <c r="B1223" s="12">
        <v>36843</v>
      </c>
      <c r="C1223" s="18">
        <v>5.6776730000000004</v>
      </c>
      <c r="D1223" s="123">
        <f t="shared" si="28"/>
        <v>-4.4643046441637191E-2</v>
      </c>
    </row>
    <row r="1224" spans="2:4" x14ac:dyDescent="0.25">
      <c r="B1224" s="12">
        <v>36836</v>
      </c>
      <c r="C1224" s="18">
        <v>5.9429860000000003</v>
      </c>
      <c r="D1224" s="123">
        <f t="shared" si="28"/>
        <v>-6.6666959822611283E-2</v>
      </c>
    </row>
    <row r="1225" spans="2:4" x14ac:dyDescent="0.25">
      <c r="B1225" s="12">
        <v>36829</v>
      </c>
      <c r="C1225" s="18">
        <v>6.3674869999999997</v>
      </c>
      <c r="D1225" s="123">
        <f t="shared" si="28"/>
        <v>-4.3824679059304761E-2</v>
      </c>
    </row>
    <row r="1226" spans="2:4" x14ac:dyDescent="0.25">
      <c r="B1226" s="12">
        <v>36822</v>
      </c>
      <c r="C1226" s="18">
        <v>6.6593299999999997</v>
      </c>
      <c r="D1226" s="123">
        <f t="shared" si="28"/>
        <v>4.1493946606647958E-2</v>
      </c>
    </row>
    <row r="1227" spans="2:4" x14ac:dyDescent="0.25">
      <c r="B1227" s="12">
        <v>36815</v>
      </c>
      <c r="C1227" s="18">
        <v>6.3940169999999998</v>
      </c>
      <c r="D1227" s="123">
        <f t="shared" si="28"/>
        <v>4.3289888599648885E-2</v>
      </c>
    </row>
    <row r="1228" spans="2:4" x14ac:dyDescent="0.25">
      <c r="B1228" s="12">
        <v>36808</v>
      </c>
      <c r="C1228" s="18">
        <v>6.1287060000000002</v>
      </c>
      <c r="D1228" s="123">
        <f t="shared" si="28"/>
        <v>-2.9411401391924774E-2</v>
      </c>
    </row>
    <row r="1229" spans="2:4" x14ac:dyDescent="0.25">
      <c r="B1229" s="12">
        <v>36801</v>
      </c>
      <c r="C1229" s="18">
        <v>6.3144220000000004</v>
      </c>
      <c r="D1229" s="123">
        <f t="shared" si="28"/>
        <v>-2.0576295094258845E-2</v>
      </c>
    </row>
    <row r="1230" spans="2:4" x14ac:dyDescent="0.25">
      <c r="B1230" s="12">
        <v>36794</v>
      </c>
      <c r="C1230" s="18">
        <v>6.4470789999999996</v>
      </c>
      <c r="D1230" s="123">
        <f t="shared" si="28"/>
        <v>-0.22115421670299906</v>
      </c>
    </row>
    <row r="1231" spans="2:4" x14ac:dyDescent="0.25">
      <c r="B1231" s="12">
        <v>36787</v>
      </c>
      <c r="C1231" s="18">
        <v>8.2777349999999998</v>
      </c>
      <c r="D1231" s="123">
        <f t="shared" si="28"/>
        <v>-0.11363578687472942</v>
      </c>
    </row>
    <row r="1232" spans="2:4" x14ac:dyDescent="0.25">
      <c r="B1232" s="12">
        <v>36780</v>
      </c>
      <c r="C1232" s="18">
        <v>9.3389769999999999</v>
      </c>
      <c r="D1232" s="123">
        <f t="shared" si="28"/>
        <v>1.7340917674487422E-2</v>
      </c>
    </row>
    <row r="1233" spans="2:4" x14ac:dyDescent="0.25">
      <c r="B1233" s="12">
        <v>36773</v>
      </c>
      <c r="C1233" s="18">
        <v>9.1797909999999998</v>
      </c>
      <c r="D1233" s="123">
        <f t="shared" si="28"/>
        <v>-5.7470859765665905E-3</v>
      </c>
    </row>
    <row r="1234" spans="2:4" x14ac:dyDescent="0.25">
      <c r="B1234" s="12">
        <v>36766</v>
      </c>
      <c r="C1234" s="18">
        <v>9.2328530000000004</v>
      </c>
      <c r="D1234" s="123">
        <f t="shared" si="28"/>
        <v>0.18367284930731675</v>
      </c>
    </row>
    <row r="1235" spans="2:4" x14ac:dyDescent="0.25">
      <c r="B1235" s="12">
        <v>36759</v>
      </c>
      <c r="C1235" s="18">
        <v>7.800173</v>
      </c>
      <c r="D1235" s="123">
        <f t="shared" si="28"/>
        <v>-8.4111889455226518E-2</v>
      </c>
    </row>
    <row r="1236" spans="2:4" x14ac:dyDescent="0.25">
      <c r="B1236" s="12">
        <v>36752</v>
      </c>
      <c r="C1236" s="18">
        <v>8.5165129999999998</v>
      </c>
      <c r="D1236" s="123">
        <f t="shared" si="28"/>
        <v>6.999958916299942E-2</v>
      </c>
    </row>
    <row r="1237" spans="2:4" x14ac:dyDescent="0.25">
      <c r="B1237" s="12">
        <v>36745</v>
      </c>
      <c r="C1237" s="18">
        <v>7.9593610000000004</v>
      </c>
      <c r="D1237" s="123">
        <f t="shared" si="28"/>
        <v>-0.1091311316509932</v>
      </c>
    </row>
    <row r="1238" spans="2:4" x14ac:dyDescent="0.25">
      <c r="B1238" s="12">
        <v>36738</v>
      </c>
      <c r="C1238" s="18">
        <v>8.9343800000000009</v>
      </c>
      <c r="D1238" s="123">
        <f t="shared" si="28"/>
        <v>1.1261492225253633E-2</v>
      </c>
    </row>
    <row r="1239" spans="2:4" x14ac:dyDescent="0.25">
      <c r="B1239" s="12">
        <v>36731</v>
      </c>
      <c r="C1239" s="18">
        <v>8.8348859999999991</v>
      </c>
      <c r="D1239" s="123">
        <f t="shared" si="28"/>
        <v>-3.1976947715452564E-2</v>
      </c>
    </row>
    <row r="1240" spans="2:4" x14ac:dyDescent="0.25">
      <c r="B1240" s="12">
        <v>36724</v>
      </c>
      <c r="C1240" s="18">
        <v>9.1267309999999995</v>
      </c>
      <c r="D1240" s="123">
        <f t="shared" si="28"/>
        <v>0</v>
      </c>
    </row>
    <row r="1241" spans="2:4" x14ac:dyDescent="0.25">
      <c r="B1241" s="12">
        <v>36717</v>
      </c>
      <c r="C1241" s="18">
        <v>9.1267309999999995</v>
      </c>
      <c r="D1241" s="123">
        <f t="shared" si="28"/>
        <v>3.6144538646651014E-2</v>
      </c>
    </row>
    <row r="1242" spans="2:4" x14ac:dyDescent="0.25">
      <c r="B1242" s="12">
        <v>36710</v>
      </c>
      <c r="C1242" s="18">
        <v>8.8083570000000009</v>
      </c>
      <c r="D1242" s="123">
        <f t="shared" si="28"/>
        <v>-3.0027552138192082E-3</v>
      </c>
    </row>
    <row r="1243" spans="2:4" x14ac:dyDescent="0.25">
      <c r="B1243" s="12">
        <v>36703</v>
      </c>
      <c r="C1243" s="18">
        <v>8.8348859999999991</v>
      </c>
      <c r="D1243" s="123">
        <f t="shared" si="28"/>
        <v>0.24719057346096673</v>
      </c>
    </row>
    <row r="1244" spans="2:4" x14ac:dyDescent="0.25">
      <c r="B1244" s="12">
        <v>36696</v>
      </c>
      <c r="C1244" s="18">
        <v>7.0838299999999998</v>
      </c>
      <c r="D1244" s="123">
        <f t="shared" si="28"/>
        <v>-4.3010186160871045E-2</v>
      </c>
    </row>
    <row r="1245" spans="2:4" x14ac:dyDescent="0.25">
      <c r="B1245" s="12">
        <v>36689</v>
      </c>
      <c r="C1245" s="18">
        <v>7.4021999999999997</v>
      </c>
      <c r="D1245" s="123">
        <f t="shared" si="28"/>
        <v>-2.6177898887581041E-2</v>
      </c>
    </row>
    <row r="1246" spans="2:4" x14ac:dyDescent="0.25">
      <c r="B1246" s="12">
        <v>36682</v>
      </c>
      <c r="C1246" s="18">
        <v>7.6011829999999998</v>
      </c>
      <c r="D1246" s="123">
        <f t="shared" si="28"/>
        <v>3.0575535666735432E-2</v>
      </c>
    </row>
    <row r="1247" spans="2:4" x14ac:dyDescent="0.25">
      <c r="B1247" s="12">
        <v>36675</v>
      </c>
      <c r="C1247" s="18">
        <v>7.3756680000000001</v>
      </c>
      <c r="D1247" s="123">
        <f t="shared" si="28"/>
        <v>3.7312586897825906E-2</v>
      </c>
    </row>
    <row r="1248" spans="2:4" x14ac:dyDescent="0.25">
      <c r="B1248" s="12">
        <v>36668</v>
      </c>
      <c r="C1248" s="18">
        <v>7.1103620000000003</v>
      </c>
      <c r="D1248" s="123">
        <f t="shared" si="28"/>
        <v>-7.4072130041740181E-3</v>
      </c>
    </row>
    <row r="1249" spans="2:4" x14ac:dyDescent="0.25">
      <c r="B1249" s="12">
        <v>36661</v>
      </c>
      <c r="C1249" s="18">
        <v>7.1634229999999999</v>
      </c>
      <c r="D1249" s="123">
        <f t="shared" si="28"/>
        <v>-6.2499811869755506E-2</v>
      </c>
    </row>
    <row r="1250" spans="2:4" x14ac:dyDescent="0.25">
      <c r="B1250" s="12">
        <v>36654</v>
      </c>
      <c r="C1250" s="18">
        <v>7.6409830000000003</v>
      </c>
      <c r="D1250" s="123">
        <f t="shared" si="28"/>
        <v>2.1277121844606173E-2</v>
      </c>
    </row>
    <row r="1251" spans="2:4" x14ac:dyDescent="0.25">
      <c r="B1251" s="12">
        <v>36647</v>
      </c>
      <c r="C1251" s="18">
        <v>7.4817920000000004</v>
      </c>
      <c r="D1251" s="123">
        <f t="shared" si="28"/>
        <v>3.2965807080472143E-2</v>
      </c>
    </row>
    <row r="1252" spans="2:4" x14ac:dyDescent="0.25">
      <c r="B1252" s="12">
        <v>36640</v>
      </c>
      <c r="C1252" s="18">
        <v>7.2430199999999996</v>
      </c>
      <c r="D1252" s="123">
        <f t="shared" si="28"/>
        <v>9.2000691111051358E-2</v>
      </c>
    </row>
    <row r="1253" spans="2:4" x14ac:dyDescent="0.25">
      <c r="B1253" s="12">
        <v>36633</v>
      </c>
      <c r="C1253" s="18">
        <v>6.6327980000000002</v>
      </c>
      <c r="D1253" s="123">
        <f t="shared" si="28"/>
        <v>0.1737086908936154</v>
      </c>
    </row>
    <row r="1254" spans="2:4" x14ac:dyDescent="0.25">
      <c r="B1254" s="12">
        <v>36626</v>
      </c>
      <c r="C1254" s="18">
        <v>5.6511449999999996</v>
      </c>
      <c r="D1254" s="123">
        <f t="shared" si="28"/>
        <v>-0.1614171878800218</v>
      </c>
    </row>
    <row r="1255" spans="2:4" x14ac:dyDescent="0.25">
      <c r="B1255" s="12">
        <v>36619</v>
      </c>
      <c r="C1255" s="18">
        <v>6.7389229999999998</v>
      </c>
      <c r="D1255" s="123">
        <f t="shared" si="28"/>
        <v>-0.10484557845250086</v>
      </c>
    </row>
    <row r="1256" spans="2:4" x14ac:dyDescent="0.25">
      <c r="B1256" s="12">
        <v>36612</v>
      </c>
      <c r="C1256" s="18">
        <v>7.5282239999999998</v>
      </c>
      <c r="D1256" s="123">
        <f t="shared" si="28"/>
        <v>0.10408508124492744</v>
      </c>
    </row>
    <row r="1257" spans="2:4" x14ac:dyDescent="0.25">
      <c r="B1257" s="12">
        <v>36605</v>
      </c>
      <c r="C1257" s="18">
        <v>6.8185180000000001</v>
      </c>
      <c r="D1257" s="123">
        <f t="shared" si="28"/>
        <v>0.24757301626625261</v>
      </c>
    </row>
    <row r="1258" spans="2:4" x14ac:dyDescent="0.25">
      <c r="B1258" s="12">
        <v>36598</v>
      </c>
      <c r="C1258" s="18">
        <v>5.4654259999999999</v>
      </c>
      <c r="D1258" s="123">
        <f t="shared" si="28"/>
        <v>-6.3636408803838695E-2</v>
      </c>
    </row>
    <row r="1259" spans="2:4" x14ac:dyDescent="0.25">
      <c r="B1259" s="12">
        <v>36591</v>
      </c>
      <c r="C1259" s="18">
        <v>5.8368630000000001</v>
      </c>
      <c r="D1259" s="123">
        <f t="shared" si="28"/>
        <v>1.3824957631821677E-2</v>
      </c>
    </row>
    <row r="1260" spans="2:4" x14ac:dyDescent="0.25">
      <c r="B1260" s="12">
        <v>36584</v>
      </c>
      <c r="C1260" s="18">
        <v>5.757269</v>
      </c>
      <c r="D1260" s="123">
        <f t="shared" si="28"/>
        <v>0.16042785275650728</v>
      </c>
    </row>
    <row r="1261" spans="2:4" x14ac:dyDescent="0.25">
      <c r="B1261" s="12">
        <v>36577</v>
      </c>
      <c r="C1261" s="18">
        <v>4.9613329999999998</v>
      </c>
      <c r="D1261" s="123">
        <f t="shared" si="28"/>
        <v>5.3765085968005E-3</v>
      </c>
    </row>
    <row r="1262" spans="2:4" x14ac:dyDescent="0.25">
      <c r="B1262" s="12">
        <v>36570</v>
      </c>
      <c r="C1262" s="18">
        <v>4.9348010000000002</v>
      </c>
      <c r="D1262" s="123">
        <f t="shared" si="28"/>
        <v>0.12727325474616036</v>
      </c>
    </row>
    <row r="1263" spans="2:4" x14ac:dyDescent="0.25">
      <c r="B1263" s="12">
        <v>36563</v>
      </c>
      <c r="C1263" s="18">
        <v>4.3776440000000001</v>
      </c>
      <c r="D1263" s="123">
        <f t="shared" si="28"/>
        <v>-0.10326154199117521</v>
      </c>
    </row>
    <row r="1264" spans="2:4" x14ac:dyDescent="0.25">
      <c r="B1264" s="12">
        <v>36556</v>
      </c>
      <c r="C1264" s="18">
        <v>4.8817399999999997</v>
      </c>
      <c r="D1264" s="123">
        <f t="shared" si="28"/>
        <v>-0.26984101818479866</v>
      </c>
    </row>
    <row r="1265" spans="2:4" x14ac:dyDescent="0.25">
      <c r="B1265" s="12">
        <v>36549</v>
      </c>
      <c r="C1265" s="18">
        <v>6.6858589999999998</v>
      </c>
      <c r="D1265" s="123">
        <f t="shared" si="28"/>
        <v>4.9999630937605399E-2</v>
      </c>
    </row>
    <row r="1266" spans="2:4" x14ac:dyDescent="0.25">
      <c r="B1266" s="12">
        <v>36542</v>
      </c>
      <c r="C1266" s="18">
        <v>6.3674869999999997</v>
      </c>
      <c r="D1266" s="123">
        <f t="shared" si="28"/>
        <v>1.2658455329703333E-2</v>
      </c>
    </row>
    <row r="1267" spans="2:4" x14ac:dyDescent="0.25">
      <c r="B1267" s="12">
        <v>36535</v>
      </c>
      <c r="C1267" s="18">
        <v>6.2878920000000003</v>
      </c>
      <c r="D1267" s="123">
        <f t="shared" si="28"/>
        <v>-1.6597547363418008E-2</v>
      </c>
    </row>
    <row r="1268" spans="2:4" x14ac:dyDescent="0.25">
      <c r="B1268" s="12">
        <v>36528</v>
      </c>
      <c r="C1268" s="18">
        <v>6.3940169999999998</v>
      </c>
      <c r="D1268" s="123">
        <f t="shared" si="28"/>
        <v>-0.12681175154760393</v>
      </c>
    </row>
    <row r="1269" spans="2:4" x14ac:dyDescent="0.25">
      <c r="B1269" s="12">
        <v>36521</v>
      </c>
      <c r="C1269" s="18">
        <v>7.3226100000000001</v>
      </c>
      <c r="D1269" s="123">
        <f t="shared" si="28"/>
        <v>0.13580274105529044</v>
      </c>
    </row>
    <row r="1270" spans="2:4" x14ac:dyDescent="0.25">
      <c r="B1270" s="12">
        <v>36514</v>
      </c>
      <c r="C1270" s="18">
        <v>6.4470789999999996</v>
      </c>
      <c r="D1270" s="123">
        <f t="shared" si="28"/>
        <v>-2.8000098902454251E-2</v>
      </c>
    </row>
    <row r="1271" spans="2:4" x14ac:dyDescent="0.25">
      <c r="B1271" s="12">
        <v>36507</v>
      </c>
      <c r="C1271" s="18">
        <v>6.6327980000000002</v>
      </c>
      <c r="D1271" s="123">
        <f t="shared" si="28"/>
        <v>-8.7591039054025988E-2</v>
      </c>
    </row>
    <row r="1272" spans="2:4" x14ac:dyDescent="0.25">
      <c r="B1272" s="12">
        <v>36500</v>
      </c>
      <c r="C1272" s="18">
        <v>7.2695449999999999</v>
      </c>
      <c r="D1272" s="123">
        <f t="shared" si="28"/>
        <v>0</v>
      </c>
    </row>
    <row r="1273" spans="2:4" x14ac:dyDescent="0.25">
      <c r="B1273" s="12">
        <v>36493</v>
      </c>
      <c r="C1273" s="18">
        <v>7.2695449999999999</v>
      </c>
      <c r="D1273" s="123">
        <f t="shared" si="28"/>
        <v>-0.16717361129250374</v>
      </c>
    </row>
    <row r="1274" spans="2:4" x14ac:dyDescent="0.25">
      <c r="B1274" s="12">
        <v>36486</v>
      </c>
      <c r="C1274" s="18">
        <v>8.728764</v>
      </c>
      <c r="D1274" s="123">
        <f t="shared" si="28"/>
        <v>-3.8011529626166607E-2</v>
      </c>
    </row>
    <row r="1275" spans="2:4" x14ac:dyDescent="0.25">
      <c r="B1275" s="12">
        <v>36479</v>
      </c>
      <c r="C1275" s="18">
        <v>9.0736679999999996</v>
      </c>
      <c r="D1275" s="123">
        <f t="shared" si="28"/>
        <v>-0.12531957031703744</v>
      </c>
    </row>
    <row r="1276" spans="2:4" x14ac:dyDescent="0.25">
      <c r="B1276" s="12">
        <v>36472</v>
      </c>
      <c r="C1276" s="18">
        <v>10.373695</v>
      </c>
      <c r="D1276" s="123">
        <f t="shared" si="28"/>
        <v>0.17771055373890943</v>
      </c>
    </row>
    <row r="1277" spans="2:4" x14ac:dyDescent="0.25">
      <c r="B1277" s="12">
        <v>36465</v>
      </c>
      <c r="C1277" s="18">
        <v>8.8083570000000009</v>
      </c>
      <c r="D1277" s="123">
        <f t="shared" si="28"/>
        <v>-0.13989649296463247</v>
      </c>
    </row>
    <row r="1278" spans="2:4" x14ac:dyDescent="0.25">
      <c r="B1278" s="12">
        <v>36458</v>
      </c>
      <c r="C1278" s="18">
        <v>10.241042999999999</v>
      </c>
      <c r="D1278" s="123">
        <f t="shared" si="28"/>
        <v>5.2087872998520801E-3</v>
      </c>
    </row>
    <row r="1279" spans="2:4" x14ac:dyDescent="0.25">
      <c r="B1279" s="12">
        <v>36451</v>
      </c>
      <c r="C1279" s="18">
        <v>10.187976000000001</v>
      </c>
      <c r="D1279" s="123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2024-10-11T05:48:44Z</dcterms:modified>
</cp:coreProperties>
</file>