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Oil &amp; Gas - Integrated - US\"/>
    </mc:Choice>
  </mc:AlternateContent>
  <xr:revisionPtr revIDLastSave="0" documentId="13_ncr:1_{CB0F4E80-3D7D-4291-BB3A-83334FA85019}" xr6:coauthVersionLast="47" xr6:coauthVersionMax="47" xr10:uidLastSave="{00000000-0000-0000-0000-000000000000}"/>
  <bookViews>
    <workbookView xWindow="15" yWindow="120" windowWidth="14550" windowHeight="15300" tabRatio="659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Model!$B$26</definedName>
    <definedName name="_xlchart.v1.1" hidden="1">Model!$B$27</definedName>
    <definedName name="_xlchart.v1.2" hidden="1">Model!$L$26:$X$26</definedName>
    <definedName name="_xlchart.v1.3" hidden="1">Model!$L$27:$X$27</definedName>
    <definedName name="_xlchart.v1.4" hidden="1">Model!$L$2:$X$2</definedName>
    <definedName name="_xlchart.v1.5" hidden="1">Model!$B$8</definedName>
    <definedName name="_xlchart.v1.6" hidden="1">Model!$B$9</definedName>
    <definedName name="_xlchart.v1.7" hidden="1">Model!$L$2:$X$2</definedName>
    <definedName name="_xlchart.v1.8" hidden="1">Model!$L$8:$X$8</definedName>
    <definedName name="_xlchart.v1.9" hidden="1">Model!$L$9:$X$9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8" i="1"/>
  <c r="C17" i="1"/>
  <c r="C16" i="1"/>
  <c r="C14" i="1"/>
  <c r="C15" i="1"/>
  <c r="C13" i="1"/>
  <c r="C10" i="1"/>
  <c r="C9" i="1"/>
  <c r="C7" i="1"/>
  <c r="O23" i="2"/>
  <c r="O21" i="2"/>
  <c r="O20" i="2"/>
  <c r="O19" i="2"/>
  <c r="O17" i="2"/>
  <c r="O16" i="2"/>
  <c r="O15" i="2"/>
  <c r="O14" i="2"/>
  <c r="O12" i="2"/>
  <c r="O11" i="2"/>
  <c r="O10" i="2"/>
  <c r="O7" i="2"/>
  <c r="O6" i="2"/>
  <c r="O5" i="2"/>
  <c r="O4" i="2"/>
  <c r="O3" i="2"/>
  <c r="P45" i="2"/>
  <c r="Q45" i="2"/>
  <c r="T63" i="2"/>
  <c r="S63" i="2"/>
  <c r="R63" i="2"/>
  <c r="Q63" i="2"/>
  <c r="R45" i="2"/>
  <c r="R46" i="2" s="1"/>
  <c r="N26" i="2"/>
  <c r="N8" i="2"/>
  <c r="M8" i="2"/>
  <c r="L8" i="2"/>
  <c r="O8" i="2"/>
  <c r="U63" i="2"/>
  <c r="V63" i="2"/>
  <c r="W63" i="2"/>
  <c r="S25" i="2"/>
  <c r="S23" i="2"/>
  <c r="S21" i="2"/>
  <c r="S20" i="2"/>
  <c r="S19" i="2"/>
  <c r="S17" i="2"/>
  <c r="S16" i="2"/>
  <c r="S15" i="2"/>
  <c r="S14" i="2"/>
  <c r="S12" i="2"/>
  <c r="S11" i="2"/>
  <c r="S10" i="2"/>
  <c r="S7" i="2"/>
  <c r="S6" i="2"/>
  <c r="S5" i="2"/>
  <c r="S4" i="2"/>
  <c r="S8" i="2"/>
  <c r="S3" i="2"/>
  <c r="W25" i="2"/>
  <c r="W23" i="2"/>
  <c r="W21" i="2"/>
  <c r="W20" i="2"/>
  <c r="W19" i="2"/>
  <c r="W17" i="2"/>
  <c r="W16" i="2"/>
  <c r="W15" i="2"/>
  <c r="W14" i="2"/>
  <c r="W12" i="2"/>
  <c r="W11" i="2"/>
  <c r="W10" i="2"/>
  <c r="W8" i="2"/>
  <c r="W7" i="2"/>
  <c r="W6" i="2"/>
  <c r="W5" i="2"/>
  <c r="W4" i="2"/>
  <c r="W3" i="2"/>
  <c r="P8" i="2"/>
  <c r="T8" i="2"/>
  <c r="I34" i="2"/>
  <c r="Q34" i="2"/>
  <c r="R34" i="2"/>
  <c r="V34" i="2"/>
  <c r="U34" i="2"/>
  <c r="Q8" i="2"/>
  <c r="U8" i="2"/>
  <c r="W58" i="2"/>
  <c r="W57" i="2"/>
  <c r="W56" i="2"/>
  <c r="W55" i="2"/>
  <c r="W54" i="2"/>
  <c r="W37" i="2" s="1"/>
  <c r="W52" i="2"/>
  <c r="W51" i="2"/>
  <c r="W50" i="2"/>
  <c r="W49" i="2"/>
  <c r="W48" i="2"/>
  <c r="W47" i="2"/>
  <c r="W45" i="2"/>
  <c r="W44" i="2"/>
  <c r="W43" i="2"/>
  <c r="W41" i="2"/>
  <c r="W40" i="2"/>
  <c r="W39" i="2"/>
  <c r="S58" i="2"/>
  <c r="S57" i="2"/>
  <c r="S56" i="2"/>
  <c r="S55" i="2"/>
  <c r="S54" i="2"/>
  <c r="S52" i="2"/>
  <c r="S51" i="2"/>
  <c r="S50" i="2"/>
  <c r="S49" i="2"/>
  <c r="S48" i="2"/>
  <c r="S47" i="2"/>
  <c r="S45" i="2"/>
  <c r="S44" i="2"/>
  <c r="S43" i="2"/>
  <c r="S41" i="2"/>
  <c r="S40" i="2"/>
  <c r="S39" i="2"/>
  <c r="S38" i="2"/>
  <c r="W38" i="2"/>
  <c r="M37" i="2"/>
  <c r="N37" i="2"/>
  <c r="O37" i="2"/>
  <c r="P37" i="2"/>
  <c r="Q37" i="2"/>
  <c r="R37" i="2"/>
  <c r="T37" i="2"/>
  <c r="U37" i="2"/>
  <c r="V37" i="2"/>
  <c r="L37" i="2"/>
  <c r="V26" i="2"/>
  <c r="R8" i="2"/>
  <c r="V8" i="2"/>
  <c r="D32" i="2"/>
  <c r="E32" i="2"/>
  <c r="D62" i="2"/>
  <c r="E62" i="2"/>
  <c r="F62" i="2"/>
  <c r="G62" i="2"/>
  <c r="F37" i="2"/>
  <c r="E37" i="2"/>
  <c r="D37" i="2"/>
  <c r="C37" i="2"/>
  <c r="G37" i="2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68" i="5"/>
  <c r="S37" i="2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2" i="5"/>
  <c r="I33" i="2"/>
  <c r="M13" i="2"/>
  <c r="M18" i="2" s="1"/>
  <c r="N13" i="2"/>
  <c r="N18" i="2" s="1"/>
  <c r="O13" i="2"/>
  <c r="O18" i="2" s="1"/>
  <c r="P13" i="2"/>
  <c r="P18" i="2" s="1"/>
  <c r="Q13" i="2"/>
  <c r="Q18" i="2" s="1"/>
  <c r="Q22" i="2" s="1"/>
  <c r="Q24" i="2" s="1"/>
  <c r="Q26" i="2" s="1"/>
  <c r="R13" i="2"/>
  <c r="R18" i="2" s="1"/>
  <c r="R22" i="2" s="1"/>
  <c r="R24" i="2" s="1"/>
  <c r="R26" i="2" s="1"/>
  <c r="S13" i="2"/>
  <c r="S18" i="2" s="1"/>
  <c r="T13" i="2"/>
  <c r="T18" i="2" s="1"/>
  <c r="U13" i="2"/>
  <c r="U18" i="2" s="1"/>
  <c r="U22" i="2" s="1"/>
  <c r="U24" i="2" s="1"/>
  <c r="U26" i="2" s="1"/>
  <c r="V13" i="2"/>
  <c r="V18" i="2" s="1"/>
  <c r="V22" i="2" s="1"/>
  <c r="V24" i="2" s="1"/>
  <c r="W13" i="2"/>
  <c r="W18" i="2" s="1"/>
  <c r="X13" i="2"/>
  <c r="X18" i="2" s="1"/>
  <c r="X22" i="2" s="1"/>
  <c r="X24" i="2" s="1"/>
  <c r="Y13" i="2"/>
  <c r="Y18" i="2" s="1"/>
  <c r="Y22" i="2" s="1"/>
  <c r="Y24" i="2" s="1"/>
  <c r="L13" i="2"/>
  <c r="L18" i="2" s="1"/>
  <c r="D13" i="2"/>
  <c r="E13" i="2"/>
  <c r="F13" i="2"/>
  <c r="G13" i="2"/>
  <c r="H13" i="2"/>
  <c r="H18" i="2" s="1"/>
  <c r="H22" i="2" s="1"/>
  <c r="I13" i="2"/>
  <c r="I18" i="2" s="1"/>
  <c r="I22" i="2" s="1"/>
  <c r="C13" i="2"/>
  <c r="W31" i="2"/>
  <c r="V31" i="2"/>
  <c r="U31" i="2"/>
  <c r="T31" i="2"/>
  <c r="S31" i="2"/>
  <c r="R31" i="2"/>
  <c r="Q31" i="2"/>
  <c r="P31" i="2"/>
  <c r="O31" i="2"/>
  <c r="N31" i="2"/>
  <c r="M31" i="2"/>
  <c r="L31" i="2"/>
  <c r="N22" i="2" l="1"/>
  <c r="N24" i="2" s="1"/>
  <c r="N34" i="2"/>
  <c r="L22" i="2"/>
  <c r="L24" i="2" s="1"/>
  <c r="L26" i="2" s="1"/>
  <c r="L34" i="2"/>
  <c r="M22" i="2"/>
  <c r="M24" i="2" s="1"/>
  <c r="M26" i="2" s="1"/>
  <c r="M34" i="2"/>
  <c r="O22" i="2"/>
  <c r="O24" i="2" s="1"/>
  <c r="O26" i="2" s="1"/>
  <c r="O34" i="2"/>
  <c r="S22" i="2"/>
  <c r="S24" i="2" s="1"/>
  <c r="S26" i="2" s="1"/>
  <c r="S34" i="2"/>
  <c r="W22" i="2"/>
  <c r="W24" i="2" s="1"/>
  <c r="W26" i="2" s="1"/>
  <c r="W34" i="2"/>
  <c r="P22" i="2"/>
  <c r="P24" i="2" s="1"/>
  <c r="P26" i="2" s="1"/>
  <c r="P34" i="2"/>
  <c r="T22" i="2"/>
  <c r="T24" i="2" s="1"/>
  <c r="T26" i="2" s="1"/>
  <c r="T34" i="2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8" i="2"/>
  <c r="D8" i="2"/>
  <c r="D18" i="2" s="1"/>
  <c r="E8" i="2"/>
  <c r="E18" i="2" s="1"/>
  <c r="E22" i="2" s="1"/>
  <c r="E24" i="2" s="1"/>
  <c r="F8" i="2"/>
  <c r="F18" i="2" s="1"/>
  <c r="F22" i="2" s="1"/>
  <c r="F24" i="2" s="1"/>
  <c r="G8" i="2"/>
  <c r="M29" i="2"/>
  <c r="N29" i="2"/>
  <c r="O29" i="2"/>
  <c r="L28" i="2"/>
  <c r="M28" i="2"/>
  <c r="N28" i="2"/>
  <c r="O28" i="2"/>
  <c r="P28" i="2"/>
  <c r="Q28" i="2"/>
  <c r="R28" i="2"/>
  <c r="S28" i="2"/>
  <c r="T28" i="2"/>
  <c r="U28" i="2"/>
  <c r="V28" i="2"/>
  <c r="W28" i="2"/>
  <c r="P30" i="2"/>
  <c r="Q30" i="2"/>
  <c r="R30" i="2"/>
  <c r="S30" i="2"/>
  <c r="T30" i="2"/>
  <c r="U30" i="2"/>
  <c r="V30" i="2"/>
  <c r="W30" i="2"/>
  <c r="X30" i="2"/>
  <c r="Y30" i="2"/>
  <c r="L42" i="2"/>
  <c r="L46" i="2" s="1"/>
  <c r="M42" i="2"/>
  <c r="M46" i="2" s="1"/>
  <c r="N42" i="2"/>
  <c r="N46" i="2" s="1"/>
  <c r="O42" i="2"/>
  <c r="O46" i="2" s="1"/>
  <c r="P42" i="2"/>
  <c r="P46" i="2" s="1"/>
  <c r="Q42" i="2"/>
  <c r="Q46" i="2" s="1"/>
  <c r="R42" i="2"/>
  <c r="S42" i="2"/>
  <c r="S46" i="2" s="1"/>
  <c r="T42" i="2"/>
  <c r="T46" i="2" s="1"/>
  <c r="U42" i="2"/>
  <c r="U46" i="2" s="1"/>
  <c r="V42" i="2"/>
  <c r="V46" i="2" s="1"/>
  <c r="W42" i="2"/>
  <c r="W46" i="2" s="1"/>
  <c r="L53" i="2"/>
  <c r="L59" i="2" s="1"/>
  <c r="M53" i="2"/>
  <c r="M59" i="2" s="1"/>
  <c r="N53" i="2"/>
  <c r="N59" i="2" s="1"/>
  <c r="O53" i="2"/>
  <c r="O59" i="2" s="1"/>
  <c r="P53" i="2"/>
  <c r="P59" i="2" s="1"/>
  <c r="Q53" i="2"/>
  <c r="Q59" i="2" s="1"/>
  <c r="R53" i="2"/>
  <c r="R59" i="2" s="1"/>
  <c r="S53" i="2"/>
  <c r="S59" i="2" s="1"/>
  <c r="T53" i="2"/>
  <c r="T59" i="2" s="1"/>
  <c r="U53" i="2"/>
  <c r="U59" i="2" s="1"/>
  <c r="V53" i="2"/>
  <c r="V59" i="2" s="1"/>
  <c r="W53" i="2"/>
  <c r="W59" i="2" s="1"/>
  <c r="C42" i="2"/>
  <c r="C46" i="2" s="1"/>
  <c r="D42" i="2"/>
  <c r="D46" i="2" s="1"/>
  <c r="E42" i="2"/>
  <c r="E46" i="2" s="1"/>
  <c r="I29" i="2"/>
  <c r="H29" i="2"/>
  <c r="I30" i="2"/>
  <c r="F32" i="2"/>
  <c r="G32" i="2"/>
  <c r="G18" i="2" l="1"/>
  <c r="G30" i="2"/>
  <c r="D22" i="2"/>
  <c r="D24" i="2" s="1"/>
  <c r="D34" i="2"/>
  <c r="C18" i="2"/>
  <c r="C22" i="2" s="1"/>
  <c r="C24" i="2" s="1"/>
  <c r="C31" i="2"/>
  <c r="U60" i="2"/>
  <c r="M60" i="2"/>
  <c r="T60" i="2"/>
  <c r="S60" i="2"/>
  <c r="L60" i="2"/>
  <c r="W60" i="2"/>
  <c r="O60" i="2"/>
  <c r="V60" i="2"/>
  <c r="N60" i="2"/>
  <c r="R60" i="2"/>
  <c r="Q60" i="2"/>
  <c r="P60" i="2"/>
  <c r="K11" i="5"/>
  <c r="L29" i="2"/>
  <c r="F31" i="2"/>
  <c r="E31" i="2"/>
  <c r="D31" i="2"/>
  <c r="G31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9" i="2"/>
  <c r="X33" i="2"/>
  <c r="T33" i="2"/>
  <c r="P29" i="2"/>
  <c r="S29" i="2"/>
  <c r="S33" i="2"/>
  <c r="W33" i="2"/>
  <c r="W29" i="2"/>
  <c r="V33" i="2"/>
  <c r="V29" i="2"/>
  <c r="U29" i="2"/>
  <c r="U33" i="2"/>
  <c r="R33" i="2"/>
  <c r="R29" i="2"/>
  <c r="Q33" i="2"/>
  <c r="Q29" i="2"/>
  <c r="C28" i="2"/>
  <c r="H34" i="2"/>
  <c r="H30" i="2"/>
  <c r="F28" i="2"/>
  <c r="E28" i="2"/>
  <c r="D28" i="2"/>
  <c r="G28" i="2"/>
  <c r="G53" i="2"/>
  <c r="G59" i="2" s="1"/>
  <c r="G42" i="2"/>
  <c r="G46" i="2" s="1"/>
  <c r="E30" i="2"/>
  <c r="F30" i="2"/>
  <c r="D30" i="2"/>
  <c r="D53" i="2"/>
  <c r="D59" i="2" s="1"/>
  <c r="D60" i="2" s="1"/>
  <c r="E53" i="2"/>
  <c r="F42" i="2"/>
  <c r="F46" i="2" s="1"/>
  <c r="G22" i="2" l="1"/>
  <c r="G24" i="2" s="1"/>
  <c r="G34" i="2"/>
  <c r="G60" i="2"/>
  <c r="P33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34" i="2"/>
  <c r="E34" i="2"/>
  <c r="C34" i="2"/>
  <c r="F53" i="2"/>
  <c r="F59" i="2" s="1"/>
  <c r="F60" i="2" s="1"/>
  <c r="E59" i="2"/>
  <c r="E60" i="2" s="1"/>
  <c r="C53" i="2"/>
  <c r="C59" i="2" s="1"/>
  <c r="C60" i="2" s="1"/>
  <c r="C26" i="2" l="1"/>
  <c r="E26" i="2"/>
  <c r="D29" i="2"/>
  <c r="G33" i="2"/>
  <c r="G26" i="2"/>
  <c r="H33" i="2" s="1"/>
  <c r="G29" i="2"/>
  <c r="C29" i="2" l="1"/>
  <c r="D33" i="2"/>
  <c r="E29" i="2"/>
  <c r="F33" i="2"/>
  <c r="F26" i="2"/>
  <c r="E33" i="2"/>
  <c r="D26" i="2"/>
  <c r="F29" i="2"/>
  <c r="C11" i="1" s="1"/>
  <c r="C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<sst xmlns="http://schemas.openxmlformats.org/spreadsheetml/2006/main" count="194" uniqueCount="175">
  <si>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</si>
  <si>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</si>
  <si>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</si>
  <si>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</si>
  <si>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</si>
  <si>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</si>
  <si>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</si>
  <si>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</si>
  <si>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</si>
  <si>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</si>
  <si>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</si>
  <si>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</si>
  <si>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</si>
  <si>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</si>
  <si>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</si>
  <si>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</si>
  <si>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</si>
  <si>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</si>
  <si>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</si>
  <si>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</si>
  <si>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</si>
  <si>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</si>
  <si>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</si>
  <si>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</si>
  <si>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</si>
  <si>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</si>
  <si>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Other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</si>
  <si>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</si>
  <si>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</si>
  <si>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</si>
  <si>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</si>
  <si>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</si>
  <si>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</si>
  <si>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</si>
  <si>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</si>
  <si>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</si>
  <si>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</si>
  <si>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</si>
  <si>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</si>
  <si>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</si>
  <si>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</si>
  <si>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</si>
  <si>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</si>
  <si>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</si>
  <si>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</si>
  <si>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</si>
  <si>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</si>
  <si>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</si>
  <si>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</si>
  <si>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</si>
  <si>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</si>
  <si>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</si>
  <si>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</si>
  <si>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</si>
  <si>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</si>
  <si>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</si>
  <si>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</si>
  <si>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</si>
  <si>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</si>
  <si>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</si>
  <si>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</si>
  <si>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</si>
  <si>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</si>
  <si>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</si>
  <si>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</si>
  <si>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</si>
  <si>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</si>
  <si>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</si>
  <si>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</si>
  <si>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</si>
  <si>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</si>
  <si>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</si>
  <si>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</si>
  <si>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Notes</t>
  </si>
  <si>
    <t>Receivables</t>
  </si>
  <si>
    <t>PP&amp;E</t>
  </si>
  <si>
    <t>Long term debt</t>
  </si>
  <si>
    <t>Equity</t>
  </si>
  <si>
    <t>Interest exp / op Inc</t>
  </si>
  <si>
    <t>Inventories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</si>
  <si>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</si>
  <si>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</si>
  <si>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</si>
  <si>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</si>
  <si>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</si>
  <si>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</si>
  <si>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</si>
  <si>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</si>
  <si>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</si>
  <si>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</si>
  <si>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</si>
  <si>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</si>
  <si>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</si>
  <si>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</si>
  <si>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</si>
  <si>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</si>
  <si>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</si>
  <si>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</si>
  <si>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</si>
  <si>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</si>
  <si>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</si>
  <si>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</si>
  <si>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</si>
  <si>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</si>
  <si>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</si>
  <si>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</si>
  <si>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</si>
  <si>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</si>
  <si>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</si>
  <si>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</si>
  <si>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</si>
  <si>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</si>
  <si>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</si>
  <si>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</si>
  <si>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</si>
  <si>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</si>
  <si>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</si>
  <si>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</si>
  <si>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</si>
  <si>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</si>
  <si>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</si>
  <si>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</si>
  <si>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</si>
  <si>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</si>
  <si>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</si>
  <si>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</si>
  <si>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</si>
  <si>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</si>
  <si>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</si>
  <si>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</si>
  <si>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</si>
  <si>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</si>
  <si>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</si>
  <si>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G&amp;A</t>
  </si>
  <si>
    <t>MRO</t>
  </si>
  <si>
    <t>Mr. Lee M. Tillman</t>
  </si>
  <si>
    <t>Chairman, President &amp; CEO</t>
  </si>
  <si>
    <t>Mr. Dane E. Whitehead</t>
  </si>
  <si>
    <t>Executive VP &amp; CFO</t>
  </si>
  <si>
    <t>Mr. Michael A. Henderson</t>
  </si>
  <si>
    <t>Executive Vice President of Operations</t>
  </si>
  <si>
    <t>Ms. Kimberly O. Warnica</t>
  </si>
  <si>
    <t>Executive VP, General Counsel &amp; Secretary</t>
  </si>
  <si>
    <t>Mr. Patrick J. Wagner</t>
  </si>
  <si>
    <t>Executive Vice President of Corporate Development &amp; Strategy</t>
  </si>
  <si>
    <t>Mr. Rob L. White</t>
  </si>
  <si>
    <t>VP, Controller &amp; Chief Accounting Officer</t>
  </si>
  <si>
    <t>Mr. Bruce A. McCullough</t>
  </si>
  <si>
    <t>Senior VP of Technology &amp; Innovation and Chief Information Officer</t>
  </si>
  <si>
    <t>Mr. Guy Allen Baber IV, CPA</t>
  </si>
  <si>
    <t>Vice President of Investor Relations</t>
  </si>
  <si>
    <t>Ms. Jill Ramshaw</t>
  </si>
  <si>
    <t>Senior VP of Human Resources</t>
  </si>
  <si>
    <t>Contracts with Customers</t>
  </si>
  <si>
    <t>Net gain commodoty derivatives</t>
  </si>
  <si>
    <t>Income from equity investments</t>
  </si>
  <si>
    <t>Net gain digital assets</t>
  </si>
  <si>
    <t>Production</t>
  </si>
  <si>
    <t>Shipping</t>
  </si>
  <si>
    <t>Exploration</t>
  </si>
  <si>
    <t>Impairments</t>
  </si>
  <si>
    <t>Taxes</t>
  </si>
  <si>
    <t>Net interest and other</t>
  </si>
  <si>
    <t>Loss on early exting of debt</t>
  </si>
  <si>
    <t>Equity method investments</t>
  </si>
  <si>
    <t>Commercial Paper</t>
  </si>
  <si>
    <t>Payroll payable</t>
  </si>
  <si>
    <t>Accrued Tax</t>
  </si>
  <si>
    <t>Deferred tax</t>
  </si>
  <si>
    <t>Defined benefit postretierment</t>
  </si>
  <si>
    <t>Asset retirement</t>
  </si>
  <si>
    <t>Deferred credits</t>
  </si>
  <si>
    <t>Current portion of LTD</t>
  </si>
  <si>
    <t>Debt y/y</t>
  </si>
  <si>
    <t>Contacts with customers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</si>
</sst>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6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0" fontId="0" fillId="0" borderId="0" xfId="1" applyNumberFormat="1" applyFont="1"/>
    <xf numFmtId="3" fontId="0" fillId="0" borderId="0" xfId="0" applyNumberFormat="1" applyFill="1"/>
    <xf numFmtId="3" fontId="0" fillId="0" borderId="2" xfId="0" applyNumberFormat="1" applyFill="1" applyBorder="1"/>
    <xf numFmtId="3" fontId="2" fillId="0" borderId="0" xfId="0" applyNumberFormat="1" applyFont="1" applyBorder="1"/>
    <xf numFmtId="10" fontId="2" fillId="0" borderId="0" xfId="1" applyNumberFormat="1" applyFont="1" applyBorder="1"/>
    <xf numFmtId="9" fontId="0" fillId="7" borderId="0" xfId="0" applyNumberFormat="1" applyFill="1"/>
    <xf numFmtId="9" fontId="0" fillId="7" borderId="2" xfId="0" applyNumberForma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Model!$L$8:$X$8</c:f>
              <c:numCache>
                <c:formatCode>#,##0</c:formatCode>
                <c:ptCount val="13"/>
                <c:pt idx="0">
                  <c:v>1071</c:v>
                </c:pt>
                <c:pt idx="1">
                  <c:v>1143</c:v>
                </c:pt>
                <c:pt idx="2">
                  <c:v>1453</c:v>
                </c:pt>
                <c:pt idx="3">
                  <c:v>1800</c:v>
                </c:pt>
                <c:pt idx="4">
                  <c:v>1753</c:v>
                </c:pt>
                <c:pt idx="5">
                  <c:v>2303</c:v>
                </c:pt>
                <c:pt idx="6">
                  <c:v>2247</c:v>
                </c:pt>
                <c:pt idx="7">
                  <c:v>1733</c:v>
                </c:pt>
                <c:pt idx="8">
                  <c:v>1680</c:v>
                </c:pt>
                <c:pt idx="9">
                  <c:v>1513</c:v>
                </c:pt>
                <c:pt idx="10">
                  <c:v>1813</c:v>
                </c:pt>
                <c:pt idx="11">
                  <c:v>1691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Model!$L$30:$X$30</c:f>
              <c:numCache>
                <c:formatCode>0%</c:formatCode>
                <c:ptCount val="13"/>
                <c:pt idx="4">
                  <c:v>0.63678804855275439</c:v>
                </c:pt>
                <c:pt idx="5">
                  <c:v>1.014873140857393</c:v>
                </c:pt>
                <c:pt idx="6">
                  <c:v>0.54645560908465241</c:v>
                </c:pt>
                <c:pt idx="7">
                  <c:v>-3.7222222222222268E-2</c:v>
                </c:pt>
                <c:pt idx="8">
                  <c:v>-4.164289788933262E-2</c:v>
                </c:pt>
                <c:pt idx="9">
                  <c:v>-0.34303082935301776</c:v>
                </c:pt>
                <c:pt idx="10">
                  <c:v>-0.19314641744548289</c:v>
                </c:pt>
                <c:pt idx="11">
                  <c:v>-2.4235429890363536E-2</c:v>
                </c:pt>
                <c:pt idx="1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Model!$C$8:$I$8</c:f>
              <c:numCache>
                <c:formatCode>#,##0</c:formatCode>
                <c:ptCount val="7"/>
                <c:pt idx="0">
                  <c:v>5190</c:v>
                </c:pt>
                <c:pt idx="1">
                  <c:v>3086</c:v>
                </c:pt>
                <c:pt idx="2">
                  <c:v>5467</c:v>
                </c:pt>
                <c:pt idx="3">
                  <c:v>8036</c:v>
                </c:pt>
                <c:pt idx="4">
                  <c:v>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Model!$B$30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Model!$C$30:$I$30</c:f>
              <c:numCache>
                <c:formatCode>0%</c:formatCode>
                <c:ptCount val="7"/>
                <c:pt idx="1">
                  <c:v>-0.40539499036608861</c:v>
                </c:pt>
                <c:pt idx="2">
                  <c:v>0.77154893065456909</c:v>
                </c:pt>
                <c:pt idx="3">
                  <c:v>0.46991037131882196</c:v>
                </c:pt>
                <c:pt idx="4">
                  <c:v>-0.1666251866600299</c:v>
                </c:pt>
                <c:pt idx="5">
                  <c:v>6.4207854263103048E-3</c:v>
                </c:pt>
                <c:pt idx="6">
                  <c:v>2.6706231454005858E-2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Model!$L$24:$X$24</c:f>
              <c:numCache>
                <c:formatCode>#,##0</c:formatCode>
                <c:ptCount val="13"/>
                <c:pt idx="0">
                  <c:v>97</c:v>
                </c:pt>
                <c:pt idx="1">
                  <c:v>16</c:v>
                </c:pt>
                <c:pt idx="2">
                  <c:v>184</c:v>
                </c:pt>
                <c:pt idx="3">
                  <c:v>649</c:v>
                </c:pt>
                <c:pt idx="4">
                  <c:v>1304</c:v>
                </c:pt>
                <c:pt idx="5">
                  <c:v>966</c:v>
                </c:pt>
                <c:pt idx="6">
                  <c:v>817</c:v>
                </c:pt>
                <c:pt idx="7">
                  <c:v>525</c:v>
                </c:pt>
                <c:pt idx="8">
                  <c:v>417</c:v>
                </c:pt>
                <c:pt idx="9">
                  <c:v>287</c:v>
                </c:pt>
                <c:pt idx="10">
                  <c:v>453</c:v>
                </c:pt>
                <c:pt idx="11">
                  <c:v>397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Model!$B$28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Model!$L$28:$X$28</c:f>
              <c:numCache>
                <c:formatCode>0%</c:formatCode>
                <c:ptCount val="13"/>
                <c:pt idx="0">
                  <c:v>0.72549019607843135</c:v>
                </c:pt>
                <c:pt idx="1">
                  <c:v>0.72178477690288712</c:v>
                </c:pt>
                <c:pt idx="2">
                  <c:v>0.7157604955264969</c:v>
                </c:pt>
                <c:pt idx="3">
                  <c:v>0.79333333333333333</c:v>
                </c:pt>
                <c:pt idx="4">
                  <c:v>0.80148317170564742</c:v>
                </c:pt>
                <c:pt idx="5">
                  <c:v>0.84237950499348679</c:v>
                </c:pt>
                <c:pt idx="6">
                  <c:v>0.79305740987983975</c:v>
                </c:pt>
                <c:pt idx="7">
                  <c:v>0.79399884593190995</c:v>
                </c:pt>
                <c:pt idx="8">
                  <c:v>0.77500000000000002</c:v>
                </c:pt>
                <c:pt idx="9">
                  <c:v>0.74487772637144745</c:v>
                </c:pt>
                <c:pt idx="10">
                  <c:v>0.79260893546607836</c:v>
                </c:pt>
                <c:pt idx="11">
                  <c:v>0.7421643997634535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Model!$C$24:$I$24</c:f>
              <c:numCache>
                <c:formatCode>#,##0</c:formatCode>
                <c:ptCount val="7"/>
                <c:pt idx="0">
                  <c:v>480</c:v>
                </c:pt>
                <c:pt idx="1">
                  <c:v>-1451</c:v>
                </c:pt>
                <c:pt idx="2">
                  <c:v>946</c:v>
                </c:pt>
                <c:pt idx="3">
                  <c:v>3612</c:v>
                </c:pt>
                <c:pt idx="4">
                  <c:v>1554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Model!$B$33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Model!$C$33:$I$33</c:f>
              <c:numCache>
                <c:formatCode>0%</c:formatCode>
                <c:ptCount val="7"/>
                <c:pt idx="1">
                  <c:v>4.0229166666666671</c:v>
                </c:pt>
                <c:pt idx="2">
                  <c:v>1.6519641626464507</c:v>
                </c:pt>
                <c:pt idx="3">
                  <c:v>2.8181818181818183</c:v>
                </c:pt>
                <c:pt idx="4">
                  <c:v>-0.56976744186046513</c:v>
                </c:pt>
                <c:pt idx="5">
                  <c:v>-1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2"/>
          <c:order val="0"/>
          <c:tx>
            <c:strRef>
              <c:f>Model!$B$31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Model!$L$31:$W$31</c:f>
              <c:numCache>
                <c:formatCode>0%</c:formatCode>
                <c:ptCount val="12"/>
                <c:pt idx="0">
                  <c:v>8.309990662931839E-2</c:v>
                </c:pt>
                <c:pt idx="1">
                  <c:v>5.94925634295713E-2</c:v>
                </c:pt>
                <c:pt idx="2">
                  <c:v>4.817618719889883E-2</c:v>
                </c:pt>
                <c:pt idx="3">
                  <c:v>3.5555555555555556E-2</c:v>
                </c:pt>
                <c:pt idx="4">
                  <c:v>4.1642897889332571E-2</c:v>
                </c:pt>
                <c:pt idx="5">
                  <c:v>2.9526704298740773E-2</c:v>
                </c:pt>
                <c:pt idx="6">
                  <c:v>3.5157988429016469E-2</c:v>
                </c:pt>
                <c:pt idx="7">
                  <c:v>5.0778995960761686E-2</c:v>
                </c:pt>
                <c:pt idx="8">
                  <c:v>4.880952380952381E-2</c:v>
                </c:pt>
                <c:pt idx="9">
                  <c:v>4.6926635822868476E-2</c:v>
                </c:pt>
                <c:pt idx="10">
                  <c:v>3.9713182570325425E-2</c:v>
                </c:pt>
                <c:pt idx="11">
                  <c:v>4.2578356002365467E-2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2"/>
          <c:order val="0"/>
          <c:tx>
            <c:strRef>
              <c:f>Model!$B$31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Model!$C$31:$G$31</c:f>
              <c:numCache>
                <c:formatCode>0%</c:formatCode>
                <c:ptCount val="5"/>
                <c:pt idx="0">
                  <c:v>6.8593448940269752E-2</c:v>
                </c:pt>
                <c:pt idx="1">
                  <c:v>8.8788075178224235E-2</c:v>
                </c:pt>
                <c:pt idx="2">
                  <c:v>5.3228461679165902E-2</c:v>
                </c:pt>
                <c:pt idx="3">
                  <c:v>3.8327526132404179E-2</c:v>
                </c:pt>
                <c:pt idx="4">
                  <c:v>4.4348215618933852E-2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-15,73%</c:v>
                </c:pt>
                <c:pt idx="1">
                  <c:v>-15,73% to -12,53%</c:v>
                </c:pt>
                <c:pt idx="2">
                  <c:v>-12,53% to -9,32%</c:v>
                </c:pt>
                <c:pt idx="3">
                  <c:v>-9,32% to -6,12%</c:v>
                </c:pt>
                <c:pt idx="4">
                  <c:v>-6,12% to -2,92%</c:v>
                </c:pt>
                <c:pt idx="5">
                  <c:v>-2,92% to 0,29%</c:v>
                </c:pt>
                <c:pt idx="6">
                  <c:v>0,29% to 3,49%</c:v>
                </c:pt>
                <c:pt idx="7">
                  <c:v>3,49% to 6,70%</c:v>
                </c:pt>
                <c:pt idx="8">
                  <c:v>6,70% to 9,90%</c:v>
                </c:pt>
                <c:pt idx="9">
                  <c:v>9,90% to 13,10%</c:v>
                </c:pt>
                <c:pt idx="10">
                  <c:v>13,10% to 16,31%</c:v>
                </c:pt>
                <c:pt idx="11">
                  <c:v>Greater than 16,31%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35</c:v>
                </c:pt>
                <c:pt idx="3">
                  <c:v>106</c:v>
                </c:pt>
                <c:pt idx="4">
                  <c:v>344</c:v>
                </c:pt>
                <c:pt idx="5">
                  <c:v>681</c:v>
                </c:pt>
                <c:pt idx="6">
                  <c:v>638</c:v>
                </c:pt>
                <c:pt idx="7">
                  <c:v>297</c:v>
                </c:pt>
                <c:pt idx="8">
                  <c:v>105</c:v>
                </c:pt>
                <c:pt idx="9">
                  <c:v>43</c:v>
                </c:pt>
                <c:pt idx="10">
                  <c:v>20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2"/>
  <sheetViews>
    <sheetView tabSelected="1" topLeftCell="A7" workbookViewId="0">
      <selection activeCell="E29" sqref="E29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134</v>
      </c>
      <c r="C2" s="19"/>
      <c r="E2" s="24" t="s">
        <v>50</v>
      </c>
      <c r="F2" s="66" t="s">
        <v>51</v>
      </c>
      <c r="G2" s="25"/>
      <c r="H2" s="26" t="s">
        <v>58</v>
      </c>
      <c r="I2" s="26" t="s">
        <v>1</v>
      </c>
      <c r="J2" s="27" t="s">
        <v>51</v>
      </c>
      <c r="L2" s="30" t="s">
        <v>44</v>
      </c>
      <c r="M2" s="31" t="s">
        <v>60</v>
      </c>
      <c r="N2" s="32" t="s">
        <v>59</v>
      </c>
    </row>
    <row r="3" spans="2:14" x14ac:dyDescent="0.25">
      <c r="B3" s="5" t="s">
        <v>43</v>
      </c>
      <c r="C3" s="20">
        <v>45408</v>
      </c>
      <c r="E3" s="5"/>
      <c r="F3" s="28"/>
      <c r="I3" s="10"/>
      <c r="J3" s="39"/>
      <c r="L3" s="5" t="s">
        <v>135</v>
      </c>
      <c r="M3" t="s">
        <v>136</v>
      </c>
      <c r="N3" s="38"/>
    </row>
    <row r="4" spans="2:14" x14ac:dyDescent="0.25">
      <c r="B4" s="5"/>
      <c r="C4" s="21">
        <v>0.68263888888888891</v>
      </c>
      <c r="E4" s="5"/>
      <c r="F4" s="28"/>
      <c r="I4" s="10"/>
      <c r="J4" s="39"/>
      <c r="L4" s="5" t="s">
        <v>137</v>
      </c>
      <c r="M4" t="s">
        <v>138</v>
      </c>
      <c r="N4" s="13"/>
    </row>
    <row r="5" spans="2:14" x14ac:dyDescent="0.25">
      <c r="B5" s="5"/>
      <c r="C5" s="13"/>
      <c r="E5" s="5"/>
      <c r="F5" s="28"/>
      <c r="I5" s="10"/>
      <c r="J5" s="39"/>
      <c r="L5" s="5" t="s">
        <v>139</v>
      </c>
      <c r="M5" t="s">
        <v>140</v>
      </c>
      <c r="N5" s="13"/>
    </row>
    <row r="6" spans="2:14" x14ac:dyDescent="0.25">
      <c r="B6" s="5" t="s">
        <v>0</v>
      </c>
      <c r="C6" s="13">
        <v>27.68</v>
      </c>
      <c r="E6" s="5"/>
      <c r="F6" s="28"/>
      <c r="I6" s="10"/>
      <c r="J6" s="39"/>
      <c r="L6" s="5" t="s">
        <v>141</v>
      </c>
      <c r="M6" t="s">
        <v>142</v>
      </c>
      <c r="N6" s="13"/>
    </row>
    <row r="7" spans="2:14" x14ac:dyDescent="0.25">
      <c r="B7" s="5" t="s">
        <v>1</v>
      </c>
      <c r="C7" s="15">
        <f>Model!G25</f>
        <v>607</v>
      </c>
      <c r="E7" s="5"/>
      <c r="F7" s="28"/>
      <c r="I7" s="10"/>
      <c r="J7" s="39"/>
      <c r="L7" s="5" t="s">
        <v>143</v>
      </c>
      <c r="M7" t="s">
        <v>144</v>
      </c>
      <c r="N7" s="13"/>
    </row>
    <row r="8" spans="2:14" x14ac:dyDescent="0.25">
      <c r="B8" s="5" t="s">
        <v>2</v>
      </c>
      <c r="C8" s="15">
        <f>C6*C7</f>
        <v>16801.759999999998</v>
      </c>
      <c r="E8" s="5"/>
      <c r="F8" s="28"/>
      <c r="I8" s="10"/>
      <c r="J8" s="39"/>
      <c r="L8" s="5" t="s">
        <v>145</v>
      </c>
      <c r="M8" t="s">
        <v>146</v>
      </c>
      <c r="N8" s="13"/>
    </row>
    <row r="9" spans="2:14" x14ac:dyDescent="0.25">
      <c r="B9" s="5" t="s">
        <v>3</v>
      </c>
      <c r="C9" s="15">
        <f>Model!G38</f>
        <v>155</v>
      </c>
      <c r="E9" s="5"/>
      <c r="F9" s="28"/>
      <c r="I9" s="10"/>
      <c r="J9" s="39"/>
      <c r="L9" s="5" t="s">
        <v>147</v>
      </c>
      <c r="M9" t="s">
        <v>148</v>
      </c>
      <c r="N9" s="13"/>
    </row>
    <row r="10" spans="2:14" x14ac:dyDescent="0.25">
      <c r="B10" s="5" t="s">
        <v>4</v>
      </c>
      <c r="C10" s="15">
        <f>Model!G52+Model!G54</f>
        <v>4978</v>
      </c>
      <c r="E10" s="5"/>
      <c r="F10" s="28"/>
      <c r="I10" s="10"/>
      <c r="J10" s="39"/>
      <c r="L10" s="5" t="s">
        <v>149</v>
      </c>
      <c r="M10" t="s">
        <v>150</v>
      </c>
      <c r="N10" s="13"/>
    </row>
    <row r="11" spans="2:14" x14ac:dyDescent="0.25">
      <c r="B11" s="5" t="s">
        <v>38</v>
      </c>
      <c r="C11" s="15">
        <f>C9-C10</f>
        <v>-4823</v>
      </c>
      <c r="E11" s="5"/>
      <c r="F11" s="28"/>
      <c r="I11" s="10"/>
      <c r="J11" s="39"/>
      <c r="L11" s="5" t="s">
        <v>151</v>
      </c>
      <c r="M11" t="s">
        <v>152</v>
      </c>
      <c r="N11" s="13"/>
    </row>
    <row r="12" spans="2:14" x14ac:dyDescent="0.25">
      <c r="B12" s="5" t="s">
        <v>5</v>
      </c>
      <c r="C12" s="15">
        <f>C8-C9+C10</f>
        <v>21624.76</v>
      </c>
      <c r="E12" s="5"/>
      <c r="F12" s="28"/>
      <c r="J12" s="13"/>
      <c r="L12" s="5"/>
      <c r="N12" s="13"/>
    </row>
    <row r="13" spans="2:14" x14ac:dyDescent="0.25">
      <c r="B13" s="5" t="s">
        <v>49</v>
      </c>
      <c r="C13" s="36">
        <f>C6/Model!G26</f>
        <v>10.811943371943372</v>
      </c>
      <c r="E13" s="5"/>
      <c r="J13" s="13"/>
      <c r="L13" s="5"/>
      <c r="N13" s="13"/>
    </row>
    <row r="14" spans="2:14" x14ac:dyDescent="0.25">
      <c r="B14" s="5" t="s">
        <v>47</v>
      </c>
      <c r="C14" s="36">
        <f>C6/Model!H27</f>
        <v>9.9211469534050174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48</v>
      </c>
      <c r="C15" s="36">
        <f>C6/Model!I27</f>
        <v>8.7044025157232703</v>
      </c>
    </row>
    <row r="16" spans="2:14" x14ac:dyDescent="0.25">
      <c r="B16" s="5" t="s">
        <v>45</v>
      </c>
      <c r="C16" s="6">
        <f>Model!H27/Model!G26-1</f>
        <v>8.9787644787644671E-2</v>
      </c>
    </row>
    <row r="17" spans="2:14" x14ac:dyDescent="0.25">
      <c r="B17" s="5" t="s">
        <v>46</v>
      </c>
      <c r="C17" s="6">
        <f>Model!I27/Model!H27-1</f>
        <v>0.13978494623655924</v>
      </c>
      <c r="E17" s="33" t="s">
        <v>56</v>
      </c>
      <c r="L17" s="130"/>
      <c r="M17" s="131"/>
      <c r="N17" s="132"/>
    </row>
    <row r="18" spans="2:14" x14ac:dyDescent="0.25">
      <c r="B18" s="5" t="s">
        <v>69</v>
      </c>
      <c r="C18" s="53">
        <f>C14/(C16*100)</f>
        <v>1.1049568096890572</v>
      </c>
      <c r="L18" s="133"/>
      <c r="M18" s="134"/>
      <c r="N18" s="135"/>
    </row>
    <row r="19" spans="2:14" x14ac:dyDescent="0.25">
      <c r="B19" s="5" t="s">
        <v>70</v>
      </c>
      <c r="C19" s="53">
        <f>C15/(C17*100)</f>
        <v>0.62269956458635667</v>
      </c>
      <c r="L19" s="133"/>
      <c r="M19" s="134"/>
      <c r="N19" s="135"/>
    </row>
    <row r="20" spans="2:14" x14ac:dyDescent="0.25">
      <c r="B20" s="5" t="s">
        <v>80</v>
      </c>
      <c r="C20" s="6">
        <f>Model!H9/Model!G8-1</f>
        <v>6.4207854263103048E-3</v>
      </c>
      <c r="L20" s="133"/>
      <c r="M20" s="134"/>
      <c r="N20" s="135"/>
    </row>
    <row r="21" spans="2:14" x14ac:dyDescent="0.25">
      <c r="B21" s="5" t="s">
        <v>81</v>
      </c>
      <c r="C21" s="6">
        <f>Model!I9/Model!H9-1</f>
        <v>2.6706231454005858E-2</v>
      </c>
      <c r="L21" s="133"/>
      <c r="M21" s="134"/>
      <c r="N21" s="135"/>
    </row>
    <row r="22" spans="2:14" x14ac:dyDescent="0.25">
      <c r="B22" s="5" t="s">
        <v>71</v>
      </c>
      <c r="C22" s="15">
        <f>Model!G22-Model!G19</f>
        <v>2263</v>
      </c>
      <c r="L22" s="133"/>
      <c r="M22" s="134"/>
      <c r="N22" s="135"/>
    </row>
    <row r="23" spans="2:14" x14ac:dyDescent="0.25">
      <c r="B23" s="5" t="s">
        <v>19</v>
      </c>
      <c r="C23" s="15">
        <f>Model!G22-Model!G19+Model!G14</f>
        <v>4474</v>
      </c>
      <c r="L23" s="133"/>
      <c r="M23" s="134"/>
      <c r="N23" s="135"/>
    </row>
    <row r="24" spans="2:14" x14ac:dyDescent="0.25">
      <c r="B24" s="5" t="s">
        <v>30</v>
      </c>
      <c r="C24" s="7">
        <f>Model!G28</f>
        <v>0.76467074809616242</v>
      </c>
      <c r="L24" s="133"/>
      <c r="M24" s="134"/>
      <c r="N24" s="135"/>
    </row>
    <row r="25" spans="2:14" x14ac:dyDescent="0.25">
      <c r="B25" s="5" t="s">
        <v>31</v>
      </c>
      <c r="C25" s="7">
        <f>Model!G29</f>
        <v>0.23204419889502761</v>
      </c>
      <c r="L25" s="133"/>
      <c r="M25" s="134"/>
      <c r="N25" s="135"/>
    </row>
    <row r="26" spans="2:14" x14ac:dyDescent="0.25">
      <c r="B26" s="5" t="s">
        <v>72</v>
      </c>
      <c r="C26" s="36">
        <f>C12/C23</f>
        <v>4.8334286991506481</v>
      </c>
      <c r="L26" s="133"/>
      <c r="M26" s="134"/>
      <c r="N26" s="135"/>
    </row>
    <row r="27" spans="2:14" x14ac:dyDescent="0.25">
      <c r="B27" s="5" t="s">
        <v>82</v>
      </c>
      <c r="C27" s="126">
        <f>(Model!G52+Model!G54)/Model!G60</f>
        <v>0.44426595269968766</v>
      </c>
      <c r="E27" t="s">
        <v>73</v>
      </c>
      <c r="L27" s="133"/>
      <c r="M27" s="134"/>
      <c r="N27" s="135"/>
    </row>
    <row r="28" spans="2:14" x14ac:dyDescent="0.25">
      <c r="B28" s="5" t="s">
        <v>83</v>
      </c>
      <c r="C28" s="36">
        <f>C22/Model!G23</f>
        <v>6.3389355742296916</v>
      </c>
      <c r="L28" s="136"/>
      <c r="M28" s="137"/>
      <c r="N28" s="138"/>
    </row>
    <row r="29" spans="2:14" x14ac:dyDescent="0.25">
      <c r="B29" s="5" t="s">
        <v>84</v>
      </c>
      <c r="C29" s="36">
        <f>Model!G42/Model!G53</f>
        <v>0.40005099439061703</v>
      </c>
    </row>
    <row r="30" spans="2:14" x14ac:dyDescent="0.25">
      <c r="B30" s="5" t="s">
        <v>85</v>
      </c>
      <c r="C30" s="36">
        <f>(Model!G38+Model!G39+Model!G40)/(Model!G53)</f>
        <v>0.38067312595614483</v>
      </c>
    </row>
    <row r="31" spans="2:14" x14ac:dyDescent="0.25">
      <c r="B31" s="5" t="s">
        <v>86</v>
      </c>
      <c r="C31" s="6">
        <f>(Model!G42-Model!G53)/Model!G46</f>
        <v>-0.12020434227330778</v>
      </c>
    </row>
    <row r="32" spans="2:14" x14ac:dyDescent="0.25">
      <c r="B32" s="5" t="s">
        <v>87</v>
      </c>
      <c r="C32" s="36">
        <f>(Model!G46-Model!G59)/C7</f>
        <v>18.459637561779243</v>
      </c>
    </row>
    <row r="33" spans="2:7" x14ac:dyDescent="0.25">
      <c r="B33" s="5" t="s">
        <v>88</v>
      </c>
      <c r="C33" s="36"/>
    </row>
    <row r="34" spans="2:7" x14ac:dyDescent="0.25">
      <c r="B34" s="5" t="s">
        <v>89</v>
      </c>
      <c r="C34" s="39">
        <f>Model!G24/Model!G46</f>
        <v>7.9386973180076634E-2</v>
      </c>
    </row>
    <row r="35" spans="2:7" x14ac:dyDescent="0.25">
      <c r="B35" s="5" t="s">
        <v>90</v>
      </c>
      <c r="C35" s="39">
        <f>Model!G24/Model!G60</f>
        <v>0.13868808567603749</v>
      </c>
    </row>
    <row r="36" spans="2:7" x14ac:dyDescent="0.25">
      <c r="B36" s="22" t="s">
        <v>91</v>
      </c>
      <c r="C36" s="23"/>
    </row>
    <row r="41" spans="2:7" x14ac:dyDescent="0.25">
      <c r="E41" s="64"/>
      <c r="F41" s="65"/>
      <c r="G41" s="65"/>
    </row>
    <row r="42" spans="2:7" x14ac:dyDescent="0.25">
      <c r="E42" s="64"/>
      <c r="F42" s="65"/>
      <c r="G42" s="65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1"/>
  <sheetViews>
    <sheetView zoomScaleNormal="100" workbookViewId="0">
      <pane xSplit="2" ySplit="2" topLeftCell="C36" activePane="bottomRight" state="frozen"/>
      <selection pane="topRight" activeCell="B1" sqref="B1"/>
      <selection pane="bottomLeft" activeCell="A3" sqref="A3"/>
      <selection pane="bottomRight" activeCell="G22" sqref="G22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39</v>
      </c>
    </row>
    <row r="2" spans="1:25" x14ac:dyDescent="0.25">
      <c r="C2" t="s">
        <v>35</v>
      </c>
      <c r="D2" t="s">
        <v>18</v>
      </c>
      <c r="E2" t="s">
        <v>14</v>
      </c>
      <c r="F2" t="s">
        <v>15</v>
      </c>
      <c r="G2" s="13" t="s">
        <v>16</v>
      </c>
      <c r="H2" t="s">
        <v>33</v>
      </c>
      <c r="I2" t="s">
        <v>68</v>
      </c>
      <c r="L2" t="s">
        <v>34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37</v>
      </c>
      <c r="V2" t="s">
        <v>41</v>
      </c>
      <c r="W2" s="13" t="s">
        <v>42</v>
      </c>
      <c r="X2" t="s">
        <v>64</v>
      </c>
      <c r="Y2" t="s">
        <v>67</v>
      </c>
    </row>
    <row r="3" spans="1:25" x14ac:dyDescent="0.25">
      <c r="B3" s="9" t="s">
        <v>153</v>
      </c>
      <c r="C3" s="10">
        <v>5063</v>
      </c>
      <c r="D3" s="10">
        <v>3097</v>
      </c>
      <c r="E3" s="10">
        <v>5601</v>
      </c>
      <c r="F3" s="10">
        <v>7540</v>
      </c>
      <c r="G3" s="15">
        <v>6407</v>
      </c>
      <c r="L3" s="10">
        <v>1177</v>
      </c>
      <c r="M3" s="10">
        <v>1254</v>
      </c>
      <c r="N3" s="10">
        <v>1438</v>
      </c>
      <c r="O3" s="10">
        <f>E3-N3-M3-L3</f>
        <v>1732</v>
      </c>
      <c r="P3" s="10">
        <v>1761</v>
      </c>
      <c r="Q3" s="10">
        <v>2168</v>
      </c>
      <c r="R3" s="10">
        <v>2008</v>
      </c>
      <c r="S3" s="10">
        <f>F3-R3-Q3-P3</f>
        <v>1603</v>
      </c>
      <c r="T3" s="10">
        <v>1567</v>
      </c>
      <c r="U3" s="10">
        <v>1484</v>
      </c>
      <c r="V3" s="10">
        <v>1771</v>
      </c>
      <c r="W3" s="15">
        <f>G3-V3-U3-T3</f>
        <v>1585</v>
      </c>
    </row>
    <row r="4" spans="1:25" x14ac:dyDescent="0.25">
      <c r="B4" s="9" t="s">
        <v>154</v>
      </c>
      <c r="C4" s="10">
        <v>-72</v>
      </c>
      <c r="D4" s="10">
        <v>116</v>
      </c>
      <c r="E4" s="10">
        <v>-383</v>
      </c>
      <c r="F4" s="10">
        <v>-114</v>
      </c>
      <c r="G4" s="15">
        <v>42</v>
      </c>
      <c r="L4" s="10">
        <v>-153</v>
      </c>
      <c r="M4" s="10">
        <v>-166</v>
      </c>
      <c r="N4" s="10">
        <v>-79</v>
      </c>
      <c r="O4" s="10">
        <f t="shared" ref="O4:O7" si="0">E4-N4-M4-L4</f>
        <v>15</v>
      </c>
      <c r="P4" s="10">
        <v>-143</v>
      </c>
      <c r="Q4" s="10">
        <v>-27</v>
      </c>
      <c r="R4" s="10">
        <v>41</v>
      </c>
      <c r="S4" s="10">
        <f t="shared" ref="S4:S7" si="1">F4-R4-Q4-P4</f>
        <v>15</v>
      </c>
      <c r="T4" s="10">
        <v>15</v>
      </c>
      <c r="U4" s="10">
        <v>3</v>
      </c>
      <c r="V4" s="10">
        <v>1</v>
      </c>
      <c r="W4" s="15">
        <f t="shared" ref="W4:W7" si="2">G4-V4-U4-T4</f>
        <v>23</v>
      </c>
    </row>
    <row r="5" spans="1:25" x14ac:dyDescent="0.25">
      <c r="B5" s="9" t="s">
        <v>155</v>
      </c>
      <c r="C5" s="10">
        <v>87</v>
      </c>
      <c r="D5" s="10">
        <v>-161</v>
      </c>
      <c r="E5" s="10">
        <v>253</v>
      </c>
      <c r="F5" s="10">
        <v>613</v>
      </c>
      <c r="G5" s="15">
        <v>185</v>
      </c>
      <c r="L5" s="10">
        <v>44</v>
      </c>
      <c r="M5" s="10">
        <v>49</v>
      </c>
      <c r="N5" s="10">
        <v>86</v>
      </c>
      <c r="O5" s="10">
        <f t="shared" si="0"/>
        <v>74</v>
      </c>
      <c r="P5" s="10">
        <v>127</v>
      </c>
      <c r="Q5" s="10">
        <v>152</v>
      </c>
      <c r="R5" s="10">
        <v>190</v>
      </c>
      <c r="S5" s="10">
        <f t="shared" si="1"/>
        <v>144</v>
      </c>
      <c r="T5" s="10">
        <v>80</v>
      </c>
      <c r="U5" s="10">
        <v>22</v>
      </c>
      <c r="V5" s="10">
        <v>38</v>
      </c>
      <c r="W5" s="15">
        <f t="shared" si="2"/>
        <v>45</v>
      </c>
    </row>
    <row r="6" spans="1:25" x14ac:dyDescent="0.25">
      <c r="B6" s="9" t="s">
        <v>156</v>
      </c>
      <c r="C6" s="10">
        <v>50</v>
      </c>
      <c r="D6" s="10">
        <v>9</v>
      </c>
      <c r="E6" s="10">
        <v>-19</v>
      </c>
      <c r="F6" s="10">
        <v>-38</v>
      </c>
      <c r="G6" s="15">
        <v>17</v>
      </c>
      <c r="L6" s="10">
        <v>0</v>
      </c>
      <c r="M6" s="10">
        <v>1</v>
      </c>
      <c r="N6" s="10">
        <v>7</v>
      </c>
      <c r="O6" s="10">
        <f t="shared" si="0"/>
        <v>-27</v>
      </c>
      <c r="P6" s="10">
        <v>0</v>
      </c>
      <c r="Q6" s="10">
        <v>-1</v>
      </c>
      <c r="R6" s="10">
        <v>2</v>
      </c>
      <c r="S6" s="10">
        <f t="shared" si="1"/>
        <v>-39</v>
      </c>
      <c r="T6" s="10">
        <v>5</v>
      </c>
      <c r="U6" s="10">
        <v>0</v>
      </c>
      <c r="V6" s="10">
        <v>1</v>
      </c>
      <c r="W6" s="15">
        <f t="shared" si="2"/>
        <v>11</v>
      </c>
    </row>
    <row r="7" spans="1:25" x14ac:dyDescent="0.25">
      <c r="B7" s="9" t="s">
        <v>26</v>
      </c>
      <c r="C7" s="10">
        <v>62</v>
      </c>
      <c r="D7" s="10">
        <v>25</v>
      </c>
      <c r="E7" s="150">
        <v>15</v>
      </c>
      <c r="F7" s="150">
        <v>35</v>
      </c>
      <c r="G7" s="151">
        <v>46</v>
      </c>
      <c r="L7" s="10">
        <v>3</v>
      </c>
      <c r="M7" s="150">
        <v>5</v>
      </c>
      <c r="N7" s="150">
        <v>1</v>
      </c>
      <c r="O7" s="10">
        <f t="shared" si="0"/>
        <v>6</v>
      </c>
      <c r="P7" s="150">
        <v>8</v>
      </c>
      <c r="Q7" s="150">
        <v>11</v>
      </c>
      <c r="R7" s="150">
        <v>6</v>
      </c>
      <c r="S7" s="10">
        <f t="shared" si="1"/>
        <v>10</v>
      </c>
      <c r="T7" s="150">
        <v>13</v>
      </c>
      <c r="U7" s="150">
        <v>4</v>
      </c>
      <c r="V7" s="150">
        <v>2</v>
      </c>
      <c r="W7" s="15">
        <f t="shared" si="2"/>
        <v>27</v>
      </c>
    </row>
    <row r="8" spans="1:25" s="1" customFormat="1" x14ac:dyDescent="0.25">
      <c r="B8" s="1" t="s">
        <v>17</v>
      </c>
      <c r="C8" s="11">
        <f>SUM(C3:C7)</f>
        <v>5190</v>
      </c>
      <c r="D8" s="11">
        <f>SUM(D3:D7)</f>
        <v>3086</v>
      </c>
      <c r="E8" s="11">
        <f>SUM(E3:E7)</f>
        <v>5467</v>
      </c>
      <c r="F8" s="11">
        <f>SUM(F3:F7)</f>
        <v>8036</v>
      </c>
      <c r="G8" s="14">
        <f>SUM(G3:G7)</f>
        <v>6697</v>
      </c>
      <c r="H8" s="44"/>
      <c r="I8" s="44"/>
      <c r="L8" s="11">
        <f>SUM(L3:L7)</f>
        <v>1071</v>
      </c>
      <c r="M8" s="11">
        <f>SUM(M3:M7)</f>
        <v>1143</v>
      </c>
      <c r="N8" s="11">
        <f>SUM(N3:N7)</f>
        <v>1453</v>
      </c>
      <c r="O8" s="11">
        <f>SUM(O3:O7)</f>
        <v>1800</v>
      </c>
      <c r="P8" s="11">
        <f>SUM(P3:P7)</f>
        <v>1753</v>
      </c>
      <c r="Q8" s="11">
        <f>SUM(Q3:Q7)</f>
        <v>2303</v>
      </c>
      <c r="R8" s="11">
        <f>SUM(R3:R7)</f>
        <v>2247</v>
      </c>
      <c r="S8" s="11">
        <f>SUM(S3:S7)</f>
        <v>1733</v>
      </c>
      <c r="T8" s="11">
        <f>SUM(T3:T7)</f>
        <v>1680</v>
      </c>
      <c r="U8" s="11">
        <f>SUM(U3:U7)</f>
        <v>1513</v>
      </c>
      <c r="V8" s="11">
        <f>SUM(V3:V7)</f>
        <v>1813</v>
      </c>
      <c r="W8" s="14">
        <f>SUM(W3:W7)</f>
        <v>1691</v>
      </c>
      <c r="X8" s="11"/>
    </row>
    <row r="9" spans="1:25" x14ac:dyDescent="0.25">
      <c r="B9" s="9" t="s">
        <v>66</v>
      </c>
      <c r="C9" s="10"/>
      <c r="D9" s="10"/>
      <c r="E9" s="10"/>
      <c r="F9" s="10"/>
      <c r="G9" s="15"/>
      <c r="H9" s="43">
        <v>6740</v>
      </c>
      <c r="I9" s="43">
        <v>6920</v>
      </c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15"/>
      <c r="X9" s="10"/>
      <c r="Y9" s="41"/>
    </row>
    <row r="10" spans="1:25" x14ac:dyDescent="0.25">
      <c r="B10" s="9" t="s">
        <v>157</v>
      </c>
      <c r="C10" s="10">
        <v>712</v>
      </c>
      <c r="D10" s="10">
        <v>555</v>
      </c>
      <c r="E10" s="10">
        <v>534</v>
      </c>
      <c r="F10" s="10">
        <v>690</v>
      </c>
      <c r="G10" s="15">
        <v>828</v>
      </c>
      <c r="H10" s="43"/>
      <c r="I10" s="43"/>
      <c r="L10" s="41">
        <v>121</v>
      </c>
      <c r="M10" s="41">
        <v>126</v>
      </c>
      <c r="N10" s="41">
        <v>131</v>
      </c>
      <c r="O10" s="10">
        <f t="shared" ref="O10:O12" si="3">E10-N10-M10-L10</f>
        <v>156</v>
      </c>
      <c r="P10" s="41">
        <v>152</v>
      </c>
      <c r="Q10" s="41">
        <v>164</v>
      </c>
      <c r="R10" s="41">
        <v>193</v>
      </c>
      <c r="S10" s="10">
        <f t="shared" ref="S10:S12" si="4">F10-R10-Q10-P10</f>
        <v>181</v>
      </c>
      <c r="T10" s="41">
        <v>201</v>
      </c>
      <c r="U10" s="41">
        <v>214</v>
      </c>
      <c r="V10" s="41">
        <v>192</v>
      </c>
      <c r="W10" s="15">
        <f t="shared" ref="W10:W12" si="5">G10-V10-U10-T10</f>
        <v>221</v>
      </c>
      <c r="X10" s="10"/>
      <c r="Y10" s="41"/>
    </row>
    <row r="11" spans="1:25" x14ac:dyDescent="0.25">
      <c r="B11" s="9" t="s">
        <v>158</v>
      </c>
      <c r="C11" s="10">
        <v>605</v>
      </c>
      <c r="D11" s="10">
        <v>596</v>
      </c>
      <c r="E11" s="10">
        <v>727</v>
      </c>
      <c r="F11" s="10">
        <v>733</v>
      </c>
      <c r="G11" s="15">
        <v>689</v>
      </c>
      <c r="H11" s="43"/>
      <c r="I11" s="43"/>
      <c r="L11" s="41">
        <v>152</v>
      </c>
      <c r="M11" s="41">
        <v>167</v>
      </c>
      <c r="N11" s="41">
        <v>219</v>
      </c>
      <c r="O11" s="10">
        <f t="shared" si="3"/>
        <v>189</v>
      </c>
      <c r="P11" s="41">
        <v>185</v>
      </c>
      <c r="Q11" s="41">
        <v>191</v>
      </c>
      <c r="R11" s="41">
        <v>199</v>
      </c>
      <c r="S11" s="10">
        <f t="shared" si="4"/>
        <v>158</v>
      </c>
      <c r="T11" s="41">
        <v>162</v>
      </c>
      <c r="U11" s="41">
        <v>161</v>
      </c>
      <c r="V11" s="41">
        <v>164</v>
      </c>
      <c r="W11" s="15">
        <f t="shared" si="5"/>
        <v>202</v>
      </c>
      <c r="X11" s="10"/>
      <c r="Y11" s="41"/>
    </row>
    <row r="12" spans="1:25" x14ac:dyDescent="0.25">
      <c r="B12" s="9" t="s">
        <v>159</v>
      </c>
      <c r="C12" s="10">
        <v>149</v>
      </c>
      <c r="D12" s="10">
        <v>181</v>
      </c>
      <c r="E12" s="10">
        <v>136</v>
      </c>
      <c r="F12" s="10">
        <v>110</v>
      </c>
      <c r="G12" s="15">
        <v>59</v>
      </c>
      <c r="H12" s="43"/>
      <c r="I12" s="43"/>
      <c r="L12" s="41">
        <v>21</v>
      </c>
      <c r="M12" s="41">
        <v>25</v>
      </c>
      <c r="N12" s="41">
        <v>63</v>
      </c>
      <c r="O12" s="10">
        <f t="shared" si="3"/>
        <v>27</v>
      </c>
      <c r="P12" s="41">
        <v>11</v>
      </c>
      <c r="Q12" s="41">
        <v>8</v>
      </c>
      <c r="R12" s="41">
        <v>73</v>
      </c>
      <c r="S12" s="10">
        <f t="shared" si="4"/>
        <v>18</v>
      </c>
      <c r="T12" s="41">
        <v>15</v>
      </c>
      <c r="U12" s="41">
        <v>11</v>
      </c>
      <c r="V12" s="41">
        <v>20</v>
      </c>
      <c r="W12" s="15">
        <f t="shared" si="5"/>
        <v>13</v>
      </c>
      <c r="X12" s="10"/>
      <c r="Y12" s="41"/>
    </row>
    <row r="13" spans="1:25" s="1" customFormat="1" x14ac:dyDescent="0.25">
      <c r="B13" s="1" t="s">
        <v>61</v>
      </c>
      <c r="C13" s="11">
        <f>SUM(C10:C12)</f>
        <v>1466</v>
      </c>
      <c r="D13" s="11">
        <f t="shared" ref="D13:I13" si="6">SUM(D10:D12)</f>
        <v>1332</v>
      </c>
      <c r="E13" s="11">
        <f t="shared" si="6"/>
        <v>1397</v>
      </c>
      <c r="F13" s="11">
        <f t="shared" si="6"/>
        <v>1533</v>
      </c>
      <c r="G13" s="14">
        <f t="shared" si="6"/>
        <v>1576</v>
      </c>
      <c r="H13" s="11">
        <f t="shared" si="6"/>
        <v>0</v>
      </c>
      <c r="I13" s="11">
        <f t="shared" si="6"/>
        <v>0</v>
      </c>
      <c r="L13" s="11">
        <f t="shared" ref="L13" si="7">SUM(L10:L12)</f>
        <v>294</v>
      </c>
      <c r="M13" s="11">
        <f t="shared" ref="M13" si="8">SUM(M10:M12)</f>
        <v>318</v>
      </c>
      <c r="N13" s="11">
        <f t="shared" ref="N13" si="9">SUM(N10:N12)</f>
        <v>413</v>
      </c>
      <c r="O13" s="11">
        <f t="shared" ref="O13" si="10">SUM(O10:O12)</f>
        <v>372</v>
      </c>
      <c r="P13" s="11">
        <f t="shared" ref="P13" si="11">SUM(P10:P12)</f>
        <v>348</v>
      </c>
      <c r="Q13" s="11">
        <f t="shared" ref="Q13" si="12">SUM(Q10:Q12)</f>
        <v>363</v>
      </c>
      <c r="R13" s="11">
        <f t="shared" ref="R13" si="13">SUM(R10:R12)</f>
        <v>465</v>
      </c>
      <c r="S13" s="11">
        <f t="shared" ref="S13" si="14">SUM(S10:S12)</f>
        <v>357</v>
      </c>
      <c r="T13" s="11">
        <f t="shared" ref="T13" si="15">SUM(T10:T12)</f>
        <v>378</v>
      </c>
      <c r="U13" s="11">
        <f t="shared" ref="U13" si="16">SUM(U10:U12)</f>
        <v>386</v>
      </c>
      <c r="V13" s="11">
        <f t="shared" ref="V13" si="17">SUM(V10:V12)</f>
        <v>376</v>
      </c>
      <c r="W13" s="14">
        <f t="shared" ref="W13" si="18">SUM(W10:W12)</f>
        <v>436</v>
      </c>
      <c r="X13" s="11">
        <f t="shared" ref="X13" si="19">SUM(X10:X12)</f>
        <v>0</v>
      </c>
      <c r="Y13" s="11">
        <f t="shared" ref="Y13" si="20">SUM(Y10:Y12)</f>
        <v>0</v>
      </c>
    </row>
    <row r="14" spans="1:25" x14ac:dyDescent="0.25">
      <c r="B14" t="s">
        <v>24</v>
      </c>
      <c r="C14" s="10">
        <v>2397</v>
      </c>
      <c r="D14" s="10">
        <v>2316</v>
      </c>
      <c r="E14" s="10">
        <v>2066</v>
      </c>
      <c r="F14" s="10">
        <v>1753</v>
      </c>
      <c r="G14" s="15">
        <v>2211</v>
      </c>
      <c r="H14" s="41"/>
      <c r="I14" s="41"/>
      <c r="L14" s="10">
        <v>496</v>
      </c>
      <c r="M14" s="10">
        <v>532</v>
      </c>
      <c r="N14" s="10">
        <v>522</v>
      </c>
      <c r="O14" s="10">
        <f t="shared" ref="O14:O17" si="21">E14-N14-M14-L14</f>
        <v>516</v>
      </c>
      <c r="P14" s="10">
        <v>423</v>
      </c>
      <c r="Q14" s="10">
        <v>436</v>
      </c>
      <c r="R14" s="10">
        <v>460</v>
      </c>
      <c r="S14" s="10">
        <f t="shared" ref="S14:S17" si="22">F14-R14-Q14-P14</f>
        <v>434</v>
      </c>
      <c r="T14" s="10">
        <v>520</v>
      </c>
      <c r="U14" s="10">
        <v>559</v>
      </c>
      <c r="V14" s="10">
        <v>583</v>
      </c>
      <c r="W14" s="15">
        <f t="shared" ref="W14:W17" si="23">G14-V14-U14-T14</f>
        <v>549</v>
      </c>
    </row>
    <row r="15" spans="1:25" x14ac:dyDescent="0.25">
      <c r="B15" t="s">
        <v>160</v>
      </c>
      <c r="C15" s="10">
        <v>24</v>
      </c>
      <c r="D15" s="10">
        <v>144</v>
      </c>
      <c r="E15" s="10">
        <v>60</v>
      </c>
      <c r="F15" s="10">
        <v>7</v>
      </c>
      <c r="G15" s="15">
        <v>2</v>
      </c>
      <c r="H15" s="41"/>
      <c r="I15" s="41"/>
      <c r="L15" s="10">
        <v>1</v>
      </c>
      <c r="M15" s="10">
        <v>46</v>
      </c>
      <c r="N15" s="10">
        <v>13</v>
      </c>
      <c r="O15" s="10">
        <f t="shared" si="21"/>
        <v>0</v>
      </c>
      <c r="P15" s="10"/>
      <c r="Q15" s="10">
        <v>2</v>
      </c>
      <c r="R15" s="10">
        <v>2</v>
      </c>
      <c r="S15" s="10">
        <f t="shared" si="22"/>
        <v>3</v>
      </c>
      <c r="T15" s="10"/>
      <c r="U15" s="10">
        <v>0</v>
      </c>
      <c r="V15" s="10"/>
      <c r="W15" s="15">
        <f t="shared" si="23"/>
        <v>2</v>
      </c>
    </row>
    <row r="16" spans="1:25" x14ac:dyDescent="0.25">
      <c r="B16" t="s">
        <v>161</v>
      </c>
      <c r="C16" s="10">
        <v>311</v>
      </c>
      <c r="D16" s="10">
        <v>200</v>
      </c>
      <c r="E16" s="10">
        <v>345</v>
      </c>
      <c r="F16" s="10">
        <v>484</v>
      </c>
      <c r="G16" s="15">
        <v>363</v>
      </c>
      <c r="H16" s="10"/>
      <c r="I16" s="10"/>
      <c r="L16" s="10">
        <v>74</v>
      </c>
      <c r="M16" s="10">
        <v>74</v>
      </c>
      <c r="N16" s="10">
        <v>88</v>
      </c>
      <c r="O16" s="10">
        <f t="shared" si="21"/>
        <v>109</v>
      </c>
      <c r="P16" s="10">
        <v>104</v>
      </c>
      <c r="Q16" s="10">
        <v>140</v>
      </c>
      <c r="R16" s="10">
        <v>137</v>
      </c>
      <c r="S16" s="10">
        <f t="shared" si="22"/>
        <v>103</v>
      </c>
      <c r="T16" s="10">
        <v>95</v>
      </c>
      <c r="U16" s="10">
        <v>43</v>
      </c>
      <c r="V16" s="10">
        <v>113</v>
      </c>
      <c r="W16" s="15">
        <f t="shared" si="23"/>
        <v>112</v>
      </c>
    </row>
    <row r="17" spans="2:25" x14ac:dyDescent="0.25">
      <c r="B17" t="s">
        <v>133</v>
      </c>
      <c r="C17" s="10">
        <v>356</v>
      </c>
      <c r="D17" s="10">
        <v>274</v>
      </c>
      <c r="E17" s="10">
        <v>291</v>
      </c>
      <c r="F17" s="10">
        <v>308</v>
      </c>
      <c r="G17" s="15">
        <v>297</v>
      </c>
      <c r="H17" s="41"/>
      <c r="I17" s="41"/>
      <c r="L17" s="10">
        <v>89</v>
      </c>
      <c r="M17" s="10">
        <v>68</v>
      </c>
      <c r="N17" s="10">
        <v>70</v>
      </c>
      <c r="O17" s="10">
        <f t="shared" si="21"/>
        <v>64</v>
      </c>
      <c r="P17" s="10">
        <v>73</v>
      </c>
      <c r="Q17" s="10">
        <v>68</v>
      </c>
      <c r="R17" s="10">
        <v>79</v>
      </c>
      <c r="S17" s="10">
        <f t="shared" si="22"/>
        <v>88</v>
      </c>
      <c r="T17" s="10">
        <v>82</v>
      </c>
      <c r="U17" s="10">
        <v>71</v>
      </c>
      <c r="V17" s="10">
        <v>72</v>
      </c>
      <c r="W17" s="15">
        <f t="shared" si="23"/>
        <v>72</v>
      </c>
    </row>
    <row r="18" spans="2:25" s="1" customFormat="1" x14ac:dyDescent="0.25">
      <c r="B18" s="1" t="s">
        <v>23</v>
      </c>
      <c r="C18" s="11">
        <f>C8-SUM(C13:C17)</f>
        <v>636</v>
      </c>
      <c r="D18" s="11">
        <f t="shared" ref="D18:I18" si="24">D8-SUM(D13:D17)</f>
        <v>-1180</v>
      </c>
      <c r="E18" s="11">
        <f t="shared" si="24"/>
        <v>1308</v>
      </c>
      <c r="F18" s="11">
        <f t="shared" si="24"/>
        <v>3951</v>
      </c>
      <c r="G18" s="14">
        <f t="shared" si="24"/>
        <v>2248</v>
      </c>
      <c r="H18" s="11">
        <f t="shared" si="24"/>
        <v>0</v>
      </c>
      <c r="I18" s="11">
        <f t="shared" si="24"/>
        <v>0</v>
      </c>
      <c r="J18" s="11"/>
      <c r="K18" s="11"/>
      <c r="L18" s="11">
        <f t="shared" ref="L18" si="25">L8-SUM(L13:L17)</f>
        <v>117</v>
      </c>
      <c r="M18" s="11">
        <f t="shared" ref="M18" si="26">M8-SUM(M13:M17)</f>
        <v>105</v>
      </c>
      <c r="N18" s="11">
        <f t="shared" ref="N18" si="27">N8-SUM(N13:N17)</f>
        <v>347</v>
      </c>
      <c r="O18" s="11">
        <f t="shared" ref="O18" si="28">O8-SUM(O13:O17)</f>
        <v>739</v>
      </c>
      <c r="P18" s="11">
        <f t="shared" ref="P18" si="29">P8-SUM(P13:P17)</f>
        <v>805</v>
      </c>
      <c r="Q18" s="11">
        <f t="shared" ref="Q18" si="30">Q8-SUM(Q13:Q17)</f>
        <v>1294</v>
      </c>
      <c r="R18" s="11">
        <f t="shared" ref="R18" si="31">R8-SUM(R13:R17)</f>
        <v>1104</v>
      </c>
      <c r="S18" s="11">
        <f t="shared" ref="S18" si="32">S8-SUM(S13:S17)</f>
        <v>748</v>
      </c>
      <c r="T18" s="11">
        <f t="shared" ref="T18" si="33">T8-SUM(T13:T17)</f>
        <v>605</v>
      </c>
      <c r="U18" s="11">
        <f t="shared" ref="U18" si="34">U8-SUM(U13:U17)</f>
        <v>454</v>
      </c>
      <c r="V18" s="11">
        <f t="shared" ref="V18" si="35">V8-SUM(V13:V17)</f>
        <v>669</v>
      </c>
      <c r="W18" s="14">
        <f t="shared" ref="W18" si="36">W8-SUM(W13:W17)</f>
        <v>520</v>
      </c>
      <c r="X18" s="11">
        <f t="shared" ref="X18" si="37">X8-SUM(X13:X17)</f>
        <v>0</v>
      </c>
      <c r="Y18" s="11">
        <f t="shared" ref="Y18" si="38">Y8-SUM(Y13:Y17)</f>
        <v>0</v>
      </c>
    </row>
    <row r="19" spans="2:25" x14ac:dyDescent="0.25">
      <c r="B19" t="s">
        <v>162</v>
      </c>
      <c r="C19" s="10">
        <v>-244</v>
      </c>
      <c r="D19" s="10">
        <v>-256</v>
      </c>
      <c r="E19" s="10">
        <v>-188</v>
      </c>
      <c r="F19" s="10">
        <v>-188</v>
      </c>
      <c r="G19" s="15">
        <v>-352</v>
      </c>
      <c r="H19" s="41"/>
      <c r="I19" s="41"/>
      <c r="L19" s="10">
        <v>-13</v>
      </c>
      <c r="M19" s="10">
        <v>-59</v>
      </c>
      <c r="N19" s="10">
        <v>-57</v>
      </c>
      <c r="O19" s="10">
        <f t="shared" ref="O19:O21" si="39">E19-N19-M19-L19</f>
        <v>-59</v>
      </c>
      <c r="P19" s="10">
        <v>-22</v>
      </c>
      <c r="Q19" s="10">
        <v>-54</v>
      </c>
      <c r="R19" s="10">
        <v>-52</v>
      </c>
      <c r="S19" s="10">
        <f t="shared" ref="S19:S21" si="40">F19-R19-Q19-P19</f>
        <v>-60</v>
      </c>
      <c r="T19" s="10">
        <v>-82</v>
      </c>
      <c r="U19" s="10">
        <v>-92</v>
      </c>
      <c r="V19" s="10">
        <v>-94</v>
      </c>
      <c r="W19" s="15">
        <f t="shared" ref="W19:W21" si="41">G19-V19-U19-T19</f>
        <v>-84</v>
      </c>
    </row>
    <row r="20" spans="2:25" x14ac:dyDescent="0.25">
      <c r="B20" t="s">
        <v>26</v>
      </c>
      <c r="C20" s="10">
        <v>3</v>
      </c>
      <c r="D20" s="10">
        <v>-1</v>
      </c>
      <c r="E20" s="10">
        <v>5</v>
      </c>
      <c r="F20" s="10">
        <v>16</v>
      </c>
      <c r="G20" s="15">
        <v>15</v>
      </c>
      <c r="H20" s="41"/>
      <c r="I20" s="41"/>
      <c r="L20" s="10">
        <v>3</v>
      </c>
      <c r="M20" s="10">
        <v>-1</v>
      </c>
      <c r="N20" s="10"/>
      <c r="O20" s="10">
        <f t="shared" si="39"/>
        <v>3</v>
      </c>
      <c r="P20" s="10">
        <v>4</v>
      </c>
      <c r="Q20" s="10">
        <v>5</v>
      </c>
      <c r="R20" s="10">
        <v>5</v>
      </c>
      <c r="S20" s="10">
        <f t="shared" si="40"/>
        <v>2</v>
      </c>
      <c r="T20" s="10">
        <v>3</v>
      </c>
      <c r="U20" s="10">
        <v>3</v>
      </c>
      <c r="V20" s="10">
        <v>5</v>
      </c>
      <c r="W20" s="15">
        <f t="shared" si="41"/>
        <v>4</v>
      </c>
    </row>
    <row r="21" spans="2:25" x14ac:dyDescent="0.25">
      <c r="B21" t="s">
        <v>163</v>
      </c>
      <c r="C21" s="10">
        <v>-3</v>
      </c>
      <c r="D21" s="10">
        <v>-28</v>
      </c>
      <c r="E21" s="10">
        <v>-121</v>
      </c>
      <c r="F21" s="10"/>
      <c r="G21" s="15"/>
      <c r="H21" s="41"/>
      <c r="I21" s="41"/>
      <c r="L21" s="10"/>
      <c r="M21" s="10">
        <v>-19</v>
      </c>
      <c r="N21" s="10">
        <v>-102</v>
      </c>
      <c r="O21" s="10">
        <f t="shared" si="39"/>
        <v>0</v>
      </c>
      <c r="P21" s="10"/>
      <c r="Q21" s="10"/>
      <c r="R21" s="10"/>
      <c r="S21" s="10">
        <f t="shared" si="40"/>
        <v>0</v>
      </c>
      <c r="T21" s="10"/>
      <c r="U21" s="10"/>
      <c r="V21" s="10"/>
      <c r="W21" s="15">
        <f t="shared" si="41"/>
        <v>0</v>
      </c>
    </row>
    <row r="22" spans="2:25" s="1" customFormat="1" x14ac:dyDescent="0.25">
      <c r="B22" s="1" t="s">
        <v>19</v>
      </c>
      <c r="C22" s="11">
        <f>C18+SUM(C19:C21)</f>
        <v>392</v>
      </c>
      <c r="D22" s="11">
        <f>D18+SUM(D19:D21)</f>
        <v>-1465</v>
      </c>
      <c r="E22" s="11">
        <f t="shared" ref="E22:I22" si="42">E18+SUM(E19:E21)</f>
        <v>1004</v>
      </c>
      <c r="F22" s="11">
        <f t="shared" si="42"/>
        <v>3779</v>
      </c>
      <c r="G22" s="14">
        <f t="shared" si="42"/>
        <v>1911</v>
      </c>
      <c r="H22" s="11">
        <f t="shared" si="42"/>
        <v>0</v>
      </c>
      <c r="I22" s="11">
        <f t="shared" si="42"/>
        <v>0</v>
      </c>
      <c r="L22" s="11">
        <f t="shared" ref="L22" si="43">L18+SUM(L19:L21)</f>
        <v>107</v>
      </c>
      <c r="M22" s="11">
        <f t="shared" ref="M22" si="44">M18+SUM(M19:M21)</f>
        <v>26</v>
      </c>
      <c r="N22" s="11">
        <f t="shared" ref="N22" si="45">N18+SUM(N19:N21)</f>
        <v>188</v>
      </c>
      <c r="O22" s="11">
        <f t="shared" ref="O22" si="46">O18+SUM(O19:O21)</f>
        <v>683</v>
      </c>
      <c r="P22" s="11">
        <f t="shared" ref="P22" si="47">P18+SUM(P19:P21)</f>
        <v>787</v>
      </c>
      <c r="Q22" s="11">
        <f t="shared" ref="Q22" si="48">Q18+SUM(Q19:Q21)</f>
        <v>1245</v>
      </c>
      <c r="R22" s="11">
        <f t="shared" ref="R22" si="49">R18+SUM(R19:R21)</f>
        <v>1057</v>
      </c>
      <c r="S22" s="11">
        <f t="shared" ref="S22" si="50">S18+SUM(S19:S21)</f>
        <v>690</v>
      </c>
      <c r="T22" s="11">
        <f t="shared" ref="T22" si="51">T18+SUM(T19:T21)</f>
        <v>526</v>
      </c>
      <c r="U22" s="11">
        <f t="shared" ref="U22" si="52">U18+SUM(U19:U21)</f>
        <v>365</v>
      </c>
      <c r="V22" s="11">
        <f t="shared" ref="V22" si="53">V18+SUM(V19:V21)</f>
        <v>580</v>
      </c>
      <c r="W22" s="14">
        <f t="shared" ref="W22" si="54">W18+SUM(W19:W21)</f>
        <v>440</v>
      </c>
      <c r="X22" s="11">
        <f t="shared" ref="X22" si="55">X18+SUM(X19:X21)</f>
        <v>0</v>
      </c>
      <c r="Y22" s="11">
        <f t="shared" ref="Y22" si="56">Y18+SUM(Y19:Y21)</f>
        <v>0</v>
      </c>
    </row>
    <row r="23" spans="2:25" x14ac:dyDescent="0.25">
      <c r="B23" t="s">
        <v>20</v>
      </c>
      <c r="C23" s="10">
        <v>-88</v>
      </c>
      <c r="D23" s="10">
        <v>-14</v>
      </c>
      <c r="E23" s="10">
        <v>58</v>
      </c>
      <c r="F23" s="10">
        <v>167</v>
      </c>
      <c r="G23" s="15">
        <v>357</v>
      </c>
      <c r="H23" s="41"/>
      <c r="I23" s="41"/>
      <c r="L23" s="10">
        <v>10</v>
      </c>
      <c r="M23" s="10">
        <v>10</v>
      </c>
      <c r="N23" s="10">
        <v>4</v>
      </c>
      <c r="O23" s="10">
        <f>E23-N23-M23-L23</f>
        <v>34</v>
      </c>
      <c r="P23" s="10">
        <v>-517</v>
      </c>
      <c r="Q23" s="10">
        <v>279</v>
      </c>
      <c r="R23" s="10">
        <v>240</v>
      </c>
      <c r="S23" s="10">
        <f>F23-R23-Q23-P23</f>
        <v>165</v>
      </c>
      <c r="T23" s="10">
        <v>109</v>
      </c>
      <c r="U23" s="10">
        <v>78</v>
      </c>
      <c r="V23" s="10">
        <v>127</v>
      </c>
      <c r="W23" s="15">
        <f t="shared" ref="W23" si="57">G23-V23-U23-T23</f>
        <v>43</v>
      </c>
    </row>
    <row r="24" spans="2:25" s="1" customFormat="1" x14ac:dyDescent="0.25">
      <c r="B24" s="1" t="s">
        <v>21</v>
      </c>
      <c r="C24" s="11">
        <f>C22-SUM(C23:C23)</f>
        <v>480</v>
      </c>
      <c r="D24" s="11">
        <f>D22-SUM(D23:D23)</f>
        <v>-1451</v>
      </c>
      <c r="E24" s="11">
        <f>E22-SUM(E23:E23)</f>
        <v>946</v>
      </c>
      <c r="F24" s="11">
        <f>F22-SUM(F23:F23)</f>
        <v>3612</v>
      </c>
      <c r="G24" s="14">
        <f>G22-SUM(G23:G23)</f>
        <v>1554</v>
      </c>
      <c r="H24" s="63"/>
      <c r="I24" s="63"/>
      <c r="L24" s="11">
        <f>L22-SUM(L23:L23)</f>
        <v>97</v>
      </c>
      <c r="M24" s="11">
        <f>M22-SUM(M23:M23)</f>
        <v>16</v>
      </c>
      <c r="N24" s="11">
        <f>N22-SUM(N23:N23)</f>
        <v>184</v>
      </c>
      <c r="O24" s="11">
        <f>O22-SUM(O23:O23)</f>
        <v>649</v>
      </c>
      <c r="P24" s="11">
        <f>P22-SUM(P23:P23)</f>
        <v>1304</v>
      </c>
      <c r="Q24" s="11">
        <f>Q22-SUM(Q23:Q23)</f>
        <v>966</v>
      </c>
      <c r="R24" s="11">
        <f>R22-SUM(R23:R23)</f>
        <v>817</v>
      </c>
      <c r="S24" s="11">
        <f>S22-SUM(S23:S23)</f>
        <v>525</v>
      </c>
      <c r="T24" s="11">
        <f>T22-SUM(T23:T23)</f>
        <v>417</v>
      </c>
      <c r="U24" s="11">
        <f>U22-SUM(U23:U23)</f>
        <v>287</v>
      </c>
      <c r="V24" s="11">
        <f>V22-SUM(V23:V23)</f>
        <v>453</v>
      </c>
      <c r="W24" s="14">
        <f>W22-SUM(W23:W23)</f>
        <v>397</v>
      </c>
      <c r="X24" s="11">
        <f>X22-SUM(X23:X23)</f>
        <v>0</v>
      </c>
      <c r="Y24" s="11">
        <f>Y22-SUM(Y23:Y23)</f>
        <v>0</v>
      </c>
    </row>
    <row r="25" spans="2:25" x14ac:dyDescent="0.25">
      <c r="B25" t="s">
        <v>1</v>
      </c>
      <c r="C25" s="10">
        <v>810</v>
      </c>
      <c r="D25" s="10">
        <v>792</v>
      </c>
      <c r="E25" s="10">
        <v>788</v>
      </c>
      <c r="F25" s="10">
        <v>687</v>
      </c>
      <c r="G25" s="15">
        <v>607</v>
      </c>
      <c r="H25" s="41"/>
      <c r="I25" s="41"/>
      <c r="L25" s="10">
        <v>789</v>
      </c>
      <c r="M25" s="10">
        <v>789</v>
      </c>
      <c r="N25" s="10">
        <v>789</v>
      </c>
      <c r="O25" s="10">
        <v>789</v>
      </c>
      <c r="P25" s="10">
        <v>730</v>
      </c>
      <c r="Q25" s="10">
        <v>703</v>
      </c>
      <c r="R25" s="10">
        <v>670</v>
      </c>
      <c r="S25" s="10">
        <f>R25</f>
        <v>670</v>
      </c>
      <c r="T25" s="10">
        <v>628</v>
      </c>
      <c r="U25" s="10">
        <v>614</v>
      </c>
      <c r="V25" s="10">
        <v>603</v>
      </c>
      <c r="W25" s="15">
        <f>V25</f>
        <v>603</v>
      </c>
      <c r="X25" s="10"/>
      <c r="Y25" s="10"/>
    </row>
    <row r="26" spans="2:25" s="1" customFormat="1" x14ac:dyDescent="0.25">
      <c r="B26" s="1" t="s">
        <v>22</v>
      </c>
      <c r="C26" s="2">
        <f>C24/C25</f>
        <v>0.59259259259259256</v>
      </c>
      <c r="D26" s="2">
        <f>D24/D25</f>
        <v>-1.832070707070707</v>
      </c>
      <c r="E26" s="2">
        <f>E24/E25</f>
        <v>1.2005076142131981</v>
      </c>
      <c r="F26" s="2">
        <f>F24/F25</f>
        <v>5.2576419213973802</v>
      </c>
      <c r="G26" s="59">
        <f>G24/G25</f>
        <v>2.5601317957166394</v>
      </c>
      <c r="H26" s="60"/>
      <c r="I26" s="61"/>
      <c r="L26" s="2">
        <f t="shared" ref="L26" si="58">L24/L25</f>
        <v>0.12294043092522181</v>
      </c>
      <c r="M26" s="2">
        <f t="shared" ref="M26" si="59">M24/M25</f>
        <v>2.0278833967046894E-2</v>
      </c>
      <c r="N26" s="2">
        <f t="shared" ref="N26" si="60">N24/N25</f>
        <v>0.23320659062103929</v>
      </c>
      <c r="O26" s="2">
        <f t="shared" ref="O26:U26" si="61">O24/O25</f>
        <v>0.82256020278833963</v>
      </c>
      <c r="P26" s="2">
        <f t="shared" si="61"/>
        <v>1.7863013698630137</v>
      </c>
      <c r="Q26" s="2">
        <f t="shared" si="61"/>
        <v>1.3741109530583215</v>
      </c>
      <c r="R26" s="2">
        <f t="shared" si="61"/>
        <v>1.2194029850746269</v>
      </c>
      <c r="S26" s="2">
        <f t="shared" si="61"/>
        <v>0.78358208955223885</v>
      </c>
      <c r="T26" s="2">
        <f t="shared" si="61"/>
        <v>0.6640127388535032</v>
      </c>
      <c r="U26" s="2">
        <f t="shared" si="61"/>
        <v>0.46742671009771986</v>
      </c>
      <c r="V26" s="2">
        <f>V24/V25</f>
        <v>0.75124378109452739</v>
      </c>
      <c r="W26" s="35">
        <f>W24/W25</f>
        <v>0.65837479270315091</v>
      </c>
      <c r="X26" s="51"/>
      <c r="Y26" s="51"/>
    </row>
    <row r="27" spans="2:25" s="1" customFormat="1" x14ac:dyDescent="0.25">
      <c r="B27" s="9" t="s">
        <v>65</v>
      </c>
      <c r="C27" s="2"/>
      <c r="D27" s="2"/>
      <c r="E27" s="2"/>
      <c r="F27" s="2"/>
      <c r="G27" s="35"/>
      <c r="H27" s="45">
        <v>2.79</v>
      </c>
      <c r="I27" s="46">
        <v>3.18</v>
      </c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0"/>
      <c r="X27" s="51">
        <v>0.54</v>
      </c>
      <c r="Y27" s="51">
        <v>0.68</v>
      </c>
    </row>
    <row r="28" spans="2:25" s="1" customFormat="1" x14ac:dyDescent="0.25">
      <c r="B28" t="s">
        <v>30</v>
      </c>
      <c r="C28" s="3">
        <f>1-C13/C8</f>
        <v>0.7175337186897881</v>
      </c>
      <c r="D28" s="3">
        <f>1-D13/D8</f>
        <v>0.56837329876863252</v>
      </c>
      <c r="E28" s="3">
        <f>1-E13/E8</f>
        <v>0.74446680080482897</v>
      </c>
      <c r="F28" s="3">
        <f>1-F13/F8</f>
        <v>0.80923344947735187</v>
      </c>
      <c r="G28" s="6">
        <f>1-G13/G8</f>
        <v>0.76467074809616242</v>
      </c>
      <c r="H28" s="47"/>
      <c r="I28" s="47"/>
      <c r="L28" s="3">
        <f>1-L13/L8</f>
        <v>0.72549019607843135</v>
      </c>
      <c r="M28" s="3">
        <f>1-M13/M8</f>
        <v>0.72178477690288712</v>
      </c>
      <c r="N28" s="3">
        <f>1-N13/N8</f>
        <v>0.7157604955264969</v>
      </c>
      <c r="O28" s="3">
        <f>1-O13/O8</f>
        <v>0.79333333333333333</v>
      </c>
      <c r="P28" s="3">
        <f>1-P13/P8</f>
        <v>0.80148317170564742</v>
      </c>
      <c r="Q28" s="3">
        <f>1-Q13/Q8</f>
        <v>0.84237950499348679</v>
      </c>
      <c r="R28" s="3">
        <f>1-R13/R8</f>
        <v>0.79305740987983975</v>
      </c>
      <c r="S28" s="3">
        <f>1-S13/S8</f>
        <v>0.79399884593190995</v>
      </c>
      <c r="T28" s="3">
        <f>1-T13/T8</f>
        <v>0.77500000000000002</v>
      </c>
      <c r="U28" s="3">
        <f>1-U13/U8</f>
        <v>0.74487772637144745</v>
      </c>
      <c r="V28" s="3">
        <f>1-V13/V8</f>
        <v>0.79260893546607836</v>
      </c>
      <c r="W28" s="6">
        <f>1-W13/W8</f>
        <v>0.7421643997634535</v>
      </c>
    </row>
    <row r="29" spans="2:25" x14ac:dyDescent="0.25">
      <c r="B29" t="s">
        <v>31</v>
      </c>
      <c r="C29" s="4">
        <f>C24/C8</f>
        <v>9.2485549132947972E-2</v>
      </c>
      <c r="D29" s="4">
        <f>D24/D8</f>
        <v>-0.47018794556059623</v>
      </c>
      <c r="E29" s="4">
        <f>E24/E8</f>
        <v>0.17303822937625754</v>
      </c>
      <c r="F29" s="4">
        <f>F24/F8</f>
        <v>0.44947735191637633</v>
      </c>
      <c r="G29" s="7">
        <f>G24/G8</f>
        <v>0.23204419889502761</v>
      </c>
      <c r="H29" s="48">
        <f>H24/H9</f>
        <v>0</v>
      </c>
      <c r="I29" s="48">
        <f>I24/I9</f>
        <v>0</v>
      </c>
      <c r="L29" s="4">
        <f>L24/L8</f>
        <v>9.0569561157796449E-2</v>
      </c>
      <c r="M29" s="4">
        <f>M24/M8</f>
        <v>1.399825021872266E-2</v>
      </c>
      <c r="N29" s="4">
        <f>N24/N8</f>
        <v>0.12663454920853406</v>
      </c>
      <c r="O29" s="4">
        <f>O24/O8</f>
        <v>0.36055555555555557</v>
      </c>
      <c r="P29" s="4">
        <f>P24/P8</f>
        <v>0.74386765544780376</v>
      </c>
      <c r="Q29" s="4">
        <f>Q24/Q8</f>
        <v>0.41945288753799392</v>
      </c>
      <c r="R29" s="4">
        <f>R24/R8</f>
        <v>0.36359590565198041</v>
      </c>
      <c r="S29" s="4">
        <f>S24/S8</f>
        <v>0.30294287362954414</v>
      </c>
      <c r="T29" s="4">
        <f>T24/T8</f>
        <v>0.24821428571428572</v>
      </c>
      <c r="U29" s="4">
        <f>U24/U8</f>
        <v>0.18968935888962327</v>
      </c>
      <c r="V29" s="4">
        <f>V24/V8</f>
        <v>0.24986210700496414</v>
      </c>
      <c r="W29" s="7">
        <f>W24/W8</f>
        <v>0.23477232406859846</v>
      </c>
    </row>
    <row r="30" spans="2:25" x14ac:dyDescent="0.25">
      <c r="B30" t="s">
        <v>32</v>
      </c>
      <c r="C30" s="3"/>
      <c r="D30" s="3">
        <f>D8/C8-1</f>
        <v>-0.40539499036608861</v>
      </c>
      <c r="E30" s="3">
        <f>E8/D8-1</f>
        <v>0.77154893065456909</v>
      </c>
      <c r="F30" s="40">
        <f>F8/E8-1</f>
        <v>0.46991037131882196</v>
      </c>
      <c r="G30" s="6">
        <f>G8/F8-1</f>
        <v>-0.1666251866600299</v>
      </c>
      <c r="H30" s="49">
        <f>H9/G8-1</f>
        <v>6.4207854263103048E-3</v>
      </c>
      <c r="I30" s="49">
        <f>I9/H9-1</f>
        <v>2.6706231454005858E-2</v>
      </c>
      <c r="L30" s="4"/>
      <c r="M30" s="4"/>
      <c r="N30" s="4"/>
      <c r="O30" s="4"/>
      <c r="P30" s="4">
        <f>P8/L8-1</f>
        <v>0.63678804855275439</v>
      </c>
      <c r="Q30" s="4">
        <f>Q8/M8-1</f>
        <v>1.014873140857393</v>
      </c>
      <c r="R30" s="4">
        <f>R8/N8-1</f>
        <v>0.54645560908465241</v>
      </c>
      <c r="S30" s="4">
        <f>S8/O8-1</f>
        <v>-3.7222222222222268E-2</v>
      </c>
      <c r="T30" s="4">
        <f>T8/P8-1</f>
        <v>-4.164289788933262E-2</v>
      </c>
      <c r="U30" s="4">
        <f>U8/Q8-1</f>
        <v>-0.34303082935301776</v>
      </c>
      <c r="V30" s="4">
        <f>V8/R8-1</f>
        <v>-0.19314641744548289</v>
      </c>
      <c r="W30" s="7">
        <f>W8/S8-1</f>
        <v>-2.4235429890363536E-2</v>
      </c>
      <c r="X30" s="37">
        <f>X9/T8-1</f>
        <v>-1</v>
      </c>
      <c r="Y30" s="37">
        <f>Y9/U8-1</f>
        <v>-1</v>
      </c>
    </row>
    <row r="31" spans="2:25" x14ac:dyDescent="0.25">
      <c r="B31" t="s">
        <v>132</v>
      </c>
      <c r="C31" s="4">
        <f>C17/C8</f>
        <v>6.8593448940269752E-2</v>
      </c>
      <c r="D31" s="4">
        <f>D17/D8</f>
        <v>8.8788075178224235E-2</v>
      </c>
      <c r="E31" s="4">
        <f>E17/E8</f>
        <v>5.3228461679165902E-2</v>
      </c>
      <c r="F31" s="4">
        <f>F17/F8</f>
        <v>3.8327526132404179E-2</v>
      </c>
      <c r="G31" s="7">
        <f>G17/G8</f>
        <v>4.4348215618933852E-2</v>
      </c>
      <c r="H31" s="127"/>
      <c r="I31" s="127"/>
      <c r="L31" s="4">
        <f>L17/L8</f>
        <v>8.309990662931839E-2</v>
      </c>
      <c r="M31" s="4">
        <f>M17/M8</f>
        <v>5.94925634295713E-2</v>
      </c>
      <c r="N31" s="4">
        <f>N17/N8</f>
        <v>4.817618719889883E-2</v>
      </c>
      <c r="O31" s="4">
        <f>O17/O8</f>
        <v>3.5555555555555556E-2</v>
      </c>
      <c r="P31" s="4">
        <f>P17/P8</f>
        <v>4.1642897889332571E-2</v>
      </c>
      <c r="Q31" s="4">
        <f>Q17/Q8</f>
        <v>2.9526704298740773E-2</v>
      </c>
      <c r="R31" s="4">
        <f>R17/R8</f>
        <v>3.5157988429016469E-2</v>
      </c>
      <c r="S31" s="4">
        <f>S17/S8</f>
        <v>5.0778995960761686E-2</v>
      </c>
      <c r="T31" s="4">
        <f>T17/T8</f>
        <v>4.880952380952381E-2</v>
      </c>
      <c r="U31" s="4">
        <f>U17/U8</f>
        <v>4.6926635822868476E-2</v>
      </c>
      <c r="V31" s="4">
        <f>V17/V8</f>
        <v>3.9713182570325425E-2</v>
      </c>
      <c r="W31" s="7">
        <f>W17/W8</f>
        <v>4.2578356002365467E-2</v>
      </c>
      <c r="X31" s="4"/>
    </row>
    <row r="32" spans="2:25" x14ac:dyDescent="0.25">
      <c r="B32" t="s">
        <v>174</v>
      </c>
      <c r="C32" s="4"/>
      <c r="D32" s="4">
        <f>D3/C3-1</f>
        <v>-0.38830732767134113</v>
      </c>
      <c r="E32" s="4">
        <f>E3/D3-1</f>
        <v>0.80852437843073943</v>
      </c>
      <c r="F32" s="4">
        <f>F3/E3-1</f>
        <v>0.34618818068202106</v>
      </c>
      <c r="G32" s="7">
        <f>G3/F3-1</f>
        <v>-0.15026525198938989</v>
      </c>
      <c r="H32" s="127"/>
      <c r="I32" s="127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7"/>
      <c r="X32" s="4"/>
    </row>
    <row r="33" spans="2:24" x14ac:dyDescent="0.25">
      <c r="B33" t="s">
        <v>36</v>
      </c>
      <c r="C33" s="3"/>
      <c r="D33" s="3">
        <f>-(D24/C24-1)</f>
        <v>4.0229166666666671</v>
      </c>
      <c r="E33" s="3">
        <f>-(E24/D24-1)</f>
        <v>1.6519641626464507</v>
      </c>
      <c r="F33" s="40">
        <f>F24/E24-1</f>
        <v>2.8181818181818183</v>
      </c>
      <c r="G33" s="6">
        <f>G24/F24-1</f>
        <v>-0.56976744186046513</v>
      </c>
      <c r="H33" s="62">
        <f>H26/G26-1</f>
        <v>-1</v>
      </c>
      <c r="I33" s="62" t="e">
        <f>I26/H26-1</f>
        <v>#DIV/0!</v>
      </c>
      <c r="L33" s="4"/>
      <c r="M33" s="4"/>
      <c r="N33" s="4"/>
      <c r="O33" s="4"/>
      <c r="P33" s="4">
        <f>P24/L24-1</f>
        <v>12.443298969072165</v>
      </c>
      <c r="Q33" s="4">
        <f>Q24/M24-1</f>
        <v>59.375</v>
      </c>
      <c r="R33" s="4">
        <f>R24/N24-1</f>
        <v>3.4402173913043477</v>
      </c>
      <c r="S33" s="4">
        <f>S24/O24-1</f>
        <v>-0.19106317411402152</v>
      </c>
      <c r="T33" s="4">
        <f>T24/P24-1</f>
        <v>-0.68021472392638038</v>
      </c>
      <c r="U33" s="4">
        <f>U24/Q24-1</f>
        <v>-0.70289855072463769</v>
      </c>
      <c r="V33" s="4">
        <f>V24/R24-1</f>
        <v>-0.44553243574051404</v>
      </c>
      <c r="W33" s="7">
        <f>W24/S24-1</f>
        <v>-0.24380952380952381</v>
      </c>
      <c r="X33" s="4">
        <f>X24/T24-1</f>
        <v>-1</v>
      </c>
    </row>
    <row r="34" spans="2:24" x14ac:dyDescent="0.25">
      <c r="B34" t="s">
        <v>78</v>
      </c>
      <c r="C34" s="56">
        <f>-C19/C18</f>
        <v>0.38364779874213839</v>
      </c>
      <c r="D34" s="56">
        <f>-D19/D18</f>
        <v>-0.21694915254237288</v>
      </c>
      <c r="E34" s="56">
        <f>-E19/E18</f>
        <v>0.14373088685015289</v>
      </c>
      <c r="F34" s="56">
        <f>-F19/F18</f>
        <v>4.7582890407491772E-2</v>
      </c>
      <c r="G34" s="55">
        <f>-G19/G18</f>
        <v>0.15658362989323843</v>
      </c>
      <c r="H34" s="54" t="e">
        <f>-H19/H18</f>
        <v>#DIV/0!</v>
      </c>
      <c r="I34" s="4" t="e">
        <f>-(I19/I18)</f>
        <v>#DIV/0!</v>
      </c>
      <c r="L34" s="4">
        <f>-(L19/L18)</f>
        <v>0.1111111111111111</v>
      </c>
      <c r="M34" s="4">
        <f>-(M19/M18)</f>
        <v>0.56190476190476191</v>
      </c>
      <c r="N34" s="4">
        <f>-(N19/N18)</f>
        <v>0.16426512968299711</v>
      </c>
      <c r="O34" s="154">
        <f>-(O19/O18)</f>
        <v>7.9837618403247629E-2</v>
      </c>
      <c r="P34" s="154">
        <f>-(P19/P18)</f>
        <v>2.732919254658385E-2</v>
      </c>
      <c r="Q34" s="154">
        <f>-(Q19/Q18)</f>
        <v>4.1731066460587329E-2</v>
      </c>
      <c r="R34" s="154">
        <f>-(R19/R18)</f>
        <v>4.710144927536232E-2</v>
      </c>
      <c r="S34" s="154">
        <f>-(S19/S18)</f>
        <v>8.0213903743315509E-2</v>
      </c>
      <c r="T34" s="154">
        <f>-(T19/T18)</f>
        <v>0.13553719008264462</v>
      </c>
      <c r="U34" s="154">
        <f>-(U19/U18)</f>
        <v>0.20264317180616739</v>
      </c>
      <c r="V34" s="154">
        <f>-(V19/V18)</f>
        <v>0.14050822122571002</v>
      </c>
      <c r="W34" s="155">
        <f>-(W19/W18)</f>
        <v>0.16153846153846155</v>
      </c>
      <c r="X34" s="4"/>
    </row>
    <row r="37" spans="2:24" s="1" customFormat="1" x14ac:dyDescent="0.25">
      <c r="B37" s="1" t="s">
        <v>40</v>
      </c>
      <c r="C37" s="152">
        <f t="shared" ref="C37:F37" si="62">C38-C52-C54-C58</f>
        <v>0</v>
      </c>
      <c r="D37" s="152">
        <f t="shared" si="62"/>
        <v>-4856</v>
      </c>
      <c r="E37" s="152">
        <f t="shared" si="62"/>
        <v>-3566</v>
      </c>
      <c r="F37" s="152">
        <f t="shared" si="62"/>
        <v>-5743</v>
      </c>
      <c r="G37" s="14">
        <f>G38-G52-G54-G58</f>
        <v>-5055</v>
      </c>
      <c r="L37" s="152">
        <f t="shared" ref="L37" si="63">L38-L52-L54-L58</f>
        <v>0</v>
      </c>
      <c r="M37" s="152">
        <f t="shared" ref="M37" si="64">M38-M52-M54-M58</f>
        <v>0</v>
      </c>
      <c r="N37" s="152">
        <f t="shared" ref="N37" si="65">N38-N52-N54-N58</f>
        <v>0</v>
      </c>
      <c r="O37" s="152">
        <f t="shared" ref="O37" si="66">O38-O52-O54-O58</f>
        <v>0</v>
      </c>
      <c r="P37" s="152">
        <f t="shared" ref="P37" si="67">P38-P52-P54-P58</f>
        <v>-3447</v>
      </c>
      <c r="Q37" s="152">
        <f t="shared" ref="Q37" si="68">Q38-Q52-Q54-Q58</f>
        <v>-2940</v>
      </c>
      <c r="R37" s="152">
        <f t="shared" ref="R37" si="69">R38-R52-R54-R58</f>
        <v>-2974</v>
      </c>
      <c r="S37" s="152">
        <f t="shared" ref="S37" si="70">S38-S52-S54-S58</f>
        <v>-5743</v>
      </c>
      <c r="T37" s="152">
        <f t="shared" ref="T37" si="71">T38-T52-T54-T58</f>
        <v>-5827</v>
      </c>
      <c r="U37" s="152">
        <f t="shared" ref="U37" si="72">U38-U52-U54-U58</f>
        <v>-5784</v>
      </c>
      <c r="V37" s="152">
        <f t="shared" ref="V37" si="73">V38-V52-V54-V58</f>
        <v>-5225</v>
      </c>
      <c r="W37" s="14">
        <f t="shared" ref="W37" si="74">W38-W52-W54-W58</f>
        <v>-5055</v>
      </c>
    </row>
    <row r="38" spans="2:24" x14ac:dyDescent="0.25">
      <c r="B38" t="s">
        <v>25</v>
      </c>
      <c r="C38" s="10"/>
      <c r="D38" s="10">
        <v>742</v>
      </c>
      <c r="E38" s="10">
        <v>580</v>
      </c>
      <c r="F38" s="10">
        <v>334</v>
      </c>
      <c r="G38" s="15">
        <v>155</v>
      </c>
      <c r="L38" s="10"/>
      <c r="M38" s="10"/>
      <c r="N38" s="10"/>
      <c r="O38" s="10"/>
      <c r="P38" s="10">
        <v>681</v>
      </c>
      <c r="Q38" s="10">
        <v>1162</v>
      </c>
      <c r="R38" s="10">
        <v>1109</v>
      </c>
      <c r="S38" s="10">
        <f>F38</f>
        <v>334</v>
      </c>
      <c r="T38" s="10">
        <v>178</v>
      </c>
      <c r="U38" s="10">
        <v>215</v>
      </c>
      <c r="V38" s="10">
        <v>174</v>
      </c>
      <c r="W38" s="15">
        <f>G38</f>
        <v>155</v>
      </c>
    </row>
    <row r="39" spans="2:24" x14ac:dyDescent="0.25">
      <c r="B39" t="s">
        <v>74</v>
      </c>
      <c r="C39" s="10"/>
      <c r="D39" s="10">
        <v>747</v>
      </c>
      <c r="E39" s="10">
        <v>1142</v>
      </c>
      <c r="F39" s="10">
        <v>1146</v>
      </c>
      <c r="G39" s="15">
        <v>1152</v>
      </c>
      <c r="L39" s="10"/>
      <c r="M39" s="10"/>
      <c r="N39" s="10"/>
      <c r="O39" s="10"/>
      <c r="P39" s="10">
        <v>1443</v>
      </c>
      <c r="Q39" s="10">
        <v>1512</v>
      </c>
      <c r="R39" s="10">
        <v>1358</v>
      </c>
      <c r="S39" s="10">
        <f t="shared" ref="S39:S41" si="75">F39</f>
        <v>1146</v>
      </c>
      <c r="T39" s="10">
        <v>1215</v>
      </c>
      <c r="U39" s="10">
        <v>1294</v>
      </c>
      <c r="V39" s="10">
        <v>1434</v>
      </c>
      <c r="W39" s="15">
        <f t="shared" ref="W39:W41" si="76">G39</f>
        <v>1152</v>
      </c>
    </row>
    <row r="40" spans="2:24" x14ac:dyDescent="0.25">
      <c r="B40" t="s">
        <v>79</v>
      </c>
      <c r="C40" s="10"/>
      <c r="D40" s="10">
        <v>76</v>
      </c>
      <c r="E40" s="10">
        <v>77</v>
      </c>
      <c r="F40" s="10">
        <v>125</v>
      </c>
      <c r="G40" s="15">
        <v>186</v>
      </c>
      <c r="L40" s="10"/>
      <c r="M40" s="10"/>
      <c r="N40" s="10"/>
      <c r="O40" s="10"/>
      <c r="P40" s="10">
        <v>78</v>
      </c>
      <c r="Q40" s="10">
        <v>93</v>
      </c>
      <c r="R40" s="10">
        <v>103</v>
      </c>
      <c r="S40" s="10">
        <f t="shared" si="75"/>
        <v>125</v>
      </c>
      <c r="T40" s="10">
        <v>136</v>
      </c>
      <c r="U40" s="10">
        <v>136</v>
      </c>
      <c r="V40" s="10">
        <v>174</v>
      </c>
      <c r="W40" s="15">
        <f t="shared" si="76"/>
        <v>186</v>
      </c>
    </row>
    <row r="41" spans="2:24" x14ac:dyDescent="0.25">
      <c r="B41" t="s">
        <v>26</v>
      </c>
      <c r="C41" s="10"/>
      <c r="D41" s="10">
        <v>47</v>
      </c>
      <c r="E41" s="10">
        <v>22</v>
      </c>
      <c r="F41" s="10">
        <v>66</v>
      </c>
      <c r="G41" s="15">
        <v>76</v>
      </c>
      <c r="L41" s="10"/>
      <c r="M41" s="10"/>
      <c r="N41" s="10"/>
      <c r="O41" s="10"/>
      <c r="P41" s="10">
        <v>28</v>
      </c>
      <c r="Q41" s="10">
        <v>41</v>
      </c>
      <c r="R41" s="10">
        <v>66</v>
      </c>
      <c r="S41" s="10">
        <f t="shared" si="75"/>
        <v>66</v>
      </c>
      <c r="T41" s="10">
        <v>77</v>
      </c>
      <c r="U41" s="10">
        <v>58</v>
      </c>
      <c r="V41" s="10">
        <v>66</v>
      </c>
      <c r="W41" s="15">
        <f t="shared" si="76"/>
        <v>76</v>
      </c>
    </row>
    <row r="42" spans="2:24" s="1" customFormat="1" x14ac:dyDescent="0.25">
      <c r="B42" s="1" t="s">
        <v>62</v>
      </c>
      <c r="C42" s="11">
        <f>SUM(C38:C41)</f>
        <v>0</v>
      </c>
      <c r="D42" s="11">
        <f>SUM(D38:D41)</f>
        <v>1612</v>
      </c>
      <c r="E42" s="11">
        <f>SUM(E38:E41)</f>
        <v>1821</v>
      </c>
      <c r="F42" s="11">
        <f>SUM(F38:F41)</f>
        <v>1671</v>
      </c>
      <c r="G42" s="14">
        <f>SUM(G38:G41)</f>
        <v>1569</v>
      </c>
      <c r="L42" s="11">
        <f>SUM(L38:L41)</f>
        <v>0</v>
      </c>
      <c r="M42" s="11">
        <f>SUM(M38:M41)</f>
        <v>0</v>
      </c>
      <c r="N42" s="11">
        <f>SUM(N38:N41)</f>
        <v>0</v>
      </c>
      <c r="O42" s="11">
        <f>SUM(O38:O41)</f>
        <v>0</v>
      </c>
      <c r="P42" s="11">
        <f>SUM(P38:P41)</f>
        <v>2230</v>
      </c>
      <c r="Q42" s="11">
        <f>SUM(Q38:Q41)</f>
        <v>2808</v>
      </c>
      <c r="R42" s="11">
        <f>SUM(R38:R41)</f>
        <v>2636</v>
      </c>
      <c r="S42" s="11">
        <f>SUM(S38:S41)</f>
        <v>1671</v>
      </c>
      <c r="T42" s="11">
        <f>SUM(T38:T41)</f>
        <v>1606</v>
      </c>
      <c r="U42" s="11">
        <f>SUM(U38:U41)</f>
        <v>1703</v>
      </c>
      <c r="V42" s="11">
        <f>SUM(V38:V41)</f>
        <v>1848</v>
      </c>
      <c r="W42" s="14">
        <f>SUM(W38:W41)</f>
        <v>1569</v>
      </c>
    </row>
    <row r="43" spans="2:24" x14ac:dyDescent="0.25">
      <c r="B43" t="s">
        <v>164</v>
      </c>
      <c r="C43" s="10"/>
      <c r="D43" s="10">
        <v>447</v>
      </c>
      <c r="E43" s="10">
        <v>450</v>
      </c>
      <c r="F43" s="10">
        <v>577</v>
      </c>
      <c r="G43" s="15">
        <v>433</v>
      </c>
      <c r="L43" s="10"/>
      <c r="M43" s="10"/>
      <c r="N43" s="10"/>
      <c r="O43" s="10"/>
      <c r="P43" s="10">
        <v>522</v>
      </c>
      <c r="Q43" s="10">
        <v>528</v>
      </c>
      <c r="R43" s="10">
        <v>568</v>
      </c>
      <c r="S43" s="10">
        <f t="shared" ref="S43:S45" si="77">F43</f>
        <v>577</v>
      </c>
      <c r="T43" s="10">
        <v>657</v>
      </c>
      <c r="U43" s="10">
        <v>430</v>
      </c>
      <c r="V43" s="10">
        <v>421</v>
      </c>
      <c r="W43" s="15">
        <f t="shared" ref="W43:W45" si="78">G43</f>
        <v>433</v>
      </c>
    </row>
    <row r="44" spans="2:24" x14ac:dyDescent="0.25">
      <c r="B44" t="s">
        <v>75</v>
      </c>
      <c r="C44" s="10"/>
      <c r="D44" s="10">
        <v>15638</v>
      </c>
      <c r="E44" s="10">
        <v>14499</v>
      </c>
      <c r="F44" s="10">
        <v>17377</v>
      </c>
      <c r="G44" s="15">
        <v>17213</v>
      </c>
      <c r="L44" s="10"/>
      <c r="M44" s="10"/>
      <c r="N44" s="10"/>
      <c r="O44" s="10"/>
      <c r="P44" s="10">
        <v>14422</v>
      </c>
      <c r="Q44" s="10">
        <v>14357</v>
      </c>
      <c r="R44" s="10">
        <v>14245</v>
      </c>
      <c r="S44" s="10">
        <f t="shared" si="77"/>
        <v>17377</v>
      </c>
      <c r="T44" s="10">
        <v>17463</v>
      </c>
      <c r="U44" s="10">
        <v>17524</v>
      </c>
      <c r="V44" s="10">
        <v>17411</v>
      </c>
      <c r="W44" s="15">
        <f t="shared" si="78"/>
        <v>17213</v>
      </c>
    </row>
    <row r="45" spans="2:24" x14ac:dyDescent="0.25">
      <c r="B45" t="s">
        <v>26</v>
      </c>
      <c r="C45" s="10"/>
      <c r="D45" s="10">
        <v>259</v>
      </c>
      <c r="E45" s="10">
        <v>224</v>
      </c>
      <c r="F45" s="10">
        <v>315</v>
      </c>
      <c r="G45" s="15">
        <v>360</v>
      </c>
      <c r="L45" s="10"/>
      <c r="M45" s="10"/>
      <c r="N45" s="10"/>
      <c r="O45" s="10"/>
      <c r="P45" s="10">
        <f>554+253</f>
        <v>807</v>
      </c>
      <c r="Q45" s="10">
        <f>325+268</f>
        <v>593</v>
      </c>
      <c r="R45" s="10">
        <f>155+254</f>
        <v>409</v>
      </c>
      <c r="S45" s="10">
        <f t="shared" si="77"/>
        <v>315</v>
      </c>
      <c r="T45" s="10">
        <v>286</v>
      </c>
      <c r="U45" s="10">
        <v>262</v>
      </c>
      <c r="V45" s="10">
        <v>239</v>
      </c>
      <c r="W45" s="15">
        <f t="shared" si="78"/>
        <v>360</v>
      </c>
    </row>
    <row r="46" spans="2:24" x14ac:dyDescent="0.25">
      <c r="B46" s="1" t="s">
        <v>27</v>
      </c>
      <c r="C46" s="11">
        <f>SUM(C42:C45)</f>
        <v>0</v>
      </c>
      <c r="D46" s="11">
        <f>SUM(D42:D45)</f>
        <v>17956</v>
      </c>
      <c r="E46" s="11">
        <f>SUM(E42:E45)</f>
        <v>16994</v>
      </c>
      <c r="F46" s="11">
        <f>SUM(F42:F45)</f>
        <v>19940</v>
      </c>
      <c r="G46" s="14">
        <f>SUM(G42:G45)</f>
        <v>19575</v>
      </c>
      <c r="L46" s="11">
        <f>SUM(L42:L45)</f>
        <v>0</v>
      </c>
      <c r="M46" s="11">
        <f>SUM(M42:M45)</f>
        <v>0</v>
      </c>
      <c r="N46" s="11">
        <f>SUM(N42:N45)</f>
        <v>0</v>
      </c>
      <c r="O46" s="11">
        <f>SUM(O42:O45)</f>
        <v>0</v>
      </c>
      <c r="P46" s="11">
        <f>SUM(P42:P45)</f>
        <v>17981</v>
      </c>
      <c r="Q46" s="11">
        <f>SUM(Q42:Q45)</f>
        <v>18286</v>
      </c>
      <c r="R46" s="11">
        <f>SUM(R42:R45)</f>
        <v>17858</v>
      </c>
      <c r="S46" s="11">
        <f>SUM(S42:S45)</f>
        <v>19940</v>
      </c>
      <c r="T46" s="11">
        <f>SUM(T42:T45)</f>
        <v>20012</v>
      </c>
      <c r="U46" s="11">
        <f>SUM(U42:U45)</f>
        <v>19919</v>
      </c>
      <c r="V46" s="11">
        <f>SUM(V42:V45)</f>
        <v>19919</v>
      </c>
      <c r="W46" s="14">
        <f>SUM(W42:W45)</f>
        <v>19575</v>
      </c>
    </row>
    <row r="47" spans="2:24" x14ac:dyDescent="0.25">
      <c r="B47" t="s">
        <v>29</v>
      </c>
      <c r="C47" s="10"/>
      <c r="D47" s="10">
        <v>837</v>
      </c>
      <c r="E47" s="10">
        <v>1110</v>
      </c>
      <c r="F47" s="10">
        <v>1279</v>
      </c>
      <c r="G47" s="15">
        <v>1364</v>
      </c>
      <c r="L47" s="10"/>
      <c r="M47" s="10"/>
      <c r="N47" s="10"/>
      <c r="O47" s="10"/>
      <c r="P47" s="10">
        <v>1299</v>
      </c>
      <c r="Q47" s="10">
        <v>1523</v>
      </c>
      <c r="R47" s="10">
        <v>1480</v>
      </c>
      <c r="S47" s="10">
        <f t="shared" ref="S47:S52" si="79">F47</f>
        <v>1279</v>
      </c>
      <c r="T47" s="10">
        <v>1480</v>
      </c>
      <c r="U47" s="10">
        <v>1537</v>
      </c>
      <c r="V47" s="10">
        <v>1582</v>
      </c>
      <c r="W47" s="15">
        <f t="shared" ref="W47:W52" si="80">G47</f>
        <v>1364</v>
      </c>
    </row>
    <row r="48" spans="2:24" x14ac:dyDescent="0.25">
      <c r="B48" t="s">
        <v>165</v>
      </c>
      <c r="C48" s="10"/>
      <c r="D48" s="10">
        <v>0</v>
      </c>
      <c r="E48" s="10">
        <v>0</v>
      </c>
      <c r="F48" s="10">
        <v>0</v>
      </c>
      <c r="G48" s="15">
        <v>450</v>
      </c>
      <c r="L48" s="10"/>
      <c r="M48" s="10"/>
      <c r="N48" s="10"/>
      <c r="O48" s="10"/>
      <c r="P48" s="10"/>
      <c r="Q48" s="10"/>
      <c r="R48" s="10"/>
      <c r="S48" s="10">
        <f t="shared" si="79"/>
        <v>0</v>
      </c>
      <c r="T48" s="10"/>
      <c r="U48" s="10"/>
      <c r="V48" s="10">
        <v>450</v>
      </c>
      <c r="W48" s="15">
        <f t="shared" si="80"/>
        <v>450</v>
      </c>
    </row>
    <row r="49" spans="2:25" x14ac:dyDescent="0.25">
      <c r="B49" t="s">
        <v>166</v>
      </c>
      <c r="C49" s="10"/>
      <c r="D49" s="10">
        <v>57</v>
      </c>
      <c r="E49" s="10">
        <v>74</v>
      </c>
      <c r="F49" s="10">
        <v>90</v>
      </c>
      <c r="G49" s="15">
        <v>70</v>
      </c>
      <c r="L49" s="10"/>
      <c r="M49" s="10"/>
      <c r="N49" s="10"/>
      <c r="O49" s="10"/>
      <c r="P49" s="10">
        <v>42</v>
      </c>
      <c r="Q49" s="10">
        <v>50</v>
      </c>
      <c r="R49" s="10">
        <v>76</v>
      </c>
      <c r="S49" s="10">
        <f t="shared" si="79"/>
        <v>90</v>
      </c>
      <c r="T49" s="10">
        <v>41</v>
      </c>
      <c r="U49" s="10">
        <v>50</v>
      </c>
      <c r="V49" s="10">
        <v>67</v>
      </c>
      <c r="W49" s="15">
        <f t="shared" si="80"/>
        <v>70</v>
      </c>
    </row>
    <row r="50" spans="2:25" x14ac:dyDescent="0.25">
      <c r="B50" t="s">
        <v>167</v>
      </c>
      <c r="C50" s="10"/>
      <c r="D50" s="10">
        <v>72</v>
      </c>
      <c r="E50" s="10">
        <v>157</v>
      </c>
      <c r="F50" s="10">
        <v>171</v>
      </c>
      <c r="G50" s="15">
        <v>126</v>
      </c>
      <c r="L50" s="10"/>
      <c r="M50" s="10"/>
      <c r="N50" s="10"/>
      <c r="O50" s="10"/>
      <c r="P50" s="10">
        <v>169</v>
      </c>
      <c r="Q50" s="10">
        <v>143</v>
      </c>
      <c r="R50" s="10">
        <v>168</v>
      </c>
      <c r="S50" s="10">
        <f t="shared" si="79"/>
        <v>171</v>
      </c>
      <c r="T50" s="10">
        <v>176</v>
      </c>
      <c r="U50" s="10">
        <v>102</v>
      </c>
      <c r="V50" s="10">
        <v>128</v>
      </c>
      <c r="W50" s="15">
        <f t="shared" si="80"/>
        <v>126</v>
      </c>
    </row>
    <row r="51" spans="2:25" x14ac:dyDescent="0.25">
      <c r="B51" t="s">
        <v>26</v>
      </c>
      <c r="C51" s="10"/>
      <c r="D51" s="10">
        <v>247</v>
      </c>
      <c r="E51" s="10">
        <v>260</v>
      </c>
      <c r="F51" s="10">
        <v>364</v>
      </c>
      <c r="G51" s="15">
        <v>312</v>
      </c>
      <c r="L51" s="10"/>
      <c r="M51" s="10"/>
      <c r="N51" s="10"/>
      <c r="O51" s="10"/>
      <c r="P51" s="10">
        <v>405</v>
      </c>
      <c r="Q51" s="10">
        <v>388</v>
      </c>
      <c r="R51" s="10">
        <v>305</v>
      </c>
      <c r="S51" s="10">
        <f t="shared" si="79"/>
        <v>364</v>
      </c>
      <c r="T51" s="10">
        <v>318</v>
      </c>
      <c r="U51" s="10">
        <v>305</v>
      </c>
      <c r="V51" s="10">
        <v>279</v>
      </c>
      <c r="W51" s="15">
        <f t="shared" si="80"/>
        <v>312</v>
      </c>
    </row>
    <row r="52" spans="2:25" x14ac:dyDescent="0.25">
      <c r="B52" t="s">
        <v>172</v>
      </c>
      <c r="C52" s="10"/>
      <c r="D52" s="10">
        <v>0</v>
      </c>
      <c r="E52" s="10">
        <v>36</v>
      </c>
      <c r="F52" s="10">
        <v>402</v>
      </c>
      <c r="G52" s="15">
        <v>1600</v>
      </c>
      <c r="L52" s="10"/>
      <c r="M52" s="10"/>
      <c r="N52" s="10"/>
      <c r="O52" s="10"/>
      <c r="P52" s="10">
        <v>106</v>
      </c>
      <c r="Q52" s="10">
        <v>273</v>
      </c>
      <c r="R52" s="10">
        <v>402</v>
      </c>
      <c r="S52" s="10">
        <f t="shared" si="79"/>
        <v>402</v>
      </c>
      <c r="T52" s="10">
        <v>131</v>
      </c>
      <c r="U52" s="10">
        <v>131</v>
      </c>
      <c r="V52" s="10">
        <v>400</v>
      </c>
      <c r="W52" s="15">
        <f t="shared" si="80"/>
        <v>1600</v>
      </c>
    </row>
    <row r="53" spans="2:25" s="1" customFormat="1" x14ac:dyDescent="0.25">
      <c r="B53" s="1" t="s">
        <v>63</v>
      </c>
      <c r="C53" s="11">
        <f>SUM(C47:C52)</f>
        <v>0</v>
      </c>
      <c r="D53" s="11">
        <f>SUM(D47:D52)</f>
        <v>1213</v>
      </c>
      <c r="E53" s="11">
        <f>SUM(E47:E52)</f>
        <v>1637</v>
      </c>
      <c r="F53" s="11">
        <f>SUM(F47:F52)</f>
        <v>2306</v>
      </c>
      <c r="G53" s="14">
        <f>SUM(G47:G52)</f>
        <v>3922</v>
      </c>
      <c r="L53" s="11">
        <f t="shared" ref="L53:W53" si="81">SUM(L47:L52)</f>
        <v>0</v>
      </c>
      <c r="M53" s="11">
        <f t="shared" si="81"/>
        <v>0</v>
      </c>
      <c r="N53" s="11">
        <f t="shared" si="81"/>
        <v>0</v>
      </c>
      <c r="O53" s="11">
        <f t="shared" si="81"/>
        <v>0</v>
      </c>
      <c r="P53" s="11">
        <f t="shared" si="81"/>
        <v>2021</v>
      </c>
      <c r="Q53" s="11">
        <f t="shared" si="81"/>
        <v>2377</v>
      </c>
      <c r="R53" s="11">
        <f t="shared" si="81"/>
        <v>2431</v>
      </c>
      <c r="S53" s="11">
        <f t="shared" si="81"/>
        <v>2306</v>
      </c>
      <c r="T53" s="11">
        <f t="shared" si="81"/>
        <v>2146</v>
      </c>
      <c r="U53" s="11">
        <f t="shared" si="81"/>
        <v>2125</v>
      </c>
      <c r="V53" s="11">
        <f t="shared" si="81"/>
        <v>2906</v>
      </c>
      <c r="W53" s="14">
        <f t="shared" si="81"/>
        <v>3922</v>
      </c>
      <c r="X53" s="11"/>
      <c r="Y53" s="11"/>
    </row>
    <row r="54" spans="2:25" x14ac:dyDescent="0.25">
      <c r="B54" t="s">
        <v>76</v>
      </c>
      <c r="C54" s="10"/>
      <c r="D54" s="10">
        <v>5404</v>
      </c>
      <c r="E54" s="10">
        <v>3978</v>
      </c>
      <c r="F54" s="10">
        <v>5521</v>
      </c>
      <c r="G54" s="15">
        <v>3378</v>
      </c>
      <c r="L54" s="10"/>
      <c r="M54" s="10"/>
      <c r="N54" s="10"/>
      <c r="O54" s="10"/>
      <c r="P54" s="10">
        <v>3908</v>
      </c>
      <c r="Q54" s="10">
        <v>3709</v>
      </c>
      <c r="R54" s="10">
        <v>3579</v>
      </c>
      <c r="S54" s="10">
        <f t="shared" ref="S54:S58" si="82">F54</f>
        <v>5521</v>
      </c>
      <c r="T54" s="10">
        <v>5723</v>
      </c>
      <c r="U54" s="10">
        <v>5724</v>
      </c>
      <c r="V54" s="10">
        <v>4876</v>
      </c>
      <c r="W54" s="15">
        <f t="shared" ref="W54:W58" si="83">G54</f>
        <v>3378</v>
      </c>
    </row>
    <row r="55" spans="2:25" x14ac:dyDescent="0.25">
      <c r="B55" t="s">
        <v>168</v>
      </c>
      <c r="C55" s="10"/>
      <c r="D55" s="10">
        <v>163</v>
      </c>
      <c r="E55" s="10">
        <v>136</v>
      </c>
      <c r="F55" s="10">
        <v>167</v>
      </c>
      <c r="G55" s="15">
        <v>419</v>
      </c>
      <c r="L55" s="10"/>
      <c r="M55" s="10"/>
      <c r="N55" s="10"/>
      <c r="O55" s="10"/>
      <c r="P55" s="10">
        <v>144</v>
      </c>
      <c r="Q55" s="10">
        <v>146</v>
      </c>
      <c r="R55" s="10">
        <v>159</v>
      </c>
      <c r="S55" s="10">
        <f t="shared" si="82"/>
        <v>167</v>
      </c>
      <c r="T55" s="10">
        <v>209</v>
      </c>
      <c r="U55" s="10">
        <v>278</v>
      </c>
      <c r="V55" s="10">
        <v>386</v>
      </c>
      <c r="W55" s="15">
        <f t="shared" si="83"/>
        <v>419</v>
      </c>
    </row>
    <row r="56" spans="2:25" x14ac:dyDescent="0.25">
      <c r="B56" t="s">
        <v>169</v>
      </c>
      <c r="C56" s="10"/>
      <c r="D56" s="10">
        <v>180</v>
      </c>
      <c r="E56" s="10">
        <v>137</v>
      </c>
      <c r="F56" s="10">
        <v>100</v>
      </c>
      <c r="G56" s="15">
        <v>93</v>
      </c>
      <c r="L56" s="10"/>
      <c r="M56" s="10"/>
      <c r="N56" s="10"/>
      <c r="O56" s="10"/>
      <c r="P56" s="10">
        <v>132</v>
      </c>
      <c r="Q56" s="10">
        <v>124</v>
      </c>
      <c r="R56" s="10">
        <v>117</v>
      </c>
      <c r="S56" s="10">
        <f t="shared" si="82"/>
        <v>100</v>
      </c>
      <c r="T56" s="10">
        <v>99</v>
      </c>
      <c r="U56" s="10">
        <v>105</v>
      </c>
      <c r="V56" s="10">
        <v>94</v>
      </c>
      <c r="W56" s="15">
        <f t="shared" si="83"/>
        <v>93</v>
      </c>
    </row>
    <row r="57" spans="2:25" x14ac:dyDescent="0.25">
      <c r="B57" t="s">
        <v>170</v>
      </c>
      <c r="C57" s="10"/>
      <c r="D57" s="10">
        <v>241</v>
      </c>
      <c r="E57" s="10">
        <v>288</v>
      </c>
      <c r="F57" s="10">
        <v>295</v>
      </c>
      <c r="G57" s="15">
        <v>326</v>
      </c>
      <c r="L57" s="10"/>
      <c r="M57" s="10"/>
      <c r="N57" s="10"/>
      <c r="O57" s="10"/>
      <c r="P57" s="10">
        <v>296</v>
      </c>
      <c r="Q57" s="10">
        <v>278</v>
      </c>
      <c r="R57" s="10">
        <v>283</v>
      </c>
      <c r="S57" s="10">
        <f t="shared" si="82"/>
        <v>295</v>
      </c>
      <c r="T57" s="10">
        <v>296</v>
      </c>
      <c r="U57" s="10">
        <v>299</v>
      </c>
      <c r="V57" s="10">
        <v>308</v>
      </c>
      <c r="W57" s="15">
        <f t="shared" si="83"/>
        <v>326</v>
      </c>
    </row>
    <row r="58" spans="2:25" x14ac:dyDescent="0.25">
      <c r="B58" t="s">
        <v>171</v>
      </c>
      <c r="C58" s="10"/>
      <c r="D58" s="10">
        <v>194</v>
      </c>
      <c r="E58" s="10">
        <v>132</v>
      </c>
      <c r="F58" s="10">
        <v>154</v>
      </c>
      <c r="G58" s="15">
        <v>232</v>
      </c>
      <c r="L58" s="10"/>
      <c r="M58" s="10"/>
      <c r="N58" s="10"/>
      <c r="O58" s="10"/>
      <c r="P58" s="10">
        <v>114</v>
      </c>
      <c r="Q58" s="10">
        <v>120</v>
      </c>
      <c r="R58" s="10">
        <v>102</v>
      </c>
      <c r="S58" s="10">
        <f t="shared" si="82"/>
        <v>154</v>
      </c>
      <c r="T58" s="10">
        <v>151</v>
      </c>
      <c r="U58" s="10">
        <v>144</v>
      </c>
      <c r="V58" s="10">
        <v>123</v>
      </c>
      <c r="W58" s="15">
        <f t="shared" si="83"/>
        <v>232</v>
      </c>
    </row>
    <row r="59" spans="2:25" x14ac:dyDescent="0.25">
      <c r="B59" s="1" t="s">
        <v>28</v>
      </c>
      <c r="C59" s="11">
        <f>SUM(C53:C58)</f>
        <v>0</v>
      </c>
      <c r="D59" s="11">
        <f>SUM(D53:D58)</f>
        <v>7395</v>
      </c>
      <c r="E59" s="11">
        <f>SUM(E53:E58)</f>
        <v>6308</v>
      </c>
      <c r="F59" s="11">
        <f>SUM(F53:F58)</f>
        <v>8543</v>
      </c>
      <c r="G59" s="14">
        <f>SUM(G53:G58)</f>
        <v>8370</v>
      </c>
      <c r="L59" s="11">
        <f t="shared" ref="L59:W59" si="84">SUM(L53:L58)</f>
        <v>0</v>
      </c>
      <c r="M59" s="11">
        <f t="shared" si="84"/>
        <v>0</v>
      </c>
      <c r="N59" s="11">
        <f t="shared" si="84"/>
        <v>0</v>
      </c>
      <c r="O59" s="11">
        <f t="shared" si="84"/>
        <v>0</v>
      </c>
      <c r="P59" s="11">
        <f t="shared" si="84"/>
        <v>6615</v>
      </c>
      <c r="Q59" s="11">
        <f t="shared" si="84"/>
        <v>6754</v>
      </c>
      <c r="R59" s="11">
        <f t="shared" si="84"/>
        <v>6671</v>
      </c>
      <c r="S59" s="11">
        <f t="shared" si="84"/>
        <v>8543</v>
      </c>
      <c r="T59" s="11">
        <f t="shared" si="84"/>
        <v>8624</v>
      </c>
      <c r="U59" s="11">
        <f t="shared" si="84"/>
        <v>8675</v>
      </c>
      <c r="V59" s="11">
        <f t="shared" si="84"/>
        <v>8693</v>
      </c>
      <c r="W59" s="14">
        <f t="shared" si="84"/>
        <v>8370</v>
      </c>
    </row>
    <row r="60" spans="2:25" x14ac:dyDescent="0.25">
      <c r="B60" t="s">
        <v>77</v>
      </c>
      <c r="C60" s="10">
        <f t="shared" ref="C60:E60" si="85">C46-C59</f>
        <v>0</v>
      </c>
      <c r="D60" s="10">
        <f t="shared" si="85"/>
        <v>10561</v>
      </c>
      <c r="E60" s="10">
        <f t="shared" si="85"/>
        <v>10686</v>
      </c>
      <c r="F60" s="10">
        <f>F46-F59</f>
        <v>11397</v>
      </c>
      <c r="G60" s="15">
        <f>G46-G59</f>
        <v>11205</v>
      </c>
      <c r="L60" s="10">
        <f t="shared" ref="L60:W60" si="86">L46-L59</f>
        <v>0</v>
      </c>
      <c r="M60" s="10">
        <f t="shared" si="86"/>
        <v>0</v>
      </c>
      <c r="N60" s="10">
        <f t="shared" si="86"/>
        <v>0</v>
      </c>
      <c r="O60" s="10">
        <f t="shared" si="86"/>
        <v>0</v>
      </c>
      <c r="P60" s="10">
        <f t="shared" si="86"/>
        <v>11366</v>
      </c>
      <c r="Q60" s="10">
        <f t="shared" si="86"/>
        <v>11532</v>
      </c>
      <c r="R60" s="10">
        <f t="shared" si="86"/>
        <v>11187</v>
      </c>
      <c r="S60" s="10">
        <f t="shared" si="86"/>
        <v>11397</v>
      </c>
      <c r="T60" s="10">
        <f t="shared" si="86"/>
        <v>11388</v>
      </c>
      <c r="U60" s="10">
        <f t="shared" si="86"/>
        <v>11244</v>
      </c>
      <c r="V60" s="10">
        <f t="shared" si="86"/>
        <v>11226</v>
      </c>
      <c r="W60" s="15">
        <f t="shared" si="86"/>
        <v>11205</v>
      </c>
    </row>
    <row r="62" spans="2:25" s="1" customFormat="1" x14ac:dyDescent="0.25">
      <c r="B62" s="1" t="s">
        <v>173</v>
      </c>
      <c r="C62" s="57"/>
      <c r="D62" s="153" t="e">
        <f>((D52+D54+D58)/(C52+C54+C58))-1</f>
        <v>#DIV/0!</v>
      </c>
      <c r="E62" s="153">
        <f>((E52+E54+E58)/(D52+D54+D58))-1</f>
        <v>-0.25937834941050375</v>
      </c>
      <c r="F62" s="153">
        <f>((F52+F54+F58)/(E52+E54+E58))-1</f>
        <v>0.46575012059816689</v>
      </c>
      <c r="G62" s="58">
        <f>((G52+G54+G58)/(F52+F54+F58))-1</f>
        <v>-0.1426690801382261</v>
      </c>
      <c r="W62" s="16"/>
    </row>
    <row r="63" spans="2:25" x14ac:dyDescent="0.25">
      <c r="Q63" s="40">
        <f t="shared" ref="Q63:T63" si="87">((Q52+Q54)/(P52+P54))-1</f>
        <v>-7.9720976581962866E-3</v>
      </c>
      <c r="R63" s="40">
        <f t="shared" si="87"/>
        <v>-2.5113008538424353E-4</v>
      </c>
      <c r="S63" s="40">
        <f t="shared" si="87"/>
        <v>0.48781713137402671</v>
      </c>
      <c r="T63" s="40">
        <f t="shared" si="87"/>
        <v>-1.1649501941583651E-2</v>
      </c>
      <c r="U63" s="40">
        <f>((U52+U54)/(T52+T54))-1</f>
        <v>1.708233686368299E-4</v>
      </c>
      <c r="V63" s="40">
        <f>((V52+V54)/(U52+U54))-1</f>
        <v>-9.8889837745516629E-2</v>
      </c>
      <c r="W63" s="6">
        <f>((W52+W54)/(V52+V54))-1</f>
        <v>-5.6482183472327474E-2</v>
      </c>
    </row>
    <row r="80" spans="7:23" s="9" customFormat="1" x14ac:dyDescent="0.25">
      <c r="G80" s="42"/>
      <c r="W80" s="42"/>
    </row>
    <row r="81" spans="7:23" s="1" customFormat="1" x14ac:dyDescent="0.25">
      <c r="G81" s="16"/>
      <c r="W81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I19" workbookViewId="0">
      <selection activeCell="V16" sqref="V16"/>
    </sheetView>
  </sheetViews>
  <sheetFormatPr defaultRowHeight="15" x14ac:dyDescent="0.25"/>
  <sheetData>
    <row r="1" spans="1:1" x14ac:dyDescent="0.25">
      <c r="A1" s="8" t="s">
        <v>39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E13" sqref="E13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39</v>
      </c>
      <c r="B1" t="s">
        <v>52</v>
      </c>
      <c r="C1" s="17" t="s">
        <v>53</v>
      </c>
    </row>
    <row r="2" spans="1:13" x14ac:dyDescent="0.25">
      <c r="B2" s="12"/>
      <c r="C2" s="18"/>
      <c r="E2" t="s">
        <v>52</v>
      </c>
      <c r="F2" t="s">
        <v>54</v>
      </c>
      <c r="M2" t="s">
        <v>55</v>
      </c>
    </row>
    <row r="3" spans="1:13" x14ac:dyDescent="0.25">
      <c r="B3" s="12"/>
      <c r="C3" s="18"/>
      <c r="E3" s="12">
        <v>45328</v>
      </c>
      <c r="F3" t="s">
        <v>57</v>
      </c>
      <c r="M3" s="12"/>
    </row>
    <row r="4" spans="1:13" x14ac:dyDescent="0.25">
      <c r="B4" s="12"/>
      <c r="C4" s="18"/>
      <c r="E4" s="12">
        <v>45302</v>
      </c>
      <c r="F4" t="s">
        <v>57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2314"/>
  <sheetViews>
    <sheetView workbookViewId="0">
      <selection activeCell="D1" sqref="D1"/>
    </sheetView>
  </sheetViews>
  <sheetFormatPr defaultRowHeight="15" x14ac:dyDescent="0.25"/>
  <cols>
    <col min="1" max="1" width="5.5703125" customWidth="1"/>
    <col min="2" max="2" width="11.2851562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39</v>
      </c>
      <c r="B1" s="1" t="s">
        <v>52</v>
      </c>
      <c r="C1" s="1" t="s">
        <v>0</v>
      </c>
      <c r="D1" s="1" t="s">
        <v>92</v>
      </c>
      <c r="H1" s="139" t="s">
        <v>93</v>
      </c>
      <c r="I1" s="140"/>
      <c r="J1" s="140"/>
      <c r="K1" s="140"/>
      <c r="L1" s="140"/>
      <c r="M1" s="141"/>
    </row>
    <row r="2" spans="1:13" ht="15.75" thickBot="1" x14ac:dyDescent="0.3">
      <c r="B2" s="12">
        <v>45405</v>
      </c>
      <c r="C2" s="18">
        <v>27.74</v>
      </c>
      <c r="D2" s="149">
        <f>C2/C3-1</f>
        <v>3.2549728752260254E-3</v>
      </c>
      <c r="H2" s="67"/>
      <c r="I2" s="68"/>
      <c r="J2" s="68"/>
      <c r="K2" s="68"/>
      <c r="L2" s="68"/>
      <c r="M2" s="69"/>
    </row>
    <row r="3" spans="1:13" ht="15.75" thickBot="1" x14ac:dyDescent="0.3">
      <c r="B3" s="12">
        <v>45398</v>
      </c>
      <c r="C3" s="18">
        <v>27.65</v>
      </c>
      <c r="D3" s="149">
        <f t="shared" ref="D3:D66" si="0">C3/C4-1</f>
        <v>-3.8929440389294467E-2</v>
      </c>
      <c r="H3" s="70" t="s">
        <v>94</v>
      </c>
      <c r="I3" s="71" t="s">
        <v>95</v>
      </c>
      <c r="J3" s="72" t="s">
        <v>96</v>
      </c>
      <c r="K3" s="73" t="s">
        <v>97</v>
      </c>
      <c r="L3" s="73" t="s">
        <v>98</v>
      </c>
      <c r="M3" s="74" t="s">
        <v>99</v>
      </c>
    </row>
    <row r="4" spans="1:13" x14ac:dyDescent="0.25">
      <c r="B4" s="12">
        <v>45391</v>
      </c>
      <c r="C4" s="18">
        <v>28.77</v>
      </c>
      <c r="D4" s="149">
        <f t="shared" si="0"/>
        <v>-2.4415055951169884E-2</v>
      </c>
      <c r="H4" s="75">
        <f>$I$19-3*$I$23</f>
        <v>-0.15732253211236794</v>
      </c>
      <c r="I4" s="76">
        <f>H4</f>
        <v>-0.15732253211236794</v>
      </c>
      <c r="J4" s="77">
        <f>COUNTIF(D:D,"&lt;="&amp;H4)</f>
        <v>13</v>
      </c>
      <c r="K4" s="77" t="str">
        <f>"Less than "&amp;TEXT(H4,"0,00%")</f>
        <v>Less than -15,73%</v>
      </c>
      <c r="L4" s="78">
        <f>J4/$I$31</f>
        <v>5.6228373702422148E-3</v>
      </c>
      <c r="M4" s="79">
        <f>L4</f>
        <v>5.6228373702422148E-3</v>
      </c>
    </row>
    <row r="5" spans="1:13" x14ac:dyDescent="0.25">
      <c r="B5" s="12">
        <v>45384</v>
      </c>
      <c r="C5" s="18">
        <v>29.49</v>
      </c>
      <c r="D5" s="149">
        <f t="shared" si="0"/>
        <v>3.220161008050404E-2</v>
      </c>
      <c r="H5" s="80">
        <f>$I$19-2.4*$I$23</f>
        <v>-0.12528225263255616</v>
      </c>
      <c r="I5" s="81">
        <f>H5</f>
        <v>-0.12528225263255616</v>
      </c>
      <c r="J5" s="82">
        <f>COUNTIFS(D:D,"&lt;="&amp;H5,D:D,"&gt;"&amp;H4)</f>
        <v>13</v>
      </c>
      <c r="K5" s="83" t="str">
        <f t="shared" ref="K5:K14" si="1">TEXT(H4,"0,00%")&amp;" to "&amp;TEXT(H5,"0,00%")</f>
        <v>-15,73% to -12,53%</v>
      </c>
      <c r="L5" s="84">
        <f>J5/$I$31</f>
        <v>5.6228373702422148E-3</v>
      </c>
      <c r="M5" s="85">
        <f>M4+L5</f>
        <v>1.124567474048443E-2</v>
      </c>
    </row>
    <row r="6" spans="1:13" x14ac:dyDescent="0.25">
      <c r="B6" s="12">
        <v>45377</v>
      </c>
      <c r="C6" s="18">
        <v>28.57</v>
      </c>
      <c r="D6" s="149">
        <f t="shared" si="0"/>
        <v>3.6271309394269036E-2</v>
      </c>
      <c r="H6" s="80">
        <f>$I$19-1.8*$I$23</f>
        <v>-9.3241973152744378E-2</v>
      </c>
      <c r="I6" s="81">
        <f t="shared" ref="I6:I14" si="2">H6</f>
        <v>-9.3241973152744378E-2</v>
      </c>
      <c r="J6" s="82">
        <f t="shared" ref="J6:J14" si="3">COUNTIFS(D:D,"&lt;="&amp;H6,D:D,"&gt;"&amp;H5)</f>
        <v>35</v>
      </c>
      <c r="K6" s="83" t="str">
        <f t="shared" si="1"/>
        <v>-12,53% to -9,32%</v>
      </c>
      <c r="L6" s="84">
        <f t="shared" ref="L6:L15" si="4">J6/$I$31</f>
        <v>1.5138408304498269E-2</v>
      </c>
      <c r="M6" s="85">
        <f t="shared" ref="M6:M15" si="5">M5+L6</f>
        <v>2.6384083044982701E-2</v>
      </c>
    </row>
    <row r="7" spans="1:13" x14ac:dyDescent="0.25">
      <c r="B7" s="12">
        <v>45370</v>
      </c>
      <c r="C7" s="18">
        <v>27.57</v>
      </c>
      <c r="D7" s="149">
        <f t="shared" si="0"/>
        <v>3.6855960887551831E-2</v>
      </c>
      <c r="H7" s="80">
        <f>$I$19-1.2*$I$23</f>
        <v>-6.1201693672932621E-2</v>
      </c>
      <c r="I7" s="81">
        <f t="shared" si="2"/>
        <v>-6.1201693672932621E-2</v>
      </c>
      <c r="J7" s="82">
        <f t="shared" si="3"/>
        <v>106</v>
      </c>
      <c r="K7" s="83" t="str">
        <f t="shared" si="1"/>
        <v>-9,32% to -6,12%</v>
      </c>
      <c r="L7" s="84">
        <f t="shared" si="4"/>
        <v>4.5847750865051905E-2</v>
      </c>
      <c r="M7" s="85">
        <f t="shared" si="5"/>
        <v>7.2231833910034599E-2</v>
      </c>
    </row>
    <row r="8" spans="1:13" x14ac:dyDescent="0.25">
      <c r="B8" s="12">
        <v>45363</v>
      </c>
      <c r="C8" s="18">
        <v>26.59</v>
      </c>
      <c r="D8" s="149">
        <f t="shared" si="0"/>
        <v>6.4025610244097697E-2</v>
      </c>
      <c r="H8" s="80">
        <f>$I$19-0.6*$I$23</f>
        <v>-2.9161414193120856E-2</v>
      </c>
      <c r="I8" s="81">
        <f t="shared" si="2"/>
        <v>-2.9161414193120856E-2</v>
      </c>
      <c r="J8" s="82">
        <f t="shared" si="3"/>
        <v>344</v>
      </c>
      <c r="K8" s="83" t="str">
        <f t="shared" si="1"/>
        <v>-6,12% to -2,92%</v>
      </c>
      <c r="L8" s="84">
        <f t="shared" si="4"/>
        <v>0.14878892733564014</v>
      </c>
      <c r="M8" s="85">
        <f t="shared" si="5"/>
        <v>0.22102076124567474</v>
      </c>
    </row>
    <row r="9" spans="1:13" x14ac:dyDescent="0.25">
      <c r="B9" s="12">
        <v>45356</v>
      </c>
      <c r="C9" s="18">
        <v>24.99</v>
      </c>
      <c r="D9" s="149">
        <f t="shared" si="0"/>
        <v>3.00906842539157E-2</v>
      </c>
      <c r="H9" s="80">
        <f>$I$19</f>
        <v>2.8788652866909097E-3</v>
      </c>
      <c r="I9" s="81">
        <f t="shared" si="2"/>
        <v>2.8788652866909097E-3</v>
      </c>
      <c r="J9" s="82">
        <f t="shared" si="3"/>
        <v>681</v>
      </c>
      <c r="K9" s="83" t="str">
        <f t="shared" si="1"/>
        <v>-2,92% to 0,29%</v>
      </c>
      <c r="L9" s="84">
        <f t="shared" si="4"/>
        <v>0.29455017301038061</v>
      </c>
      <c r="M9" s="85">
        <f t="shared" si="5"/>
        <v>0.51557093425605538</v>
      </c>
    </row>
    <row r="10" spans="1:13" x14ac:dyDescent="0.25">
      <c r="B10" s="12">
        <v>45349</v>
      </c>
      <c r="C10" s="18">
        <v>24.26</v>
      </c>
      <c r="D10" s="149">
        <f t="shared" si="0"/>
        <v>9.303523571792871E-3</v>
      </c>
      <c r="H10" s="80">
        <f>$I$19+0.6*$I$23</f>
        <v>3.4919144766502673E-2</v>
      </c>
      <c r="I10" s="81">
        <f t="shared" si="2"/>
        <v>3.4919144766502673E-2</v>
      </c>
      <c r="J10" s="82">
        <f t="shared" si="3"/>
        <v>638</v>
      </c>
      <c r="K10" s="83" t="str">
        <f t="shared" si="1"/>
        <v>0,29% to 3,49%</v>
      </c>
      <c r="L10" s="84">
        <f t="shared" si="4"/>
        <v>0.27595155709342561</v>
      </c>
      <c r="M10" s="85">
        <f t="shared" si="5"/>
        <v>0.79152249134948094</v>
      </c>
    </row>
    <row r="11" spans="1:13" x14ac:dyDescent="0.25">
      <c r="B11" s="12">
        <v>45342</v>
      </c>
      <c r="C11" s="18">
        <v>24.036377000000002</v>
      </c>
      <c r="D11" s="149">
        <f t="shared" si="0"/>
        <v>3.2934165575168484E-2</v>
      </c>
      <c r="H11" s="80">
        <f>$I$19+1.2*$I$23</f>
        <v>6.6959424246314445E-2</v>
      </c>
      <c r="I11" s="81">
        <f t="shared" si="2"/>
        <v>6.6959424246314445E-2</v>
      </c>
      <c r="J11" s="82">
        <f t="shared" si="3"/>
        <v>297</v>
      </c>
      <c r="K11" s="83" t="str">
        <f t="shared" si="1"/>
        <v>3,49% to 6,70%</v>
      </c>
      <c r="L11" s="84">
        <f t="shared" si="4"/>
        <v>0.12846020761245674</v>
      </c>
      <c r="M11" s="85">
        <f t="shared" si="5"/>
        <v>0.91998269896193774</v>
      </c>
    </row>
    <row r="12" spans="1:13" x14ac:dyDescent="0.25">
      <c r="B12" s="12">
        <v>45335</v>
      </c>
      <c r="C12" s="18">
        <v>23.269998999999999</v>
      </c>
      <c r="D12" s="149">
        <f t="shared" si="0"/>
        <v>3.2229561831617959E-2</v>
      </c>
      <c r="H12" s="80">
        <f>$I$19+1.8*$I$23</f>
        <v>9.8999703726126209E-2</v>
      </c>
      <c r="I12" s="81">
        <f t="shared" si="2"/>
        <v>9.8999703726126209E-2</v>
      </c>
      <c r="J12" s="82">
        <f t="shared" si="3"/>
        <v>105</v>
      </c>
      <c r="K12" s="83" t="str">
        <f t="shared" si="1"/>
        <v>6,70% to 9,90%</v>
      </c>
      <c r="L12" s="84">
        <f t="shared" si="4"/>
        <v>4.5415224913494812E-2</v>
      </c>
      <c r="M12" s="85">
        <f t="shared" si="5"/>
        <v>0.96539792387543255</v>
      </c>
    </row>
    <row r="13" spans="1:13" x14ac:dyDescent="0.25">
      <c r="B13" s="12">
        <v>45328</v>
      </c>
      <c r="C13" s="18">
        <v>22.543434000000001</v>
      </c>
      <c r="D13" s="149">
        <f t="shared" si="0"/>
        <v>1.4784928751027326E-2</v>
      </c>
      <c r="H13" s="80">
        <f>$I$19+2.4*$I$23</f>
        <v>0.13103998320593796</v>
      </c>
      <c r="I13" s="81">
        <f t="shared" si="2"/>
        <v>0.13103998320593796</v>
      </c>
      <c r="J13" s="82">
        <f t="shared" si="3"/>
        <v>43</v>
      </c>
      <c r="K13" s="83" t="str">
        <f t="shared" si="1"/>
        <v>9,90% to 13,10%</v>
      </c>
      <c r="L13" s="84">
        <f t="shared" si="4"/>
        <v>1.8598615916955018E-2</v>
      </c>
      <c r="M13" s="85">
        <f t="shared" si="5"/>
        <v>0.98399653979238755</v>
      </c>
    </row>
    <row r="14" spans="1:13" x14ac:dyDescent="0.25">
      <c r="B14" s="12">
        <v>45321</v>
      </c>
      <c r="C14" s="18">
        <v>22.214987000000001</v>
      </c>
      <c r="D14" s="149">
        <f t="shared" si="0"/>
        <v>-3.7516181132325244E-2</v>
      </c>
      <c r="H14" s="80">
        <f>$I$19+3*$I$23</f>
        <v>0.16308026268574974</v>
      </c>
      <c r="I14" s="81">
        <f t="shared" si="2"/>
        <v>0.16308026268574974</v>
      </c>
      <c r="J14" s="82">
        <f t="shared" si="3"/>
        <v>20</v>
      </c>
      <c r="K14" s="83" t="str">
        <f t="shared" si="1"/>
        <v>13,10% to 16,31%</v>
      </c>
      <c r="L14" s="84">
        <f t="shared" si="4"/>
        <v>8.6505190311418692E-3</v>
      </c>
      <c r="M14" s="85">
        <f t="shared" si="5"/>
        <v>0.99264705882352944</v>
      </c>
    </row>
    <row r="15" spans="1:13" ht="15.75" thickBot="1" x14ac:dyDescent="0.3">
      <c r="B15" s="12">
        <v>45314</v>
      </c>
      <c r="C15" s="18">
        <v>23.080894000000001</v>
      </c>
      <c r="D15" s="149">
        <f t="shared" si="0"/>
        <v>4.0843732611469008E-2</v>
      </c>
      <c r="H15" s="86"/>
      <c r="I15" s="87" t="s">
        <v>100</v>
      </c>
      <c r="J15" s="87">
        <f>COUNTIF(D:D,"&gt;"&amp;H14)</f>
        <v>17</v>
      </c>
      <c r="K15" s="87" t="str">
        <f>"Greater than "&amp;TEXT(H14,"0,00%")</f>
        <v>Greater than 16,31%</v>
      </c>
      <c r="L15" s="88">
        <f t="shared" si="4"/>
        <v>7.3529411764705881E-3</v>
      </c>
      <c r="M15" s="88">
        <f t="shared" si="5"/>
        <v>1</v>
      </c>
    </row>
    <row r="16" spans="1:13" ht="15.75" thickBot="1" x14ac:dyDescent="0.3">
      <c r="B16" s="12">
        <v>45307</v>
      </c>
      <c r="C16" s="18">
        <v>22.175177000000001</v>
      </c>
      <c r="D16" s="149">
        <f t="shared" si="0"/>
        <v>-4.7863181586048298E-2</v>
      </c>
      <c r="H16" s="89"/>
      <c r="M16" s="90"/>
    </row>
    <row r="17" spans="2:13" x14ac:dyDescent="0.25">
      <c r="B17" s="12">
        <v>45300</v>
      </c>
      <c r="C17" s="18">
        <v>23.289905999999998</v>
      </c>
      <c r="D17" s="149">
        <f t="shared" si="0"/>
        <v>-1.4321763664384868E-2</v>
      </c>
      <c r="H17" s="142" t="s">
        <v>131</v>
      </c>
      <c r="I17" s="143"/>
      <c r="M17" s="90"/>
    </row>
    <row r="18" spans="2:13" x14ac:dyDescent="0.25">
      <c r="B18" s="12">
        <v>45293</v>
      </c>
      <c r="C18" s="18">
        <v>23.628305000000001</v>
      </c>
      <c r="D18" s="149">
        <f t="shared" si="0"/>
        <v>-1.738410881760788E-2</v>
      </c>
      <c r="H18" s="144"/>
      <c r="I18" s="145"/>
      <c r="M18" s="90"/>
    </row>
    <row r="19" spans="2:13" x14ac:dyDescent="0.25">
      <c r="B19" s="12">
        <v>45286</v>
      </c>
      <c r="C19" s="18">
        <v>24.046329</v>
      </c>
      <c r="D19" s="149">
        <f t="shared" si="0"/>
        <v>-1.9480534043470943E-2</v>
      </c>
      <c r="H19" s="91" t="s">
        <v>101</v>
      </c>
      <c r="I19" s="128">
        <f>AVERAGE(D:D)</f>
        <v>2.8788652866909097E-3</v>
      </c>
      <c r="M19" s="90"/>
    </row>
    <row r="20" spans="2:13" x14ac:dyDescent="0.25">
      <c r="B20" s="12">
        <v>45279</v>
      </c>
      <c r="C20" s="18">
        <v>24.524070999999999</v>
      </c>
      <c r="D20" s="149">
        <f t="shared" si="0"/>
        <v>2.8489759368874878E-3</v>
      </c>
      <c r="H20" s="91" t="s">
        <v>102</v>
      </c>
      <c r="I20" s="128">
        <f>_xlfn.STDEV.S(D:D)/SQRT(COUNT(D:D))</f>
        <v>1.1105832789846612E-3</v>
      </c>
      <c r="M20" s="90"/>
    </row>
    <row r="21" spans="2:13" x14ac:dyDescent="0.25">
      <c r="B21" s="12">
        <v>45272</v>
      </c>
      <c r="C21" s="18">
        <v>24.454401000000001</v>
      </c>
      <c r="D21" s="149">
        <f t="shared" si="0"/>
        <v>2.162168733508163E-2</v>
      </c>
      <c r="H21" s="91" t="s">
        <v>103</v>
      </c>
      <c r="I21" s="128">
        <f>MEDIAN(D:D)</f>
        <v>0</v>
      </c>
      <c r="M21" s="90"/>
    </row>
    <row r="22" spans="2:13" x14ac:dyDescent="0.25">
      <c r="B22" s="12">
        <v>45265</v>
      </c>
      <c r="C22" s="18">
        <v>23.936845999999999</v>
      </c>
      <c r="D22" s="149">
        <f t="shared" si="0"/>
        <v>-4.0303310527844527E-2</v>
      </c>
      <c r="H22" s="91" t="s">
        <v>104</v>
      </c>
      <c r="I22" s="128">
        <f>MODE(D:D)</f>
        <v>0</v>
      </c>
      <c r="M22" s="90"/>
    </row>
    <row r="23" spans="2:13" x14ac:dyDescent="0.25">
      <c r="B23" s="12">
        <v>45258</v>
      </c>
      <c r="C23" s="18">
        <v>24.942094999999998</v>
      </c>
      <c r="D23" s="149">
        <f t="shared" si="0"/>
        <v>-1.0268573246195678E-2</v>
      </c>
      <c r="H23" s="91" t="s">
        <v>105</v>
      </c>
      <c r="I23" s="128">
        <f>_xlfn.STDEV.S(D:D)</f>
        <v>5.3400465799686277E-2</v>
      </c>
      <c r="M23" s="90"/>
    </row>
    <row r="24" spans="2:13" x14ac:dyDescent="0.25">
      <c r="B24" s="12">
        <v>45251</v>
      </c>
      <c r="C24" s="18">
        <v>25.200872</v>
      </c>
      <c r="D24" s="149">
        <f t="shared" si="0"/>
        <v>-5.4148551306621995E-3</v>
      </c>
      <c r="H24" s="91" t="s">
        <v>106</v>
      </c>
      <c r="I24" s="128">
        <f>_xlfn.VAR.S(D:D)</f>
        <v>2.8516097476234637E-3</v>
      </c>
      <c r="M24" s="90"/>
    </row>
    <row r="25" spans="2:13" x14ac:dyDescent="0.25">
      <c r="B25" s="12">
        <v>45244</v>
      </c>
      <c r="C25" s="18">
        <v>25.338073999999999</v>
      </c>
      <c r="D25" s="149">
        <f t="shared" si="0"/>
        <v>1.953741511927154E-2</v>
      </c>
      <c r="H25" s="91" t="s">
        <v>107</v>
      </c>
      <c r="I25" s="129">
        <f>KURT(D:D)</f>
        <v>12.07834672197535</v>
      </c>
      <c r="M25" s="90"/>
    </row>
    <row r="26" spans="2:13" x14ac:dyDescent="0.25">
      <c r="B26" s="12">
        <v>45237</v>
      </c>
      <c r="C26" s="18">
        <v>24.852519999999998</v>
      </c>
      <c r="D26" s="149">
        <f t="shared" si="0"/>
        <v>-5.7497194679301478E-2</v>
      </c>
      <c r="H26" s="91" t="s">
        <v>108</v>
      </c>
      <c r="I26" s="129">
        <f>SKEW(D:D)</f>
        <v>-5.1871919709421607E-2</v>
      </c>
      <c r="M26" s="90"/>
    </row>
    <row r="27" spans="2:13" x14ac:dyDescent="0.25">
      <c r="B27" s="12">
        <v>45230</v>
      </c>
      <c r="C27" s="18">
        <v>26.368642999999999</v>
      </c>
      <c r="D27" s="149">
        <f t="shared" si="0"/>
        <v>-2.0250280415307409E-2</v>
      </c>
      <c r="H27" s="91" t="s">
        <v>97</v>
      </c>
      <c r="I27" s="128">
        <f>I29-I28</f>
        <v>1.046295102366454</v>
      </c>
      <c r="M27" s="90"/>
    </row>
    <row r="28" spans="2:13" x14ac:dyDescent="0.25">
      <c r="B28" s="12">
        <v>45223</v>
      </c>
      <c r="C28" s="18">
        <v>26.913651999999999</v>
      </c>
      <c r="D28" s="149">
        <f t="shared" si="0"/>
        <v>-3.5853847108960779E-2</v>
      </c>
      <c r="H28" s="91" t="s">
        <v>109</v>
      </c>
      <c r="I28" s="128">
        <f>MIN(D:D)</f>
        <v>-0.56474818278616978</v>
      </c>
      <c r="M28" s="90"/>
    </row>
    <row r="29" spans="2:13" x14ac:dyDescent="0.25">
      <c r="B29" s="12">
        <v>45216</v>
      </c>
      <c r="C29" s="18">
        <v>27.914494000000001</v>
      </c>
      <c r="D29" s="149">
        <f t="shared" si="0"/>
        <v>-9.8418151505212936E-3</v>
      </c>
      <c r="H29" s="91" t="s">
        <v>110</v>
      </c>
      <c r="I29" s="128">
        <f>MAX(D:D)</f>
        <v>0.48154691958028417</v>
      </c>
      <c r="M29" s="90"/>
    </row>
    <row r="30" spans="2:13" x14ac:dyDescent="0.25">
      <c r="B30" s="12">
        <v>45209</v>
      </c>
      <c r="C30" s="18">
        <v>28.191953999999999</v>
      </c>
      <c r="D30" s="149">
        <f t="shared" si="0"/>
        <v>8.5049599379266816E-2</v>
      </c>
      <c r="H30" s="91" t="s">
        <v>111</v>
      </c>
      <c r="I30" s="129">
        <f>SUM(D:D)</f>
        <v>6.6559365428293837</v>
      </c>
      <c r="M30" s="90"/>
    </row>
    <row r="31" spans="2:13" ht="15.75" thickBot="1" x14ac:dyDescent="0.3">
      <c r="B31" s="12">
        <v>45202</v>
      </c>
      <c r="C31" s="18">
        <v>25.98218</v>
      </c>
      <c r="D31" s="149">
        <f t="shared" si="0"/>
        <v>2.4618959893950132E-2</v>
      </c>
      <c r="H31" s="92" t="s">
        <v>112</v>
      </c>
      <c r="I31" s="69">
        <f>COUNT(D:D)</f>
        <v>2312</v>
      </c>
      <c r="M31" s="90"/>
    </row>
    <row r="32" spans="2:13" ht="15.75" thickBot="1" x14ac:dyDescent="0.3">
      <c r="B32" s="12">
        <v>45195</v>
      </c>
      <c r="C32" s="18">
        <v>25.357894999999999</v>
      </c>
      <c r="D32" s="149">
        <f t="shared" si="0"/>
        <v>-3.8331437836979343E-2</v>
      </c>
      <c r="H32" s="94"/>
      <c r="M32" s="90"/>
    </row>
    <row r="33" spans="2:13" x14ac:dyDescent="0.25">
      <c r="B33" s="12">
        <v>45188</v>
      </c>
      <c r="C33" s="18">
        <v>26.368642999999999</v>
      </c>
      <c r="D33" s="149">
        <f t="shared" si="0"/>
        <v>-1.0780570685560154E-2</v>
      </c>
      <c r="H33" s="95"/>
      <c r="I33" s="96" t="s">
        <v>113</v>
      </c>
      <c r="J33" s="96" t="s">
        <v>112</v>
      </c>
      <c r="K33" s="96" t="s">
        <v>114</v>
      </c>
      <c r="L33" s="97" t="s">
        <v>115</v>
      </c>
      <c r="M33" s="90"/>
    </row>
    <row r="34" spans="2:13" x14ac:dyDescent="0.25">
      <c r="B34" s="12">
        <v>45181</v>
      </c>
      <c r="C34" s="18">
        <v>26.656009999999998</v>
      </c>
      <c r="D34" s="149">
        <f t="shared" si="0"/>
        <v>2.828738214394444E-2</v>
      </c>
      <c r="H34" s="98" t="s">
        <v>116</v>
      </c>
      <c r="I34" s="84">
        <f>AVERAGEIF(D:D,"&gt;0")</f>
        <v>3.9945958374199876E-2</v>
      </c>
      <c r="J34" s="82">
        <f>COUNTIF(D:D,"&gt;0")</f>
        <v>1153</v>
      </c>
      <c r="K34" s="84">
        <f>J34/$I$31</f>
        <v>0.49870242214532873</v>
      </c>
      <c r="L34" s="85">
        <f>K34*I34</f>
        <v>1.9921146196129957E-2</v>
      </c>
      <c r="M34" s="90"/>
    </row>
    <row r="35" spans="2:13" x14ac:dyDescent="0.25">
      <c r="B35" s="12">
        <v>45174</v>
      </c>
      <c r="C35" s="18">
        <v>25.922723999999999</v>
      </c>
      <c r="D35" s="149">
        <f t="shared" si="0"/>
        <v>-3.5042408072600395E-2</v>
      </c>
      <c r="H35" s="98" t="s">
        <v>117</v>
      </c>
      <c r="I35" s="84">
        <f>AVERAGEIF(D:D,"&lt;0")</f>
        <v>-3.6082191815588902E-2</v>
      </c>
      <c r="J35" s="82">
        <f>COUNTIF(D:D,"&lt;0")</f>
        <v>1092</v>
      </c>
      <c r="K35" s="84">
        <f>J35/$I$31</f>
        <v>0.47231833910034604</v>
      </c>
      <c r="L35" s="85">
        <f t="shared" ref="L35:L36" si="6">K35*I35</f>
        <v>-1.7042280909439048E-2</v>
      </c>
      <c r="M35" s="90"/>
    </row>
    <row r="36" spans="2:13" ht="15.75" thickBot="1" x14ac:dyDescent="0.3">
      <c r="B36" s="12">
        <v>45167</v>
      </c>
      <c r="C36" s="18">
        <v>26.864107000000001</v>
      </c>
      <c r="D36" s="149">
        <f t="shared" si="0"/>
        <v>4.5910515516899064E-2</v>
      </c>
      <c r="H36" s="99" t="s">
        <v>118</v>
      </c>
      <c r="I36" s="87">
        <v>0</v>
      </c>
      <c r="J36" s="87">
        <f>COUNTIF(D:D,"0")</f>
        <v>67</v>
      </c>
      <c r="K36" s="100">
        <f>J36/$I$31</f>
        <v>2.8979238754325259E-2</v>
      </c>
      <c r="L36" s="88">
        <f t="shared" si="6"/>
        <v>0</v>
      </c>
      <c r="M36" s="90"/>
    </row>
    <row r="37" spans="2:13" ht="15.75" thickBot="1" x14ac:dyDescent="0.3">
      <c r="B37" s="12">
        <v>45160</v>
      </c>
      <c r="C37" s="18">
        <v>25.684899999999999</v>
      </c>
      <c r="D37" s="149">
        <f t="shared" si="0"/>
        <v>-1.5946819160703063E-2</v>
      </c>
      <c r="H37" s="94"/>
      <c r="I37" s="101"/>
      <c r="J37" s="101"/>
      <c r="K37" s="101"/>
      <c r="L37" s="101"/>
      <c r="M37" s="90"/>
    </row>
    <row r="38" spans="2:13" x14ac:dyDescent="0.25">
      <c r="B38" s="12">
        <v>45153</v>
      </c>
      <c r="C38" s="18">
        <v>26.101130000000001</v>
      </c>
      <c r="D38" s="149">
        <f t="shared" si="0"/>
        <v>-3.7800160851741982E-4</v>
      </c>
      <c r="H38" s="75" t="s">
        <v>119</v>
      </c>
      <c r="I38" s="96" t="s">
        <v>120</v>
      </c>
      <c r="J38" s="96" t="s">
        <v>121</v>
      </c>
      <c r="K38" s="96" t="s">
        <v>122</v>
      </c>
      <c r="L38" s="96" t="s">
        <v>123</v>
      </c>
      <c r="M38" s="97" t="s">
        <v>124</v>
      </c>
    </row>
    <row r="39" spans="2:13" x14ac:dyDescent="0.25">
      <c r="B39" s="12">
        <v>45146</v>
      </c>
      <c r="C39" s="18">
        <v>26.111000000000001</v>
      </c>
      <c r="D39" s="149">
        <f t="shared" si="0"/>
        <v>1.6525715908800809E-2</v>
      </c>
      <c r="H39" s="102">
        <v>1</v>
      </c>
      <c r="I39" s="84">
        <f>$I$19+($H39*$I$23)</f>
        <v>5.6279331086377185E-2</v>
      </c>
      <c r="J39" s="84">
        <f>$I$19-($H39*$I$23)</f>
        <v>-5.0521600512995368E-2</v>
      </c>
      <c r="K39" s="82">
        <f>COUNTIFS(D:D,"&lt;"&amp;I39,D:D,"&gt;"&amp;J39)</f>
        <v>1799</v>
      </c>
      <c r="L39" s="84">
        <f>K39/$I$31</f>
        <v>0.77811418685121103</v>
      </c>
      <c r="M39" s="85">
        <v>0.68269999999999997</v>
      </c>
    </row>
    <row r="40" spans="2:13" x14ac:dyDescent="0.25">
      <c r="B40" s="12">
        <v>45139</v>
      </c>
      <c r="C40" s="18">
        <v>25.686512</v>
      </c>
      <c r="D40" s="149">
        <f t="shared" si="0"/>
        <v>-9.516564566309893E-3</v>
      </c>
      <c r="H40" s="102">
        <v>2</v>
      </c>
      <c r="I40" s="84">
        <f>$I$19+($H40*$I$23)</f>
        <v>0.10967979688606347</v>
      </c>
      <c r="J40" s="84">
        <f>$I$19-($H40*$I$23)</f>
        <v>-0.10392206631268164</v>
      </c>
      <c r="K40" s="82">
        <f>COUNTIFS(D:D,"&lt;"&amp;I40,D:D,"&gt;"&amp;J40)</f>
        <v>2203</v>
      </c>
      <c r="L40" s="84">
        <f>K40/$I$31</f>
        <v>0.95285467128027679</v>
      </c>
      <c r="M40" s="85">
        <v>0.95450000000000002</v>
      </c>
    </row>
    <row r="41" spans="2:13" x14ac:dyDescent="0.25">
      <c r="B41" s="12">
        <v>45132</v>
      </c>
      <c r="C41" s="18">
        <v>25.933308</v>
      </c>
      <c r="D41" s="149">
        <f t="shared" si="0"/>
        <v>2.4571082256281684E-2</v>
      </c>
      <c r="H41" s="102">
        <v>3</v>
      </c>
      <c r="I41" s="84">
        <f>$I$19+($H41*$I$23)</f>
        <v>0.16308026268574974</v>
      </c>
      <c r="J41" s="84">
        <f>$I$19-($H41*$I$23)</f>
        <v>-0.15732253211236794</v>
      </c>
      <c r="K41" s="82">
        <f>COUNTIFS(D:D,"&lt;"&amp;I41,D:D,"&gt;"&amp;J41)</f>
        <v>2282</v>
      </c>
      <c r="L41" s="84">
        <f>K41/$I$31</f>
        <v>0.98702422145328716</v>
      </c>
      <c r="M41" s="103">
        <v>0.99729999999999996</v>
      </c>
    </row>
    <row r="42" spans="2:13" ht="15.75" thickBot="1" x14ac:dyDescent="0.3">
      <c r="B42" s="12">
        <v>45125</v>
      </c>
      <c r="C42" s="18">
        <v>25.31138</v>
      </c>
      <c r="D42" s="149">
        <f t="shared" si="0"/>
        <v>7.0116772927006021E-2</v>
      </c>
      <c r="H42" s="80"/>
      <c r="M42" s="103"/>
    </row>
    <row r="43" spans="2:13" ht="15.75" thickBot="1" x14ac:dyDescent="0.3">
      <c r="B43" s="12">
        <v>45118</v>
      </c>
      <c r="C43" s="18">
        <v>23.652913999999999</v>
      </c>
      <c r="D43" s="149">
        <f t="shared" si="0"/>
        <v>6.7227601081985E-3</v>
      </c>
      <c r="H43" s="146" t="s">
        <v>125</v>
      </c>
      <c r="I43" s="147"/>
      <c r="J43" s="147"/>
      <c r="K43" s="147"/>
      <c r="L43" s="147"/>
      <c r="M43" s="148"/>
    </row>
    <row r="44" spans="2:13" x14ac:dyDescent="0.25">
      <c r="B44" s="12">
        <v>45111</v>
      </c>
      <c r="C44" s="18">
        <v>23.494962999999998</v>
      </c>
      <c r="D44" s="149">
        <f t="shared" si="0"/>
        <v>3.4782578823183918E-2</v>
      </c>
      <c r="H44" s="104">
        <v>0.01</v>
      </c>
      <c r="I44" s="105">
        <f t="shared" ref="I44:I58" si="7">_xlfn.PERCENTILE.INC(D:D,H44)</f>
        <v>-0.1281191624729186</v>
      </c>
      <c r="J44" s="106">
        <v>0.2</v>
      </c>
      <c r="K44" s="105">
        <f t="shared" ref="K44:K56" si="8">_xlfn.PERCENTILE.INC(D:D,J44)</f>
        <v>-3.2517051968598241E-2</v>
      </c>
      <c r="L44" s="106">
        <v>0.85</v>
      </c>
      <c r="M44" s="107">
        <f t="shared" ref="M44:M58" si="9">_xlfn.PERCENTILE.INC(D:D,L44)</f>
        <v>4.5965725881174931E-2</v>
      </c>
    </row>
    <row r="45" spans="2:13" x14ac:dyDescent="0.25">
      <c r="B45" s="12">
        <v>45104</v>
      </c>
      <c r="C45" s="18">
        <v>22.705217000000001</v>
      </c>
      <c r="D45" s="149">
        <f t="shared" si="0"/>
        <v>3.7906089161520828E-2</v>
      </c>
      <c r="H45" s="108">
        <v>0.02</v>
      </c>
      <c r="I45" s="109">
        <f t="shared" si="7"/>
        <v>-0.10310312678852568</v>
      </c>
      <c r="J45" s="110">
        <v>0.25</v>
      </c>
      <c r="K45" s="109">
        <f t="shared" si="8"/>
        <v>-2.4542955091998886E-2</v>
      </c>
      <c r="L45" s="110">
        <v>0.86</v>
      </c>
      <c r="M45" s="111">
        <f t="shared" si="9"/>
        <v>4.8441624062201052E-2</v>
      </c>
    </row>
    <row r="46" spans="2:13" x14ac:dyDescent="0.25">
      <c r="B46" s="12">
        <v>45097</v>
      </c>
      <c r="C46" s="18">
        <v>21.875983999999999</v>
      </c>
      <c r="D46" s="149">
        <f t="shared" si="0"/>
        <v>-5.7021246220010813E-2</v>
      </c>
      <c r="H46" s="108">
        <v>0.03</v>
      </c>
      <c r="I46" s="109">
        <f t="shared" si="7"/>
        <v>-8.9190373926868433E-2</v>
      </c>
      <c r="J46" s="110">
        <v>0.3</v>
      </c>
      <c r="K46" s="109">
        <f t="shared" si="8"/>
        <v>-1.9041265995686788E-2</v>
      </c>
      <c r="L46" s="110">
        <v>0.87</v>
      </c>
      <c r="M46" s="111">
        <f t="shared" si="9"/>
        <v>5.1606230393641268E-2</v>
      </c>
    </row>
    <row r="47" spans="2:13" x14ac:dyDescent="0.25">
      <c r="B47" s="12">
        <v>45090</v>
      </c>
      <c r="C47" s="18">
        <v>23.198809000000001</v>
      </c>
      <c r="D47" s="149">
        <f t="shared" si="0"/>
        <v>1.0752695199327311E-2</v>
      </c>
      <c r="H47" s="108">
        <v>0.04</v>
      </c>
      <c r="I47" s="109">
        <f t="shared" si="7"/>
        <v>-7.7865311273725035E-2</v>
      </c>
      <c r="J47" s="110">
        <v>0.35</v>
      </c>
      <c r="K47" s="109">
        <f t="shared" si="8"/>
        <v>-1.3486909121564113E-2</v>
      </c>
      <c r="L47" s="110">
        <v>0.88</v>
      </c>
      <c r="M47" s="111">
        <f t="shared" si="9"/>
        <v>5.4512707746800157E-2</v>
      </c>
    </row>
    <row r="48" spans="2:13" x14ac:dyDescent="0.25">
      <c r="B48" s="12">
        <v>45083</v>
      </c>
      <c r="C48" s="18">
        <v>22.952013000000001</v>
      </c>
      <c r="D48" s="149">
        <f t="shared" si="0"/>
        <v>1.3513475919596729E-2</v>
      </c>
      <c r="H48" s="108">
        <v>0.05</v>
      </c>
      <c r="I48" s="109">
        <f t="shared" si="7"/>
        <v>-7.1441912496206905E-2</v>
      </c>
      <c r="J48" s="110">
        <v>0.4</v>
      </c>
      <c r="K48" s="109">
        <f t="shared" si="8"/>
        <v>-8.0314429246390422E-3</v>
      </c>
      <c r="L48" s="110">
        <v>0.89</v>
      </c>
      <c r="M48" s="111">
        <f t="shared" si="9"/>
        <v>5.7107994057240728E-2</v>
      </c>
    </row>
    <row r="49" spans="2:13" x14ac:dyDescent="0.25">
      <c r="B49" s="12">
        <v>45076</v>
      </c>
      <c r="C49" s="18">
        <v>22.645987000000002</v>
      </c>
      <c r="D49" s="149">
        <f t="shared" si="0"/>
        <v>-1.3757494212691901E-2</v>
      </c>
      <c r="H49" s="108">
        <v>0.06</v>
      </c>
      <c r="I49" s="109">
        <f t="shared" si="7"/>
        <v>-6.6589827613593625E-2</v>
      </c>
      <c r="J49" s="110">
        <v>0.45</v>
      </c>
      <c r="K49" s="109">
        <f t="shared" si="8"/>
        <v>-3.8477025232533631E-3</v>
      </c>
      <c r="L49" s="110">
        <v>0.9</v>
      </c>
      <c r="M49" s="111">
        <f t="shared" si="9"/>
        <v>5.9696665890339465E-2</v>
      </c>
    </row>
    <row r="50" spans="2:13" x14ac:dyDescent="0.25">
      <c r="B50" s="12">
        <v>45069</v>
      </c>
      <c r="C50" s="18">
        <v>22.961884999999999</v>
      </c>
      <c r="D50" s="149">
        <f t="shared" si="0"/>
        <v>-2.8571702775603836E-3</v>
      </c>
      <c r="H50" s="108">
        <v>7.0000000000000007E-2</v>
      </c>
      <c r="I50" s="109">
        <f t="shared" si="7"/>
        <v>-6.1357423793694153E-2</v>
      </c>
      <c r="J50" s="110">
        <v>0.5</v>
      </c>
      <c r="K50" s="109">
        <f t="shared" si="8"/>
        <v>0</v>
      </c>
      <c r="L50" s="110">
        <v>0.91</v>
      </c>
      <c r="M50" s="111">
        <f t="shared" si="9"/>
        <v>6.2662838865049905E-2</v>
      </c>
    </row>
    <row r="51" spans="2:13" x14ac:dyDescent="0.25">
      <c r="B51" s="12">
        <v>45062</v>
      </c>
      <c r="C51" s="18">
        <v>23.027678999999999</v>
      </c>
      <c r="D51" s="149">
        <f t="shared" si="0"/>
        <v>3.3524393791209084E-2</v>
      </c>
      <c r="H51" s="108">
        <v>0.08</v>
      </c>
      <c r="I51" s="109">
        <f t="shared" si="7"/>
        <v>-5.7909329212383301E-2</v>
      </c>
      <c r="J51" s="110">
        <v>0.55000000000000004</v>
      </c>
      <c r="K51" s="109">
        <f t="shared" si="8"/>
        <v>6.2494452320441055E-3</v>
      </c>
      <c r="L51" s="110">
        <v>0.92</v>
      </c>
      <c r="M51" s="111">
        <f t="shared" si="9"/>
        <v>6.6707208454591313E-2</v>
      </c>
    </row>
    <row r="52" spans="2:13" x14ac:dyDescent="0.25">
      <c r="B52" s="12">
        <v>45055</v>
      </c>
      <c r="C52" s="18">
        <v>22.280730999999999</v>
      </c>
      <c r="D52" s="149">
        <f t="shared" si="0"/>
        <v>-6.5730337479432688E-3</v>
      </c>
      <c r="H52" s="108">
        <v>0.09</v>
      </c>
      <c r="I52" s="109">
        <f t="shared" si="7"/>
        <v>-5.4737967288951327E-2</v>
      </c>
      <c r="J52" s="110">
        <v>0.6</v>
      </c>
      <c r="K52" s="109">
        <f t="shared" si="8"/>
        <v>1.1686469076227543E-2</v>
      </c>
      <c r="L52" s="110">
        <v>0.93</v>
      </c>
      <c r="M52" s="111">
        <f t="shared" si="9"/>
        <v>7.083821170688194E-2</v>
      </c>
    </row>
    <row r="53" spans="2:13" x14ac:dyDescent="0.25">
      <c r="B53" s="12">
        <v>45048</v>
      </c>
      <c r="C53" s="18">
        <v>22.428152000000001</v>
      </c>
      <c r="D53" s="149">
        <f t="shared" si="0"/>
        <v>-5.0748829580138599E-2</v>
      </c>
      <c r="H53" s="108">
        <v>0.1</v>
      </c>
      <c r="I53" s="109">
        <f t="shared" si="7"/>
        <v>-5.2626234486268617E-2</v>
      </c>
      <c r="J53" s="110">
        <v>0.65</v>
      </c>
      <c r="K53" s="109">
        <f t="shared" si="8"/>
        <v>1.666662584822871E-2</v>
      </c>
      <c r="L53" s="110">
        <v>0.94</v>
      </c>
      <c r="M53" s="111">
        <f t="shared" si="9"/>
        <v>7.8197516486190458E-2</v>
      </c>
    </row>
    <row r="54" spans="2:13" x14ac:dyDescent="0.25">
      <c r="B54" s="12">
        <v>45041</v>
      </c>
      <c r="C54" s="18">
        <v>23.627205</v>
      </c>
      <c r="D54" s="149">
        <f t="shared" si="0"/>
        <v>-2.7901338787165386E-2</v>
      </c>
      <c r="H54" s="108">
        <v>0.11</v>
      </c>
      <c r="I54" s="109">
        <f t="shared" si="7"/>
        <v>-5.0000078459050953E-2</v>
      </c>
      <c r="J54" s="110">
        <v>0.7</v>
      </c>
      <c r="K54" s="109">
        <f t="shared" si="8"/>
        <v>2.2244507549071695E-2</v>
      </c>
      <c r="L54" s="110">
        <v>0.95</v>
      </c>
      <c r="M54" s="111">
        <f t="shared" si="9"/>
        <v>8.434932339534891E-2</v>
      </c>
    </row>
    <row r="55" spans="2:13" x14ac:dyDescent="0.25">
      <c r="B55" s="12">
        <v>45034</v>
      </c>
      <c r="C55" s="18">
        <v>24.305357000000001</v>
      </c>
      <c r="D55" s="149">
        <f t="shared" si="0"/>
        <v>-2.8224980781895725E-3</v>
      </c>
      <c r="H55" s="108">
        <v>0.12</v>
      </c>
      <c r="I55" s="109">
        <f t="shared" si="7"/>
        <v>-4.8351704919277531E-2</v>
      </c>
      <c r="J55" s="110">
        <v>0.75</v>
      </c>
      <c r="K55" s="109">
        <f t="shared" si="8"/>
        <v>2.9929021004018896E-2</v>
      </c>
      <c r="L55" s="110">
        <v>0.96</v>
      </c>
      <c r="M55" s="111">
        <f t="shared" si="9"/>
        <v>9.3539746884957808E-2</v>
      </c>
    </row>
    <row r="56" spans="2:13" x14ac:dyDescent="0.25">
      <c r="B56" s="12">
        <v>45027</v>
      </c>
      <c r="C56" s="18">
        <v>24.374153</v>
      </c>
      <c r="D56" s="149">
        <f t="shared" si="0"/>
        <v>-3.7267172008041416E-2</v>
      </c>
      <c r="H56" s="108">
        <v>0.13</v>
      </c>
      <c r="I56" s="109">
        <f t="shared" si="7"/>
        <v>-4.5882922418509803E-2</v>
      </c>
      <c r="J56" s="110">
        <v>0.8</v>
      </c>
      <c r="K56" s="109">
        <f t="shared" si="8"/>
        <v>3.6289297889110998E-2</v>
      </c>
      <c r="L56" s="110">
        <v>0.97</v>
      </c>
      <c r="M56" s="111">
        <f t="shared" si="9"/>
        <v>0.1075332388062881</v>
      </c>
    </row>
    <row r="57" spans="2:13" x14ac:dyDescent="0.25">
      <c r="B57" s="12">
        <v>45020</v>
      </c>
      <c r="C57" s="18">
        <v>25.317671000000001</v>
      </c>
      <c r="D57" s="149">
        <f t="shared" si="0"/>
        <v>-2.1648255448417308E-2</v>
      </c>
      <c r="H57" s="108">
        <v>0.14000000000000001</v>
      </c>
      <c r="I57" s="109">
        <f t="shared" si="7"/>
        <v>-4.3289049043164288E-2</v>
      </c>
      <c r="J57" s="110"/>
      <c r="K57" s="109"/>
      <c r="L57" s="110">
        <v>0.98</v>
      </c>
      <c r="M57" s="111">
        <f t="shared" si="9"/>
        <v>0.12001729438979336</v>
      </c>
    </row>
    <row r="58" spans="2:13" ht="15.75" thickBot="1" x14ac:dyDescent="0.3">
      <c r="B58" s="12">
        <v>45013</v>
      </c>
      <c r="C58" s="18">
        <v>25.877882</v>
      </c>
      <c r="D58" s="149">
        <f t="shared" si="0"/>
        <v>0.14978157027430972</v>
      </c>
      <c r="H58" s="112">
        <v>0.15</v>
      </c>
      <c r="I58" s="113">
        <f t="shared" si="7"/>
        <v>-4.1088734032546349E-2</v>
      </c>
      <c r="J58" s="114"/>
      <c r="K58" s="93"/>
      <c r="L58" s="115">
        <v>0.99</v>
      </c>
      <c r="M58" s="116">
        <f t="shared" si="9"/>
        <v>0.15198856854512865</v>
      </c>
    </row>
    <row r="59" spans="2:13" ht="15.75" thickBot="1" x14ac:dyDescent="0.3">
      <c r="B59" s="12">
        <v>45006</v>
      </c>
      <c r="C59" s="18">
        <v>22.506781</v>
      </c>
      <c r="D59" s="149">
        <f t="shared" si="0"/>
        <v>5.3357989772588654E-2</v>
      </c>
    </row>
    <row r="60" spans="2:13" x14ac:dyDescent="0.25">
      <c r="B60" s="12">
        <v>44999</v>
      </c>
      <c r="C60" s="18">
        <v>21.366696999999998</v>
      </c>
      <c r="D60" s="149">
        <f t="shared" si="0"/>
        <v>-5.2723404523211226E-2</v>
      </c>
      <c r="H60" s="117" t="s">
        <v>126</v>
      </c>
      <c r="I60" s="118">
        <v>-7.0000000000000007E-2</v>
      </c>
    </row>
    <row r="61" spans="2:13" ht="15.75" thickBot="1" x14ac:dyDescent="0.3">
      <c r="B61" s="12">
        <v>44992</v>
      </c>
      <c r="C61" s="18">
        <v>22.555921999999999</v>
      </c>
      <c r="D61" s="149">
        <f t="shared" si="0"/>
        <v>-0.12538103308770687</v>
      </c>
      <c r="H61" s="119" t="s">
        <v>127</v>
      </c>
      <c r="I61" s="120">
        <v>-0.2</v>
      </c>
    </row>
    <row r="62" spans="2:13" ht="15.75" thickBot="1" x14ac:dyDescent="0.3">
      <c r="B62" s="12">
        <v>44985</v>
      </c>
      <c r="C62" s="18">
        <v>25.789427</v>
      </c>
      <c r="D62" s="149">
        <f t="shared" si="0"/>
        <v>1.5872943968694431E-2</v>
      </c>
      <c r="H62" s="121"/>
    </row>
    <row r="63" spans="2:13" x14ac:dyDescent="0.25">
      <c r="B63" s="12">
        <v>44978</v>
      </c>
      <c r="C63" s="18">
        <v>25.386469000000002</v>
      </c>
      <c r="D63" s="149">
        <f t="shared" si="0"/>
        <v>2.5081195102183429E-3</v>
      </c>
      <c r="H63" s="117" t="s">
        <v>128</v>
      </c>
      <c r="I63" s="122">
        <v>27.67</v>
      </c>
    </row>
    <row r="64" spans="2:13" x14ac:dyDescent="0.25">
      <c r="B64" s="12">
        <v>44971</v>
      </c>
      <c r="C64" s="18">
        <v>25.322956000000001</v>
      </c>
      <c r="D64" s="149">
        <f t="shared" si="0"/>
        <v>-5.3787048021203376E-2</v>
      </c>
      <c r="H64" s="123" t="s">
        <v>129</v>
      </c>
      <c r="I64" s="124">
        <f>I63*(1-I60)</f>
        <v>29.606900000000003</v>
      </c>
    </row>
    <row r="65" spans="2:9" ht="15.75" thickBot="1" x14ac:dyDescent="0.3">
      <c r="B65" s="12">
        <v>44964</v>
      </c>
      <c r="C65" s="18">
        <v>26.762428</v>
      </c>
      <c r="D65" s="149">
        <f t="shared" si="0"/>
        <v>5.9713056056348135E-2</v>
      </c>
      <c r="H65" s="119" t="s">
        <v>130</v>
      </c>
      <c r="I65" s="125">
        <f>I63*(1+I61)</f>
        <v>22.136000000000003</v>
      </c>
    </row>
    <row r="66" spans="2:9" x14ac:dyDescent="0.25">
      <c r="B66" s="12">
        <v>44957</v>
      </c>
      <c r="C66" s="18">
        <v>25.25441</v>
      </c>
      <c r="D66" s="149">
        <f t="shared" si="0"/>
        <v>-4.7988171631669241E-2</v>
      </c>
    </row>
    <row r="67" spans="2:9" x14ac:dyDescent="0.25">
      <c r="B67" s="12">
        <v>44950</v>
      </c>
      <c r="C67" s="18">
        <v>26.527412000000002</v>
      </c>
      <c r="D67" s="149">
        <f t="shared" ref="D67:D68" si="10">C67/C68-1</f>
        <v>-3.5943026923980881E-2</v>
      </c>
    </row>
    <row r="68" spans="2:9" x14ac:dyDescent="0.25">
      <c r="B68" s="12">
        <v>44943</v>
      </c>
      <c r="C68" s="18">
        <v>27.516435999999999</v>
      </c>
      <c r="D68" s="149">
        <f>C68/C69-1</f>
        <v>3.7666203653736963E-2</v>
      </c>
    </row>
    <row r="69" spans="2:9" x14ac:dyDescent="0.25">
      <c r="B69" s="12">
        <v>44936</v>
      </c>
      <c r="C69" s="18">
        <v>26.517617999999999</v>
      </c>
      <c r="D69" s="149">
        <f t="shared" ref="D69:D132" si="11">C69/C70-1</f>
        <v>1.8497727330857305E-3</v>
      </c>
    </row>
    <row r="70" spans="2:9" x14ac:dyDescent="0.25">
      <c r="B70" s="12">
        <v>44929</v>
      </c>
      <c r="C70" s="18">
        <v>26.468657</v>
      </c>
      <c r="D70" s="149">
        <f t="shared" si="11"/>
        <v>-1.4776390942056183E-3</v>
      </c>
    </row>
    <row r="71" spans="2:9" x14ac:dyDescent="0.25">
      <c r="B71" s="12">
        <v>44922</v>
      </c>
      <c r="C71" s="18">
        <v>26.507826000000001</v>
      </c>
      <c r="D71" s="149">
        <f t="shared" si="11"/>
        <v>-1.3484036408587863E-2</v>
      </c>
    </row>
    <row r="72" spans="2:9" x14ac:dyDescent="0.25">
      <c r="B72" s="12">
        <v>44915</v>
      </c>
      <c r="C72" s="18">
        <v>26.870144</v>
      </c>
      <c r="D72" s="149">
        <f t="shared" si="11"/>
        <v>1.5168393318935713E-2</v>
      </c>
    </row>
    <row r="73" spans="2:9" x14ac:dyDescent="0.25">
      <c r="B73" s="12">
        <v>44908</v>
      </c>
      <c r="C73" s="18">
        <v>26.468657</v>
      </c>
      <c r="D73" s="149">
        <f t="shared" si="11"/>
        <v>-5.5188053086122624E-3</v>
      </c>
    </row>
    <row r="74" spans="2:9" x14ac:dyDescent="0.25">
      <c r="B74" s="12">
        <v>44901</v>
      </c>
      <c r="C74" s="18">
        <v>26.615542999999999</v>
      </c>
      <c r="D74" s="149">
        <f t="shared" si="11"/>
        <v>-4.6984581445349227E-2</v>
      </c>
    </row>
    <row r="75" spans="2:9" x14ac:dyDescent="0.25">
      <c r="B75" s="12">
        <v>44894</v>
      </c>
      <c r="C75" s="18">
        <v>27.927714999999999</v>
      </c>
      <c r="D75" s="149">
        <f t="shared" si="11"/>
        <v>-4.3274032709618937E-2</v>
      </c>
    </row>
    <row r="76" spans="2:9" x14ac:dyDescent="0.25">
      <c r="B76" s="12">
        <v>44887</v>
      </c>
      <c r="C76" s="18">
        <v>29.190923999999999</v>
      </c>
      <c r="D76" s="149">
        <f t="shared" si="11"/>
        <v>-4.9008869703411895E-3</v>
      </c>
    </row>
    <row r="77" spans="2:9" x14ac:dyDescent="0.25">
      <c r="B77" s="12">
        <v>44880</v>
      </c>
      <c r="C77" s="18">
        <v>29.334689999999998</v>
      </c>
      <c r="D77" s="149">
        <f t="shared" si="11"/>
        <v>-7.5692057481438924E-2</v>
      </c>
    </row>
    <row r="78" spans="2:9" x14ac:dyDescent="0.25">
      <c r="B78" s="12">
        <v>44873</v>
      </c>
      <c r="C78" s="18">
        <v>31.736923000000001</v>
      </c>
      <c r="D78" s="149">
        <f t="shared" si="11"/>
        <v>-1.6046233072819716E-2</v>
      </c>
    </row>
    <row r="79" spans="2:9" x14ac:dyDescent="0.25">
      <c r="B79" s="12">
        <v>44866</v>
      </c>
      <c r="C79" s="18">
        <v>32.254486</v>
      </c>
      <c r="D79" s="149">
        <f t="shared" si="11"/>
        <v>8.4729064967142165E-2</v>
      </c>
    </row>
    <row r="80" spans="2:9" x14ac:dyDescent="0.25">
      <c r="B80" s="12">
        <v>44859</v>
      </c>
      <c r="C80" s="18">
        <v>29.735061999999999</v>
      </c>
      <c r="D80" s="149">
        <f t="shared" si="11"/>
        <v>3.325421058465694E-2</v>
      </c>
    </row>
    <row r="81" spans="2:4" x14ac:dyDescent="0.25">
      <c r="B81" s="12">
        <v>44852</v>
      </c>
      <c r="C81" s="18">
        <v>28.77807</v>
      </c>
      <c r="D81" s="149">
        <f t="shared" si="11"/>
        <v>8.585119860090118E-2</v>
      </c>
    </row>
    <row r="82" spans="2:4" x14ac:dyDescent="0.25">
      <c r="B82" s="12">
        <v>44845</v>
      </c>
      <c r="C82" s="18">
        <v>26.502775</v>
      </c>
      <c r="D82" s="149">
        <f t="shared" si="11"/>
        <v>-1.3808179504138152E-2</v>
      </c>
    </row>
    <row r="83" spans="2:4" x14ac:dyDescent="0.25">
      <c r="B83" s="12">
        <v>44838</v>
      </c>
      <c r="C83" s="18">
        <v>26.873854000000001</v>
      </c>
      <c r="D83" s="149">
        <f t="shared" si="11"/>
        <v>0.10212244821628591</v>
      </c>
    </row>
    <row r="84" spans="2:4" x14ac:dyDescent="0.25">
      <c r="B84" s="12">
        <v>44831</v>
      </c>
      <c r="C84" s="18">
        <v>24.383728000000001</v>
      </c>
      <c r="D84" s="149">
        <f t="shared" si="11"/>
        <v>0.18397337428601013</v>
      </c>
    </row>
    <row r="85" spans="2:4" x14ac:dyDescent="0.25">
      <c r="B85" s="12">
        <v>44824</v>
      </c>
      <c r="C85" s="18">
        <v>20.594828</v>
      </c>
      <c r="D85" s="149">
        <f t="shared" si="11"/>
        <v>-0.18665626483688402</v>
      </c>
    </row>
    <row r="86" spans="2:4" x14ac:dyDescent="0.25">
      <c r="B86" s="12">
        <v>44817</v>
      </c>
      <c r="C86" s="18">
        <v>25.321186000000001</v>
      </c>
      <c r="D86" s="149">
        <f t="shared" si="11"/>
        <v>-4.6691158628996754E-2</v>
      </c>
    </row>
    <row r="87" spans="2:4" x14ac:dyDescent="0.25">
      <c r="B87" s="12">
        <v>44810</v>
      </c>
      <c r="C87" s="18">
        <v>26.561367000000001</v>
      </c>
      <c r="D87" s="149">
        <f t="shared" si="11"/>
        <v>5.7954058797550445E-2</v>
      </c>
    </row>
    <row r="88" spans="2:4" x14ac:dyDescent="0.25">
      <c r="B88" s="12">
        <v>44803</v>
      </c>
      <c r="C88" s="18">
        <v>25.106352000000001</v>
      </c>
      <c r="D88" s="149">
        <f t="shared" si="11"/>
        <v>-4.0313566055113714E-2</v>
      </c>
    </row>
    <row r="89" spans="2:4" x14ac:dyDescent="0.25">
      <c r="B89" s="12">
        <v>44796</v>
      </c>
      <c r="C89" s="18">
        <v>26.160995</v>
      </c>
      <c r="D89" s="149">
        <f t="shared" si="11"/>
        <v>9.0545426638618753E-2</v>
      </c>
    </row>
    <row r="90" spans="2:4" x14ac:dyDescent="0.25">
      <c r="B90" s="12">
        <v>44789</v>
      </c>
      <c r="C90" s="18">
        <v>23.988909</v>
      </c>
      <c r="D90" s="149">
        <f t="shared" si="11"/>
        <v>5.3868993162279999E-2</v>
      </c>
    </row>
    <row r="91" spans="2:4" x14ac:dyDescent="0.25">
      <c r="B91" s="12">
        <v>44782</v>
      </c>
      <c r="C91" s="18">
        <v>22.762705</v>
      </c>
      <c r="D91" s="149">
        <f t="shared" si="11"/>
        <v>7.146147063958419E-2</v>
      </c>
    </row>
    <row r="92" spans="2:4" x14ac:dyDescent="0.25">
      <c r="B92" s="12">
        <v>44775</v>
      </c>
      <c r="C92" s="18">
        <v>21.244539</v>
      </c>
      <c r="D92" s="149">
        <f t="shared" si="11"/>
        <v>-9.0037408862024382E-2</v>
      </c>
    </row>
    <row r="93" spans="2:4" x14ac:dyDescent="0.25">
      <c r="B93" s="12">
        <v>44768</v>
      </c>
      <c r="C93" s="18">
        <v>23.346606999999999</v>
      </c>
      <c r="D93" s="149">
        <f t="shared" si="11"/>
        <v>3.4943667830818592E-2</v>
      </c>
    </row>
    <row r="94" spans="2:4" x14ac:dyDescent="0.25">
      <c r="B94" s="12">
        <v>44761</v>
      </c>
      <c r="C94" s="18">
        <v>22.558336000000001</v>
      </c>
      <c r="D94" s="149">
        <f t="shared" si="11"/>
        <v>7.4640938169764803E-2</v>
      </c>
    </row>
    <row r="95" spans="2:4" x14ac:dyDescent="0.25">
      <c r="B95" s="12">
        <v>44754</v>
      </c>
      <c r="C95" s="18">
        <v>20.991510000000002</v>
      </c>
      <c r="D95" s="149">
        <f t="shared" si="11"/>
        <v>1.1725971441305161E-2</v>
      </c>
    </row>
    <row r="96" spans="2:4" x14ac:dyDescent="0.25">
      <c r="B96" s="12">
        <v>44747</v>
      </c>
      <c r="C96" s="18">
        <v>20.748217</v>
      </c>
      <c r="D96" s="149">
        <f t="shared" si="11"/>
        <v>-5.454556142309186E-2</v>
      </c>
    </row>
    <row r="97" spans="2:4" x14ac:dyDescent="0.25">
      <c r="B97" s="12">
        <v>44740</v>
      </c>
      <c r="C97" s="18">
        <v>21.945232000000001</v>
      </c>
      <c r="D97" s="149">
        <f t="shared" si="11"/>
        <v>-2.4653971376374484E-2</v>
      </c>
    </row>
    <row r="98" spans="2:4" x14ac:dyDescent="0.25">
      <c r="B98" s="12">
        <v>44733</v>
      </c>
      <c r="C98" s="18">
        <v>22.499945</v>
      </c>
      <c r="D98" s="149">
        <f t="shared" si="11"/>
        <v>-4.264992255869926E-2</v>
      </c>
    </row>
    <row r="99" spans="2:4" x14ac:dyDescent="0.25">
      <c r="B99" s="12">
        <v>44726</v>
      </c>
      <c r="C99" s="18">
        <v>23.502317000000001</v>
      </c>
      <c r="D99" s="149">
        <f t="shared" si="11"/>
        <v>-0.14934840177417563</v>
      </c>
    </row>
    <row r="100" spans="2:4" x14ac:dyDescent="0.25">
      <c r="B100" s="12">
        <v>44719</v>
      </c>
      <c r="C100" s="18">
        <v>27.628605</v>
      </c>
      <c r="D100" s="149">
        <f t="shared" si="11"/>
        <v>-9.6147746183116944E-2</v>
      </c>
    </row>
    <row r="101" spans="2:4" x14ac:dyDescent="0.25">
      <c r="B101" s="12">
        <v>44712</v>
      </c>
      <c r="C101" s="18">
        <v>30.567612</v>
      </c>
      <c r="D101" s="149">
        <f t="shared" si="11"/>
        <v>1.0943014970765219E-2</v>
      </c>
    </row>
    <row r="102" spans="2:4" x14ac:dyDescent="0.25">
      <c r="B102" s="12">
        <v>44705</v>
      </c>
      <c r="C102" s="18">
        <v>30.236730999999999</v>
      </c>
      <c r="D102" s="149">
        <f t="shared" si="11"/>
        <v>0.10768187161033405</v>
      </c>
    </row>
    <row r="103" spans="2:4" x14ac:dyDescent="0.25">
      <c r="B103" s="12">
        <v>44698</v>
      </c>
      <c r="C103" s="18">
        <v>27.297305999999999</v>
      </c>
      <c r="D103" s="149">
        <f t="shared" si="11"/>
        <v>5.3610182328980294E-3</v>
      </c>
    </row>
    <row r="104" spans="2:4" x14ac:dyDescent="0.25">
      <c r="B104" s="12">
        <v>44691</v>
      </c>
      <c r="C104" s="18">
        <v>27.151744999999998</v>
      </c>
      <c r="D104" s="149">
        <f t="shared" si="11"/>
        <v>0.15619836431653544</v>
      </c>
    </row>
    <row r="105" spans="2:4" x14ac:dyDescent="0.25">
      <c r="B105" s="12">
        <v>44684</v>
      </c>
      <c r="C105" s="18">
        <v>23.483639</v>
      </c>
      <c r="D105" s="149">
        <f t="shared" si="11"/>
        <v>-3.0060411511993679E-2</v>
      </c>
    </row>
    <row r="106" spans="2:4" x14ac:dyDescent="0.25">
      <c r="B106" s="12">
        <v>44677</v>
      </c>
      <c r="C106" s="18">
        <v>24.211445000000001</v>
      </c>
      <c r="D106" s="149">
        <f t="shared" si="11"/>
        <v>3.3554493394930995E-2</v>
      </c>
    </row>
    <row r="107" spans="2:4" x14ac:dyDescent="0.25">
      <c r="B107" s="12">
        <v>44670</v>
      </c>
      <c r="C107" s="18">
        <v>23.425416999999999</v>
      </c>
      <c r="D107" s="149">
        <f t="shared" si="11"/>
        <v>-0.10193446964107578</v>
      </c>
    </row>
    <row r="108" spans="2:4" x14ac:dyDescent="0.25">
      <c r="B108" s="12">
        <v>44663</v>
      </c>
      <c r="C108" s="18">
        <v>26.084306999999999</v>
      </c>
      <c r="D108" s="149">
        <f t="shared" si="11"/>
        <v>6.5820767537191127E-2</v>
      </c>
    </row>
    <row r="109" spans="2:4" x14ac:dyDescent="0.25">
      <c r="B109" s="12">
        <v>44656</v>
      </c>
      <c r="C109" s="18">
        <v>24.473445999999999</v>
      </c>
      <c r="D109" s="149">
        <f t="shared" si="11"/>
        <v>-1.7912723956200693E-2</v>
      </c>
    </row>
    <row r="110" spans="2:4" x14ac:dyDescent="0.25">
      <c r="B110" s="12">
        <v>44649</v>
      </c>
      <c r="C110" s="18">
        <v>24.919827999999999</v>
      </c>
      <c r="D110" s="149">
        <f t="shared" si="11"/>
        <v>1.5420894458330725E-2</v>
      </c>
    </row>
    <row r="111" spans="2:4" x14ac:dyDescent="0.25">
      <c r="B111" s="12">
        <v>44642</v>
      </c>
      <c r="C111" s="18">
        <v>24.541378000000002</v>
      </c>
      <c r="D111" s="149">
        <f t="shared" si="11"/>
        <v>9.5809778966426951E-3</v>
      </c>
    </row>
    <row r="112" spans="2:4" x14ac:dyDescent="0.25">
      <c r="B112" s="12">
        <v>44635</v>
      </c>
      <c r="C112" s="18">
        <v>24.308478999999998</v>
      </c>
      <c r="D112" s="149">
        <f t="shared" si="11"/>
        <v>0.12939573129534421</v>
      </c>
    </row>
    <row r="113" spans="2:4" x14ac:dyDescent="0.25">
      <c r="B113" s="12">
        <v>44628</v>
      </c>
      <c r="C113" s="18">
        <v>21.523437999999999</v>
      </c>
      <c r="D113" s="149">
        <f t="shared" si="11"/>
        <v>-8.836812659629234E-2</v>
      </c>
    </row>
    <row r="114" spans="2:4" x14ac:dyDescent="0.25">
      <c r="B114" s="12">
        <v>44621</v>
      </c>
      <c r="C114" s="18">
        <v>23.609791000000001</v>
      </c>
      <c r="D114" s="149">
        <f t="shared" si="11"/>
        <v>7.8457298171507706E-2</v>
      </c>
    </row>
    <row r="115" spans="2:4" x14ac:dyDescent="0.25">
      <c r="B115" s="12">
        <v>44614</v>
      </c>
      <c r="C115" s="18">
        <v>21.892188999999998</v>
      </c>
      <c r="D115" s="149">
        <f t="shared" si="11"/>
        <v>3.4965672028109962E-2</v>
      </c>
    </row>
    <row r="116" spans="2:4" x14ac:dyDescent="0.25">
      <c r="B116" s="12">
        <v>44607</v>
      </c>
      <c r="C116" s="18">
        <v>21.152574999999999</v>
      </c>
      <c r="D116" s="149">
        <f t="shared" si="11"/>
        <v>3.1117532455408936E-2</v>
      </c>
    </row>
    <row r="117" spans="2:4" x14ac:dyDescent="0.25">
      <c r="B117" s="12">
        <v>44600</v>
      </c>
      <c r="C117" s="18">
        <v>20.514223000000001</v>
      </c>
      <c r="D117" s="149">
        <f t="shared" si="11"/>
        <v>-1.8509980956984973E-2</v>
      </c>
    </row>
    <row r="118" spans="2:4" x14ac:dyDescent="0.25">
      <c r="B118" s="12">
        <v>44593</v>
      </c>
      <c r="C118" s="18">
        <v>20.901102000000002</v>
      </c>
      <c r="D118" s="149">
        <f t="shared" si="11"/>
        <v>0.1099127989085833</v>
      </c>
    </row>
    <row r="119" spans="2:4" x14ac:dyDescent="0.25">
      <c r="B119" s="12">
        <v>44586</v>
      </c>
      <c r="C119" s="18">
        <v>18.831301</v>
      </c>
      <c r="D119" s="149">
        <f t="shared" si="11"/>
        <v>6.3934545709301016E-2</v>
      </c>
    </row>
    <row r="120" spans="2:4" x14ac:dyDescent="0.25">
      <c r="B120" s="12">
        <v>44579</v>
      </c>
      <c r="C120" s="18">
        <v>17.699680000000001</v>
      </c>
      <c r="D120" s="149">
        <f t="shared" si="11"/>
        <v>-6.0092555474526077E-2</v>
      </c>
    </row>
    <row r="121" spans="2:4" x14ac:dyDescent="0.25">
      <c r="B121" s="12">
        <v>44572</v>
      </c>
      <c r="C121" s="18">
        <v>18.831301</v>
      </c>
      <c r="D121" s="149">
        <f t="shared" si="11"/>
        <v>9.7519753407904197E-2</v>
      </c>
    </row>
    <row r="122" spans="2:4" x14ac:dyDescent="0.25">
      <c r="B122" s="12">
        <v>44565</v>
      </c>
      <c r="C122" s="18">
        <v>17.158052000000001</v>
      </c>
      <c r="D122" s="149">
        <f t="shared" si="11"/>
        <v>5.1570753771942535E-2</v>
      </c>
    </row>
    <row r="123" spans="2:4" x14ac:dyDescent="0.25">
      <c r="B123" s="12">
        <v>44558</v>
      </c>
      <c r="C123" s="18">
        <v>16.316593000000001</v>
      </c>
      <c r="D123" s="149">
        <f t="shared" si="11"/>
        <v>1.8719698935440565E-2</v>
      </c>
    </row>
    <row r="124" spans="2:4" x14ac:dyDescent="0.25">
      <c r="B124" s="12">
        <v>44551</v>
      </c>
      <c r="C124" s="18">
        <v>16.016763999999998</v>
      </c>
      <c r="D124" s="149">
        <f t="shared" si="11"/>
        <v>0.11440123029148164</v>
      </c>
    </row>
    <row r="125" spans="2:4" x14ac:dyDescent="0.25">
      <c r="B125" s="12">
        <v>44544</v>
      </c>
      <c r="C125" s="18">
        <v>14.372529</v>
      </c>
      <c r="D125" s="149">
        <f t="shared" si="11"/>
        <v>-3.4437962739088168E-2</v>
      </c>
    </row>
    <row r="126" spans="2:4" x14ac:dyDescent="0.25">
      <c r="B126" s="12">
        <v>44537</v>
      </c>
      <c r="C126" s="18">
        <v>14.885142999999999</v>
      </c>
      <c r="D126" s="149">
        <f t="shared" si="11"/>
        <v>-1.3461596453665514E-2</v>
      </c>
    </row>
    <row r="127" spans="2:4" x14ac:dyDescent="0.25">
      <c r="B127" s="12">
        <v>44530</v>
      </c>
      <c r="C127" s="18">
        <v>15.088255</v>
      </c>
      <c r="D127" s="149">
        <f t="shared" si="11"/>
        <v>-1.5772873337562943E-2</v>
      </c>
    </row>
    <row r="128" spans="2:4" x14ac:dyDescent="0.25">
      <c r="B128" s="12">
        <v>44523</v>
      </c>
      <c r="C128" s="18">
        <v>15.330054000000001</v>
      </c>
      <c r="D128" s="149">
        <f t="shared" si="11"/>
        <v>1.5771435931982936E-2</v>
      </c>
    </row>
    <row r="129" spans="2:4" x14ac:dyDescent="0.25">
      <c r="B129" s="12">
        <v>44516</v>
      </c>
      <c r="C129" s="18">
        <v>15.092031</v>
      </c>
      <c r="D129" s="149">
        <f t="shared" si="11"/>
        <v>-6.5074624757580857E-2</v>
      </c>
    </row>
    <row r="130" spans="2:4" x14ac:dyDescent="0.25">
      <c r="B130" s="12">
        <v>44509</v>
      </c>
      <c r="C130" s="18">
        <v>16.142498</v>
      </c>
      <c r="D130" s="149">
        <f t="shared" si="11"/>
        <v>-2.7293804790240461E-2</v>
      </c>
    </row>
    <row r="131" spans="2:4" x14ac:dyDescent="0.25">
      <c r="B131" s="12">
        <v>44502</v>
      </c>
      <c r="C131" s="18">
        <v>16.595451000000001</v>
      </c>
      <c r="D131" s="149">
        <f t="shared" si="11"/>
        <v>1.1156909983585539E-2</v>
      </c>
    </row>
    <row r="132" spans="2:4" x14ac:dyDescent="0.25">
      <c r="B132" s="12">
        <v>44495</v>
      </c>
      <c r="C132" s="18">
        <v>16.41234</v>
      </c>
      <c r="D132" s="149">
        <f t="shared" si="11"/>
        <v>1.4898389825205083E-2</v>
      </c>
    </row>
    <row r="133" spans="2:4" x14ac:dyDescent="0.25">
      <c r="B133" s="12">
        <v>44488</v>
      </c>
      <c r="C133" s="18">
        <v>16.171412</v>
      </c>
      <c r="D133" s="149">
        <f t="shared" ref="D133:D196" si="12">C133/C134-1</f>
        <v>2.1302497280238031E-2</v>
      </c>
    </row>
    <row r="134" spans="2:4" x14ac:dyDescent="0.25">
      <c r="B134" s="12">
        <v>44481</v>
      </c>
      <c r="C134" s="18">
        <v>15.834106</v>
      </c>
      <c r="D134" s="149">
        <f t="shared" si="12"/>
        <v>3.0094241867683724E-2</v>
      </c>
    </row>
    <row r="135" spans="2:4" x14ac:dyDescent="0.25">
      <c r="B135" s="12">
        <v>44474</v>
      </c>
      <c r="C135" s="18">
        <v>15.371511999999999</v>
      </c>
      <c r="D135" s="149">
        <f t="shared" si="12"/>
        <v>7.5522521689203259E-2</v>
      </c>
    </row>
    <row r="136" spans="2:4" x14ac:dyDescent="0.25">
      <c r="B136" s="12">
        <v>44467</v>
      </c>
      <c r="C136" s="18">
        <v>14.292134000000001</v>
      </c>
      <c r="D136" s="149">
        <f t="shared" si="12"/>
        <v>8.5651411326006288E-2</v>
      </c>
    </row>
    <row r="137" spans="2:4" x14ac:dyDescent="0.25">
      <c r="B137" s="12">
        <v>44460</v>
      </c>
      <c r="C137" s="18">
        <v>13.164569999999999</v>
      </c>
      <c r="D137" s="149">
        <f t="shared" si="12"/>
        <v>0.18989565273037767</v>
      </c>
    </row>
    <row r="138" spans="2:4" x14ac:dyDescent="0.25">
      <c r="B138" s="12">
        <v>44453</v>
      </c>
      <c r="C138" s="18">
        <v>11.063634</v>
      </c>
      <c r="D138" s="149">
        <f t="shared" si="12"/>
        <v>-4.9668816149155304E-2</v>
      </c>
    </row>
    <row r="139" spans="2:4" x14ac:dyDescent="0.25">
      <c r="B139" s="12">
        <v>44446</v>
      </c>
      <c r="C139" s="18">
        <v>11.641871999999999</v>
      </c>
      <c r="D139" s="149">
        <f t="shared" si="12"/>
        <v>3.8692941967278571E-2</v>
      </c>
    </row>
    <row r="140" spans="2:4" x14ac:dyDescent="0.25">
      <c r="B140" s="12">
        <v>44439</v>
      </c>
      <c r="C140" s="18">
        <v>11.208194000000001</v>
      </c>
      <c r="D140" s="149">
        <f t="shared" si="12"/>
        <v>-1.1054591259296198E-2</v>
      </c>
    </row>
    <row r="141" spans="2:4" x14ac:dyDescent="0.25">
      <c r="B141" s="12">
        <v>44432</v>
      </c>
      <c r="C141" s="18">
        <v>11.333481000000001</v>
      </c>
      <c r="D141" s="149">
        <f t="shared" si="12"/>
        <v>4.5185934771840852E-2</v>
      </c>
    </row>
    <row r="142" spans="2:4" x14ac:dyDescent="0.25">
      <c r="B142" s="12">
        <v>44425</v>
      </c>
      <c r="C142" s="18">
        <v>10.843507000000001</v>
      </c>
      <c r="D142" s="149">
        <f t="shared" si="12"/>
        <v>-3.1704977703823634E-2</v>
      </c>
    </row>
    <row r="143" spans="2:4" x14ac:dyDescent="0.25">
      <c r="B143" s="12">
        <v>44418</v>
      </c>
      <c r="C143" s="18">
        <v>11.198556999999999</v>
      </c>
      <c r="D143" s="149">
        <f t="shared" si="12"/>
        <v>-1.2690327359134446E-2</v>
      </c>
    </row>
    <row r="144" spans="2:4" x14ac:dyDescent="0.25">
      <c r="B144" s="12">
        <v>44411</v>
      </c>
      <c r="C144" s="18">
        <v>11.342497</v>
      </c>
      <c r="D144" s="149">
        <f t="shared" si="12"/>
        <v>4.6017400090210492E-2</v>
      </c>
    </row>
    <row r="145" spans="2:4" x14ac:dyDescent="0.25">
      <c r="B145" s="12">
        <v>44404</v>
      </c>
      <c r="C145" s="18">
        <v>10.843507000000001</v>
      </c>
      <c r="D145" s="149">
        <f t="shared" si="12"/>
        <v>-4.480124593742385E-2</v>
      </c>
    </row>
    <row r="146" spans="2:4" x14ac:dyDescent="0.25">
      <c r="B146" s="12">
        <v>44397</v>
      </c>
      <c r="C146" s="18">
        <v>11.352095</v>
      </c>
      <c r="D146" s="149">
        <f t="shared" si="12"/>
        <v>6.3848958702819925E-2</v>
      </c>
    </row>
    <row r="147" spans="2:4" x14ac:dyDescent="0.25">
      <c r="B147" s="12">
        <v>44390</v>
      </c>
      <c r="C147" s="18">
        <v>10.670776999999999</v>
      </c>
      <c r="D147" s="149">
        <f t="shared" si="12"/>
        <v>-0.16579131948288151</v>
      </c>
    </row>
    <row r="148" spans="2:4" x14ac:dyDescent="0.25">
      <c r="B148" s="12">
        <v>44383</v>
      </c>
      <c r="C148" s="18">
        <v>12.791496</v>
      </c>
      <c r="D148" s="149">
        <f t="shared" si="12"/>
        <v>-3.7545119671668958E-2</v>
      </c>
    </row>
    <row r="149" spans="2:4" x14ac:dyDescent="0.25">
      <c r="B149" s="12">
        <v>44376</v>
      </c>
      <c r="C149" s="18">
        <v>13.290489000000001</v>
      </c>
      <c r="D149" s="149">
        <f t="shared" si="12"/>
        <v>3.4353998483314774E-2</v>
      </c>
    </row>
    <row r="150" spans="2:4" x14ac:dyDescent="0.25">
      <c r="B150" s="12">
        <v>44369</v>
      </c>
      <c r="C150" s="18">
        <v>12.849072</v>
      </c>
      <c r="D150" s="149">
        <f t="shared" si="12"/>
        <v>-3.7202300184570047E-3</v>
      </c>
    </row>
    <row r="151" spans="2:4" x14ac:dyDescent="0.25">
      <c r="B151" s="12">
        <v>44362</v>
      </c>
      <c r="C151" s="18">
        <v>12.897052</v>
      </c>
      <c r="D151" s="149">
        <f t="shared" si="12"/>
        <v>1.490309725373562E-3</v>
      </c>
    </row>
    <row r="152" spans="2:4" x14ac:dyDescent="0.25">
      <c r="B152" s="12">
        <v>44355</v>
      </c>
      <c r="C152" s="18">
        <v>12.87786</v>
      </c>
      <c r="D152" s="149">
        <f t="shared" si="12"/>
        <v>-1.9005882143679043E-2</v>
      </c>
    </row>
    <row r="153" spans="2:4" x14ac:dyDescent="0.25">
      <c r="B153" s="12">
        <v>44348</v>
      </c>
      <c r="C153" s="18">
        <v>13.127357</v>
      </c>
      <c r="D153" s="149">
        <f t="shared" si="12"/>
        <v>0.12964479243782456</v>
      </c>
    </row>
    <row r="154" spans="2:4" x14ac:dyDescent="0.25">
      <c r="B154" s="12">
        <v>44341</v>
      </c>
      <c r="C154" s="18">
        <v>11.620782999999999</v>
      </c>
      <c r="D154" s="149">
        <f t="shared" si="12"/>
        <v>1.5010309696162905E-2</v>
      </c>
    </row>
    <row r="155" spans="2:4" x14ac:dyDescent="0.25">
      <c r="B155" s="12">
        <v>44334</v>
      </c>
      <c r="C155" s="18">
        <v>11.448931</v>
      </c>
      <c r="D155" s="149">
        <f t="shared" si="12"/>
        <v>-2.2857205283072224E-2</v>
      </c>
    </row>
    <row r="156" spans="2:4" x14ac:dyDescent="0.25">
      <c r="B156" s="12">
        <v>44327</v>
      </c>
      <c r="C156" s="18">
        <v>11.716742999999999</v>
      </c>
      <c r="D156" s="149">
        <f t="shared" si="12"/>
        <v>5.1502401672676612E-2</v>
      </c>
    </row>
    <row r="157" spans="2:4" x14ac:dyDescent="0.25">
      <c r="B157" s="12">
        <v>44320</v>
      </c>
      <c r="C157" s="18">
        <v>11.142859</v>
      </c>
      <c r="D157" s="149">
        <f t="shared" si="12"/>
        <v>4.6720509781789321E-2</v>
      </c>
    </row>
    <row r="158" spans="2:4" x14ac:dyDescent="0.25">
      <c r="B158" s="12">
        <v>44313</v>
      </c>
      <c r="C158" s="18">
        <v>10.645496</v>
      </c>
      <c r="D158" s="149">
        <f t="shared" si="12"/>
        <v>3.2467529948407181E-2</v>
      </c>
    </row>
    <row r="159" spans="2:4" x14ac:dyDescent="0.25">
      <c r="B159" s="12">
        <v>44306</v>
      </c>
      <c r="C159" s="18">
        <v>10.310732</v>
      </c>
      <c r="D159" s="149">
        <f t="shared" si="12"/>
        <v>1.4110877234118968E-2</v>
      </c>
    </row>
    <row r="160" spans="2:4" x14ac:dyDescent="0.25">
      <c r="B160" s="12">
        <v>44299</v>
      </c>
      <c r="C160" s="18">
        <v>10.167263</v>
      </c>
      <c r="D160" s="149">
        <f t="shared" si="12"/>
        <v>-1.2999107188708336E-2</v>
      </c>
    </row>
    <row r="161" spans="2:4" x14ac:dyDescent="0.25">
      <c r="B161" s="12">
        <v>44292</v>
      </c>
      <c r="C161" s="18">
        <v>10.301169</v>
      </c>
      <c r="D161" s="149">
        <f t="shared" si="12"/>
        <v>-3.7533521332470454E-2</v>
      </c>
    </row>
    <row r="162" spans="2:4" x14ac:dyDescent="0.25">
      <c r="B162" s="12">
        <v>44285</v>
      </c>
      <c r="C162" s="18">
        <v>10.702885999999999</v>
      </c>
      <c r="D162" s="149">
        <f t="shared" si="12"/>
        <v>2.6605705928190559E-2</v>
      </c>
    </row>
    <row r="163" spans="2:4" x14ac:dyDescent="0.25">
      <c r="B163" s="12">
        <v>44278</v>
      </c>
      <c r="C163" s="18">
        <v>10.425508000000001</v>
      </c>
      <c r="D163" s="149">
        <f t="shared" si="12"/>
        <v>6.4633519900505476E-3</v>
      </c>
    </row>
    <row r="164" spans="2:4" x14ac:dyDescent="0.25">
      <c r="B164" s="12">
        <v>44271</v>
      </c>
      <c r="C164" s="18">
        <v>10.358556999999999</v>
      </c>
      <c r="D164" s="149">
        <f t="shared" si="12"/>
        <v>-0.10124481918231565</v>
      </c>
    </row>
    <row r="165" spans="2:4" x14ac:dyDescent="0.25">
      <c r="B165" s="12">
        <v>44264</v>
      </c>
      <c r="C165" s="18">
        <v>11.525449</v>
      </c>
      <c r="D165" s="149">
        <f t="shared" si="12"/>
        <v>-2.6655838828255729E-2</v>
      </c>
    </row>
    <row r="166" spans="2:4" x14ac:dyDescent="0.25">
      <c r="B166" s="12">
        <v>44257</v>
      </c>
      <c r="C166" s="18">
        <v>11.841082999999999</v>
      </c>
      <c r="D166" s="149">
        <f t="shared" si="12"/>
        <v>0.10535713118847689</v>
      </c>
    </row>
    <row r="167" spans="2:4" x14ac:dyDescent="0.25">
      <c r="B167" s="12">
        <v>44250</v>
      </c>
      <c r="C167" s="18">
        <v>10.71245</v>
      </c>
      <c r="D167" s="149">
        <f t="shared" si="12"/>
        <v>0.10172408668575272</v>
      </c>
    </row>
    <row r="168" spans="2:4" x14ac:dyDescent="0.25">
      <c r="B168" s="12">
        <v>44243</v>
      </c>
      <c r="C168" s="18">
        <v>9.7233509999999992</v>
      </c>
      <c r="D168" s="149">
        <f t="shared" si="12"/>
        <v>0.13712364764590101</v>
      </c>
    </row>
    <row r="169" spans="2:4" x14ac:dyDescent="0.25">
      <c r="B169" s="12">
        <v>44236</v>
      </c>
      <c r="C169" s="18">
        <v>8.5508299999999995</v>
      </c>
      <c r="D169" s="149">
        <f t="shared" si="12"/>
        <v>-1.1136209994834223E-3</v>
      </c>
    </row>
    <row r="170" spans="2:4" x14ac:dyDescent="0.25">
      <c r="B170" s="12">
        <v>44229</v>
      </c>
      <c r="C170" s="18">
        <v>8.5603630000000006</v>
      </c>
      <c r="D170" s="149">
        <f t="shared" si="12"/>
        <v>0.22343315371828587</v>
      </c>
    </row>
    <row r="171" spans="2:4" x14ac:dyDescent="0.25">
      <c r="B171" s="12">
        <v>44222</v>
      </c>
      <c r="C171" s="18">
        <v>6.997001</v>
      </c>
      <c r="D171" s="149">
        <f t="shared" si="12"/>
        <v>-6.1381005208885342E-2</v>
      </c>
    </row>
    <row r="172" spans="2:4" x14ac:dyDescent="0.25">
      <c r="B172" s="12">
        <v>44215</v>
      </c>
      <c r="C172" s="18">
        <v>7.4545700000000004</v>
      </c>
      <c r="D172" s="149">
        <f t="shared" si="12"/>
        <v>-5.2121450400140934E-2</v>
      </c>
    </row>
    <row r="173" spans="2:4" x14ac:dyDescent="0.25">
      <c r="B173" s="12">
        <v>44208</v>
      </c>
      <c r="C173" s="18">
        <v>7.8644780000000001</v>
      </c>
      <c r="D173" s="149">
        <f t="shared" si="12"/>
        <v>7.9843267475227409E-2</v>
      </c>
    </row>
    <row r="174" spans="2:4" x14ac:dyDescent="0.25">
      <c r="B174" s="12">
        <v>44201</v>
      </c>
      <c r="C174" s="18">
        <v>7.2829810000000004</v>
      </c>
      <c r="D174" s="149">
        <f t="shared" si="12"/>
        <v>0.11859434883370534</v>
      </c>
    </row>
    <row r="175" spans="2:4" x14ac:dyDescent="0.25">
      <c r="B175" s="12">
        <v>44194</v>
      </c>
      <c r="C175" s="18">
        <v>6.5108329999999999</v>
      </c>
      <c r="D175" s="149">
        <f t="shared" si="12"/>
        <v>3.0165917769101158E-2</v>
      </c>
    </row>
    <row r="176" spans="2:4" x14ac:dyDescent="0.25">
      <c r="B176" s="12">
        <v>44187</v>
      </c>
      <c r="C176" s="18">
        <v>6.3201790000000004</v>
      </c>
      <c r="D176" s="149">
        <f t="shared" si="12"/>
        <v>1.2213807454519499E-2</v>
      </c>
    </row>
    <row r="177" spans="2:4" x14ac:dyDescent="0.25">
      <c r="B177" s="12">
        <v>44180</v>
      </c>
      <c r="C177" s="18">
        <v>6.2439169999999997</v>
      </c>
      <c r="D177" s="149">
        <f t="shared" si="12"/>
        <v>-2.5297640186744519E-2</v>
      </c>
    </row>
    <row r="178" spans="2:4" x14ac:dyDescent="0.25">
      <c r="B178" s="12">
        <v>44173</v>
      </c>
      <c r="C178" s="18">
        <v>6.4059730000000004</v>
      </c>
      <c r="D178" s="149">
        <f t="shared" si="12"/>
        <v>4.4841326589495356E-3</v>
      </c>
    </row>
    <row r="179" spans="2:4" x14ac:dyDescent="0.25">
      <c r="B179" s="12">
        <v>44166</v>
      </c>
      <c r="C179" s="18">
        <v>6.3773759999999999</v>
      </c>
      <c r="D179" s="149">
        <f t="shared" si="12"/>
        <v>0.13006759450667493</v>
      </c>
    </row>
    <row r="180" spans="2:4" x14ac:dyDescent="0.25">
      <c r="B180" s="12">
        <v>44159</v>
      </c>
      <c r="C180" s="18">
        <v>5.6433580000000001</v>
      </c>
      <c r="D180" s="149">
        <f t="shared" si="12"/>
        <v>-3.5237002425516417E-2</v>
      </c>
    </row>
    <row r="181" spans="2:4" x14ac:dyDescent="0.25">
      <c r="B181" s="12">
        <v>44152</v>
      </c>
      <c r="C181" s="18">
        <v>5.8494760000000001</v>
      </c>
      <c r="D181" s="149">
        <f t="shared" si="12"/>
        <v>0.12591233534944246</v>
      </c>
    </row>
    <row r="182" spans="2:4" x14ac:dyDescent="0.25">
      <c r="B182" s="12">
        <v>44145</v>
      </c>
      <c r="C182" s="18">
        <v>5.1953209999999999</v>
      </c>
      <c r="D182" s="149">
        <f t="shared" si="12"/>
        <v>7.6620825554477356E-2</v>
      </c>
    </row>
    <row r="183" spans="2:4" x14ac:dyDescent="0.25">
      <c r="B183" s="12">
        <v>44138</v>
      </c>
      <c r="C183" s="18">
        <v>4.8255809999999997</v>
      </c>
      <c r="D183" s="149">
        <f t="shared" si="12"/>
        <v>0.22650627336435525</v>
      </c>
    </row>
    <row r="184" spans="2:4" x14ac:dyDescent="0.25">
      <c r="B184" s="12">
        <v>44131</v>
      </c>
      <c r="C184" s="18">
        <v>3.934412</v>
      </c>
      <c r="D184" s="149">
        <f t="shared" si="12"/>
        <v>4.8423528113739067E-3</v>
      </c>
    </row>
    <row r="185" spans="2:4" x14ac:dyDescent="0.25">
      <c r="B185" s="12">
        <v>44124</v>
      </c>
      <c r="C185" s="18">
        <v>3.9154520000000002</v>
      </c>
      <c r="D185" s="149">
        <f t="shared" si="12"/>
        <v>3.768852478132878E-2</v>
      </c>
    </row>
    <row r="186" spans="2:4" x14ac:dyDescent="0.25">
      <c r="B186" s="12">
        <v>44117</v>
      </c>
      <c r="C186" s="18">
        <v>3.773244</v>
      </c>
      <c r="D186" s="149">
        <f t="shared" si="12"/>
        <v>-7.2261097478818037E-2</v>
      </c>
    </row>
    <row r="187" spans="2:4" x14ac:dyDescent="0.25">
      <c r="B187" s="12">
        <v>44110</v>
      </c>
      <c r="C187" s="18">
        <v>4.0671400000000002</v>
      </c>
      <c r="D187" s="149">
        <f t="shared" si="12"/>
        <v>1.4184630607123383E-2</v>
      </c>
    </row>
    <row r="188" spans="2:4" x14ac:dyDescent="0.25">
      <c r="B188" s="12">
        <v>44103</v>
      </c>
      <c r="C188" s="18">
        <v>4.010256</v>
      </c>
      <c r="D188" s="149">
        <f t="shared" si="12"/>
        <v>-1.3986240945725981E-2</v>
      </c>
    </row>
    <row r="189" spans="2:4" x14ac:dyDescent="0.25">
      <c r="B189" s="12">
        <v>44096</v>
      </c>
      <c r="C189" s="18">
        <v>4.0671400000000002</v>
      </c>
      <c r="D189" s="149">
        <f t="shared" si="12"/>
        <v>-5.9210342177037689E-2</v>
      </c>
    </row>
    <row r="190" spans="2:4" x14ac:dyDescent="0.25">
      <c r="B190" s="12">
        <v>44089</v>
      </c>
      <c r="C190" s="18">
        <v>4.3231130000000002</v>
      </c>
      <c r="D190" s="149">
        <f t="shared" si="12"/>
        <v>3.636334433356847E-2</v>
      </c>
    </row>
    <row r="191" spans="2:4" x14ac:dyDescent="0.25">
      <c r="B191" s="12">
        <v>44082</v>
      </c>
      <c r="C191" s="18">
        <v>4.1714260000000003</v>
      </c>
      <c r="D191" s="149">
        <f t="shared" si="12"/>
        <v>-0.10750483751015216</v>
      </c>
    </row>
    <row r="192" spans="2:4" x14ac:dyDescent="0.25">
      <c r="B192" s="12">
        <v>44075</v>
      </c>
      <c r="C192" s="18">
        <v>4.6738920000000004</v>
      </c>
      <c r="D192" s="149">
        <f t="shared" si="12"/>
        <v>-6.6288085748458014E-2</v>
      </c>
    </row>
    <row r="193" spans="2:4" x14ac:dyDescent="0.25">
      <c r="B193" s="12">
        <v>44068</v>
      </c>
      <c r="C193" s="18">
        <v>5.0057109999999998</v>
      </c>
      <c r="D193" s="149">
        <f t="shared" si="12"/>
        <v>-3.1192337036020534E-2</v>
      </c>
    </row>
    <row r="194" spans="2:4" x14ac:dyDescent="0.25">
      <c r="B194" s="12">
        <v>44061</v>
      </c>
      <c r="C194" s="18">
        <v>5.1668779999999996</v>
      </c>
      <c r="D194" s="149">
        <f t="shared" si="12"/>
        <v>-7.9392224163932323E-2</v>
      </c>
    </row>
    <row r="195" spans="2:4" x14ac:dyDescent="0.25">
      <c r="B195" s="12">
        <v>44054</v>
      </c>
      <c r="C195" s="18">
        <v>5.6124640000000001</v>
      </c>
      <c r="D195" s="149">
        <f t="shared" si="12"/>
        <v>-1.9867350746887724E-2</v>
      </c>
    </row>
    <row r="196" spans="2:4" x14ac:dyDescent="0.25">
      <c r="B196" s="12">
        <v>44047</v>
      </c>
      <c r="C196" s="18">
        <v>5.726229</v>
      </c>
      <c r="D196" s="149">
        <f t="shared" si="12"/>
        <v>9.4202772544672575E-2</v>
      </c>
    </row>
    <row r="197" spans="2:4" x14ac:dyDescent="0.25">
      <c r="B197" s="12">
        <v>44040</v>
      </c>
      <c r="C197" s="18">
        <v>5.2332429999999999</v>
      </c>
      <c r="D197" s="149">
        <f t="shared" ref="D197:D260" si="13">C197/C198-1</f>
        <v>-1.9537887115137709E-2</v>
      </c>
    </row>
    <row r="198" spans="2:4" x14ac:dyDescent="0.25">
      <c r="B198" s="12">
        <v>44033</v>
      </c>
      <c r="C198" s="18">
        <v>5.3375269999999997</v>
      </c>
      <c r="D198" s="149">
        <f t="shared" si="13"/>
        <v>2.5500686769772685E-2</v>
      </c>
    </row>
    <row r="199" spans="2:4" x14ac:dyDescent="0.25">
      <c r="B199" s="12">
        <v>44026</v>
      </c>
      <c r="C199" s="18">
        <v>5.2048009999999998</v>
      </c>
      <c r="D199" s="149">
        <f t="shared" si="13"/>
        <v>7.0175344808053097E-2</v>
      </c>
    </row>
    <row r="200" spans="2:4" x14ac:dyDescent="0.25">
      <c r="B200" s="12">
        <v>44019</v>
      </c>
      <c r="C200" s="18">
        <v>4.8635029999999997</v>
      </c>
      <c r="D200" s="149">
        <f t="shared" si="13"/>
        <v>-0.12457346945351</v>
      </c>
    </row>
    <row r="201" spans="2:4" x14ac:dyDescent="0.25">
      <c r="B201" s="12">
        <v>44012</v>
      </c>
      <c r="C201" s="18">
        <v>5.5555810000000001</v>
      </c>
      <c r="D201" s="149">
        <f t="shared" si="13"/>
        <v>-1.6778499734354413E-2</v>
      </c>
    </row>
    <row r="202" spans="2:4" x14ac:dyDescent="0.25">
      <c r="B202" s="12">
        <v>44005</v>
      </c>
      <c r="C202" s="18">
        <v>5.6503860000000001</v>
      </c>
      <c r="D202" s="149">
        <f t="shared" si="13"/>
        <v>-4.9441799699274092E-2</v>
      </c>
    </row>
    <row r="203" spans="2:4" x14ac:dyDescent="0.25">
      <c r="B203" s="12">
        <v>43998</v>
      </c>
      <c r="C203" s="18">
        <v>5.9442820000000003</v>
      </c>
      <c r="D203" s="149">
        <f t="shared" si="13"/>
        <v>-4.9999856164271939E-2</v>
      </c>
    </row>
    <row r="204" spans="2:4" x14ac:dyDescent="0.25">
      <c r="B204" s="12">
        <v>43991</v>
      </c>
      <c r="C204" s="18">
        <v>6.2571380000000003</v>
      </c>
      <c r="D204" s="149">
        <f t="shared" si="13"/>
        <v>-0.21708197610307112</v>
      </c>
    </row>
    <row r="205" spans="2:4" x14ac:dyDescent="0.25">
      <c r="B205" s="12">
        <v>43984</v>
      </c>
      <c r="C205" s="18">
        <v>7.9920730000000004</v>
      </c>
      <c r="D205" s="149">
        <f t="shared" si="13"/>
        <v>0.48154691958028417</v>
      </c>
    </row>
    <row r="206" spans="2:4" x14ac:dyDescent="0.25">
      <c r="B206" s="12">
        <v>43977</v>
      </c>
      <c r="C206" s="18">
        <v>5.3944109999999998</v>
      </c>
      <c r="D206" s="149">
        <f t="shared" si="13"/>
        <v>-3.3955817859567472E-2</v>
      </c>
    </row>
    <row r="207" spans="2:4" x14ac:dyDescent="0.25">
      <c r="B207" s="12">
        <v>43970</v>
      </c>
      <c r="C207" s="18">
        <v>5.5840209999999999</v>
      </c>
      <c r="D207" s="149">
        <f t="shared" si="13"/>
        <v>-3.1250048792961893E-2</v>
      </c>
    </row>
    <row r="208" spans="2:4" x14ac:dyDescent="0.25">
      <c r="B208" s="12">
        <v>43963</v>
      </c>
      <c r="C208" s="18">
        <v>5.764151</v>
      </c>
      <c r="D208" s="149">
        <f t="shared" si="13"/>
        <v>5.7391133666404137E-2</v>
      </c>
    </row>
    <row r="209" spans="2:4" x14ac:dyDescent="0.25">
      <c r="B209" s="12">
        <v>43956</v>
      </c>
      <c r="C209" s="18">
        <v>5.451295</v>
      </c>
      <c r="D209" s="149">
        <f t="shared" si="13"/>
        <v>-1.0327008313819941E-2</v>
      </c>
    </row>
    <row r="210" spans="2:4" x14ac:dyDescent="0.25">
      <c r="B210" s="12">
        <v>43949</v>
      </c>
      <c r="C210" s="18">
        <v>5.508178</v>
      </c>
      <c r="D210" s="149">
        <f t="shared" si="13"/>
        <v>0.19793834253143938</v>
      </c>
    </row>
    <row r="211" spans="2:4" x14ac:dyDescent="0.25">
      <c r="B211" s="12">
        <v>43942</v>
      </c>
      <c r="C211" s="18">
        <v>4.5980480000000004</v>
      </c>
      <c r="D211" s="149">
        <f t="shared" si="13"/>
        <v>0.15201879289333586</v>
      </c>
    </row>
    <row r="212" spans="2:4" x14ac:dyDescent="0.25">
      <c r="B212" s="12">
        <v>43935</v>
      </c>
      <c r="C212" s="18">
        <v>3.9912960000000002</v>
      </c>
      <c r="D212" s="149">
        <f t="shared" si="13"/>
        <v>-4.1002223719919462E-2</v>
      </c>
    </row>
    <row r="213" spans="2:4" x14ac:dyDescent="0.25">
      <c r="B213" s="12">
        <v>43928</v>
      </c>
      <c r="C213" s="18">
        <v>4.1619450000000002</v>
      </c>
      <c r="D213" s="149">
        <f t="shared" si="13"/>
        <v>0.21270737147594154</v>
      </c>
    </row>
    <row r="214" spans="2:4" x14ac:dyDescent="0.25">
      <c r="B214" s="12">
        <v>43921</v>
      </c>
      <c r="C214" s="18">
        <v>3.4319449999999998</v>
      </c>
      <c r="D214" s="149">
        <f t="shared" si="13"/>
        <v>0.11728379788819554</v>
      </c>
    </row>
    <row r="215" spans="2:4" x14ac:dyDescent="0.25">
      <c r="B215" s="12">
        <v>43914</v>
      </c>
      <c r="C215" s="18">
        <v>3.0716860000000001</v>
      </c>
      <c r="D215" s="149">
        <f t="shared" si="13"/>
        <v>-3.2835627277453039E-2</v>
      </c>
    </row>
    <row r="216" spans="2:4" x14ac:dyDescent="0.25">
      <c r="B216" s="12">
        <v>43907</v>
      </c>
      <c r="C216" s="18">
        <v>3.1759710000000001</v>
      </c>
      <c r="D216" s="149">
        <f t="shared" si="13"/>
        <v>-0.16250018129294164</v>
      </c>
    </row>
    <row r="217" spans="2:4" x14ac:dyDescent="0.25">
      <c r="B217" s="12">
        <v>43900</v>
      </c>
      <c r="C217" s="18">
        <v>3.792205</v>
      </c>
      <c r="D217" s="149">
        <f t="shared" si="13"/>
        <v>0.10192838666297055</v>
      </c>
    </row>
    <row r="218" spans="2:4" x14ac:dyDescent="0.25">
      <c r="B218" s="12">
        <v>43893</v>
      </c>
      <c r="C218" s="18">
        <v>3.4414259999999999</v>
      </c>
      <c r="D218" s="149">
        <f t="shared" si="13"/>
        <v>-0.56474818278616978</v>
      </c>
    </row>
    <row r="219" spans="2:4" x14ac:dyDescent="0.25">
      <c r="B219" s="12">
        <v>43886</v>
      </c>
      <c r="C219" s="18">
        <v>7.9067470000000002</v>
      </c>
      <c r="D219" s="149">
        <f t="shared" si="13"/>
        <v>-0.11423080184786294</v>
      </c>
    </row>
    <row r="220" spans="2:4" x14ac:dyDescent="0.25">
      <c r="B220" s="12">
        <v>43879</v>
      </c>
      <c r="C220" s="18">
        <v>8.9264189999999992</v>
      </c>
      <c r="D220" s="149">
        <f t="shared" si="13"/>
        <v>-0.11090248723463925</v>
      </c>
    </row>
    <row r="221" spans="2:4" x14ac:dyDescent="0.25">
      <c r="B221" s="12">
        <v>43872</v>
      </c>
      <c r="C221" s="18">
        <v>10.039865000000001</v>
      </c>
      <c r="D221" s="149">
        <f t="shared" si="13"/>
        <v>-6.5026075786242976E-2</v>
      </c>
    </row>
    <row r="222" spans="2:4" x14ac:dyDescent="0.25">
      <c r="B222" s="12">
        <v>43865</v>
      </c>
      <c r="C222" s="18">
        <v>10.738123</v>
      </c>
      <c r="D222" s="149">
        <f t="shared" si="13"/>
        <v>-7.846772198850771E-3</v>
      </c>
    </row>
    <row r="223" spans="2:4" x14ac:dyDescent="0.25">
      <c r="B223" s="12">
        <v>43858</v>
      </c>
      <c r="C223" s="18">
        <v>10.823048999999999</v>
      </c>
      <c r="D223" s="149">
        <f t="shared" si="13"/>
        <v>-1.8819310360833175E-2</v>
      </c>
    </row>
    <row r="224" spans="2:4" x14ac:dyDescent="0.25">
      <c r="B224" s="12">
        <v>43851</v>
      </c>
      <c r="C224" s="18">
        <v>11.030638</v>
      </c>
      <c r="D224" s="149">
        <f t="shared" si="13"/>
        <v>-0.11506427286277321</v>
      </c>
    </row>
    <row r="225" spans="2:4" x14ac:dyDescent="0.25">
      <c r="B225" s="12">
        <v>43844</v>
      </c>
      <c r="C225" s="18">
        <v>12.464903</v>
      </c>
      <c r="D225" s="149">
        <f t="shared" si="13"/>
        <v>1.5161457470023176E-3</v>
      </c>
    </row>
    <row r="226" spans="2:4" x14ac:dyDescent="0.25">
      <c r="B226" s="12">
        <v>43837</v>
      </c>
      <c r="C226" s="18">
        <v>12.446033</v>
      </c>
      <c r="D226" s="149">
        <f t="shared" si="13"/>
        <v>-5.5157734947471226E-2</v>
      </c>
    </row>
    <row r="227" spans="2:4" x14ac:dyDescent="0.25">
      <c r="B227" s="12">
        <v>43830</v>
      </c>
      <c r="C227" s="18">
        <v>13.172604</v>
      </c>
      <c r="D227" s="149">
        <f t="shared" si="13"/>
        <v>4.0238615310991266E-2</v>
      </c>
    </row>
    <row r="228" spans="2:4" x14ac:dyDescent="0.25">
      <c r="B228" s="12">
        <v>43823</v>
      </c>
      <c r="C228" s="18">
        <v>12.66306</v>
      </c>
      <c r="D228" s="149">
        <f t="shared" si="13"/>
        <v>-1.0324371039616365E-2</v>
      </c>
    </row>
    <row r="229" spans="2:4" x14ac:dyDescent="0.25">
      <c r="B229" s="12">
        <v>43816</v>
      </c>
      <c r="C229" s="18">
        <v>12.795161999999999</v>
      </c>
      <c r="D229" s="149">
        <f t="shared" si="13"/>
        <v>3.2749321457175906E-2</v>
      </c>
    </row>
    <row r="230" spans="2:4" x14ac:dyDescent="0.25">
      <c r="B230" s="12">
        <v>43809</v>
      </c>
      <c r="C230" s="18">
        <v>12.389417</v>
      </c>
      <c r="D230" s="149">
        <f t="shared" si="13"/>
        <v>4.2891104250583068E-2</v>
      </c>
    </row>
    <row r="231" spans="2:4" x14ac:dyDescent="0.25">
      <c r="B231" s="12">
        <v>43802</v>
      </c>
      <c r="C231" s="18">
        <v>11.879875999999999</v>
      </c>
      <c r="D231" s="149">
        <f t="shared" si="13"/>
        <v>5.2675622773120212E-2</v>
      </c>
    </row>
    <row r="232" spans="2:4" x14ac:dyDescent="0.25">
      <c r="B232" s="12">
        <v>43795</v>
      </c>
      <c r="C232" s="18">
        <v>11.285410000000001</v>
      </c>
      <c r="D232" s="149">
        <f t="shared" si="13"/>
        <v>-8.1765119771187722E-3</v>
      </c>
    </row>
    <row r="233" spans="2:4" x14ac:dyDescent="0.25">
      <c r="B233" s="12">
        <v>43788</v>
      </c>
      <c r="C233" s="18">
        <v>11.378446</v>
      </c>
      <c r="D233" s="149">
        <f t="shared" si="13"/>
        <v>2.8013582112867308E-2</v>
      </c>
    </row>
    <row r="234" spans="2:4" x14ac:dyDescent="0.25">
      <c r="B234" s="12">
        <v>43781</v>
      </c>
      <c r="C234" s="18">
        <v>11.068381</v>
      </c>
      <c r="D234" s="149">
        <f t="shared" si="13"/>
        <v>-3.1250038291788851E-2</v>
      </c>
    </row>
    <row r="235" spans="2:4" x14ac:dyDescent="0.25">
      <c r="B235" s="12">
        <v>43774</v>
      </c>
      <c r="C235" s="18">
        <v>11.425426</v>
      </c>
      <c r="D235" s="149">
        <f t="shared" si="13"/>
        <v>-2.8754097357289621E-2</v>
      </c>
    </row>
    <row r="236" spans="2:4" x14ac:dyDescent="0.25">
      <c r="B236" s="12">
        <v>43767</v>
      </c>
      <c r="C236" s="18">
        <v>11.763680000000001</v>
      </c>
      <c r="D236" s="149">
        <f t="shared" si="13"/>
        <v>4.8576138557008042E-2</v>
      </c>
    </row>
    <row r="237" spans="2:4" x14ac:dyDescent="0.25">
      <c r="B237" s="12">
        <v>43760</v>
      </c>
      <c r="C237" s="18">
        <v>11.218718000000001</v>
      </c>
      <c r="D237" s="149">
        <f t="shared" si="13"/>
        <v>3.5559662575738615E-2</v>
      </c>
    </row>
    <row r="238" spans="2:4" x14ac:dyDescent="0.25">
      <c r="B238" s="12">
        <v>43753</v>
      </c>
      <c r="C238" s="18">
        <v>10.833482999999999</v>
      </c>
      <c r="D238" s="149">
        <f t="shared" si="13"/>
        <v>-2.1222435331779921E-2</v>
      </c>
    </row>
    <row r="239" spans="2:4" x14ac:dyDescent="0.25">
      <c r="B239" s="12">
        <v>43746</v>
      </c>
      <c r="C239" s="18">
        <v>11.068381</v>
      </c>
      <c r="D239" s="149">
        <f t="shared" si="13"/>
        <v>3.2427729748304657E-2</v>
      </c>
    </row>
    <row r="240" spans="2:4" x14ac:dyDescent="0.25">
      <c r="B240" s="12">
        <v>43739</v>
      </c>
      <c r="C240" s="18">
        <v>10.720732</v>
      </c>
      <c r="D240" s="149">
        <f t="shared" si="13"/>
        <v>-7.0089797864162917E-2</v>
      </c>
    </row>
    <row r="241" spans="2:4" x14ac:dyDescent="0.25">
      <c r="B241" s="12">
        <v>43732</v>
      </c>
      <c r="C241" s="18">
        <v>11.528782</v>
      </c>
      <c r="D241" s="149">
        <f t="shared" si="13"/>
        <v>-6.33587360815272E-2</v>
      </c>
    </row>
    <row r="242" spans="2:4" x14ac:dyDescent="0.25">
      <c r="B242" s="12">
        <v>43725</v>
      </c>
      <c r="C242" s="18">
        <v>12.308642000000001</v>
      </c>
      <c r="D242" s="149">
        <f t="shared" si="13"/>
        <v>-7.5511688631632601E-2</v>
      </c>
    </row>
    <row r="243" spans="2:4" x14ac:dyDescent="0.25">
      <c r="B243" s="12">
        <v>43718</v>
      </c>
      <c r="C243" s="18">
        <v>13.314005</v>
      </c>
      <c r="D243" s="149">
        <f t="shared" si="13"/>
        <v>9.8449556441549513E-2</v>
      </c>
    </row>
    <row r="244" spans="2:4" x14ac:dyDescent="0.25">
      <c r="B244" s="12">
        <v>43711</v>
      </c>
      <c r="C244" s="18">
        <v>12.120725</v>
      </c>
      <c r="D244" s="149">
        <f t="shared" si="13"/>
        <v>8.9527071060781838E-2</v>
      </c>
    </row>
    <row r="245" spans="2:4" x14ac:dyDescent="0.25">
      <c r="B245" s="12">
        <v>43704</v>
      </c>
      <c r="C245" s="18">
        <v>11.124758</v>
      </c>
      <c r="D245" s="149">
        <f t="shared" si="13"/>
        <v>2.2024298892156624E-2</v>
      </c>
    </row>
    <row r="246" spans="2:4" x14ac:dyDescent="0.25">
      <c r="B246" s="12">
        <v>43697</v>
      </c>
      <c r="C246" s="18">
        <v>10.885023</v>
      </c>
      <c r="D246" s="149">
        <f t="shared" si="13"/>
        <v>-9.7049810393303848E-2</v>
      </c>
    </row>
    <row r="247" spans="2:4" x14ac:dyDescent="0.25">
      <c r="B247" s="12">
        <v>43690</v>
      </c>
      <c r="C247" s="18">
        <v>12.054954</v>
      </c>
      <c r="D247" s="149">
        <f t="shared" si="13"/>
        <v>1.0989256132987846E-2</v>
      </c>
    </row>
    <row r="248" spans="2:4" x14ac:dyDescent="0.25">
      <c r="B248" s="12">
        <v>43683</v>
      </c>
      <c r="C248" s="18">
        <v>11.923919</v>
      </c>
      <c r="D248" s="149">
        <f t="shared" si="13"/>
        <v>1.9199876505368474E-2</v>
      </c>
    </row>
    <row r="249" spans="2:4" x14ac:dyDescent="0.25">
      <c r="B249" s="12">
        <v>43676</v>
      </c>
      <c r="C249" s="18">
        <v>11.699294</v>
      </c>
      <c r="D249" s="149">
        <f t="shared" si="13"/>
        <v>-7.4074109249069875E-2</v>
      </c>
    </row>
    <row r="250" spans="2:4" x14ac:dyDescent="0.25">
      <c r="B250" s="12">
        <v>43669</v>
      </c>
      <c r="C250" s="18">
        <v>12.635237999999999</v>
      </c>
      <c r="D250" s="149">
        <f t="shared" si="13"/>
        <v>-1.2436037191106863E-2</v>
      </c>
    </row>
    <row r="251" spans="2:4" x14ac:dyDescent="0.25">
      <c r="B251" s="12">
        <v>43662</v>
      </c>
      <c r="C251" s="18">
        <v>12.794349</v>
      </c>
      <c r="D251" s="149">
        <f t="shared" si="13"/>
        <v>1.4095013053917693E-2</v>
      </c>
    </row>
    <row r="252" spans="2:4" x14ac:dyDescent="0.25">
      <c r="B252" s="12">
        <v>43655</v>
      </c>
      <c r="C252" s="18">
        <v>12.616519</v>
      </c>
      <c r="D252" s="149">
        <f t="shared" si="13"/>
        <v>-2.9585214299781004E-3</v>
      </c>
    </row>
    <row r="253" spans="2:4" x14ac:dyDescent="0.25">
      <c r="B253" s="12">
        <v>43648</v>
      </c>
      <c r="C253" s="18">
        <v>12.653956000000001</v>
      </c>
      <c r="D253" s="149">
        <f t="shared" si="13"/>
        <v>-5.1228159202279078E-2</v>
      </c>
    </row>
    <row r="254" spans="2:4" x14ac:dyDescent="0.25">
      <c r="B254" s="12">
        <v>43641</v>
      </c>
      <c r="C254" s="18">
        <v>13.337196</v>
      </c>
      <c r="D254" s="149">
        <f t="shared" si="13"/>
        <v>2.2971928703655164E-2</v>
      </c>
    </row>
    <row r="255" spans="2:4" x14ac:dyDescent="0.25">
      <c r="B255" s="12">
        <v>43634</v>
      </c>
      <c r="C255" s="18">
        <v>13.037694999999999</v>
      </c>
      <c r="D255" s="149">
        <f t="shared" si="13"/>
        <v>4.5011404580924896E-2</v>
      </c>
    </row>
    <row r="256" spans="2:4" x14ac:dyDescent="0.25">
      <c r="B256" s="12">
        <v>43627</v>
      </c>
      <c r="C256" s="18">
        <v>12.476127</v>
      </c>
      <c r="D256" s="149">
        <f t="shared" si="13"/>
        <v>-8.9218369330780201E-3</v>
      </c>
    </row>
    <row r="257" spans="2:4" x14ac:dyDescent="0.25">
      <c r="B257" s="12">
        <v>43620</v>
      </c>
      <c r="C257" s="18">
        <v>12.588438999999999</v>
      </c>
      <c r="D257" s="149">
        <f t="shared" si="13"/>
        <v>9.0021526712575906E-3</v>
      </c>
    </row>
    <row r="258" spans="2:4" x14ac:dyDescent="0.25">
      <c r="B258" s="12">
        <v>43613</v>
      </c>
      <c r="C258" s="18">
        <v>12.476127</v>
      </c>
      <c r="D258" s="149">
        <f t="shared" si="13"/>
        <v>-7.6230290867508321E-2</v>
      </c>
    </row>
    <row r="259" spans="2:4" x14ac:dyDescent="0.25">
      <c r="B259" s="12">
        <v>43606</v>
      </c>
      <c r="C259" s="18">
        <v>13.505668</v>
      </c>
      <c r="D259" s="149">
        <f t="shared" si="13"/>
        <v>-6.8329109346676797E-2</v>
      </c>
    </row>
    <row r="260" spans="2:4" x14ac:dyDescent="0.25">
      <c r="B260" s="12">
        <v>43599</v>
      </c>
      <c r="C260" s="18">
        <v>14.496179</v>
      </c>
      <c r="D260" s="149">
        <f t="shared" si="13"/>
        <v>3.3932406647669611E-2</v>
      </c>
    </row>
    <row r="261" spans="2:4" x14ac:dyDescent="0.25">
      <c r="B261" s="12">
        <v>43592</v>
      </c>
      <c r="C261" s="18">
        <v>14.020432</v>
      </c>
      <c r="D261" s="149">
        <f t="shared" ref="D261:D324" si="14">C261/C262-1</f>
        <v>-4.6924730922580427E-2</v>
      </c>
    </row>
    <row r="262" spans="2:4" x14ac:dyDescent="0.25">
      <c r="B262" s="12">
        <v>43585</v>
      </c>
      <c r="C262" s="18">
        <v>14.710729000000001</v>
      </c>
      <c r="D262" s="149">
        <f t="shared" si="14"/>
        <v>-8.0466449815021046E-2</v>
      </c>
    </row>
    <row r="263" spans="2:4" x14ac:dyDescent="0.25">
      <c r="B263" s="12">
        <v>43578</v>
      </c>
      <c r="C263" s="18">
        <v>15.998034000000001</v>
      </c>
      <c r="D263" s="149">
        <f t="shared" si="14"/>
        <v>-8.6794365627967385E-2</v>
      </c>
    </row>
    <row r="264" spans="2:4" x14ac:dyDescent="0.25">
      <c r="B264" s="12">
        <v>43571</v>
      </c>
      <c r="C264" s="18">
        <v>17.518545</v>
      </c>
      <c r="D264" s="149">
        <f t="shared" si="14"/>
        <v>8.0552104361876431E-2</v>
      </c>
    </row>
    <row r="265" spans="2:4" x14ac:dyDescent="0.25">
      <c r="B265" s="12">
        <v>43564</v>
      </c>
      <c r="C265" s="18">
        <v>16.212586999999999</v>
      </c>
      <c r="D265" s="149">
        <f t="shared" si="14"/>
        <v>-1.2499842396734295E-2</v>
      </c>
    </row>
    <row r="266" spans="2:4" x14ac:dyDescent="0.25">
      <c r="B266" s="12">
        <v>43557</v>
      </c>
      <c r="C266" s="18">
        <v>16.417807</v>
      </c>
      <c r="D266" s="149">
        <f t="shared" si="14"/>
        <v>1.2076074888838439E-2</v>
      </c>
    </row>
    <row r="267" spans="2:4" x14ac:dyDescent="0.25">
      <c r="B267" s="12">
        <v>43550</v>
      </c>
      <c r="C267" s="18">
        <v>16.221910000000001</v>
      </c>
      <c r="D267" s="149">
        <f t="shared" si="14"/>
        <v>4.0694111282265855E-2</v>
      </c>
    </row>
    <row r="268" spans="2:4" x14ac:dyDescent="0.25">
      <c r="B268" s="12">
        <v>43543</v>
      </c>
      <c r="C268" s="18">
        <v>15.587586999999999</v>
      </c>
      <c r="D268" s="149">
        <f t="shared" si="14"/>
        <v>-3.9102855335777509E-2</v>
      </c>
    </row>
    <row r="269" spans="2:4" x14ac:dyDescent="0.25">
      <c r="B269" s="12">
        <v>43536</v>
      </c>
      <c r="C269" s="18">
        <v>16.221910000000001</v>
      </c>
      <c r="D269" s="149">
        <f t="shared" si="14"/>
        <v>4.9486995851068194E-2</v>
      </c>
    </row>
    <row r="270" spans="2:4" x14ac:dyDescent="0.25">
      <c r="B270" s="12">
        <v>43529</v>
      </c>
      <c r="C270" s="18">
        <v>15.456989999999999</v>
      </c>
      <c r="D270" s="149">
        <f t="shared" si="14"/>
        <v>-4.1088190972028982E-2</v>
      </c>
    </row>
    <row r="271" spans="2:4" x14ac:dyDescent="0.25">
      <c r="B271" s="12">
        <v>43522</v>
      </c>
      <c r="C271" s="18">
        <v>16.119302999999999</v>
      </c>
      <c r="D271" s="149">
        <f t="shared" si="14"/>
        <v>3.9636366943267776E-2</v>
      </c>
    </row>
    <row r="272" spans="2:4" x14ac:dyDescent="0.25">
      <c r="B272" s="12">
        <v>43515</v>
      </c>
      <c r="C272" s="18">
        <v>15.504751000000001</v>
      </c>
      <c r="D272" s="149">
        <f t="shared" si="14"/>
        <v>-2.4004769454641917E-2</v>
      </c>
    </row>
    <row r="273" spans="2:4" x14ac:dyDescent="0.25">
      <c r="B273" s="12">
        <v>43508</v>
      </c>
      <c r="C273" s="18">
        <v>15.886093000000001</v>
      </c>
      <c r="D273" s="149">
        <f t="shared" si="14"/>
        <v>0.11853288154801911</v>
      </c>
    </row>
    <row r="274" spans="2:4" x14ac:dyDescent="0.25">
      <c r="B274" s="12">
        <v>43501</v>
      </c>
      <c r="C274" s="18">
        <v>14.202616000000001</v>
      </c>
      <c r="D274" s="149">
        <f t="shared" si="14"/>
        <v>-5.4489141043770228E-2</v>
      </c>
    </row>
    <row r="275" spans="2:4" x14ac:dyDescent="0.25">
      <c r="B275" s="12">
        <v>43494</v>
      </c>
      <c r="C275" s="18">
        <v>15.021103</v>
      </c>
      <c r="D275" s="149">
        <f t="shared" si="14"/>
        <v>2.0214937118419707E-2</v>
      </c>
    </row>
    <row r="276" spans="2:4" x14ac:dyDescent="0.25">
      <c r="B276" s="12">
        <v>43487</v>
      </c>
      <c r="C276" s="18">
        <v>14.723469</v>
      </c>
      <c r="D276" s="149">
        <f t="shared" si="14"/>
        <v>-1.6770267673981487E-2</v>
      </c>
    </row>
    <row r="277" spans="2:4" x14ac:dyDescent="0.25">
      <c r="B277" s="12">
        <v>43480</v>
      </c>
      <c r="C277" s="18">
        <v>14.974596999999999</v>
      </c>
      <c r="D277" s="149">
        <f t="shared" si="14"/>
        <v>1.7056306499507734E-2</v>
      </c>
    </row>
    <row r="278" spans="2:4" x14ac:dyDescent="0.25">
      <c r="B278" s="12">
        <v>43473</v>
      </c>
      <c r="C278" s="18">
        <v>14.723469</v>
      </c>
      <c r="D278" s="149">
        <f t="shared" si="14"/>
        <v>1.3444315132252305E-2</v>
      </c>
    </row>
    <row r="279" spans="2:4" x14ac:dyDescent="0.25">
      <c r="B279" s="12">
        <v>43466</v>
      </c>
      <c r="C279" s="18">
        <v>14.528148</v>
      </c>
      <c r="D279" s="149">
        <f t="shared" si="14"/>
        <v>8.9260657614928851E-2</v>
      </c>
    </row>
    <row r="280" spans="2:4" x14ac:dyDescent="0.25">
      <c r="B280" s="12">
        <v>43459</v>
      </c>
      <c r="C280" s="18">
        <v>13.337623000000001</v>
      </c>
      <c r="D280" s="149">
        <f t="shared" si="14"/>
        <v>0.13270154576772675</v>
      </c>
    </row>
    <row r="281" spans="2:4" x14ac:dyDescent="0.25">
      <c r="B281" s="12">
        <v>43452</v>
      </c>
      <c r="C281" s="18">
        <v>11.775055</v>
      </c>
      <c r="D281" s="149">
        <f t="shared" si="14"/>
        <v>-0.13994576461239927</v>
      </c>
    </row>
    <row r="282" spans="2:4" x14ac:dyDescent="0.25">
      <c r="B282" s="12">
        <v>43445</v>
      </c>
      <c r="C282" s="18">
        <v>13.691060999999999</v>
      </c>
      <c r="D282" s="149">
        <f t="shared" si="14"/>
        <v>-3.7908255604242047E-2</v>
      </c>
    </row>
    <row r="283" spans="2:4" x14ac:dyDescent="0.25">
      <c r="B283" s="12">
        <v>43438</v>
      </c>
      <c r="C283" s="18">
        <v>14.230515</v>
      </c>
      <c r="D283" s="149">
        <f t="shared" si="14"/>
        <v>-0.12820535283370793</v>
      </c>
    </row>
    <row r="284" spans="2:4" x14ac:dyDescent="0.25">
      <c r="B284" s="12">
        <v>43431</v>
      </c>
      <c r="C284" s="18">
        <v>16.323242</v>
      </c>
      <c r="D284" s="149">
        <f t="shared" si="14"/>
        <v>8.4498256410706185E-2</v>
      </c>
    </row>
    <row r="285" spans="2:4" x14ac:dyDescent="0.25">
      <c r="B285" s="12">
        <v>43424</v>
      </c>
      <c r="C285" s="18">
        <v>15.051423</v>
      </c>
      <c r="D285" s="149">
        <f t="shared" si="14"/>
        <v>-5.1985939477827814E-2</v>
      </c>
    </row>
    <row r="286" spans="2:4" x14ac:dyDescent="0.25">
      <c r="B286" s="12">
        <v>43417</v>
      </c>
      <c r="C286" s="18">
        <v>15.876792999999999</v>
      </c>
      <c r="D286" s="149">
        <f t="shared" si="14"/>
        <v>-8.111451317360463E-3</v>
      </c>
    </row>
    <row r="287" spans="2:4" x14ac:dyDescent="0.25">
      <c r="B287" s="12">
        <v>43410</v>
      </c>
      <c r="C287" s="18">
        <v>16.006630000000001</v>
      </c>
      <c r="D287" s="149">
        <f t="shared" si="14"/>
        <v>-7.6511469274964217E-2</v>
      </c>
    </row>
    <row r="288" spans="2:4" x14ac:dyDescent="0.25">
      <c r="B288" s="12">
        <v>43403</v>
      </c>
      <c r="C288" s="18">
        <v>17.332787</v>
      </c>
      <c r="D288" s="149">
        <f t="shared" si="14"/>
        <v>2.9752140550863837E-2</v>
      </c>
    </row>
    <row r="289" spans="2:4" x14ac:dyDescent="0.25">
      <c r="B289" s="12">
        <v>43396</v>
      </c>
      <c r="C289" s="18">
        <v>16.831999</v>
      </c>
      <c r="D289" s="149">
        <f t="shared" si="14"/>
        <v>-0.11290311275001053</v>
      </c>
    </row>
    <row r="290" spans="2:4" x14ac:dyDescent="0.25">
      <c r="B290" s="12">
        <v>43389</v>
      </c>
      <c r="C290" s="18">
        <v>18.974250999999999</v>
      </c>
      <c r="D290" s="149">
        <f t="shared" si="14"/>
        <v>-1.8234142523155583E-2</v>
      </c>
    </row>
    <row r="291" spans="2:4" x14ac:dyDescent="0.25">
      <c r="B291" s="12">
        <v>43382</v>
      </c>
      <c r="C291" s="18">
        <v>19.326656</v>
      </c>
      <c r="D291" s="149">
        <f t="shared" si="14"/>
        <v>-8.9160677753431727E-2</v>
      </c>
    </row>
    <row r="292" spans="2:4" x14ac:dyDescent="0.25">
      <c r="B292" s="12">
        <v>43375</v>
      </c>
      <c r="C292" s="18">
        <v>21.218513000000002</v>
      </c>
      <c r="D292" s="149">
        <f t="shared" si="14"/>
        <v>-4.1073275993751657E-2</v>
      </c>
    </row>
    <row r="293" spans="2:4" x14ac:dyDescent="0.25">
      <c r="B293" s="12">
        <v>43368</v>
      </c>
      <c r="C293" s="18">
        <v>22.127355999999999</v>
      </c>
      <c r="D293" s="149">
        <f t="shared" si="14"/>
        <v>6.803933924244121E-2</v>
      </c>
    </row>
    <row r="294" spans="2:4" x14ac:dyDescent="0.25">
      <c r="B294" s="12">
        <v>43361</v>
      </c>
      <c r="C294" s="18">
        <v>20.717735000000001</v>
      </c>
      <c r="D294" s="149">
        <f t="shared" si="14"/>
        <v>7.0436091776369558E-2</v>
      </c>
    </row>
    <row r="295" spans="2:4" x14ac:dyDescent="0.25">
      <c r="B295" s="12">
        <v>43354</v>
      </c>
      <c r="C295" s="18">
        <v>19.354481</v>
      </c>
      <c r="D295" s="149">
        <f t="shared" si="14"/>
        <v>2.5553037217949548E-2</v>
      </c>
    </row>
    <row r="296" spans="2:4" x14ac:dyDescent="0.25">
      <c r="B296" s="12">
        <v>43347</v>
      </c>
      <c r="C296" s="18">
        <v>18.872237999999999</v>
      </c>
      <c r="D296" s="149">
        <f t="shared" si="14"/>
        <v>-5.392831361540007E-2</v>
      </c>
    </row>
    <row r="297" spans="2:4" x14ac:dyDescent="0.25">
      <c r="B297" s="12">
        <v>43340</v>
      </c>
      <c r="C297" s="18">
        <v>19.948</v>
      </c>
      <c r="D297" s="149">
        <f t="shared" si="14"/>
        <v>3.066571508685767E-2</v>
      </c>
    </row>
    <row r="298" spans="2:4" x14ac:dyDescent="0.25">
      <c r="B298" s="12">
        <v>43333</v>
      </c>
      <c r="C298" s="18">
        <v>19.354481</v>
      </c>
      <c r="D298" s="149">
        <f t="shared" si="14"/>
        <v>4.7152164784781014E-2</v>
      </c>
    </row>
    <row r="299" spans="2:4" x14ac:dyDescent="0.25">
      <c r="B299" s="12">
        <v>43326</v>
      </c>
      <c r="C299" s="18">
        <v>18.482969000000001</v>
      </c>
      <c r="D299" s="149">
        <f t="shared" si="14"/>
        <v>-4.9800608070553753E-3</v>
      </c>
    </row>
    <row r="300" spans="2:4" x14ac:dyDescent="0.25">
      <c r="B300" s="12">
        <v>43319</v>
      </c>
      <c r="C300" s="18">
        <v>18.575475999999998</v>
      </c>
      <c r="D300" s="149">
        <f t="shared" si="14"/>
        <v>-2.571598074895598E-2</v>
      </c>
    </row>
    <row r="301" spans="2:4" x14ac:dyDescent="0.25">
      <c r="B301" s="12">
        <v>43312</v>
      </c>
      <c r="C301" s="18">
        <v>19.065771000000002</v>
      </c>
      <c r="D301" s="149">
        <f t="shared" si="14"/>
        <v>-2.3685312166109584E-2</v>
      </c>
    </row>
    <row r="302" spans="2:4" x14ac:dyDescent="0.25">
      <c r="B302" s="12">
        <v>43305</v>
      </c>
      <c r="C302" s="18">
        <v>19.528305</v>
      </c>
      <c r="D302" s="149">
        <f t="shared" si="14"/>
        <v>3.1769585061595995E-2</v>
      </c>
    </row>
    <row r="303" spans="2:4" x14ac:dyDescent="0.25">
      <c r="B303" s="12">
        <v>43298</v>
      </c>
      <c r="C303" s="18">
        <v>18.927002000000002</v>
      </c>
      <c r="D303" s="149">
        <f t="shared" si="14"/>
        <v>2.0957982893197391E-2</v>
      </c>
    </row>
    <row r="304" spans="2:4" x14ac:dyDescent="0.25">
      <c r="B304" s="12">
        <v>43291</v>
      </c>
      <c r="C304" s="18">
        <v>18.538473</v>
      </c>
      <c r="D304" s="149">
        <f t="shared" si="14"/>
        <v>-8.5348954794360332E-2</v>
      </c>
    </row>
    <row r="305" spans="2:4" x14ac:dyDescent="0.25">
      <c r="B305" s="12">
        <v>43284</v>
      </c>
      <c r="C305" s="18">
        <v>20.268356000000001</v>
      </c>
      <c r="D305" s="149">
        <f t="shared" si="14"/>
        <v>6.0503131563441892E-2</v>
      </c>
    </row>
    <row r="306" spans="2:4" x14ac:dyDescent="0.25">
      <c r="B306" s="12">
        <v>43277</v>
      </c>
      <c r="C306" s="18">
        <v>19.112019</v>
      </c>
      <c r="D306" s="149">
        <f t="shared" si="14"/>
        <v>1.7734127341246797E-2</v>
      </c>
    </row>
    <row r="307" spans="2:4" x14ac:dyDescent="0.25">
      <c r="B307" s="12">
        <v>43270</v>
      </c>
      <c r="C307" s="18">
        <v>18.77899</v>
      </c>
      <c r="D307" s="149">
        <f t="shared" si="14"/>
        <v>-9.8422709711631917E-4</v>
      </c>
    </row>
    <row r="308" spans="2:4" x14ac:dyDescent="0.25">
      <c r="B308" s="12">
        <v>43263</v>
      </c>
      <c r="C308" s="18">
        <v>18.797491000000001</v>
      </c>
      <c r="D308" s="149">
        <f t="shared" si="14"/>
        <v>-5.3563426662421199E-2</v>
      </c>
    </row>
    <row r="309" spans="2:4" x14ac:dyDescent="0.25">
      <c r="B309" s="12">
        <v>43256</v>
      </c>
      <c r="C309" s="18">
        <v>19.861332000000001</v>
      </c>
      <c r="D309" s="149">
        <f t="shared" si="14"/>
        <v>1.8501171428558338E-2</v>
      </c>
    </row>
    <row r="310" spans="2:4" x14ac:dyDescent="0.25">
      <c r="B310" s="12">
        <v>43249</v>
      </c>
      <c r="C310" s="18">
        <v>19.500548999999999</v>
      </c>
      <c r="D310" s="149">
        <f t="shared" si="14"/>
        <v>1.7865861583535425E-2</v>
      </c>
    </row>
    <row r="311" spans="2:4" x14ac:dyDescent="0.25">
      <c r="B311" s="12">
        <v>43242</v>
      </c>
      <c r="C311" s="18">
        <v>19.158270000000002</v>
      </c>
      <c r="D311" s="149">
        <f t="shared" si="14"/>
        <v>-5.2125298779421847E-2</v>
      </c>
    </row>
    <row r="312" spans="2:4" x14ac:dyDescent="0.25">
      <c r="B312" s="12">
        <v>43235</v>
      </c>
      <c r="C312" s="18">
        <v>20.211817</v>
      </c>
      <c r="D312" s="149">
        <f t="shared" si="14"/>
        <v>2.240877074010772E-2</v>
      </c>
    </row>
    <row r="313" spans="2:4" x14ac:dyDescent="0.25">
      <c r="B313" s="12">
        <v>43228</v>
      </c>
      <c r="C313" s="18">
        <v>19.768822</v>
      </c>
      <c r="D313" s="149">
        <f t="shared" si="14"/>
        <v>8.3459881534660774E-2</v>
      </c>
    </row>
    <row r="314" spans="2:4" x14ac:dyDescent="0.25">
      <c r="B314" s="12">
        <v>43221</v>
      </c>
      <c r="C314" s="18">
        <v>18.246012</v>
      </c>
      <c r="D314" s="149">
        <f t="shared" si="14"/>
        <v>8.3287577930633461E-2</v>
      </c>
    </row>
    <row r="315" spans="2:4" x14ac:dyDescent="0.25">
      <c r="B315" s="12">
        <v>43214</v>
      </c>
      <c r="C315" s="18">
        <v>16.843184000000001</v>
      </c>
      <c r="D315" s="149">
        <f t="shared" si="14"/>
        <v>1.5016878998510119E-2</v>
      </c>
    </row>
    <row r="316" spans="2:4" x14ac:dyDescent="0.25">
      <c r="B316" s="12">
        <v>43207</v>
      </c>
      <c r="C316" s="18">
        <v>16.593993999999999</v>
      </c>
      <c r="D316" s="149">
        <f t="shared" si="14"/>
        <v>-1.1545102574719412E-2</v>
      </c>
    </row>
    <row r="317" spans="2:4" x14ac:dyDescent="0.25">
      <c r="B317" s="12">
        <v>43200</v>
      </c>
      <c r="C317" s="18">
        <v>16.787811000000001</v>
      </c>
      <c r="D317" s="149">
        <f t="shared" si="14"/>
        <v>0.11253849908331182</v>
      </c>
    </row>
    <row r="318" spans="2:4" x14ac:dyDescent="0.25">
      <c r="B318" s="12">
        <v>43193</v>
      </c>
      <c r="C318" s="18">
        <v>15.089645000000001</v>
      </c>
      <c r="D318" s="149">
        <f t="shared" si="14"/>
        <v>5.0096341124967081E-2</v>
      </c>
    </row>
    <row r="319" spans="2:4" x14ac:dyDescent="0.25">
      <c r="B319" s="12">
        <v>43186</v>
      </c>
      <c r="C319" s="18">
        <v>14.369771999999999</v>
      </c>
      <c r="D319" s="149">
        <f t="shared" si="14"/>
        <v>-4.3024362708711572E-2</v>
      </c>
    </row>
    <row r="320" spans="2:4" x14ac:dyDescent="0.25">
      <c r="B320" s="12">
        <v>43179</v>
      </c>
      <c r="C320" s="18">
        <v>15.015817999999999</v>
      </c>
      <c r="D320" s="149">
        <f t="shared" si="14"/>
        <v>9.5623174608085337E-2</v>
      </c>
    </row>
    <row r="321" spans="2:4" x14ac:dyDescent="0.25">
      <c r="B321" s="12">
        <v>43172</v>
      </c>
      <c r="C321" s="18">
        <v>13.705276</v>
      </c>
      <c r="D321" s="149">
        <f t="shared" si="14"/>
        <v>-1.5904543586006015E-2</v>
      </c>
    </row>
    <row r="322" spans="2:4" x14ac:dyDescent="0.25">
      <c r="B322" s="12">
        <v>43165</v>
      </c>
      <c r="C322" s="18">
        <v>13.926774999999999</v>
      </c>
      <c r="D322" s="149">
        <f t="shared" si="14"/>
        <v>-3.9601929517691925E-3</v>
      </c>
    </row>
    <row r="323" spans="2:4" x14ac:dyDescent="0.25">
      <c r="B323" s="12">
        <v>43158</v>
      </c>
      <c r="C323" s="18">
        <v>13.982146999999999</v>
      </c>
      <c r="D323" s="149">
        <f t="shared" si="14"/>
        <v>-9.2204172993314293E-3</v>
      </c>
    </row>
    <row r="324" spans="2:4" x14ac:dyDescent="0.25">
      <c r="B324" s="12">
        <v>43151</v>
      </c>
      <c r="C324" s="18">
        <v>14.112268</v>
      </c>
      <c r="D324" s="149">
        <f t="shared" si="14"/>
        <v>-1.9808562079105418E-2</v>
      </c>
    </row>
    <row r="325" spans="2:4" x14ac:dyDescent="0.25">
      <c r="B325" s="12">
        <v>43144</v>
      </c>
      <c r="C325" s="18">
        <v>14.397461</v>
      </c>
      <c r="D325" s="149">
        <f t="shared" ref="D325:D388" si="15">C325/C326-1</f>
        <v>-3.810722506193942E-2</v>
      </c>
    </row>
    <row r="326" spans="2:4" x14ac:dyDescent="0.25">
      <c r="B326" s="12">
        <v>43137</v>
      </c>
      <c r="C326" s="18">
        <v>14.967843999999999</v>
      </c>
      <c r="D326" s="149">
        <f t="shared" si="15"/>
        <v>-3.0393289484645591E-2</v>
      </c>
    </row>
    <row r="327" spans="2:4" x14ac:dyDescent="0.25">
      <c r="B327" s="12">
        <v>43130</v>
      </c>
      <c r="C327" s="18">
        <v>15.437025999999999</v>
      </c>
      <c r="D327" s="149">
        <f t="shared" si="15"/>
        <v>-9.8818261249326467E-2</v>
      </c>
    </row>
    <row r="328" spans="2:4" x14ac:dyDescent="0.25">
      <c r="B328" s="12">
        <v>43123</v>
      </c>
      <c r="C328" s="18">
        <v>17.129759</v>
      </c>
      <c r="D328" s="149">
        <f t="shared" si="15"/>
        <v>-3.4232458838160174E-2</v>
      </c>
    </row>
    <row r="329" spans="2:4" x14ac:dyDescent="0.25">
      <c r="B329" s="12">
        <v>43116</v>
      </c>
      <c r="C329" s="18">
        <v>17.736937999999999</v>
      </c>
      <c r="D329" s="149">
        <f t="shared" si="15"/>
        <v>2.4442248245339693E-2</v>
      </c>
    </row>
    <row r="330" spans="2:4" x14ac:dyDescent="0.25">
      <c r="B330" s="12">
        <v>43109</v>
      </c>
      <c r="C330" s="18">
        <v>17.313751</v>
      </c>
      <c r="D330" s="149">
        <f t="shared" si="15"/>
        <v>4.7301203778565171E-2</v>
      </c>
    </row>
    <row r="331" spans="2:4" x14ac:dyDescent="0.25">
      <c r="B331" s="12">
        <v>43102</v>
      </c>
      <c r="C331" s="18">
        <v>16.531777999999999</v>
      </c>
      <c r="D331" s="149">
        <f t="shared" si="15"/>
        <v>6.1429074340134004E-2</v>
      </c>
    </row>
    <row r="332" spans="2:4" x14ac:dyDescent="0.25">
      <c r="B332" s="12">
        <v>43095</v>
      </c>
      <c r="C332" s="18">
        <v>15.575018999999999</v>
      </c>
      <c r="D332" s="149">
        <f t="shared" si="15"/>
        <v>1.7752786990097302E-3</v>
      </c>
    </row>
    <row r="333" spans="2:4" x14ac:dyDescent="0.25">
      <c r="B333" s="12">
        <v>43088</v>
      </c>
      <c r="C333" s="18">
        <v>15.547418</v>
      </c>
      <c r="D333" s="149">
        <f t="shared" si="15"/>
        <v>9.5269081857803251E-2</v>
      </c>
    </row>
    <row r="334" spans="2:4" x14ac:dyDescent="0.25">
      <c r="B334" s="12">
        <v>43081</v>
      </c>
      <c r="C334" s="18">
        <v>14.195067</v>
      </c>
      <c r="D334" s="149">
        <f t="shared" si="15"/>
        <v>1.8481897296181771E-2</v>
      </c>
    </row>
    <row r="335" spans="2:4" x14ac:dyDescent="0.25">
      <c r="B335" s="12">
        <v>43074</v>
      </c>
      <c r="C335" s="18">
        <v>13.937476</v>
      </c>
      <c r="D335" s="149">
        <f t="shared" si="15"/>
        <v>1.6778423118579244E-2</v>
      </c>
    </row>
    <row r="336" spans="2:4" x14ac:dyDescent="0.25">
      <c r="B336" s="12">
        <v>43067</v>
      </c>
      <c r="C336" s="18">
        <v>13.707485999999999</v>
      </c>
      <c r="D336" s="149">
        <f t="shared" si="15"/>
        <v>2.9005562603688917E-2</v>
      </c>
    </row>
    <row r="337" spans="2:4" x14ac:dyDescent="0.25">
      <c r="B337" s="12">
        <v>43060</v>
      </c>
      <c r="C337" s="18">
        <v>13.321099999999999</v>
      </c>
      <c r="D337" s="149">
        <f t="shared" si="15"/>
        <v>3.9189548589544376E-3</v>
      </c>
    </row>
    <row r="338" spans="2:4" x14ac:dyDescent="0.25">
      <c r="B338" s="12">
        <v>43053</v>
      </c>
      <c r="C338" s="18">
        <v>13.269099000000001</v>
      </c>
      <c r="D338" s="149">
        <f t="shared" si="15"/>
        <v>-6.9453367366395957E-2</v>
      </c>
    </row>
    <row r="339" spans="2:4" x14ac:dyDescent="0.25">
      <c r="B339" s="12">
        <v>43046</v>
      </c>
      <c r="C339" s="18">
        <v>14.259467000000001</v>
      </c>
      <c r="D339" s="149">
        <f t="shared" si="15"/>
        <v>-4.776479472220263E-2</v>
      </c>
    </row>
    <row r="340" spans="2:4" x14ac:dyDescent="0.25">
      <c r="B340" s="12">
        <v>43039</v>
      </c>
      <c r="C340" s="18">
        <v>14.974731999999999</v>
      </c>
      <c r="D340" s="149">
        <f t="shared" si="15"/>
        <v>0.1532488351978305</v>
      </c>
    </row>
    <row r="341" spans="2:4" x14ac:dyDescent="0.25">
      <c r="B341" s="12">
        <v>43032</v>
      </c>
      <c r="C341" s="18">
        <v>12.984823</v>
      </c>
      <c r="D341" s="149">
        <f t="shared" si="15"/>
        <v>3.8884741827421854E-2</v>
      </c>
    </row>
    <row r="342" spans="2:4" x14ac:dyDescent="0.25">
      <c r="B342" s="12">
        <v>43025</v>
      </c>
      <c r="C342" s="18">
        <v>12.498810000000001</v>
      </c>
      <c r="D342" s="149">
        <f t="shared" si="15"/>
        <v>-1.588466140925815E-2</v>
      </c>
    </row>
    <row r="343" spans="2:4" x14ac:dyDescent="0.25">
      <c r="B343" s="12">
        <v>43018</v>
      </c>
      <c r="C343" s="18">
        <v>12.700554</v>
      </c>
      <c r="D343" s="149">
        <f t="shared" si="15"/>
        <v>1.9882177428952374E-2</v>
      </c>
    </row>
    <row r="344" spans="2:4" x14ac:dyDescent="0.25">
      <c r="B344" s="12">
        <v>43011</v>
      </c>
      <c r="C344" s="18">
        <v>12.452961999999999</v>
      </c>
      <c r="D344" s="149">
        <f t="shared" si="15"/>
        <v>-7.35829150261047E-4</v>
      </c>
    </row>
    <row r="345" spans="2:4" x14ac:dyDescent="0.25">
      <c r="B345" s="12">
        <v>43004</v>
      </c>
      <c r="C345" s="18">
        <v>12.462132</v>
      </c>
      <c r="D345" s="149">
        <f t="shared" si="15"/>
        <v>3.0326174728471766E-2</v>
      </c>
    </row>
    <row r="346" spans="2:4" x14ac:dyDescent="0.25">
      <c r="B346" s="12">
        <v>42997</v>
      </c>
      <c r="C346" s="18">
        <v>12.095326999999999</v>
      </c>
      <c r="D346" s="149">
        <f t="shared" si="15"/>
        <v>9.7337511117102871E-2</v>
      </c>
    </row>
    <row r="347" spans="2:4" x14ac:dyDescent="0.25">
      <c r="B347" s="12">
        <v>42990</v>
      </c>
      <c r="C347" s="18">
        <v>11.022430999999999</v>
      </c>
      <c r="D347" s="149">
        <f t="shared" si="15"/>
        <v>4.6127065775775522E-2</v>
      </c>
    </row>
    <row r="348" spans="2:4" x14ac:dyDescent="0.25">
      <c r="B348" s="12">
        <v>42983</v>
      </c>
      <c r="C348" s="18">
        <v>10.536417</v>
      </c>
      <c r="D348" s="149">
        <f t="shared" si="15"/>
        <v>1.9520786137852797E-2</v>
      </c>
    </row>
    <row r="349" spans="2:4" x14ac:dyDescent="0.25">
      <c r="B349" s="12">
        <v>42976</v>
      </c>
      <c r="C349" s="18">
        <v>10.334676</v>
      </c>
      <c r="D349" s="149">
        <f t="shared" si="15"/>
        <v>3.2051522106517627E-2</v>
      </c>
    </row>
    <row r="350" spans="2:4" x14ac:dyDescent="0.25">
      <c r="B350" s="12">
        <v>42969</v>
      </c>
      <c r="C350" s="18">
        <v>10.013721</v>
      </c>
      <c r="D350" s="149">
        <f t="shared" si="15"/>
        <v>1.3927565037863854E-2</v>
      </c>
    </row>
    <row r="351" spans="2:4" x14ac:dyDescent="0.25">
      <c r="B351" s="12">
        <v>42962</v>
      </c>
      <c r="C351" s="18">
        <v>9.8761700000000001</v>
      </c>
      <c r="D351" s="149">
        <f t="shared" si="15"/>
        <v>-7.0110625366203605E-2</v>
      </c>
    </row>
    <row r="352" spans="2:4" x14ac:dyDescent="0.25">
      <c r="B352" s="12">
        <v>42955</v>
      </c>
      <c r="C352" s="18">
        <v>10.620801</v>
      </c>
      <c r="D352" s="149">
        <f t="shared" si="15"/>
        <v>-5.8299457871433202E-2</v>
      </c>
    </row>
    <row r="353" spans="2:4" x14ac:dyDescent="0.25">
      <c r="B353" s="12">
        <v>42948</v>
      </c>
      <c r="C353" s="18">
        <v>11.278321</v>
      </c>
      <c r="D353" s="149">
        <f t="shared" si="15"/>
        <v>9.8119446662441323E-3</v>
      </c>
    </row>
    <row r="354" spans="2:4" x14ac:dyDescent="0.25">
      <c r="B354" s="12">
        <v>42941</v>
      </c>
      <c r="C354" s="18">
        <v>11.168734000000001</v>
      </c>
      <c r="D354" s="149">
        <f t="shared" si="15"/>
        <v>2.9461324229049346E-2</v>
      </c>
    </row>
    <row r="355" spans="2:4" x14ac:dyDescent="0.25">
      <c r="B355" s="12">
        <v>42934</v>
      </c>
      <c r="C355" s="18">
        <v>10.849105</v>
      </c>
      <c r="D355" s="149">
        <f t="shared" si="15"/>
        <v>2.5021468176693595E-2</v>
      </c>
    </row>
    <row r="356" spans="2:4" x14ac:dyDescent="0.25">
      <c r="B356" s="12">
        <v>42927</v>
      </c>
      <c r="C356" s="18">
        <v>10.584270999999999</v>
      </c>
      <c r="D356" s="149">
        <f t="shared" si="15"/>
        <v>6.0761298010292286E-3</v>
      </c>
    </row>
    <row r="357" spans="2:4" x14ac:dyDescent="0.25">
      <c r="B357" s="12">
        <v>42920</v>
      </c>
      <c r="C357" s="18">
        <v>10.520348</v>
      </c>
      <c r="D357" s="149">
        <f t="shared" si="15"/>
        <v>-5.107055904887936E-2</v>
      </c>
    </row>
    <row r="358" spans="2:4" x14ac:dyDescent="0.25">
      <c r="B358" s="12">
        <v>42913</v>
      </c>
      <c r="C358" s="18">
        <v>11.086544</v>
      </c>
      <c r="D358" s="149">
        <f t="shared" si="15"/>
        <v>5.2905476691767372E-2</v>
      </c>
    </row>
    <row r="359" spans="2:4" x14ac:dyDescent="0.25">
      <c r="B359" s="12">
        <v>42906</v>
      </c>
      <c r="C359" s="18">
        <v>10.529477</v>
      </c>
      <c r="D359" s="149">
        <f t="shared" si="15"/>
        <v>-7.6861376179613639E-2</v>
      </c>
    </row>
    <row r="360" spans="2:4" x14ac:dyDescent="0.25">
      <c r="B360" s="12">
        <v>42899</v>
      </c>
      <c r="C360" s="18">
        <v>11.406171000000001</v>
      </c>
      <c r="D360" s="149">
        <f t="shared" si="15"/>
        <v>-1.0301096149290645E-2</v>
      </c>
    </row>
    <row r="361" spans="2:4" x14ac:dyDescent="0.25">
      <c r="B361" s="12">
        <v>42892</v>
      </c>
      <c r="C361" s="18">
        <v>11.524889999999999</v>
      </c>
      <c r="D361" s="149">
        <f t="shared" si="15"/>
        <v>-1.2519656615748831E-2</v>
      </c>
    </row>
    <row r="362" spans="2:4" x14ac:dyDescent="0.25">
      <c r="B362" s="12">
        <v>42885</v>
      </c>
      <c r="C362" s="18">
        <v>11.671006999999999</v>
      </c>
      <c r="D362" s="149">
        <f t="shared" si="15"/>
        <v>-5.4733727211592531E-2</v>
      </c>
    </row>
    <row r="363" spans="2:4" x14ac:dyDescent="0.25">
      <c r="B363" s="12">
        <v>42878</v>
      </c>
      <c r="C363" s="18">
        <v>12.346793</v>
      </c>
      <c r="D363" s="149">
        <f t="shared" si="15"/>
        <v>-6.3711812838108783E-2</v>
      </c>
    </row>
    <row r="364" spans="2:4" x14ac:dyDescent="0.25">
      <c r="B364" s="12">
        <v>42871</v>
      </c>
      <c r="C364" s="18">
        <v>13.186958000000001</v>
      </c>
      <c r="D364" s="149">
        <f t="shared" si="15"/>
        <v>-3.400405321905553E-3</v>
      </c>
    </row>
    <row r="365" spans="2:4" x14ac:dyDescent="0.25">
      <c r="B365" s="12">
        <v>42864</v>
      </c>
      <c r="C365" s="18">
        <v>13.231952</v>
      </c>
      <c r="D365" s="149">
        <f t="shared" si="15"/>
        <v>-3.4269373802340297E-3</v>
      </c>
    </row>
    <row r="366" spans="2:4" x14ac:dyDescent="0.25">
      <c r="B366" s="12">
        <v>42857</v>
      </c>
      <c r="C366" s="18">
        <v>13.277453</v>
      </c>
      <c r="D366" s="149">
        <f t="shared" si="15"/>
        <v>-1.5519661760201475E-2</v>
      </c>
    </row>
    <row r="367" spans="2:4" x14ac:dyDescent="0.25">
      <c r="B367" s="12">
        <v>42850</v>
      </c>
      <c r="C367" s="18">
        <v>13.486763</v>
      </c>
      <c r="D367" s="149">
        <f t="shared" si="15"/>
        <v>-2.1782069204821952E-2</v>
      </c>
    </row>
    <row r="368" spans="2:4" x14ac:dyDescent="0.25">
      <c r="B368" s="12">
        <v>42843</v>
      </c>
      <c r="C368" s="18">
        <v>13.787074</v>
      </c>
      <c r="D368" s="149">
        <f t="shared" si="15"/>
        <v>-5.4307507751145456E-2</v>
      </c>
    </row>
    <row r="369" spans="2:4" x14ac:dyDescent="0.25">
      <c r="B369" s="12">
        <v>42836</v>
      </c>
      <c r="C369" s="18">
        <v>14.578813</v>
      </c>
      <c r="D369" s="149">
        <f t="shared" si="15"/>
        <v>-3.2608139559960114E-2</v>
      </c>
    </row>
    <row r="370" spans="2:4" x14ac:dyDescent="0.25">
      <c r="B370" s="12">
        <v>42829</v>
      </c>
      <c r="C370" s="18">
        <v>15.070225000000001</v>
      </c>
      <c r="D370" s="149">
        <f t="shared" si="15"/>
        <v>4.6775946962106518E-2</v>
      </c>
    </row>
    <row r="371" spans="2:4" x14ac:dyDescent="0.25">
      <c r="B371" s="12">
        <v>42822</v>
      </c>
      <c r="C371" s="18">
        <v>14.396801</v>
      </c>
      <c r="D371" s="149">
        <f t="shared" si="15"/>
        <v>7.2542480816034427E-2</v>
      </c>
    </row>
    <row r="372" spans="2:4" x14ac:dyDescent="0.25">
      <c r="B372" s="12">
        <v>42815</v>
      </c>
      <c r="C372" s="18">
        <v>13.423059</v>
      </c>
      <c r="D372" s="149">
        <f t="shared" si="15"/>
        <v>-4.7157712984124522E-2</v>
      </c>
    </row>
    <row r="373" spans="2:4" x14ac:dyDescent="0.25">
      <c r="B373" s="12">
        <v>42808</v>
      </c>
      <c r="C373" s="18">
        <v>14.087388000000001</v>
      </c>
      <c r="D373" s="149">
        <f t="shared" si="15"/>
        <v>-2.2727227004701533E-2</v>
      </c>
    </row>
    <row r="374" spans="2:4" x14ac:dyDescent="0.25">
      <c r="B374" s="12">
        <v>42801</v>
      </c>
      <c r="C374" s="18">
        <v>14.415001</v>
      </c>
      <c r="D374" s="149">
        <f t="shared" si="15"/>
        <v>-3.8251436484634804E-2</v>
      </c>
    </row>
    <row r="375" spans="2:4" x14ac:dyDescent="0.25">
      <c r="B375" s="12">
        <v>42794</v>
      </c>
      <c r="C375" s="18">
        <v>14.988326000000001</v>
      </c>
      <c r="D375" s="149">
        <f t="shared" si="15"/>
        <v>3.9116678520667802E-2</v>
      </c>
    </row>
    <row r="376" spans="2:4" x14ac:dyDescent="0.25">
      <c r="B376" s="12">
        <v>42787</v>
      </c>
      <c r="C376" s="18">
        <v>14.424103000000001</v>
      </c>
      <c r="D376" s="149">
        <f t="shared" si="15"/>
        <v>-2.3413203353790601E-2</v>
      </c>
    </row>
    <row r="377" spans="2:4" x14ac:dyDescent="0.25">
      <c r="B377" s="12">
        <v>42780</v>
      </c>
      <c r="C377" s="18">
        <v>14.769914</v>
      </c>
      <c r="D377" s="149">
        <f t="shared" si="15"/>
        <v>1.3715784834037237E-2</v>
      </c>
    </row>
    <row r="378" spans="2:4" x14ac:dyDescent="0.25">
      <c r="B378" s="12">
        <v>42773</v>
      </c>
      <c r="C378" s="18">
        <v>14.570074</v>
      </c>
      <c r="D378" s="149">
        <f t="shared" si="15"/>
        <v>-2.7844798912686208E-2</v>
      </c>
    </row>
    <row r="379" spans="2:4" x14ac:dyDescent="0.25">
      <c r="B379" s="12">
        <v>42766</v>
      </c>
      <c r="C379" s="18">
        <v>14.987394999999999</v>
      </c>
      <c r="D379" s="149">
        <f t="shared" si="15"/>
        <v>-6.0534233616138522E-4</v>
      </c>
    </row>
    <row r="380" spans="2:4" x14ac:dyDescent="0.25">
      <c r="B380" s="12">
        <v>42759</v>
      </c>
      <c r="C380" s="18">
        <v>14.996473</v>
      </c>
      <c r="D380" s="149">
        <f t="shared" si="15"/>
        <v>-5.1090603941912005E-2</v>
      </c>
    </row>
    <row r="381" spans="2:4" x14ac:dyDescent="0.25">
      <c r="B381" s="12">
        <v>42752</v>
      </c>
      <c r="C381" s="18">
        <v>15.803903999999999</v>
      </c>
      <c r="D381" s="149">
        <f t="shared" si="15"/>
        <v>-1.7195239302624232E-3</v>
      </c>
    </row>
    <row r="382" spans="2:4" x14ac:dyDescent="0.25">
      <c r="B382" s="12">
        <v>42745</v>
      </c>
      <c r="C382" s="18">
        <v>15.831125999999999</v>
      </c>
      <c r="D382" s="149">
        <f t="shared" si="15"/>
        <v>2.8739194612055208E-3</v>
      </c>
    </row>
    <row r="383" spans="2:4" x14ac:dyDescent="0.25">
      <c r="B383" s="12">
        <v>42738</v>
      </c>
      <c r="C383" s="18">
        <v>15.785759000000001</v>
      </c>
      <c r="D383" s="149">
        <f t="shared" si="15"/>
        <v>5.1995322242177622E-3</v>
      </c>
    </row>
    <row r="384" spans="2:4" x14ac:dyDescent="0.25">
      <c r="B384" s="12">
        <v>42731</v>
      </c>
      <c r="C384" s="18">
        <v>15.704105</v>
      </c>
      <c r="D384" s="149">
        <f t="shared" si="15"/>
        <v>-4.1528210308202418E-2</v>
      </c>
    </row>
    <row r="385" spans="2:4" x14ac:dyDescent="0.25">
      <c r="B385" s="12">
        <v>42724</v>
      </c>
      <c r="C385" s="18">
        <v>16.384525</v>
      </c>
      <c r="D385" s="149">
        <f t="shared" si="15"/>
        <v>-2.431168955526497E-2</v>
      </c>
    </row>
    <row r="386" spans="2:4" x14ac:dyDescent="0.25">
      <c r="B386" s="12">
        <v>42717</v>
      </c>
      <c r="C386" s="18">
        <v>16.792786</v>
      </c>
      <c r="D386" s="149">
        <f t="shared" si="15"/>
        <v>1.0818116562745228E-3</v>
      </c>
    </row>
    <row r="387" spans="2:4" x14ac:dyDescent="0.25">
      <c r="B387" s="12">
        <v>42710</v>
      </c>
      <c r="C387" s="18">
        <v>16.774639000000001</v>
      </c>
      <c r="D387" s="149">
        <f t="shared" si="15"/>
        <v>5.4379931996764164E-3</v>
      </c>
    </row>
    <row r="388" spans="2:4" x14ac:dyDescent="0.25">
      <c r="B388" s="12">
        <v>42703</v>
      </c>
      <c r="C388" s="18">
        <v>16.683911999999999</v>
      </c>
      <c r="D388" s="149">
        <f t="shared" si="15"/>
        <v>0.18339767436021059</v>
      </c>
    </row>
    <row r="389" spans="2:4" x14ac:dyDescent="0.25">
      <c r="B389" s="12">
        <v>42696</v>
      </c>
      <c r="C389" s="18">
        <v>14.098314</v>
      </c>
      <c r="D389" s="149">
        <f t="shared" ref="D389:D452" si="16">C389/C390-1</f>
        <v>-5.7038723422869086E-2</v>
      </c>
    </row>
    <row r="390" spans="2:4" x14ac:dyDescent="0.25">
      <c r="B390" s="12">
        <v>42689</v>
      </c>
      <c r="C390" s="18">
        <v>14.951105999999999</v>
      </c>
      <c r="D390" s="149">
        <f t="shared" si="16"/>
        <v>0.10753658822776435</v>
      </c>
    </row>
    <row r="391" spans="2:4" x14ac:dyDescent="0.25">
      <c r="B391" s="12">
        <v>42682</v>
      </c>
      <c r="C391" s="18">
        <v>13.499423999999999</v>
      </c>
      <c r="D391" s="149">
        <f t="shared" si="16"/>
        <v>5.5123817810327491E-2</v>
      </c>
    </row>
    <row r="392" spans="2:4" x14ac:dyDescent="0.25">
      <c r="B392" s="12">
        <v>42675</v>
      </c>
      <c r="C392" s="18">
        <v>12.794161000000001</v>
      </c>
      <c r="D392" s="149">
        <f t="shared" si="16"/>
        <v>7.3596307694166807E-2</v>
      </c>
    </row>
    <row r="393" spans="2:4" x14ac:dyDescent="0.25">
      <c r="B393" s="12">
        <v>42668</v>
      </c>
      <c r="C393" s="18">
        <v>11.917106</v>
      </c>
      <c r="D393" s="149">
        <f t="shared" si="16"/>
        <v>-9.6641517841000724E-2</v>
      </c>
    </row>
    <row r="394" spans="2:4" x14ac:dyDescent="0.25">
      <c r="B394" s="12">
        <v>42661</v>
      </c>
      <c r="C394" s="18">
        <v>13.192000999999999</v>
      </c>
      <c r="D394" s="149">
        <f t="shared" si="16"/>
        <v>2.8913865752021151E-2</v>
      </c>
    </row>
    <row r="395" spans="2:4" x14ac:dyDescent="0.25">
      <c r="B395" s="12">
        <v>42654</v>
      </c>
      <c r="C395" s="18">
        <v>12.821287999999999</v>
      </c>
      <c r="D395" s="149">
        <f t="shared" si="16"/>
        <v>-9.7964192916648707E-2</v>
      </c>
    </row>
    <row r="396" spans="2:4" x14ac:dyDescent="0.25">
      <c r="B396" s="12">
        <v>42647</v>
      </c>
      <c r="C396" s="18">
        <v>14.213723999999999</v>
      </c>
      <c r="D396" s="149">
        <f t="shared" si="16"/>
        <v>-1.6270539575082177E-2</v>
      </c>
    </row>
    <row r="397" spans="2:4" x14ac:dyDescent="0.25">
      <c r="B397" s="12">
        <v>42640</v>
      </c>
      <c r="C397" s="18">
        <v>14.448814</v>
      </c>
      <c r="D397" s="149">
        <f t="shared" si="16"/>
        <v>0.10895217368245858</v>
      </c>
    </row>
    <row r="398" spans="2:4" x14ac:dyDescent="0.25">
      <c r="B398" s="12">
        <v>42633</v>
      </c>
      <c r="C398" s="18">
        <v>13.029249</v>
      </c>
      <c r="D398" s="149">
        <f t="shared" si="16"/>
        <v>2.2711308220490389E-2</v>
      </c>
    </row>
    <row r="399" spans="2:4" x14ac:dyDescent="0.25">
      <c r="B399" s="12">
        <v>42626</v>
      </c>
      <c r="C399" s="18">
        <v>12.739909000000001</v>
      </c>
      <c r="D399" s="149">
        <f t="shared" si="16"/>
        <v>-8.9205000400352175E-2</v>
      </c>
    </row>
    <row r="400" spans="2:4" x14ac:dyDescent="0.25">
      <c r="B400" s="12">
        <v>42619</v>
      </c>
      <c r="C400" s="18">
        <v>13.987679999999999</v>
      </c>
      <c r="D400" s="149">
        <f t="shared" si="16"/>
        <v>-1.2912539943373824E-3</v>
      </c>
    </row>
    <row r="401" spans="2:4" x14ac:dyDescent="0.25">
      <c r="B401" s="12">
        <v>42612</v>
      </c>
      <c r="C401" s="18">
        <v>14.005765</v>
      </c>
      <c r="D401" s="149">
        <f t="shared" si="16"/>
        <v>-3.1269507129515373E-2</v>
      </c>
    </row>
    <row r="402" spans="2:4" x14ac:dyDescent="0.25">
      <c r="B402" s="12">
        <v>42605</v>
      </c>
      <c r="C402" s="18">
        <v>14.457855</v>
      </c>
      <c r="D402" s="149">
        <f t="shared" si="16"/>
        <v>2.2378417741448775E-2</v>
      </c>
    </row>
    <row r="403" spans="2:4" x14ac:dyDescent="0.25">
      <c r="B403" s="12">
        <v>42598</v>
      </c>
      <c r="C403" s="18">
        <v>14.141393000000001</v>
      </c>
      <c r="D403" s="149">
        <f t="shared" si="16"/>
        <v>5.3242023613385925E-2</v>
      </c>
    </row>
    <row r="404" spans="2:4" x14ac:dyDescent="0.25">
      <c r="B404" s="12">
        <v>42591</v>
      </c>
      <c r="C404" s="18">
        <v>13.426537</v>
      </c>
      <c r="D404" s="149">
        <f t="shared" si="16"/>
        <v>4.5614082906731523E-2</v>
      </c>
    </row>
    <row r="405" spans="2:4" x14ac:dyDescent="0.25">
      <c r="B405" s="12">
        <v>42584</v>
      </c>
      <c r="C405" s="18">
        <v>12.840814999999999</v>
      </c>
      <c r="D405" s="149">
        <f t="shared" si="16"/>
        <v>0.10294164383189819</v>
      </c>
    </row>
    <row r="406" spans="2:4" x14ac:dyDescent="0.25">
      <c r="B406" s="12">
        <v>42577</v>
      </c>
      <c r="C406" s="18">
        <v>11.642334</v>
      </c>
      <c r="D406" s="149">
        <f t="shared" si="16"/>
        <v>-4.8601176588840223E-2</v>
      </c>
    </row>
    <row r="407" spans="2:4" x14ac:dyDescent="0.25">
      <c r="B407" s="12">
        <v>42570</v>
      </c>
      <c r="C407" s="18">
        <v>12.237069999999999</v>
      </c>
      <c r="D407" s="149">
        <f t="shared" si="16"/>
        <v>-0.10540193921315155</v>
      </c>
    </row>
    <row r="408" spans="2:4" x14ac:dyDescent="0.25">
      <c r="B408" s="12">
        <v>42563</v>
      </c>
      <c r="C408" s="18">
        <v>13.678846999999999</v>
      </c>
      <c r="D408" s="149">
        <f t="shared" si="16"/>
        <v>3.3356039368442225E-2</v>
      </c>
    </row>
    <row r="409" spans="2:4" x14ac:dyDescent="0.25">
      <c r="B409" s="12">
        <v>42556</v>
      </c>
      <c r="C409" s="18">
        <v>13.237303000000001</v>
      </c>
      <c r="D409" s="149">
        <f t="shared" si="16"/>
        <v>-6.313770838551469E-2</v>
      </c>
    </row>
    <row r="410" spans="2:4" x14ac:dyDescent="0.25">
      <c r="B410" s="12">
        <v>42549</v>
      </c>
      <c r="C410" s="18">
        <v>14.129401</v>
      </c>
      <c r="D410" s="149">
        <f t="shared" si="16"/>
        <v>0.14787713343187248</v>
      </c>
    </row>
    <row r="411" spans="2:4" x14ac:dyDescent="0.25">
      <c r="B411" s="12">
        <v>42542</v>
      </c>
      <c r="C411" s="18">
        <v>12.309158</v>
      </c>
      <c r="D411" s="149">
        <f t="shared" si="16"/>
        <v>-5.6629984357839835E-2</v>
      </c>
    </row>
    <row r="412" spans="2:4" x14ac:dyDescent="0.25">
      <c r="B412" s="12">
        <v>42535</v>
      </c>
      <c r="C412" s="18">
        <v>13.048069999999999</v>
      </c>
      <c r="D412" s="149">
        <f t="shared" si="16"/>
        <v>9.036164915813294E-2</v>
      </c>
    </row>
    <row r="413" spans="2:4" x14ac:dyDescent="0.25">
      <c r="B413" s="12">
        <v>42528</v>
      </c>
      <c r="C413" s="18">
        <v>11.966735999999999</v>
      </c>
      <c r="D413" s="149">
        <f t="shared" si="16"/>
        <v>-4.8710862297005053E-2</v>
      </c>
    </row>
    <row r="414" spans="2:4" x14ac:dyDescent="0.25">
      <c r="B414" s="12">
        <v>42521</v>
      </c>
      <c r="C414" s="18">
        <v>12.579494</v>
      </c>
      <c r="D414" s="149">
        <f t="shared" si="16"/>
        <v>8.2170777374839021E-2</v>
      </c>
    </row>
    <row r="415" spans="2:4" x14ac:dyDescent="0.25">
      <c r="B415" s="12">
        <v>42514</v>
      </c>
      <c r="C415" s="18">
        <v>11.624314999999999</v>
      </c>
      <c r="D415" s="149">
        <f t="shared" si="16"/>
        <v>-2.1986451211117197E-2</v>
      </c>
    </row>
    <row r="416" spans="2:4" x14ac:dyDescent="0.25">
      <c r="B416" s="12">
        <v>42507</v>
      </c>
      <c r="C416" s="18">
        <v>11.885638</v>
      </c>
      <c r="D416" s="149">
        <f t="shared" si="16"/>
        <v>3.6293795012821484E-2</v>
      </c>
    </row>
    <row r="417" spans="2:4" x14ac:dyDescent="0.25">
      <c r="B417" s="12">
        <v>42500</v>
      </c>
      <c r="C417" s="18">
        <v>11.469371000000001</v>
      </c>
      <c r="D417" s="149">
        <f t="shared" si="16"/>
        <v>0.11713321467890325</v>
      </c>
    </row>
    <row r="418" spans="2:4" x14ac:dyDescent="0.25">
      <c r="B418" s="12">
        <v>42493</v>
      </c>
      <c r="C418" s="18">
        <v>10.266788999999999</v>
      </c>
      <c r="D418" s="149">
        <f t="shared" si="16"/>
        <v>-0.15571960532225826</v>
      </c>
    </row>
    <row r="419" spans="2:4" x14ac:dyDescent="0.25">
      <c r="B419" s="12">
        <v>42486</v>
      </c>
      <c r="C419" s="18">
        <v>12.160401999999999</v>
      </c>
      <c r="D419" s="149">
        <f t="shared" si="16"/>
        <v>-2.024567977675884E-2</v>
      </c>
    </row>
    <row r="420" spans="2:4" x14ac:dyDescent="0.25">
      <c r="B420" s="12">
        <v>42479</v>
      </c>
      <c r="C420" s="18">
        <v>12.411685</v>
      </c>
      <c r="D420" s="149">
        <f t="shared" si="16"/>
        <v>3.5179480840811905E-2</v>
      </c>
    </row>
    <row r="421" spans="2:4" x14ac:dyDescent="0.25">
      <c r="B421" s="12">
        <v>42472</v>
      </c>
      <c r="C421" s="18">
        <v>11.989887</v>
      </c>
      <c r="D421" s="149">
        <f t="shared" si="16"/>
        <v>0.14481578795100103</v>
      </c>
    </row>
    <row r="422" spans="2:4" x14ac:dyDescent="0.25">
      <c r="B422" s="12">
        <v>42465</v>
      </c>
      <c r="C422" s="18">
        <v>10.473202000000001</v>
      </c>
      <c r="D422" s="149">
        <f t="shared" si="16"/>
        <v>0.10826209168080858</v>
      </c>
    </row>
    <row r="423" spans="2:4" x14ac:dyDescent="0.25">
      <c r="B423" s="12">
        <v>42458</v>
      </c>
      <c r="C423" s="18">
        <v>9.450113</v>
      </c>
      <c r="D423" s="149">
        <f t="shared" si="16"/>
        <v>3.6417294121182442E-2</v>
      </c>
    </row>
    <row r="424" spans="2:4" x14ac:dyDescent="0.25">
      <c r="B424" s="12">
        <v>42451</v>
      </c>
      <c r="C424" s="18">
        <v>9.1180579999999996</v>
      </c>
      <c r="D424" s="149">
        <f t="shared" si="16"/>
        <v>-0.11111108944741166</v>
      </c>
    </row>
    <row r="425" spans="2:4" x14ac:dyDescent="0.25">
      <c r="B425" s="12">
        <v>42444</v>
      </c>
      <c r="C425" s="18">
        <v>10.257815000000001</v>
      </c>
      <c r="D425" s="149">
        <f t="shared" si="16"/>
        <v>3.0658265715887811E-2</v>
      </c>
    </row>
    <row r="426" spans="2:4" x14ac:dyDescent="0.25">
      <c r="B426" s="12">
        <v>42437</v>
      </c>
      <c r="C426" s="18">
        <v>9.9526830000000004</v>
      </c>
      <c r="D426" s="149">
        <f t="shared" si="16"/>
        <v>5.4396289180234092E-3</v>
      </c>
    </row>
    <row r="427" spans="2:4" x14ac:dyDescent="0.25">
      <c r="B427" s="12">
        <v>42430</v>
      </c>
      <c r="C427" s="18">
        <v>9.8988370000000003</v>
      </c>
      <c r="D427" s="149">
        <f t="shared" si="16"/>
        <v>0.34348361714253062</v>
      </c>
    </row>
    <row r="428" spans="2:4" x14ac:dyDescent="0.25">
      <c r="B428" s="12">
        <v>42423</v>
      </c>
      <c r="C428" s="18">
        <v>7.3680370000000002</v>
      </c>
      <c r="D428" s="149">
        <f t="shared" si="16"/>
        <v>9.6127911891276785E-2</v>
      </c>
    </row>
    <row r="429" spans="2:4" x14ac:dyDescent="0.25">
      <c r="B429" s="12">
        <v>42416</v>
      </c>
      <c r="C429" s="18">
        <v>6.7218770000000001</v>
      </c>
      <c r="D429" s="149">
        <f t="shared" si="16"/>
        <v>7.1327640127287761E-3</v>
      </c>
    </row>
    <row r="430" spans="2:4" x14ac:dyDescent="0.25">
      <c r="B430" s="12">
        <v>42409</v>
      </c>
      <c r="C430" s="18">
        <v>6.6742710000000001</v>
      </c>
      <c r="D430" s="149">
        <f t="shared" si="16"/>
        <v>-4.2199350490002563E-2</v>
      </c>
    </row>
    <row r="431" spans="2:4" x14ac:dyDescent="0.25">
      <c r="B431" s="12">
        <v>42402</v>
      </c>
      <c r="C431" s="18">
        <v>6.9683299999999999</v>
      </c>
      <c r="D431" s="149">
        <f t="shared" si="16"/>
        <v>-0.19712531936895294</v>
      </c>
    </row>
    <row r="432" spans="2:4" x14ac:dyDescent="0.25">
      <c r="B432" s="12">
        <v>42395</v>
      </c>
      <c r="C432" s="18">
        <v>8.6792250000000006</v>
      </c>
      <c r="D432" s="149">
        <f t="shared" si="16"/>
        <v>0.19656013389435145</v>
      </c>
    </row>
    <row r="433" spans="2:4" x14ac:dyDescent="0.25">
      <c r="B433" s="12">
        <v>42388</v>
      </c>
      <c r="C433" s="18">
        <v>7.2534799999999997</v>
      </c>
      <c r="D433" s="149">
        <f t="shared" si="16"/>
        <v>0</v>
      </c>
    </row>
    <row r="434" spans="2:4" x14ac:dyDescent="0.25">
      <c r="B434" s="12">
        <v>42381</v>
      </c>
      <c r="C434" s="18">
        <v>7.2534799999999997</v>
      </c>
      <c r="D434" s="149">
        <f t="shared" si="16"/>
        <v>-0.15384580388136615</v>
      </c>
    </row>
    <row r="435" spans="2:4" x14ac:dyDescent="0.25">
      <c r="B435" s="12">
        <v>42374</v>
      </c>
      <c r="C435" s="18">
        <v>8.5722909999999999</v>
      </c>
      <c r="D435" s="149">
        <f t="shared" si="16"/>
        <v>-0.24961019921245009</v>
      </c>
    </row>
    <row r="436" spans="2:4" x14ac:dyDescent="0.25">
      <c r="B436" s="12">
        <v>42367</v>
      </c>
      <c r="C436" s="18">
        <v>11.423783999999999</v>
      </c>
      <c r="D436" s="149">
        <f t="shared" si="16"/>
        <v>-1.2326782150996474E-2</v>
      </c>
    </row>
    <row r="437" spans="2:4" x14ac:dyDescent="0.25">
      <c r="B437" s="12">
        <v>42360</v>
      </c>
      <c r="C437" s="18">
        <v>11.56636</v>
      </c>
      <c r="D437" s="149">
        <f t="shared" si="16"/>
        <v>3.6741045098534819E-2</v>
      </c>
    </row>
    <row r="438" spans="2:4" x14ac:dyDescent="0.25">
      <c r="B438" s="12">
        <v>42353</v>
      </c>
      <c r="C438" s="18">
        <v>11.156459999999999</v>
      </c>
      <c r="D438" s="149">
        <f t="shared" si="16"/>
        <v>-0.10315163765347335</v>
      </c>
    </row>
    <row r="439" spans="2:4" x14ac:dyDescent="0.25">
      <c r="B439" s="12">
        <v>42346</v>
      </c>
      <c r="C439" s="18">
        <v>12.439628000000001</v>
      </c>
      <c r="D439" s="149">
        <f t="shared" si="16"/>
        <v>-5.5480487799692724E-2</v>
      </c>
    </row>
    <row r="440" spans="2:4" x14ac:dyDescent="0.25">
      <c r="B440" s="12">
        <v>42339</v>
      </c>
      <c r="C440" s="18">
        <v>13.170324000000001</v>
      </c>
      <c r="D440" s="149">
        <f t="shared" si="16"/>
        <v>-0.15591067819146032</v>
      </c>
    </row>
    <row r="441" spans="2:4" x14ac:dyDescent="0.25">
      <c r="B441" s="12">
        <v>42332</v>
      </c>
      <c r="C441" s="18">
        <v>15.602997999999999</v>
      </c>
      <c r="D441" s="149">
        <f t="shared" si="16"/>
        <v>-1.1410411052632519E-3</v>
      </c>
    </row>
    <row r="442" spans="2:4" x14ac:dyDescent="0.25">
      <c r="B442" s="12">
        <v>42325</v>
      </c>
      <c r="C442" s="18">
        <v>15.620822</v>
      </c>
      <c r="D442" s="149">
        <f t="shared" si="16"/>
        <v>-1.6156604510602635E-2</v>
      </c>
    </row>
    <row r="443" spans="2:4" x14ac:dyDescent="0.25">
      <c r="B443" s="12">
        <v>42318</v>
      </c>
      <c r="C443" s="18">
        <v>15.877345999999999</v>
      </c>
      <c r="D443" s="149">
        <f t="shared" si="16"/>
        <v>-2.6688398601678931E-2</v>
      </c>
    </row>
    <row r="444" spans="2:4" x14ac:dyDescent="0.25">
      <c r="B444" s="12">
        <v>42311</v>
      </c>
      <c r="C444" s="18">
        <v>16.312705999999999</v>
      </c>
      <c r="D444" s="149">
        <f t="shared" si="16"/>
        <v>-3.4192041464002565E-2</v>
      </c>
    </row>
    <row r="445" spans="2:4" x14ac:dyDescent="0.25">
      <c r="B445" s="12">
        <v>42304</v>
      </c>
      <c r="C445" s="18">
        <v>16.890217</v>
      </c>
      <c r="D445" s="149">
        <f t="shared" si="16"/>
        <v>8.0727032654109188E-2</v>
      </c>
    </row>
    <row r="446" spans="2:4" x14ac:dyDescent="0.25">
      <c r="B446" s="12">
        <v>42297</v>
      </c>
      <c r="C446" s="18">
        <v>15.628569000000001</v>
      </c>
      <c r="D446" s="149">
        <f t="shared" si="16"/>
        <v>-3.7746213757252955E-2</v>
      </c>
    </row>
    <row r="447" spans="2:4" x14ac:dyDescent="0.25">
      <c r="B447" s="12">
        <v>42290</v>
      </c>
      <c r="C447" s="18">
        <v>16.241629</v>
      </c>
      <c r="D447" s="149">
        <f t="shared" si="16"/>
        <v>-3.5864613588778349E-2</v>
      </c>
    </row>
    <row r="448" spans="2:4" x14ac:dyDescent="0.25">
      <c r="B448" s="12">
        <v>42283</v>
      </c>
      <c r="C448" s="18">
        <v>16.845797000000001</v>
      </c>
      <c r="D448" s="149">
        <f t="shared" si="16"/>
        <v>5.041576288626759E-2</v>
      </c>
    </row>
    <row r="449" spans="2:4" x14ac:dyDescent="0.25">
      <c r="B449" s="12">
        <v>42276</v>
      </c>
      <c r="C449" s="18">
        <v>16.037265999999999</v>
      </c>
      <c r="D449" s="149">
        <f t="shared" si="16"/>
        <v>0.22289935423871676</v>
      </c>
    </row>
    <row r="450" spans="2:4" x14ac:dyDescent="0.25">
      <c r="B450" s="12">
        <v>42269</v>
      </c>
      <c r="C450" s="18">
        <v>13.114134</v>
      </c>
      <c r="D450" s="149">
        <f t="shared" si="16"/>
        <v>-8.3798916247333488E-2</v>
      </c>
    </row>
    <row r="451" spans="2:4" x14ac:dyDescent="0.25">
      <c r="B451" s="12">
        <v>42262</v>
      </c>
      <c r="C451" s="18">
        <v>14.313598000000001</v>
      </c>
      <c r="D451" s="149">
        <f t="shared" si="16"/>
        <v>4.5425121422519199E-2</v>
      </c>
    </row>
    <row r="452" spans="2:4" x14ac:dyDescent="0.25">
      <c r="B452" s="12">
        <v>42255</v>
      </c>
      <c r="C452" s="18">
        <v>13.691653000000001</v>
      </c>
      <c r="D452" s="149">
        <f t="shared" si="16"/>
        <v>-5.8068598174896291E-2</v>
      </c>
    </row>
    <row r="453" spans="2:4" x14ac:dyDescent="0.25">
      <c r="B453" s="12">
        <v>42248</v>
      </c>
      <c r="C453" s="18">
        <v>14.535722</v>
      </c>
      <c r="D453" s="149">
        <f t="shared" ref="D453:D516" si="17">C453/C454-1</f>
        <v>-5.3788307383293876E-2</v>
      </c>
    </row>
    <row r="454" spans="2:4" x14ac:dyDescent="0.25">
      <c r="B454" s="12">
        <v>42241</v>
      </c>
      <c r="C454" s="18">
        <v>15.362019</v>
      </c>
      <c r="D454" s="149">
        <f t="shared" si="17"/>
        <v>0.20152897932265201</v>
      </c>
    </row>
    <row r="455" spans="2:4" x14ac:dyDescent="0.25">
      <c r="B455" s="12">
        <v>42234</v>
      </c>
      <c r="C455" s="18">
        <v>12.785392</v>
      </c>
      <c r="D455" s="149">
        <f t="shared" si="17"/>
        <v>-0.16095654452532893</v>
      </c>
    </row>
    <row r="456" spans="2:4" x14ac:dyDescent="0.25">
      <c r="B456" s="12">
        <v>42227</v>
      </c>
      <c r="C456" s="18">
        <v>15.238057</v>
      </c>
      <c r="D456" s="149">
        <f t="shared" si="17"/>
        <v>-8.5352806518208424E-2</v>
      </c>
    </row>
    <row r="457" spans="2:4" x14ac:dyDescent="0.25">
      <c r="B457" s="12">
        <v>42220</v>
      </c>
      <c r="C457" s="18">
        <v>16.660038</v>
      </c>
      <c r="D457" s="149">
        <f t="shared" si="17"/>
        <v>-7.7297226974339939E-2</v>
      </c>
    </row>
    <row r="458" spans="2:4" x14ac:dyDescent="0.25">
      <c r="B458" s="12">
        <v>42213</v>
      </c>
      <c r="C458" s="18">
        <v>18.055693000000002</v>
      </c>
      <c r="D458" s="149">
        <f t="shared" si="17"/>
        <v>-5.7996191843849854E-3</v>
      </c>
    </row>
    <row r="459" spans="2:4" x14ac:dyDescent="0.25">
      <c r="B459" s="12">
        <v>42206</v>
      </c>
      <c r="C459" s="18">
        <v>18.161020000000001</v>
      </c>
      <c r="D459" s="149">
        <f t="shared" si="17"/>
        <v>-0.10972476941892018</v>
      </c>
    </row>
    <row r="460" spans="2:4" x14ac:dyDescent="0.25">
      <c r="B460" s="12">
        <v>42199</v>
      </c>
      <c r="C460" s="18">
        <v>20.399332000000001</v>
      </c>
      <c r="D460" s="149">
        <f t="shared" si="17"/>
        <v>-6.0250726866888038E-2</v>
      </c>
    </row>
    <row r="461" spans="2:4" x14ac:dyDescent="0.25">
      <c r="B461" s="12">
        <v>42192</v>
      </c>
      <c r="C461" s="18">
        <v>21.707207</v>
      </c>
      <c r="D461" s="149">
        <f t="shared" si="17"/>
        <v>-1.552563001314311E-2</v>
      </c>
    </row>
    <row r="462" spans="2:4" x14ac:dyDescent="0.25">
      <c r="B462" s="12">
        <v>42185</v>
      </c>
      <c r="C462" s="18">
        <v>22.04954</v>
      </c>
      <c r="D462" s="149">
        <f t="shared" si="17"/>
        <v>-5.8823318499424904E-2</v>
      </c>
    </row>
    <row r="463" spans="2:4" x14ac:dyDescent="0.25">
      <c r="B463" s="12">
        <v>42178</v>
      </c>
      <c r="C463" s="18">
        <v>23.427631000000002</v>
      </c>
      <c r="D463" s="149">
        <f t="shared" si="17"/>
        <v>2.1822366110833213E-2</v>
      </c>
    </row>
    <row r="464" spans="2:4" x14ac:dyDescent="0.25">
      <c r="B464" s="12">
        <v>42171</v>
      </c>
      <c r="C464" s="18">
        <v>22.927302999999998</v>
      </c>
      <c r="D464" s="149">
        <f t="shared" si="17"/>
        <v>-1.2103053434621258E-2</v>
      </c>
    </row>
    <row r="465" spans="2:4" x14ac:dyDescent="0.25">
      <c r="B465" s="12">
        <v>42164</v>
      </c>
      <c r="C465" s="18">
        <v>23.208193000000001</v>
      </c>
      <c r="D465" s="149">
        <f t="shared" si="17"/>
        <v>-5.2671370006387441E-3</v>
      </c>
    </row>
    <row r="466" spans="2:4" x14ac:dyDescent="0.25">
      <c r="B466" s="12">
        <v>42157</v>
      </c>
      <c r="C466" s="18">
        <v>23.331081000000001</v>
      </c>
      <c r="D466" s="149">
        <f t="shared" si="17"/>
        <v>-1.8826018535885281E-2</v>
      </c>
    </row>
    <row r="467" spans="2:4" x14ac:dyDescent="0.25">
      <c r="B467" s="12">
        <v>42150</v>
      </c>
      <c r="C467" s="18">
        <v>23.778739999999999</v>
      </c>
      <c r="D467" s="149">
        <f t="shared" si="17"/>
        <v>-3.5599811441255791E-2</v>
      </c>
    </row>
    <row r="468" spans="2:4" x14ac:dyDescent="0.25">
      <c r="B468" s="12">
        <v>42143</v>
      </c>
      <c r="C468" s="18">
        <v>24.656507000000001</v>
      </c>
      <c r="D468" s="149">
        <f t="shared" si="17"/>
        <v>2.146300023564085E-2</v>
      </c>
    </row>
    <row r="469" spans="2:4" x14ac:dyDescent="0.25">
      <c r="B469" s="12">
        <v>42136</v>
      </c>
      <c r="C469" s="18">
        <v>24.138424000000001</v>
      </c>
      <c r="D469" s="149">
        <f t="shared" si="17"/>
        <v>-2.4295772641059754E-2</v>
      </c>
    </row>
    <row r="470" spans="2:4" x14ac:dyDescent="0.25">
      <c r="B470" s="12">
        <v>42129</v>
      </c>
      <c r="C470" s="18">
        <v>24.739488999999999</v>
      </c>
      <c r="D470" s="149">
        <f t="shared" si="17"/>
        <v>-8.6229069448763851E-2</v>
      </c>
    </row>
    <row r="471" spans="2:4" x14ac:dyDescent="0.25">
      <c r="B471" s="12">
        <v>42122</v>
      </c>
      <c r="C471" s="18">
        <v>27.074059999999999</v>
      </c>
      <c r="D471" s="149">
        <f t="shared" si="17"/>
        <v>2.2032077179898302E-2</v>
      </c>
    </row>
    <row r="472" spans="2:4" x14ac:dyDescent="0.25">
      <c r="B472" s="12">
        <v>42115</v>
      </c>
      <c r="C472" s="18">
        <v>26.490421000000001</v>
      </c>
      <c r="D472" s="149">
        <f t="shared" si="17"/>
        <v>-1.8081906680417426E-2</v>
      </c>
    </row>
    <row r="473" spans="2:4" x14ac:dyDescent="0.25">
      <c r="B473" s="12">
        <v>42108</v>
      </c>
      <c r="C473" s="18">
        <v>26.978238999999999</v>
      </c>
      <c r="D473" s="149">
        <f t="shared" si="17"/>
        <v>7.1626332475380527E-2</v>
      </c>
    </row>
    <row r="474" spans="2:4" x14ac:dyDescent="0.25">
      <c r="B474" s="12">
        <v>42101</v>
      </c>
      <c r="C474" s="18">
        <v>25.175042999999999</v>
      </c>
      <c r="D474" s="149">
        <f t="shared" si="17"/>
        <v>3.5842133896161199E-2</v>
      </c>
    </row>
    <row r="475" spans="2:4" x14ac:dyDescent="0.25">
      <c r="B475" s="12">
        <v>42094</v>
      </c>
      <c r="C475" s="18">
        <v>24.303937999999999</v>
      </c>
      <c r="D475" s="149">
        <f t="shared" si="17"/>
        <v>5.5618658003135701E-2</v>
      </c>
    </row>
    <row r="476" spans="2:4" x14ac:dyDescent="0.25">
      <c r="B476" s="12">
        <v>42087</v>
      </c>
      <c r="C476" s="18">
        <v>23.023406999999999</v>
      </c>
      <c r="D476" s="149">
        <f t="shared" si="17"/>
        <v>2.0069353565348003E-2</v>
      </c>
    </row>
    <row r="477" spans="2:4" x14ac:dyDescent="0.25">
      <c r="B477" s="12">
        <v>42080</v>
      </c>
      <c r="C477" s="18">
        <v>22.570433000000001</v>
      </c>
      <c r="D477" s="149">
        <f t="shared" si="17"/>
        <v>-3.8446357577253121E-3</v>
      </c>
    </row>
    <row r="478" spans="2:4" x14ac:dyDescent="0.25">
      <c r="B478" s="12">
        <v>42073</v>
      </c>
      <c r="C478" s="18">
        <v>22.657543</v>
      </c>
      <c r="D478" s="149">
        <f t="shared" si="17"/>
        <v>-1.1026590643349432E-2</v>
      </c>
    </row>
    <row r="479" spans="2:4" x14ac:dyDescent="0.25">
      <c r="B479" s="12">
        <v>42066</v>
      </c>
      <c r="C479" s="18">
        <v>22.910164000000002</v>
      </c>
      <c r="D479" s="149">
        <f t="shared" si="17"/>
        <v>-4.9512060074722419E-2</v>
      </c>
    </row>
    <row r="480" spans="2:4" x14ac:dyDescent="0.25">
      <c r="B480" s="12">
        <v>42059</v>
      </c>
      <c r="C480" s="18">
        <v>24.103581999999999</v>
      </c>
      <c r="D480" s="149">
        <f t="shared" si="17"/>
        <v>-3.0483660446192884E-2</v>
      </c>
    </row>
    <row r="481" spans="2:4" x14ac:dyDescent="0.25">
      <c r="B481" s="12">
        <v>42052</v>
      </c>
      <c r="C481" s="18">
        <v>24.861450000000001</v>
      </c>
      <c r="D481" s="149">
        <f t="shared" si="17"/>
        <v>-2.5100587987696654E-2</v>
      </c>
    </row>
    <row r="482" spans="2:4" x14ac:dyDescent="0.25">
      <c r="B482" s="12">
        <v>42045</v>
      </c>
      <c r="C482" s="18">
        <v>25.501553999999999</v>
      </c>
      <c r="D482" s="149">
        <f t="shared" si="17"/>
        <v>4.168121187117424E-2</v>
      </c>
    </row>
    <row r="483" spans="2:4" x14ac:dyDescent="0.25">
      <c r="B483" s="12">
        <v>42038</v>
      </c>
      <c r="C483" s="18">
        <v>24.48115</v>
      </c>
      <c r="D483" s="149">
        <f t="shared" si="17"/>
        <v>1.4695482554150319E-2</v>
      </c>
    </row>
    <row r="484" spans="2:4" x14ac:dyDescent="0.25">
      <c r="B484" s="12">
        <v>42031</v>
      </c>
      <c r="C484" s="18">
        <v>24.126598000000001</v>
      </c>
      <c r="D484" s="149">
        <f t="shared" si="17"/>
        <v>2.3102390563706887E-2</v>
      </c>
    </row>
    <row r="485" spans="2:4" x14ac:dyDescent="0.25">
      <c r="B485" s="12">
        <v>42024</v>
      </c>
      <c r="C485" s="18">
        <v>23.581802</v>
      </c>
      <c r="D485" s="149">
        <f t="shared" si="17"/>
        <v>2.5188094380524939E-2</v>
      </c>
    </row>
    <row r="486" spans="2:4" x14ac:dyDescent="0.25">
      <c r="B486" s="12">
        <v>42017</v>
      </c>
      <c r="C486" s="18">
        <v>23.002414999999999</v>
      </c>
      <c r="D486" s="149">
        <f t="shared" si="17"/>
        <v>1.3719294195801535E-2</v>
      </c>
    </row>
    <row r="487" spans="2:4" x14ac:dyDescent="0.25">
      <c r="B487" s="12">
        <v>42010</v>
      </c>
      <c r="C487" s="18">
        <v>22.691109000000001</v>
      </c>
      <c r="D487" s="149">
        <f t="shared" si="17"/>
        <v>-3.7770353597235684E-2</v>
      </c>
    </row>
    <row r="488" spans="2:4" x14ac:dyDescent="0.25">
      <c r="B488" s="12">
        <v>42003</v>
      </c>
      <c r="C488" s="18">
        <v>23.581802</v>
      </c>
      <c r="D488" s="149">
        <f t="shared" si="17"/>
        <v>-4.5836178140021167E-2</v>
      </c>
    </row>
    <row r="489" spans="2:4" x14ac:dyDescent="0.25">
      <c r="B489" s="12">
        <v>41996</v>
      </c>
      <c r="C489" s="18">
        <v>24.714625999999999</v>
      </c>
      <c r="D489" s="149">
        <f t="shared" si="17"/>
        <v>1.096571819207881E-2</v>
      </c>
    </row>
    <row r="490" spans="2:4" x14ac:dyDescent="0.25">
      <c r="B490" s="12">
        <v>41989</v>
      </c>
      <c r="C490" s="18">
        <v>24.446552000000001</v>
      </c>
      <c r="D490" s="149">
        <f t="shared" si="17"/>
        <v>0.13991940635628519</v>
      </c>
    </row>
    <row r="491" spans="2:4" x14ac:dyDescent="0.25">
      <c r="B491" s="12">
        <v>41982</v>
      </c>
      <c r="C491" s="18">
        <v>21.44586</v>
      </c>
      <c r="D491" s="149">
        <f t="shared" si="17"/>
        <v>-8.9908587964817599E-2</v>
      </c>
    </row>
    <row r="492" spans="2:4" x14ac:dyDescent="0.25">
      <c r="B492" s="12">
        <v>41975</v>
      </c>
      <c r="C492" s="18">
        <v>23.564512000000001</v>
      </c>
      <c r="D492" s="149">
        <f t="shared" si="17"/>
        <v>-6.002033094671011E-2</v>
      </c>
    </row>
    <row r="493" spans="2:4" x14ac:dyDescent="0.25">
      <c r="B493" s="12">
        <v>41968</v>
      </c>
      <c r="C493" s="18">
        <v>25.069171999999998</v>
      </c>
      <c r="D493" s="149">
        <f t="shared" si="17"/>
        <v>-0.13643142734204905</v>
      </c>
    </row>
    <row r="494" spans="2:4" x14ac:dyDescent="0.25">
      <c r="B494" s="12">
        <v>41961</v>
      </c>
      <c r="C494" s="18">
        <v>29.029741000000001</v>
      </c>
      <c r="D494" s="149">
        <f t="shared" si="17"/>
        <v>6.1887836136405694E-2</v>
      </c>
    </row>
    <row r="495" spans="2:4" x14ac:dyDescent="0.25">
      <c r="B495" s="12">
        <v>41954</v>
      </c>
      <c r="C495" s="18">
        <v>27.337859999999999</v>
      </c>
      <c r="D495" s="149">
        <f t="shared" si="17"/>
        <v>-4.300750765820216E-2</v>
      </c>
    </row>
    <row r="496" spans="2:4" x14ac:dyDescent="0.25">
      <c r="B496" s="12">
        <v>41947</v>
      </c>
      <c r="C496" s="18">
        <v>28.566431000000001</v>
      </c>
      <c r="D496" s="149">
        <f t="shared" si="17"/>
        <v>-3.8183466210449879E-2</v>
      </c>
    </row>
    <row r="497" spans="2:4" x14ac:dyDescent="0.25">
      <c r="B497" s="12">
        <v>41940</v>
      </c>
      <c r="C497" s="18">
        <v>29.700499000000001</v>
      </c>
      <c r="D497" s="149">
        <f t="shared" si="17"/>
        <v>4.7576085460173889E-2</v>
      </c>
    </row>
    <row r="498" spans="2:4" x14ac:dyDescent="0.25">
      <c r="B498" s="12">
        <v>41933</v>
      </c>
      <c r="C498" s="18">
        <v>28.351638999999999</v>
      </c>
      <c r="D498" s="149">
        <f t="shared" si="17"/>
        <v>-3.6777840879054668E-2</v>
      </c>
    </row>
    <row r="499" spans="2:4" x14ac:dyDescent="0.25">
      <c r="B499" s="12">
        <v>41926</v>
      </c>
      <c r="C499" s="18">
        <v>29.434163999999999</v>
      </c>
      <c r="D499" s="149">
        <f t="shared" si="17"/>
        <v>4.0704897738425894E-2</v>
      </c>
    </row>
    <row r="500" spans="2:4" x14ac:dyDescent="0.25">
      <c r="B500" s="12">
        <v>41919</v>
      </c>
      <c r="C500" s="18">
        <v>28.282910999999999</v>
      </c>
      <c r="D500" s="149">
        <f t="shared" si="17"/>
        <v>-0.10128316120027359</v>
      </c>
    </row>
    <row r="501" spans="2:4" x14ac:dyDescent="0.25">
      <c r="B501" s="12">
        <v>41912</v>
      </c>
      <c r="C501" s="18">
        <v>31.470324999999999</v>
      </c>
      <c r="D501" s="149">
        <f t="shared" si="17"/>
        <v>-5.1036548676980042E-2</v>
      </c>
    </row>
    <row r="502" spans="2:4" x14ac:dyDescent="0.25">
      <c r="B502" s="12">
        <v>41905</v>
      </c>
      <c r="C502" s="18">
        <v>33.162841999999998</v>
      </c>
      <c r="D502" s="149">
        <f t="shared" si="17"/>
        <v>-2.8415078137782324E-3</v>
      </c>
    </row>
    <row r="503" spans="2:4" x14ac:dyDescent="0.25">
      <c r="B503" s="12">
        <v>41898</v>
      </c>
      <c r="C503" s="18">
        <v>33.257342999999999</v>
      </c>
      <c r="D503" s="149">
        <f t="shared" si="17"/>
        <v>-2.8119315570673153E-2</v>
      </c>
    </row>
    <row r="504" spans="2:4" x14ac:dyDescent="0.25">
      <c r="B504" s="12">
        <v>41891</v>
      </c>
      <c r="C504" s="18">
        <v>34.219574000000001</v>
      </c>
      <c r="D504" s="149">
        <f t="shared" si="17"/>
        <v>-9.4503721366441251E-3</v>
      </c>
    </row>
    <row r="505" spans="2:4" x14ac:dyDescent="0.25">
      <c r="B505" s="12">
        <v>41884</v>
      </c>
      <c r="C505" s="18">
        <v>34.546047000000002</v>
      </c>
      <c r="D505" s="149">
        <f t="shared" si="17"/>
        <v>-3.5500275688634453E-2</v>
      </c>
    </row>
    <row r="506" spans="2:4" x14ac:dyDescent="0.25">
      <c r="B506" s="12">
        <v>41877</v>
      </c>
      <c r="C506" s="18">
        <v>35.817580999999997</v>
      </c>
      <c r="D506" s="149">
        <f t="shared" si="17"/>
        <v>3.2697491433754999E-2</v>
      </c>
    </row>
    <row r="507" spans="2:4" x14ac:dyDescent="0.25">
      <c r="B507" s="12">
        <v>41870</v>
      </c>
      <c r="C507" s="18">
        <v>34.683517000000002</v>
      </c>
      <c r="D507" s="149">
        <f t="shared" si="17"/>
        <v>4.2600866665772896E-2</v>
      </c>
    </row>
    <row r="508" spans="2:4" x14ac:dyDescent="0.25">
      <c r="B508" s="12">
        <v>41863</v>
      </c>
      <c r="C508" s="18">
        <v>33.266342000000002</v>
      </c>
      <c r="D508" s="149">
        <f t="shared" si="17"/>
        <v>-4.6024917057543302E-3</v>
      </c>
    </row>
    <row r="509" spans="2:4" x14ac:dyDescent="0.25">
      <c r="B509" s="12">
        <v>41856</v>
      </c>
      <c r="C509" s="18">
        <v>33.420158000000001</v>
      </c>
      <c r="D509" s="149">
        <f t="shared" si="17"/>
        <v>-2.8048442807456775E-3</v>
      </c>
    </row>
    <row r="510" spans="2:4" x14ac:dyDescent="0.25">
      <c r="B510" s="12">
        <v>41849</v>
      </c>
      <c r="C510" s="18">
        <v>33.514159999999997</v>
      </c>
      <c r="D510" s="149">
        <f t="shared" si="17"/>
        <v>-2.5105380124910037E-2</v>
      </c>
    </row>
    <row r="511" spans="2:4" x14ac:dyDescent="0.25">
      <c r="B511" s="12">
        <v>41842</v>
      </c>
      <c r="C511" s="18">
        <v>34.377212999999998</v>
      </c>
      <c r="D511" s="149">
        <f t="shared" si="17"/>
        <v>1.1566306426097128E-2</v>
      </c>
    </row>
    <row r="512" spans="2:4" x14ac:dyDescent="0.25">
      <c r="B512" s="12">
        <v>41835</v>
      </c>
      <c r="C512" s="18">
        <v>33.984141999999999</v>
      </c>
      <c r="D512" s="149">
        <f t="shared" si="17"/>
        <v>2.0155512847808144E-3</v>
      </c>
    </row>
    <row r="513" spans="2:4" x14ac:dyDescent="0.25">
      <c r="B513" s="12">
        <v>41828</v>
      </c>
      <c r="C513" s="18">
        <v>33.915782999999998</v>
      </c>
      <c r="D513" s="149">
        <f t="shared" si="17"/>
        <v>3.0325099833663494E-3</v>
      </c>
    </row>
    <row r="514" spans="2:4" x14ac:dyDescent="0.25">
      <c r="B514" s="12">
        <v>41821</v>
      </c>
      <c r="C514" s="18">
        <v>33.813243999999997</v>
      </c>
      <c r="D514" s="149">
        <f t="shared" si="17"/>
        <v>-8.7673896117297367E-3</v>
      </c>
    </row>
    <row r="515" spans="2:4" x14ac:dyDescent="0.25">
      <c r="B515" s="12">
        <v>41814</v>
      </c>
      <c r="C515" s="18">
        <v>34.112319999999997</v>
      </c>
      <c r="D515" s="149">
        <f t="shared" si="17"/>
        <v>-5.9762668569687261E-3</v>
      </c>
    </row>
    <row r="516" spans="2:4" x14ac:dyDescent="0.25">
      <c r="B516" s="12">
        <v>41807</v>
      </c>
      <c r="C516" s="18">
        <v>34.317410000000002</v>
      </c>
      <c r="D516" s="149">
        <f t="shared" si="17"/>
        <v>2.9479566303202809E-2</v>
      </c>
    </row>
    <row r="517" spans="2:4" x14ac:dyDescent="0.25">
      <c r="B517" s="12">
        <v>41800</v>
      </c>
      <c r="C517" s="18">
        <v>33.334716999999998</v>
      </c>
      <c r="D517" s="149">
        <f t="shared" ref="D517:D580" si="18">C517/C518-1</f>
        <v>3.0919816209883377E-2</v>
      </c>
    </row>
    <row r="518" spans="2:4" x14ac:dyDescent="0.25">
      <c r="B518" s="12">
        <v>41793</v>
      </c>
      <c r="C518" s="18">
        <v>32.334927</v>
      </c>
      <c r="D518" s="149">
        <f t="shared" si="18"/>
        <v>3.841975503707773E-2</v>
      </c>
    </row>
    <row r="519" spans="2:4" x14ac:dyDescent="0.25">
      <c r="B519" s="12">
        <v>41786</v>
      </c>
      <c r="C519" s="18">
        <v>31.138590000000001</v>
      </c>
      <c r="D519" s="149">
        <f t="shared" si="18"/>
        <v>4.4096353760190166E-3</v>
      </c>
    </row>
    <row r="520" spans="2:4" x14ac:dyDescent="0.25">
      <c r="B520" s="12">
        <v>41779</v>
      </c>
      <c r="C520" s="18">
        <v>31.001882999999999</v>
      </c>
      <c r="D520" s="149">
        <f t="shared" si="18"/>
        <v>2.3668586886254728E-2</v>
      </c>
    </row>
    <row r="521" spans="2:4" x14ac:dyDescent="0.25">
      <c r="B521" s="12">
        <v>41772</v>
      </c>
      <c r="C521" s="18">
        <v>30.285077999999999</v>
      </c>
      <c r="D521" s="149">
        <f t="shared" si="18"/>
        <v>-1.8457202786219651E-2</v>
      </c>
    </row>
    <row r="522" spans="2:4" x14ac:dyDescent="0.25">
      <c r="B522" s="12">
        <v>41765</v>
      </c>
      <c r="C522" s="18">
        <v>30.854566999999999</v>
      </c>
      <c r="D522" s="149">
        <f t="shared" si="18"/>
        <v>-4.1153481389509805E-3</v>
      </c>
    </row>
    <row r="523" spans="2:4" x14ac:dyDescent="0.25">
      <c r="B523" s="12">
        <v>41758</v>
      </c>
      <c r="C523" s="18">
        <v>30.982068999999999</v>
      </c>
      <c r="D523" s="149">
        <f t="shared" si="18"/>
        <v>6.6281615411389883E-3</v>
      </c>
    </row>
    <row r="524" spans="2:4" x14ac:dyDescent="0.25">
      <c r="B524" s="12">
        <v>41751</v>
      </c>
      <c r="C524" s="18">
        <v>30.778067</v>
      </c>
      <c r="D524" s="149">
        <f t="shared" si="18"/>
        <v>-9.844144248453035E-3</v>
      </c>
    </row>
    <row r="525" spans="2:4" x14ac:dyDescent="0.25">
      <c r="B525" s="12">
        <v>41744</v>
      </c>
      <c r="C525" s="18">
        <v>31.084063</v>
      </c>
      <c r="D525" s="149">
        <f t="shared" si="18"/>
        <v>2.8981337684945041E-2</v>
      </c>
    </row>
    <row r="526" spans="2:4" x14ac:dyDescent="0.25">
      <c r="B526" s="12">
        <v>41737</v>
      </c>
      <c r="C526" s="18">
        <v>30.208577999999999</v>
      </c>
      <c r="D526" s="149">
        <f t="shared" si="18"/>
        <v>1.8338129456387131E-2</v>
      </c>
    </row>
    <row r="527" spans="2:4" x14ac:dyDescent="0.25">
      <c r="B527" s="12">
        <v>41730</v>
      </c>
      <c r="C527" s="18">
        <v>29.664584999999999</v>
      </c>
      <c r="D527" s="149">
        <f t="shared" si="18"/>
        <v>-1.7455227426608211E-2</v>
      </c>
    </row>
    <row r="528" spans="2:4" x14ac:dyDescent="0.25">
      <c r="B528" s="12">
        <v>41723</v>
      </c>
      <c r="C528" s="18">
        <v>30.191586000000001</v>
      </c>
      <c r="D528" s="149">
        <f t="shared" si="18"/>
        <v>3.7686669389462857E-2</v>
      </c>
    </row>
    <row r="529" spans="2:4" x14ac:dyDescent="0.25">
      <c r="B529" s="12">
        <v>41716</v>
      </c>
      <c r="C529" s="18">
        <v>29.095089000000002</v>
      </c>
      <c r="D529" s="149">
        <f t="shared" si="18"/>
        <v>3.1645335778875516E-2</v>
      </c>
    </row>
    <row r="530" spans="2:4" x14ac:dyDescent="0.25">
      <c r="B530" s="12">
        <v>41709</v>
      </c>
      <c r="C530" s="18">
        <v>28.202608000000001</v>
      </c>
      <c r="D530" s="149">
        <f t="shared" si="18"/>
        <v>-3.2653035744555359E-2</v>
      </c>
    </row>
    <row r="531" spans="2:4" x14ac:dyDescent="0.25">
      <c r="B531" s="12">
        <v>41702</v>
      </c>
      <c r="C531" s="18">
        <v>29.154593999999999</v>
      </c>
      <c r="D531" s="149">
        <f t="shared" si="18"/>
        <v>2.265954675715065E-2</v>
      </c>
    </row>
    <row r="532" spans="2:4" x14ac:dyDescent="0.25">
      <c r="B532" s="12">
        <v>41695</v>
      </c>
      <c r="C532" s="18">
        <v>28.508602</v>
      </c>
      <c r="D532" s="149">
        <f t="shared" si="18"/>
        <v>-1.0327569866367514E-2</v>
      </c>
    </row>
    <row r="533" spans="2:4" x14ac:dyDescent="0.25">
      <c r="B533" s="12">
        <v>41688</v>
      </c>
      <c r="C533" s="18">
        <v>28.806099</v>
      </c>
      <c r="D533" s="149">
        <f t="shared" si="18"/>
        <v>2.6027988818947634E-2</v>
      </c>
    </row>
    <row r="534" spans="2:4" x14ac:dyDescent="0.25">
      <c r="B534" s="12">
        <v>41681</v>
      </c>
      <c r="C534" s="18">
        <v>28.075354000000001</v>
      </c>
      <c r="D534" s="149">
        <f t="shared" si="18"/>
        <v>2.9439206725433209E-2</v>
      </c>
    </row>
    <row r="535" spans="2:4" x14ac:dyDescent="0.25">
      <c r="B535" s="12">
        <v>41674</v>
      </c>
      <c r="C535" s="18">
        <v>27.272473999999999</v>
      </c>
      <c r="D535" s="149">
        <f t="shared" si="18"/>
        <v>6.5501760343431581E-3</v>
      </c>
    </row>
    <row r="536" spans="2:4" x14ac:dyDescent="0.25">
      <c r="B536" s="12">
        <v>41667</v>
      </c>
      <c r="C536" s="18">
        <v>27.094996999999999</v>
      </c>
      <c r="D536" s="149">
        <f t="shared" si="18"/>
        <v>-2.6123857506035741E-2</v>
      </c>
    </row>
    <row r="537" spans="2:4" x14ac:dyDescent="0.25">
      <c r="B537" s="12">
        <v>41660</v>
      </c>
      <c r="C537" s="18">
        <v>27.821809999999999</v>
      </c>
      <c r="D537" s="149">
        <f t="shared" si="18"/>
        <v>-3.0624489473378258E-2</v>
      </c>
    </row>
    <row r="538" spans="2:4" x14ac:dyDescent="0.25">
      <c r="B538" s="12">
        <v>41653</v>
      </c>
      <c r="C538" s="18">
        <v>28.700755999999998</v>
      </c>
      <c r="D538" s="149">
        <f t="shared" si="18"/>
        <v>-4.3973258885954269E-3</v>
      </c>
    </row>
    <row r="539" spans="2:4" x14ac:dyDescent="0.25">
      <c r="B539" s="12">
        <v>41646</v>
      </c>
      <c r="C539" s="18">
        <v>28.82752</v>
      </c>
      <c r="D539" s="149">
        <f t="shared" si="18"/>
        <v>-9.2942925733809911E-3</v>
      </c>
    </row>
    <row r="540" spans="2:4" x14ac:dyDescent="0.25">
      <c r="B540" s="12">
        <v>41639</v>
      </c>
      <c r="C540" s="18">
        <v>29.097964999999999</v>
      </c>
      <c r="D540" s="149">
        <f t="shared" si="18"/>
        <v>-2.1874828669058766E-2</v>
      </c>
    </row>
    <row r="541" spans="2:4" x14ac:dyDescent="0.25">
      <c r="B541" s="12">
        <v>41632</v>
      </c>
      <c r="C541" s="18">
        <v>29.748712999999999</v>
      </c>
      <c r="D541" s="149">
        <f t="shared" si="18"/>
        <v>5.6841471456858805E-4</v>
      </c>
    </row>
    <row r="542" spans="2:4" x14ac:dyDescent="0.25">
      <c r="B542" s="12">
        <v>41625</v>
      </c>
      <c r="C542" s="18">
        <v>29.731812999999999</v>
      </c>
      <c r="D542" s="149">
        <f t="shared" si="18"/>
        <v>-1.1519895132413027E-2</v>
      </c>
    </row>
    <row r="543" spans="2:4" x14ac:dyDescent="0.25">
      <c r="B543" s="12">
        <v>41618</v>
      </c>
      <c r="C543" s="18">
        <v>30.078312</v>
      </c>
      <c r="D543" s="149">
        <f t="shared" si="18"/>
        <v>-2.2521834360214266E-2</v>
      </c>
    </row>
    <row r="544" spans="2:4" x14ac:dyDescent="0.25">
      <c r="B544" s="12">
        <v>41611</v>
      </c>
      <c r="C544" s="18">
        <v>30.771339000000001</v>
      </c>
      <c r="D544" s="149">
        <f t="shared" si="18"/>
        <v>-1.3708890245505145E-3</v>
      </c>
    </row>
    <row r="545" spans="2:4" x14ac:dyDescent="0.25">
      <c r="B545" s="12">
        <v>41604</v>
      </c>
      <c r="C545" s="18">
        <v>30.813580999999999</v>
      </c>
      <c r="D545" s="149">
        <f t="shared" si="18"/>
        <v>-1.3261176448586598E-2</v>
      </c>
    </row>
    <row r="546" spans="2:4" x14ac:dyDescent="0.25">
      <c r="B546" s="12">
        <v>41597</v>
      </c>
      <c r="C546" s="18">
        <v>31.227696999999999</v>
      </c>
      <c r="D546" s="149">
        <f t="shared" si="18"/>
        <v>1.7313688533498128E-2</v>
      </c>
    </row>
    <row r="547" spans="2:4" x14ac:dyDescent="0.25">
      <c r="B547" s="12">
        <v>41590</v>
      </c>
      <c r="C547" s="18">
        <v>30.696231999999998</v>
      </c>
      <c r="D547" s="149">
        <f t="shared" si="18"/>
        <v>6.0623186919530614E-3</v>
      </c>
    </row>
    <row r="548" spans="2:4" x14ac:dyDescent="0.25">
      <c r="B548" s="12">
        <v>41583</v>
      </c>
      <c r="C548" s="18">
        <v>30.511263</v>
      </c>
      <c r="D548" s="149">
        <f t="shared" si="18"/>
        <v>2.2253822588575778E-2</v>
      </c>
    </row>
    <row r="549" spans="2:4" x14ac:dyDescent="0.25">
      <c r="B549" s="12">
        <v>41576</v>
      </c>
      <c r="C549" s="18">
        <v>29.847052000000001</v>
      </c>
      <c r="D549" s="149">
        <f t="shared" si="18"/>
        <v>-1.5802983931635817E-2</v>
      </c>
    </row>
    <row r="550" spans="2:4" x14ac:dyDescent="0.25">
      <c r="B550" s="12">
        <v>41569</v>
      </c>
      <c r="C550" s="18">
        <v>30.326298000000001</v>
      </c>
      <c r="D550" s="149">
        <f t="shared" si="18"/>
        <v>3.0277375489471181E-2</v>
      </c>
    </row>
    <row r="551" spans="2:4" x14ac:dyDescent="0.25">
      <c r="B551" s="12">
        <v>41562</v>
      </c>
      <c r="C551" s="18">
        <v>29.435081</v>
      </c>
      <c r="D551" s="149">
        <f t="shared" si="18"/>
        <v>5.167986892932408E-3</v>
      </c>
    </row>
    <row r="552" spans="2:4" x14ac:dyDescent="0.25">
      <c r="B552" s="12">
        <v>41555</v>
      </c>
      <c r="C552" s="18">
        <v>29.283743000000001</v>
      </c>
      <c r="D552" s="149">
        <f t="shared" si="18"/>
        <v>3.1680024829345843E-3</v>
      </c>
    </row>
    <row r="553" spans="2:4" x14ac:dyDescent="0.25">
      <c r="B553" s="12">
        <v>41548</v>
      </c>
      <c r="C553" s="18">
        <v>29.191265000000001</v>
      </c>
      <c r="D553" s="149">
        <f t="shared" si="18"/>
        <v>-4.5871573710876135E-3</v>
      </c>
    </row>
    <row r="554" spans="2:4" x14ac:dyDescent="0.25">
      <c r="B554" s="12">
        <v>41541</v>
      </c>
      <c r="C554" s="18">
        <v>29.325786999999998</v>
      </c>
      <c r="D554" s="149">
        <f t="shared" si="18"/>
        <v>-1.8846737400816327E-2</v>
      </c>
    </row>
    <row r="555" spans="2:4" x14ac:dyDescent="0.25">
      <c r="B555" s="12">
        <v>41534</v>
      </c>
      <c r="C555" s="18">
        <v>29.889099000000002</v>
      </c>
      <c r="D555" s="149">
        <f t="shared" si="18"/>
        <v>2.5383869902082523E-3</v>
      </c>
    </row>
    <row r="556" spans="2:4" x14ac:dyDescent="0.25">
      <c r="B556" s="12">
        <v>41527</v>
      </c>
      <c r="C556" s="18">
        <v>29.813421000000002</v>
      </c>
      <c r="D556" s="149">
        <f t="shared" si="18"/>
        <v>-2.1523680725647365E-2</v>
      </c>
    </row>
    <row r="557" spans="2:4" x14ac:dyDescent="0.25">
      <c r="B557" s="12">
        <v>41520</v>
      </c>
      <c r="C557" s="18">
        <v>30.469231000000001</v>
      </c>
      <c r="D557" s="149">
        <f t="shared" si="18"/>
        <v>5.257065001764416E-2</v>
      </c>
    </row>
    <row r="558" spans="2:4" x14ac:dyDescent="0.25">
      <c r="B558" s="12">
        <v>41513</v>
      </c>
      <c r="C558" s="18">
        <v>28.947444999999998</v>
      </c>
      <c r="D558" s="149">
        <f t="shared" si="18"/>
        <v>3.3313505289497058E-2</v>
      </c>
    </row>
    <row r="559" spans="2:4" x14ac:dyDescent="0.25">
      <c r="B559" s="12">
        <v>41506</v>
      </c>
      <c r="C559" s="18">
        <v>28.014194</v>
      </c>
      <c r="D559" s="149">
        <f t="shared" si="18"/>
        <v>2.7470619876573954E-2</v>
      </c>
    </row>
    <row r="560" spans="2:4" x14ac:dyDescent="0.25">
      <c r="B560" s="12">
        <v>41499</v>
      </c>
      <c r="C560" s="18">
        <v>27.265201999999999</v>
      </c>
      <c r="D560" s="149">
        <f t="shared" si="18"/>
        <v>-5.8874562456715185E-2</v>
      </c>
    </row>
    <row r="561" spans="2:4" x14ac:dyDescent="0.25">
      <c r="B561" s="12">
        <v>41492</v>
      </c>
      <c r="C561" s="18">
        <v>28.970848</v>
      </c>
      <c r="D561" s="149">
        <f t="shared" si="18"/>
        <v>-8.4060198974114209E-2</v>
      </c>
    </row>
    <row r="562" spans="2:4" x14ac:dyDescent="0.25">
      <c r="B562" s="12">
        <v>41485</v>
      </c>
      <c r="C562" s="18">
        <v>31.629642</v>
      </c>
      <c r="D562" s="149">
        <f t="shared" si="18"/>
        <v>4.5605373024517393E-2</v>
      </c>
    </row>
    <row r="563" spans="2:4" x14ac:dyDescent="0.25">
      <c r="B563" s="12">
        <v>41478</v>
      </c>
      <c r="C563" s="18">
        <v>30.250076</v>
      </c>
      <c r="D563" s="149">
        <f t="shared" si="18"/>
        <v>-2.8203081979521816E-2</v>
      </c>
    </row>
    <row r="564" spans="2:4" x14ac:dyDescent="0.25">
      <c r="B564" s="12">
        <v>41471</v>
      </c>
      <c r="C564" s="18">
        <v>31.127980999999998</v>
      </c>
      <c r="D564" s="149">
        <f t="shared" si="18"/>
        <v>1.8047093537221892E-2</v>
      </c>
    </row>
    <row r="565" spans="2:4" x14ac:dyDescent="0.25">
      <c r="B565" s="12">
        <v>41464</v>
      </c>
      <c r="C565" s="18">
        <v>30.576170000000001</v>
      </c>
      <c r="D565" s="149">
        <f t="shared" si="18"/>
        <v>2.0653054763626999E-2</v>
      </c>
    </row>
    <row r="566" spans="2:4" x14ac:dyDescent="0.25">
      <c r="B566" s="12">
        <v>41457</v>
      </c>
      <c r="C566" s="18">
        <v>29.957457000000002</v>
      </c>
      <c r="D566" s="149">
        <f t="shared" si="18"/>
        <v>2.871148786422606E-2</v>
      </c>
    </row>
    <row r="567" spans="2:4" x14ac:dyDescent="0.25">
      <c r="B567" s="12">
        <v>41450</v>
      </c>
      <c r="C567" s="18">
        <v>29.12134</v>
      </c>
      <c r="D567" s="149">
        <f t="shared" si="18"/>
        <v>3.3224516239363622E-2</v>
      </c>
    </row>
    <row r="568" spans="2:4" x14ac:dyDescent="0.25">
      <c r="B568" s="12">
        <v>41443</v>
      </c>
      <c r="C568" s="18">
        <v>28.184909999999999</v>
      </c>
      <c r="D568" s="149">
        <f t="shared" si="18"/>
        <v>-3.6582137317820451E-2</v>
      </c>
    </row>
    <row r="569" spans="2:4" x14ac:dyDescent="0.25">
      <c r="B569" s="12">
        <v>41436</v>
      </c>
      <c r="C569" s="18">
        <v>29.255125</v>
      </c>
      <c r="D569" s="149">
        <f t="shared" si="18"/>
        <v>8.0671560408929199E-3</v>
      </c>
    </row>
    <row r="570" spans="2:4" x14ac:dyDescent="0.25">
      <c r="B570" s="12">
        <v>41429</v>
      </c>
      <c r="C570" s="18">
        <v>29.021007999999998</v>
      </c>
      <c r="D570" s="149">
        <f t="shared" si="18"/>
        <v>-2.1150542593296406E-2</v>
      </c>
    </row>
    <row r="571" spans="2:4" x14ac:dyDescent="0.25">
      <c r="B571" s="12">
        <v>41422</v>
      </c>
      <c r="C571" s="18">
        <v>29.648081000000001</v>
      </c>
      <c r="D571" s="149">
        <f t="shared" si="18"/>
        <v>8.8189069187101232E-3</v>
      </c>
    </row>
    <row r="572" spans="2:4" x14ac:dyDescent="0.25">
      <c r="B572" s="12">
        <v>41415</v>
      </c>
      <c r="C572" s="18">
        <v>29.388902999999999</v>
      </c>
      <c r="D572" s="149">
        <f t="shared" si="18"/>
        <v>-2.9019459387809476E-2</v>
      </c>
    </row>
    <row r="573" spans="2:4" x14ac:dyDescent="0.25">
      <c r="B573" s="12">
        <v>41408</v>
      </c>
      <c r="C573" s="18">
        <v>30.267242</v>
      </c>
      <c r="D573" s="149">
        <f t="shared" si="18"/>
        <v>5.5716826412305132E-2</v>
      </c>
    </row>
    <row r="574" spans="2:4" x14ac:dyDescent="0.25">
      <c r="B574" s="12">
        <v>41401</v>
      </c>
      <c r="C574" s="18">
        <v>28.669848999999999</v>
      </c>
      <c r="D574" s="149">
        <f t="shared" si="18"/>
        <v>2.6205973760057732E-2</v>
      </c>
    </row>
    <row r="575" spans="2:4" x14ac:dyDescent="0.25">
      <c r="B575" s="12">
        <v>41394</v>
      </c>
      <c r="C575" s="18">
        <v>27.937714</v>
      </c>
      <c r="D575" s="149">
        <f t="shared" si="18"/>
        <v>3.0061489821595622E-2</v>
      </c>
    </row>
    <row r="576" spans="2:4" x14ac:dyDescent="0.25">
      <c r="B576" s="12">
        <v>41387</v>
      </c>
      <c r="C576" s="18">
        <v>27.122375000000002</v>
      </c>
      <c r="D576" s="149">
        <f t="shared" si="18"/>
        <v>7.2368449665764389E-2</v>
      </c>
    </row>
    <row r="577" spans="2:4" x14ac:dyDescent="0.25">
      <c r="B577" s="12">
        <v>41380</v>
      </c>
      <c r="C577" s="18">
        <v>25.29203</v>
      </c>
      <c r="D577" s="149">
        <f t="shared" si="18"/>
        <v>-7.1850247000312395E-3</v>
      </c>
    </row>
    <row r="578" spans="2:4" x14ac:dyDescent="0.25">
      <c r="B578" s="12">
        <v>41373</v>
      </c>
      <c r="C578" s="18">
        <v>25.475069000000001</v>
      </c>
      <c r="D578" s="149">
        <f t="shared" si="18"/>
        <v>-6.7600449629478754E-2</v>
      </c>
    </row>
    <row r="579" spans="2:4" x14ac:dyDescent="0.25">
      <c r="B579" s="12">
        <v>41366</v>
      </c>
      <c r="C579" s="18">
        <v>27.322051999999999</v>
      </c>
      <c r="D579" s="149">
        <f t="shared" si="18"/>
        <v>-2.26191232099614E-2</v>
      </c>
    </row>
    <row r="580" spans="2:4" x14ac:dyDescent="0.25">
      <c r="B580" s="12">
        <v>41359</v>
      </c>
      <c r="C580" s="18">
        <v>27.954355</v>
      </c>
      <c r="D580" s="149">
        <f t="shared" si="18"/>
        <v>-3.5584353478255171E-3</v>
      </c>
    </row>
    <row r="581" spans="2:4" x14ac:dyDescent="0.25">
      <c r="B581" s="12">
        <v>41352</v>
      </c>
      <c r="C581" s="18">
        <v>28.054183999999999</v>
      </c>
      <c r="D581" s="149">
        <f t="shared" ref="D581:D644" si="19">C581/C582-1</f>
        <v>-3.6020913955036482E-2</v>
      </c>
    </row>
    <row r="582" spans="2:4" x14ac:dyDescent="0.25">
      <c r="B582" s="12">
        <v>41345</v>
      </c>
      <c r="C582" s="18">
        <v>29.102481999999998</v>
      </c>
      <c r="D582" s="149">
        <f t="shared" si="19"/>
        <v>3.7366903988367728E-2</v>
      </c>
    </row>
    <row r="583" spans="2:4" x14ac:dyDescent="0.25">
      <c r="B583" s="12">
        <v>41338</v>
      </c>
      <c r="C583" s="18">
        <v>28.054183999999999</v>
      </c>
      <c r="D583" s="149">
        <f t="shared" si="19"/>
        <v>4.1705177089275569E-2</v>
      </c>
    </row>
    <row r="584" spans="2:4" x14ac:dyDescent="0.25">
      <c r="B584" s="12">
        <v>41331</v>
      </c>
      <c r="C584" s="18">
        <v>26.931021000000001</v>
      </c>
      <c r="D584" s="149">
        <f t="shared" si="19"/>
        <v>-1.7304276272038233E-2</v>
      </c>
    </row>
    <row r="585" spans="2:4" x14ac:dyDescent="0.25">
      <c r="B585" s="12">
        <v>41324</v>
      </c>
      <c r="C585" s="18">
        <v>27.405249000000001</v>
      </c>
      <c r="D585" s="149">
        <f t="shared" si="19"/>
        <v>-4.5031354257637046E-2</v>
      </c>
    </row>
    <row r="586" spans="2:4" x14ac:dyDescent="0.25">
      <c r="B586" s="12">
        <v>41317</v>
      </c>
      <c r="C586" s="18">
        <v>28.697538000000002</v>
      </c>
      <c r="D586" s="149">
        <f t="shared" si="19"/>
        <v>1.0201125770375352E-2</v>
      </c>
    </row>
    <row r="587" spans="2:4" x14ac:dyDescent="0.25">
      <c r="B587" s="12">
        <v>41310</v>
      </c>
      <c r="C587" s="18">
        <v>28.407747000000001</v>
      </c>
      <c r="D587" s="149">
        <f t="shared" si="19"/>
        <v>4.0974028397746665E-3</v>
      </c>
    </row>
    <row r="588" spans="2:4" x14ac:dyDescent="0.25">
      <c r="B588" s="12">
        <v>41303</v>
      </c>
      <c r="C588" s="18">
        <v>28.291823999999998</v>
      </c>
      <c r="D588" s="149">
        <f t="shared" si="19"/>
        <v>1.9391143845625347E-2</v>
      </c>
    </row>
    <row r="589" spans="2:4" x14ac:dyDescent="0.25">
      <c r="B589" s="12">
        <v>41296</v>
      </c>
      <c r="C589" s="18">
        <v>27.753648999999999</v>
      </c>
      <c r="D589" s="149">
        <f t="shared" si="19"/>
        <v>1.3301086725671762E-2</v>
      </c>
    </row>
    <row r="590" spans="2:4" x14ac:dyDescent="0.25">
      <c r="B590" s="12">
        <v>41289</v>
      </c>
      <c r="C590" s="18">
        <v>27.389341000000002</v>
      </c>
      <c r="D590" s="149">
        <f t="shared" si="19"/>
        <v>3.1815451956966667E-2</v>
      </c>
    </row>
    <row r="591" spans="2:4" x14ac:dyDescent="0.25">
      <c r="B591" s="12">
        <v>41282</v>
      </c>
      <c r="C591" s="18">
        <v>26.544806000000001</v>
      </c>
      <c r="D591" s="149">
        <f t="shared" si="19"/>
        <v>6.5934724334713035E-3</v>
      </c>
    </row>
    <row r="592" spans="2:4" x14ac:dyDescent="0.25">
      <c r="B592" s="12">
        <v>41275</v>
      </c>
      <c r="C592" s="18">
        <v>26.370930000000001</v>
      </c>
      <c r="D592" s="149">
        <f t="shared" si="19"/>
        <v>3.8812846994881856E-2</v>
      </c>
    </row>
    <row r="593" spans="2:4" x14ac:dyDescent="0.25">
      <c r="B593" s="12">
        <v>41268</v>
      </c>
      <c r="C593" s="18">
        <v>25.385641</v>
      </c>
      <c r="D593" s="149">
        <f t="shared" si="19"/>
        <v>-9.7766732817838875E-4</v>
      </c>
    </row>
    <row r="594" spans="2:4" x14ac:dyDescent="0.25">
      <c r="B594" s="12">
        <v>41261</v>
      </c>
      <c r="C594" s="18">
        <v>25.410484</v>
      </c>
      <c r="D594" s="149">
        <f t="shared" si="19"/>
        <v>-3.2558629925294458E-4</v>
      </c>
    </row>
    <row r="595" spans="2:4" x14ac:dyDescent="0.25">
      <c r="B595" s="12">
        <v>41254</v>
      </c>
      <c r="C595" s="18">
        <v>25.418759999999999</v>
      </c>
      <c r="D595" s="149">
        <f t="shared" si="19"/>
        <v>1.1199038621850788E-2</v>
      </c>
    </row>
    <row r="596" spans="2:4" x14ac:dyDescent="0.25">
      <c r="B596" s="12">
        <v>41247</v>
      </c>
      <c r="C596" s="18">
        <v>25.137246999999999</v>
      </c>
      <c r="D596" s="149">
        <f t="shared" si="19"/>
        <v>-1.4285833045965313E-2</v>
      </c>
    </row>
    <row r="597" spans="2:4" x14ac:dyDescent="0.25">
      <c r="B597" s="12">
        <v>41240</v>
      </c>
      <c r="C597" s="18">
        <v>25.501557999999999</v>
      </c>
      <c r="D597" s="149">
        <f t="shared" si="19"/>
        <v>-6.4514761651166541E-3</v>
      </c>
    </row>
    <row r="598" spans="2:4" x14ac:dyDescent="0.25">
      <c r="B598" s="12">
        <v>41233</v>
      </c>
      <c r="C598" s="18">
        <v>25.667148999999998</v>
      </c>
      <c r="D598" s="149">
        <f t="shared" si="19"/>
        <v>1.3400018203237885E-3</v>
      </c>
    </row>
    <row r="599" spans="2:4" x14ac:dyDescent="0.25">
      <c r="B599" s="12">
        <v>41226</v>
      </c>
      <c r="C599" s="18">
        <v>25.632801000000001</v>
      </c>
      <c r="D599" s="149">
        <f t="shared" si="19"/>
        <v>2.9771941085965814E-2</v>
      </c>
    </row>
    <row r="600" spans="2:4" x14ac:dyDescent="0.25">
      <c r="B600" s="12">
        <v>41219</v>
      </c>
      <c r="C600" s="18">
        <v>24.891725999999998</v>
      </c>
      <c r="D600" s="149">
        <f t="shared" si="19"/>
        <v>-9.1777454063507458E-3</v>
      </c>
    </row>
    <row r="601" spans="2:4" x14ac:dyDescent="0.25">
      <c r="B601" s="12">
        <v>41212</v>
      </c>
      <c r="C601" s="18">
        <v>25.122292000000002</v>
      </c>
      <c r="D601" s="149">
        <f t="shared" si="19"/>
        <v>2.0060344545109965E-2</v>
      </c>
    </row>
    <row r="602" spans="2:4" x14ac:dyDescent="0.25">
      <c r="B602" s="12">
        <v>41205</v>
      </c>
      <c r="C602" s="18">
        <v>24.628240999999999</v>
      </c>
      <c r="D602" s="149">
        <f t="shared" si="19"/>
        <v>-5.9819700584260449E-3</v>
      </c>
    </row>
    <row r="603" spans="2:4" x14ac:dyDescent="0.25">
      <c r="B603" s="12">
        <v>41198</v>
      </c>
      <c r="C603" s="18">
        <v>24.776453</v>
      </c>
      <c r="D603" s="149">
        <f t="shared" si="19"/>
        <v>7.365309332868053E-3</v>
      </c>
    </row>
    <row r="604" spans="2:4" x14ac:dyDescent="0.25">
      <c r="B604" s="12">
        <v>41191</v>
      </c>
      <c r="C604" s="18">
        <v>24.595300999999999</v>
      </c>
      <c r="D604" s="149">
        <f t="shared" si="19"/>
        <v>9.1215346566948519E-3</v>
      </c>
    </row>
    <row r="605" spans="2:4" x14ac:dyDescent="0.25">
      <c r="B605" s="12">
        <v>41184</v>
      </c>
      <c r="C605" s="18">
        <v>24.372982</v>
      </c>
      <c r="D605" s="149">
        <f t="shared" si="19"/>
        <v>-8.3752138781191254E-3</v>
      </c>
    </row>
    <row r="606" spans="2:4" x14ac:dyDescent="0.25">
      <c r="B606" s="12">
        <v>41177</v>
      </c>
      <c r="C606" s="18">
        <v>24.578835000000002</v>
      </c>
      <c r="D606" s="149">
        <f t="shared" si="19"/>
        <v>-1.6150191751729492E-2</v>
      </c>
    </row>
    <row r="607" spans="2:4" x14ac:dyDescent="0.25">
      <c r="B607" s="12">
        <v>41170</v>
      </c>
      <c r="C607" s="18">
        <v>24.982303999999999</v>
      </c>
      <c r="D607" s="149">
        <f t="shared" si="19"/>
        <v>-1.4934976523664933E-2</v>
      </c>
    </row>
    <row r="608" spans="2:4" x14ac:dyDescent="0.25">
      <c r="B608" s="12">
        <v>41163</v>
      </c>
      <c r="C608" s="18">
        <v>25.361070999999999</v>
      </c>
      <c r="D608" s="149">
        <f t="shared" si="19"/>
        <v>8.1840369932830503E-2</v>
      </c>
    </row>
    <row r="609" spans="2:4" x14ac:dyDescent="0.25">
      <c r="B609" s="12">
        <v>41156</v>
      </c>
      <c r="C609" s="18">
        <v>23.442526000000001</v>
      </c>
      <c r="D609" s="149">
        <f t="shared" si="19"/>
        <v>2.3364553502513541E-2</v>
      </c>
    </row>
    <row r="610" spans="2:4" x14ac:dyDescent="0.25">
      <c r="B610" s="12">
        <v>41149</v>
      </c>
      <c r="C610" s="18">
        <v>22.907306999999999</v>
      </c>
      <c r="D610" s="149">
        <f t="shared" si="19"/>
        <v>7.2409837596605353E-3</v>
      </c>
    </row>
    <row r="611" spans="2:4" x14ac:dyDescent="0.25">
      <c r="B611" s="12">
        <v>41142</v>
      </c>
      <c r="C611" s="18">
        <v>22.742628</v>
      </c>
      <c r="D611" s="149">
        <f t="shared" si="19"/>
        <v>2.3250615735370905E-2</v>
      </c>
    </row>
    <row r="612" spans="2:4" x14ac:dyDescent="0.25">
      <c r="B612" s="12">
        <v>41135</v>
      </c>
      <c r="C612" s="18">
        <v>22.225863</v>
      </c>
      <c r="D612" s="149">
        <f t="shared" si="19"/>
        <v>-1.4155905378254841E-2</v>
      </c>
    </row>
    <row r="613" spans="2:4" x14ac:dyDescent="0.25">
      <c r="B613" s="12">
        <v>41128</v>
      </c>
      <c r="C613" s="18">
        <v>22.545007999999999</v>
      </c>
      <c r="D613" s="149">
        <f t="shared" si="19"/>
        <v>3.1448956745451895E-2</v>
      </c>
    </row>
    <row r="614" spans="2:4" x14ac:dyDescent="0.25">
      <c r="B614" s="12">
        <v>41121</v>
      </c>
      <c r="C614" s="18">
        <v>21.857609</v>
      </c>
      <c r="D614" s="149">
        <f t="shared" si="19"/>
        <v>-7.0631156280194229E-3</v>
      </c>
    </row>
    <row r="615" spans="2:4" x14ac:dyDescent="0.25">
      <c r="B615" s="12">
        <v>41114</v>
      </c>
      <c r="C615" s="18">
        <v>22.013089999999998</v>
      </c>
      <c r="D615" s="149">
        <f t="shared" si="19"/>
        <v>3.6608572307684772E-2</v>
      </c>
    </row>
    <row r="616" spans="2:4" x14ac:dyDescent="0.25">
      <c r="B616" s="12">
        <v>41107</v>
      </c>
      <c r="C616" s="18">
        <v>21.235682000000001</v>
      </c>
      <c r="D616" s="149">
        <f t="shared" si="19"/>
        <v>1.4464359240030866E-2</v>
      </c>
    </row>
    <row r="617" spans="2:4" x14ac:dyDescent="0.25">
      <c r="B617" s="12">
        <v>41100</v>
      </c>
      <c r="C617" s="18">
        <v>20.932901000000001</v>
      </c>
      <c r="D617" s="149">
        <f t="shared" si="19"/>
        <v>4.1955520787591238E-2</v>
      </c>
    </row>
    <row r="618" spans="2:4" x14ac:dyDescent="0.25">
      <c r="B618" s="12">
        <v>41093</v>
      </c>
      <c r="C618" s="18">
        <v>20.090014</v>
      </c>
      <c r="D618" s="149">
        <f t="shared" si="19"/>
        <v>-2.9644555522453708E-2</v>
      </c>
    </row>
    <row r="619" spans="2:4" x14ac:dyDescent="0.25">
      <c r="B619" s="12">
        <v>41086</v>
      </c>
      <c r="C619" s="18">
        <v>20.703768</v>
      </c>
      <c r="D619" s="149">
        <f t="shared" si="19"/>
        <v>6.796146753497978E-2</v>
      </c>
    </row>
    <row r="620" spans="2:4" x14ac:dyDescent="0.25">
      <c r="B620" s="12">
        <v>41079</v>
      </c>
      <c r="C620" s="18">
        <v>19.38625</v>
      </c>
      <c r="D620" s="149">
        <f t="shared" si="19"/>
        <v>-2.1479079955878833E-2</v>
      </c>
    </row>
    <row r="621" spans="2:4" x14ac:dyDescent="0.25">
      <c r="B621" s="12">
        <v>41072</v>
      </c>
      <c r="C621" s="18">
        <v>19.811789000000001</v>
      </c>
      <c r="D621" s="149">
        <f t="shared" si="19"/>
        <v>-8.5994356282592666E-3</v>
      </c>
    </row>
    <row r="622" spans="2:4" x14ac:dyDescent="0.25">
      <c r="B622" s="12">
        <v>41065</v>
      </c>
      <c r="C622" s="18">
        <v>19.983637000000002</v>
      </c>
      <c r="D622" s="149">
        <f t="shared" si="19"/>
        <v>2.4328867617800176E-2</v>
      </c>
    </row>
    <row r="623" spans="2:4" x14ac:dyDescent="0.25">
      <c r="B623" s="12">
        <v>41058</v>
      </c>
      <c r="C623" s="18">
        <v>19.509004999999998</v>
      </c>
      <c r="D623" s="149">
        <f t="shared" si="19"/>
        <v>-5.7335025094963576E-2</v>
      </c>
    </row>
    <row r="624" spans="2:4" x14ac:dyDescent="0.25">
      <c r="B624" s="12">
        <v>41051</v>
      </c>
      <c r="C624" s="18">
        <v>20.695587</v>
      </c>
      <c r="D624" s="149">
        <f t="shared" si="19"/>
        <v>3.1403668931952566E-2</v>
      </c>
    </row>
    <row r="625" spans="2:4" x14ac:dyDescent="0.25">
      <c r="B625" s="12">
        <v>41044</v>
      </c>
      <c r="C625" s="18">
        <v>20.065458</v>
      </c>
      <c r="D625" s="149">
        <f t="shared" si="19"/>
        <v>-3.0245688038632701E-2</v>
      </c>
    </row>
    <row r="626" spans="2:4" x14ac:dyDescent="0.25">
      <c r="B626" s="12">
        <v>41037</v>
      </c>
      <c r="C626" s="18">
        <v>20.691279999999999</v>
      </c>
      <c r="D626" s="149">
        <f t="shared" si="19"/>
        <v>-3.3054498892450823E-2</v>
      </c>
    </row>
    <row r="627" spans="2:4" x14ac:dyDescent="0.25">
      <c r="B627" s="12">
        <v>41030</v>
      </c>
      <c r="C627" s="18">
        <v>21.398599999999998</v>
      </c>
      <c r="D627" s="149">
        <f t="shared" si="19"/>
        <v>-0.102931133721893</v>
      </c>
    </row>
    <row r="628" spans="2:4" x14ac:dyDescent="0.25">
      <c r="B628" s="12">
        <v>41023</v>
      </c>
      <c r="C628" s="18">
        <v>23.853909999999999</v>
      </c>
      <c r="D628" s="149">
        <f t="shared" si="19"/>
        <v>-1.7015164995456411E-3</v>
      </c>
    </row>
    <row r="629" spans="2:4" x14ac:dyDescent="0.25">
      <c r="B629" s="12">
        <v>41016</v>
      </c>
      <c r="C629" s="18">
        <v>23.894566999999999</v>
      </c>
      <c r="D629" s="149">
        <f t="shared" si="19"/>
        <v>-3.0529371168470654E-3</v>
      </c>
    </row>
    <row r="630" spans="2:4" x14ac:dyDescent="0.25">
      <c r="B630" s="12">
        <v>41009</v>
      </c>
      <c r="C630" s="18">
        <v>23.967739000000002</v>
      </c>
      <c r="D630" s="149">
        <f t="shared" si="19"/>
        <v>-2.1897883198774837E-2</v>
      </c>
    </row>
    <row r="631" spans="2:4" x14ac:dyDescent="0.25">
      <c r="B631" s="12">
        <v>41002</v>
      </c>
      <c r="C631" s="18">
        <v>24.504332000000002</v>
      </c>
      <c r="D631" s="149">
        <f t="shared" si="19"/>
        <v>-6.4846327031829798E-2</v>
      </c>
    </row>
    <row r="632" spans="2:4" x14ac:dyDescent="0.25">
      <c r="B632" s="12">
        <v>40995</v>
      </c>
      <c r="C632" s="18">
        <v>26.203534999999999</v>
      </c>
      <c r="D632" s="149">
        <f t="shared" si="19"/>
        <v>-8.6126319686785635E-3</v>
      </c>
    </row>
    <row r="633" spans="2:4" x14ac:dyDescent="0.25">
      <c r="B633" s="12">
        <v>40988</v>
      </c>
      <c r="C633" s="18">
        <v>26.431177000000002</v>
      </c>
      <c r="D633" s="149">
        <f t="shared" si="19"/>
        <v>-5.740790013918573E-2</v>
      </c>
    </row>
    <row r="634" spans="2:4" x14ac:dyDescent="0.25">
      <c r="B634" s="12">
        <v>40981</v>
      </c>
      <c r="C634" s="18">
        <v>28.040949000000001</v>
      </c>
      <c r="D634" s="149">
        <f t="shared" si="19"/>
        <v>2.4354107961150229E-2</v>
      </c>
    </row>
    <row r="635" spans="2:4" x14ac:dyDescent="0.25">
      <c r="B635" s="12">
        <v>40974</v>
      </c>
      <c r="C635" s="18">
        <v>27.374272999999999</v>
      </c>
      <c r="D635" s="149">
        <f t="shared" si="19"/>
        <v>6.2762426812366101E-3</v>
      </c>
    </row>
    <row r="636" spans="2:4" x14ac:dyDescent="0.25">
      <c r="B636" s="12">
        <v>40967</v>
      </c>
      <c r="C636" s="18">
        <v>27.203537000000001</v>
      </c>
      <c r="D636" s="149">
        <f t="shared" si="19"/>
        <v>-4.4818923497099483E-2</v>
      </c>
    </row>
    <row r="637" spans="2:4" x14ac:dyDescent="0.25">
      <c r="B637" s="12">
        <v>40960</v>
      </c>
      <c r="C637" s="18">
        <v>28.479979</v>
      </c>
      <c r="D637" s="149">
        <f t="shared" si="19"/>
        <v>4.2643147724411357E-2</v>
      </c>
    </row>
    <row r="638" spans="2:4" x14ac:dyDescent="0.25">
      <c r="B638" s="12">
        <v>40953</v>
      </c>
      <c r="C638" s="18">
        <v>27.315173999999999</v>
      </c>
      <c r="D638" s="149">
        <f t="shared" si="19"/>
        <v>1.5944858219224312E-2</v>
      </c>
    </row>
    <row r="639" spans="2:4" x14ac:dyDescent="0.25">
      <c r="B639" s="12">
        <v>40946</v>
      </c>
      <c r="C639" s="18">
        <v>26.886472999999999</v>
      </c>
      <c r="D639" s="149">
        <f t="shared" si="19"/>
        <v>1.0334534119440741E-2</v>
      </c>
    </row>
    <row r="640" spans="2:4" x14ac:dyDescent="0.25">
      <c r="B640" s="12">
        <v>40939</v>
      </c>
      <c r="C640" s="18">
        <v>26.611456</v>
      </c>
      <c r="D640" s="149">
        <f t="shared" si="19"/>
        <v>6.2661704123009532E-2</v>
      </c>
    </row>
    <row r="641" spans="2:4" x14ac:dyDescent="0.25">
      <c r="B641" s="12">
        <v>40932</v>
      </c>
      <c r="C641" s="18">
        <v>25.042265</v>
      </c>
      <c r="D641" s="149">
        <f t="shared" si="19"/>
        <v>-3.9404483112674082E-2</v>
      </c>
    </row>
    <row r="642" spans="2:4" x14ac:dyDescent="0.25">
      <c r="B642" s="12">
        <v>40925</v>
      </c>
      <c r="C642" s="18">
        <v>26.069521000000002</v>
      </c>
      <c r="D642" s="149">
        <f t="shared" si="19"/>
        <v>5.7761836266089883E-2</v>
      </c>
    </row>
    <row r="643" spans="2:4" x14ac:dyDescent="0.25">
      <c r="B643" s="12">
        <v>40918</v>
      </c>
      <c r="C643" s="18">
        <v>24.645927</v>
      </c>
      <c r="D643" s="149">
        <f t="shared" si="19"/>
        <v>-5.5482630492823537E-3</v>
      </c>
    </row>
    <row r="644" spans="2:4" x14ac:dyDescent="0.25">
      <c r="B644" s="12">
        <v>40911</v>
      </c>
      <c r="C644" s="18">
        <v>24.783432000000001</v>
      </c>
      <c r="D644" s="149">
        <f t="shared" si="19"/>
        <v>4.6805360573874077E-2</v>
      </c>
    </row>
    <row r="645" spans="2:4" x14ac:dyDescent="0.25">
      <c r="B645" s="12">
        <v>40904</v>
      </c>
      <c r="C645" s="18">
        <v>23.675301000000001</v>
      </c>
      <c r="D645" s="149">
        <f t="shared" ref="D645:D708" si="20">C645/C646-1</f>
        <v>1.7112013836173556E-3</v>
      </c>
    </row>
    <row r="646" spans="2:4" x14ac:dyDescent="0.25">
      <c r="B646" s="12">
        <v>40897</v>
      </c>
      <c r="C646" s="18">
        <v>23.634857</v>
      </c>
      <c r="D646" s="149">
        <f t="shared" si="20"/>
        <v>0.10472599357698553</v>
      </c>
    </row>
    <row r="647" spans="2:4" x14ac:dyDescent="0.25">
      <c r="B647" s="12">
        <v>40890</v>
      </c>
      <c r="C647" s="18">
        <v>21.394316</v>
      </c>
      <c r="D647" s="149">
        <f t="shared" si="20"/>
        <v>-3.1844750629717034E-2</v>
      </c>
    </row>
    <row r="648" spans="2:4" x14ac:dyDescent="0.25">
      <c r="B648" s="12">
        <v>40883</v>
      </c>
      <c r="C648" s="18">
        <v>22.098022</v>
      </c>
      <c r="D648" s="149">
        <f t="shared" si="20"/>
        <v>-4.2411532789160544E-2</v>
      </c>
    </row>
    <row r="649" spans="2:4" x14ac:dyDescent="0.25">
      <c r="B649" s="12">
        <v>40876</v>
      </c>
      <c r="C649" s="18">
        <v>23.076741999999999</v>
      </c>
      <c r="D649" s="149">
        <f t="shared" si="20"/>
        <v>9.8152373783516156E-2</v>
      </c>
    </row>
    <row r="650" spans="2:4" x14ac:dyDescent="0.25">
      <c r="B650" s="12">
        <v>40869</v>
      </c>
      <c r="C650" s="18">
        <v>21.014153</v>
      </c>
      <c r="D650" s="149">
        <f t="shared" si="20"/>
        <v>-1.2166936649214199E-2</v>
      </c>
    </row>
    <row r="651" spans="2:4" x14ac:dyDescent="0.25">
      <c r="B651" s="12">
        <v>40862</v>
      </c>
      <c r="C651" s="18">
        <v>21.27298</v>
      </c>
      <c r="D651" s="149">
        <f t="shared" si="20"/>
        <v>-4.4452945989867598E-2</v>
      </c>
    </row>
    <row r="652" spans="2:4" x14ac:dyDescent="0.25">
      <c r="B652" s="12">
        <v>40855</v>
      </c>
      <c r="C652" s="18">
        <v>22.262619000000001</v>
      </c>
      <c r="D652" s="149">
        <f t="shared" si="20"/>
        <v>5.4505629657537469E-3</v>
      </c>
    </row>
    <row r="653" spans="2:4" x14ac:dyDescent="0.25">
      <c r="B653" s="12">
        <v>40848</v>
      </c>
      <c r="C653" s="18">
        <v>22.141933000000002</v>
      </c>
      <c r="D653" s="149">
        <f t="shared" si="20"/>
        <v>5.724183002229255E-2</v>
      </c>
    </row>
    <row r="654" spans="2:4" x14ac:dyDescent="0.25">
      <c r="B654" s="12">
        <v>40841</v>
      </c>
      <c r="C654" s="18">
        <v>20.943110999999998</v>
      </c>
      <c r="D654" s="149">
        <f t="shared" si="20"/>
        <v>-8.7584996745103672E-3</v>
      </c>
    </row>
    <row r="655" spans="2:4" x14ac:dyDescent="0.25">
      <c r="B655" s="12">
        <v>40834</v>
      </c>
      <c r="C655" s="18">
        <v>21.128162</v>
      </c>
      <c r="D655" s="149">
        <f t="shared" si="20"/>
        <v>0.10150991932627829</v>
      </c>
    </row>
    <row r="656" spans="2:4" x14ac:dyDescent="0.25">
      <c r="B656" s="12">
        <v>40827</v>
      </c>
      <c r="C656" s="18">
        <v>19.181090999999999</v>
      </c>
      <c r="D656" s="149">
        <f t="shared" si="20"/>
        <v>-2.5104831849370735E-3</v>
      </c>
    </row>
    <row r="657" spans="2:4" x14ac:dyDescent="0.25">
      <c r="B657" s="12">
        <v>40820</v>
      </c>
      <c r="C657" s="18">
        <v>19.229365999999999</v>
      </c>
      <c r="D657" s="149">
        <f t="shared" si="20"/>
        <v>0.17908276232083997</v>
      </c>
    </row>
    <row r="658" spans="2:4" x14ac:dyDescent="0.25">
      <c r="B658" s="12">
        <v>40813</v>
      </c>
      <c r="C658" s="18">
        <v>16.30875</v>
      </c>
      <c r="D658" s="149">
        <f t="shared" si="20"/>
        <v>-0.12742180409925952</v>
      </c>
    </row>
    <row r="659" spans="2:4" x14ac:dyDescent="0.25">
      <c r="B659" s="12">
        <v>40806</v>
      </c>
      <c r="C659" s="18">
        <v>18.690301999999999</v>
      </c>
      <c r="D659" s="149">
        <f t="shared" si="20"/>
        <v>-7.7076040446624861E-2</v>
      </c>
    </row>
    <row r="660" spans="2:4" x14ac:dyDescent="0.25">
      <c r="B660" s="12">
        <v>40799</v>
      </c>
      <c r="C660" s="18">
        <v>20.251183000000001</v>
      </c>
      <c r="D660" s="149">
        <f t="shared" si="20"/>
        <v>3.1980454565676109E-2</v>
      </c>
    </row>
    <row r="661" spans="2:4" x14ac:dyDescent="0.25">
      <c r="B661" s="12">
        <v>40792</v>
      </c>
      <c r="C661" s="18">
        <v>19.623611</v>
      </c>
      <c r="D661" s="149">
        <f t="shared" si="20"/>
        <v>-5.3917593547536113E-2</v>
      </c>
    </row>
    <row r="662" spans="2:4" x14ac:dyDescent="0.25">
      <c r="B662" s="12">
        <v>40785</v>
      </c>
      <c r="C662" s="18">
        <v>20.741968</v>
      </c>
      <c r="D662" s="149">
        <f t="shared" si="20"/>
        <v>-2.3854285908447515E-2</v>
      </c>
    </row>
    <row r="663" spans="2:4" x14ac:dyDescent="0.25">
      <c r="B663" s="12">
        <v>40778</v>
      </c>
      <c r="C663" s="18">
        <v>21.248843999999998</v>
      </c>
      <c r="D663" s="149">
        <f t="shared" si="20"/>
        <v>4.3872850254114359E-2</v>
      </c>
    </row>
    <row r="664" spans="2:4" x14ac:dyDescent="0.25">
      <c r="B664" s="12">
        <v>40771</v>
      </c>
      <c r="C664" s="18">
        <v>20.355778000000001</v>
      </c>
      <c r="D664" s="149">
        <f t="shared" si="20"/>
        <v>-7.6136009729996901E-2</v>
      </c>
    </row>
    <row r="665" spans="2:4" x14ac:dyDescent="0.25">
      <c r="B665" s="12">
        <v>40764</v>
      </c>
      <c r="C665" s="18">
        <v>22.033306</v>
      </c>
      <c r="D665" s="149">
        <f t="shared" si="20"/>
        <v>0.17843384236568327</v>
      </c>
    </row>
    <row r="666" spans="2:4" x14ac:dyDescent="0.25">
      <c r="B666" s="12">
        <v>40757</v>
      </c>
      <c r="C666" s="18">
        <v>18.697109000000001</v>
      </c>
      <c r="D666" s="149">
        <f t="shared" si="20"/>
        <v>-0.2372714474188069</v>
      </c>
    </row>
    <row r="667" spans="2:4" x14ac:dyDescent="0.25">
      <c r="B667" s="12">
        <v>40750</v>
      </c>
      <c r="C667" s="18">
        <v>24.513451</v>
      </c>
      <c r="D667" s="149">
        <f t="shared" si="20"/>
        <v>-5.6650459193773317E-2</v>
      </c>
    </row>
    <row r="668" spans="2:4" x14ac:dyDescent="0.25">
      <c r="B668" s="12">
        <v>40743</v>
      </c>
      <c r="C668" s="18">
        <v>25.985544000000001</v>
      </c>
      <c r="D668" s="149">
        <f t="shared" si="20"/>
        <v>3.4394931638614512E-2</v>
      </c>
    </row>
    <row r="669" spans="2:4" x14ac:dyDescent="0.25">
      <c r="B669" s="12">
        <v>40736</v>
      </c>
      <c r="C669" s="18">
        <v>25.121492</v>
      </c>
      <c r="D669" s="149">
        <f t="shared" si="20"/>
        <v>-1.9056430503690103E-2</v>
      </c>
    </row>
    <row r="670" spans="2:4" x14ac:dyDescent="0.25">
      <c r="B670" s="12">
        <v>40729</v>
      </c>
      <c r="C670" s="18">
        <v>25.609518000000001</v>
      </c>
      <c r="D670" s="149">
        <f t="shared" si="20"/>
        <v>-2.8528346376941904E-2</v>
      </c>
    </row>
    <row r="671" spans="2:4" x14ac:dyDescent="0.25">
      <c r="B671" s="12">
        <v>40722</v>
      </c>
      <c r="C671" s="18">
        <v>26.36157</v>
      </c>
      <c r="D671" s="149">
        <f t="shared" si="20"/>
        <v>0.12594561946748262</v>
      </c>
    </row>
    <row r="672" spans="2:4" x14ac:dyDescent="0.25">
      <c r="B672" s="12">
        <v>40715</v>
      </c>
      <c r="C672" s="18">
        <v>23.412827</v>
      </c>
      <c r="D672" s="149">
        <f t="shared" si="20"/>
        <v>-3.9921446270428262E-2</v>
      </c>
    </row>
    <row r="673" spans="2:4" x14ac:dyDescent="0.25">
      <c r="B673" s="12">
        <v>40708</v>
      </c>
      <c r="C673" s="18">
        <v>24.386365999999999</v>
      </c>
      <c r="D673" s="149">
        <f t="shared" si="20"/>
        <v>2.6310457915463603E-2</v>
      </c>
    </row>
    <row r="674" spans="2:4" x14ac:dyDescent="0.25">
      <c r="B674" s="12">
        <v>40701</v>
      </c>
      <c r="C674" s="18">
        <v>23.761198</v>
      </c>
      <c r="D674" s="149">
        <f t="shared" si="20"/>
        <v>-1.5813415915789331E-2</v>
      </c>
    </row>
    <row r="675" spans="2:4" x14ac:dyDescent="0.25">
      <c r="B675" s="12">
        <v>40694</v>
      </c>
      <c r="C675" s="18">
        <v>24.142980999999999</v>
      </c>
      <c r="D675" s="149">
        <f t="shared" si="20"/>
        <v>-5.2089384236889469E-2</v>
      </c>
    </row>
    <row r="676" spans="2:4" x14ac:dyDescent="0.25">
      <c r="B676" s="12">
        <v>40687</v>
      </c>
      <c r="C676" s="18">
        <v>25.469681000000001</v>
      </c>
      <c r="D676" s="149">
        <f t="shared" si="20"/>
        <v>5.7250258130862708E-2</v>
      </c>
    </row>
    <row r="677" spans="2:4" x14ac:dyDescent="0.25">
      <c r="B677" s="12">
        <v>40680</v>
      </c>
      <c r="C677" s="18">
        <v>24.090494</v>
      </c>
      <c r="D677" s="149">
        <f t="shared" si="20"/>
        <v>8.7133206341625247E-3</v>
      </c>
    </row>
    <row r="678" spans="2:4" x14ac:dyDescent="0.25">
      <c r="B678" s="12">
        <v>40673</v>
      </c>
      <c r="C678" s="18">
        <v>23.882398999999999</v>
      </c>
      <c r="D678" s="149">
        <f t="shared" si="20"/>
        <v>-3.6405292573121639E-2</v>
      </c>
    </row>
    <row r="679" spans="2:4" x14ac:dyDescent="0.25">
      <c r="B679" s="12">
        <v>40666</v>
      </c>
      <c r="C679" s="18">
        <v>24.784693000000001</v>
      </c>
      <c r="D679" s="149">
        <f t="shared" si="20"/>
        <v>-2.2842237630285145E-2</v>
      </c>
    </row>
    <row r="680" spans="2:4" x14ac:dyDescent="0.25">
      <c r="B680" s="12">
        <v>40659</v>
      </c>
      <c r="C680" s="18">
        <v>25.364065</v>
      </c>
      <c r="D680" s="149">
        <f t="shared" si="20"/>
        <v>1.5591963390414021E-2</v>
      </c>
    </row>
    <row r="681" spans="2:4" x14ac:dyDescent="0.25">
      <c r="B681" s="12">
        <v>40652</v>
      </c>
      <c r="C681" s="18">
        <v>24.974661000000001</v>
      </c>
      <c r="D681" s="149">
        <f t="shared" si="20"/>
        <v>2.9360564490448882E-2</v>
      </c>
    </row>
    <row r="682" spans="2:4" x14ac:dyDescent="0.25">
      <c r="B682" s="12">
        <v>40645</v>
      </c>
      <c r="C682" s="18">
        <v>24.262305999999999</v>
      </c>
      <c r="D682" s="149">
        <f t="shared" si="20"/>
        <v>-1.3135319682243574E-2</v>
      </c>
    </row>
    <row r="683" spans="2:4" x14ac:dyDescent="0.25">
      <c r="B683" s="12">
        <v>40638</v>
      </c>
      <c r="C683" s="18">
        <v>24.585241</v>
      </c>
      <c r="D683" s="149">
        <f t="shared" si="20"/>
        <v>-2.4863070659232545E-2</v>
      </c>
    </row>
    <row r="684" spans="2:4" x14ac:dyDescent="0.25">
      <c r="B684" s="12">
        <v>40631</v>
      </c>
      <c r="C684" s="18">
        <v>25.212091000000001</v>
      </c>
      <c r="D684" s="149">
        <f t="shared" si="20"/>
        <v>3.8130359171137496E-2</v>
      </c>
    </row>
    <row r="685" spans="2:4" x14ac:dyDescent="0.25">
      <c r="B685" s="12">
        <v>40624</v>
      </c>
      <c r="C685" s="18">
        <v>24.286055000000001</v>
      </c>
      <c r="D685" s="149">
        <f t="shared" si="20"/>
        <v>-1.3503187828429519E-2</v>
      </c>
    </row>
    <row r="686" spans="2:4" x14ac:dyDescent="0.25">
      <c r="B686" s="12">
        <v>40617</v>
      </c>
      <c r="C686" s="18">
        <v>24.618483000000001</v>
      </c>
      <c r="D686" s="149">
        <f t="shared" si="20"/>
        <v>4.3688296128979287E-2</v>
      </c>
    </row>
    <row r="687" spans="2:4" x14ac:dyDescent="0.25">
      <c r="B687" s="12">
        <v>40610</v>
      </c>
      <c r="C687" s="18">
        <v>23.587965000000001</v>
      </c>
      <c r="D687" s="149">
        <f t="shared" si="20"/>
        <v>-3.4033537203011832E-2</v>
      </c>
    </row>
    <row r="688" spans="2:4" x14ac:dyDescent="0.25">
      <c r="B688" s="12">
        <v>40603</v>
      </c>
      <c r="C688" s="18">
        <v>24.419031</v>
      </c>
      <c r="D688" s="149">
        <f t="shared" si="20"/>
        <v>3.6693837727116874E-2</v>
      </c>
    </row>
    <row r="689" spans="2:4" x14ac:dyDescent="0.25">
      <c r="B689" s="12">
        <v>40596</v>
      </c>
      <c r="C689" s="18">
        <v>23.554718000000001</v>
      </c>
      <c r="D689" s="149">
        <f t="shared" si="20"/>
        <v>1.8173707812372264E-3</v>
      </c>
    </row>
    <row r="690" spans="2:4" x14ac:dyDescent="0.25">
      <c r="B690" s="12">
        <v>40589</v>
      </c>
      <c r="C690" s="18">
        <v>23.511987999999999</v>
      </c>
      <c r="D690" s="149">
        <f t="shared" si="20"/>
        <v>1.4836947922073573E-2</v>
      </c>
    </row>
    <row r="691" spans="2:4" x14ac:dyDescent="0.25">
      <c r="B691" s="12">
        <v>40582</v>
      </c>
      <c r="C691" s="18">
        <v>23.168241999999999</v>
      </c>
      <c r="D691" s="149">
        <f t="shared" si="20"/>
        <v>5.7112111938096843E-2</v>
      </c>
    </row>
    <row r="692" spans="2:4" x14ac:dyDescent="0.25">
      <c r="B692" s="12">
        <v>40575</v>
      </c>
      <c r="C692" s="18">
        <v>21.916542</v>
      </c>
      <c r="D692" s="149">
        <f t="shared" si="20"/>
        <v>1.531768706751846E-2</v>
      </c>
    </row>
    <row r="693" spans="2:4" x14ac:dyDescent="0.25">
      <c r="B693" s="12">
        <v>40568</v>
      </c>
      <c r="C693" s="18">
        <v>21.585896000000002</v>
      </c>
      <c r="D693" s="149">
        <f t="shared" si="20"/>
        <v>8.4222537220540517E-2</v>
      </c>
    </row>
    <row r="694" spans="2:4" x14ac:dyDescent="0.25">
      <c r="B694" s="12">
        <v>40561</v>
      </c>
      <c r="C694" s="18">
        <v>19.909101</v>
      </c>
      <c r="D694" s="149">
        <f t="shared" si="20"/>
        <v>-1.0331049518987223E-2</v>
      </c>
    </row>
    <row r="695" spans="2:4" x14ac:dyDescent="0.25">
      <c r="B695" s="12">
        <v>40554</v>
      </c>
      <c r="C695" s="18">
        <v>20.11693</v>
      </c>
      <c r="D695" s="149">
        <f t="shared" si="20"/>
        <v>8.786664050773707E-2</v>
      </c>
    </row>
    <row r="696" spans="2:4" x14ac:dyDescent="0.25">
      <c r="B696" s="12">
        <v>40547</v>
      </c>
      <c r="C696" s="18">
        <v>18.492092</v>
      </c>
      <c r="D696" s="149">
        <f t="shared" si="20"/>
        <v>4.1500771941302306E-2</v>
      </c>
    </row>
    <row r="697" spans="2:4" x14ac:dyDescent="0.25">
      <c r="B697" s="12">
        <v>40540</v>
      </c>
      <c r="C697" s="18">
        <v>17.755236</v>
      </c>
      <c r="D697" s="149">
        <f t="shared" si="20"/>
        <v>2.9581026688844325E-2</v>
      </c>
    </row>
    <row r="698" spans="2:4" x14ac:dyDescent="0.25">
      <c r="B698" s="12">
        <v>40533</v>
      </c>
      <c r="C698" s="18">
        <v>17.245107999999998</v>
      </c>
      <c r="D698" s="149">
        <f t="shared" si="20"/>
        <v>1.6708582664640481E-2</v>
      </c>
    </row>
    <row r="699" spans="2:4" x14ac:dyDescent="0.25">
      <c r="B699" s="12">
        <v>40526</v>
      </c>
      <c r="C699" s="18">
        <v>16.961701999999999</v>
      </c>
      <c r="D699" s="149">
        <f t="shared" si="20"/>
        <v>2.6879879460273814E-2</v>
      </c>
    </row>
    <row r="700" spans="2:4" x14ac:dyDescent="0.25">
      <c r="B700" s="12">
        <v>40519</v>
      </c>
      <c r="C700" s="18">
        <v>16.517707999999999</v>
      </c>
      <c r="D700" s="149">
        <f t="shared" si="20"/>
        <v>5.463369879977753E-3</v>
      </c>
    </row>
    <row r="701" spans="2:4" x14ac:dyDescent="0.25">
      <c r="B701" s="12">
        <v>40512</v>
      </c>
      <c r="C701" s="18">
        <v>16.427955999999998</v>
      </c>
      <c r="D701" s="149">
        <f t="shared" si="20"/>
        <v>3.2353640008372819E-2</v>
      </c>
    </row>
    <row r="702" spans="2:4" x14ac:dyDescent="0.25">
      <c r="B702" s="12">
        <v>40505</v>
      </c>
      <c r="C702" s="18">
        <v>15.913109</v>
      </c>
      <c r="D702" s="149">
        <f t="shared" si="20"/>
        <v>-1.7784624166468199E-2</v>
      </c>
    </row>
    <row r="703" spans="2:4" x14ac:dyDescent="0.25">
      <c r="B703" s="12">
        <v>40498</v>
      </c>
      <c r="C703" s="18">
        <v>16.201242000000001</v>
      </c>
      <c r="D703" s="149">
        <f t="shared" si="20"/>
        <v>2.6316279587158542E-2</v>
      </c>
    </row>
    <row r="704" spans="2:4" x14ac:dyDescent="0.25">
      <c r="B704" s="12">
        <v>40491</v>
      </c>
      <c r="C704" s="18">
        <v>15.785818000000001</v>
      </c>
      <c r="D704" s="149">
        <f t="shared" si="20"/>
        <v>-7.6630717664126768E-3</v>
      </c>
    </row>
    <row r="705" spans="2:4" x14ac:dyDescent="0.25">
      <c r="B705" s="12">
        <v>40484</v>
      </c>
      <c r="C705" s="18">
        <v>15.907719999999999</v>
      </c>
      <c r="D705" s="149">
        <f t="shared" si="20"/>
        <v>-4.3956134435307326E-2</v>
      </c>
    </row>
    <row r="706" spans="2:4" x14ac:dyDescent="0.25">
      <c r="B706" s="12">
        <v>40477</v>
      </c>
      <c r="C706" s="18">
        <v>16.639111</v>
      </c>
      <c r="D706" s="149">
        <f t="shared" si="20"/>
        <v>-1.1145179428795338E-2</v>
      </c>
    </row>
    <row r="707" spans="2:4" x14ac:dyDescent="0.25">
      <c r="B707" s="12">
        <v>40470</v>
      </c>
      <c r="C707" s="18">
        <v>16.826647000000001</v>
      </c>
      <c r="D707" s="149">
        <f t="shared" si="20"/>
        <v>5.5781956472600314E-4</v>
      </c>
    </row>
    <row r="708" spans="2:4" x14ac:dyDescent="0.25">
      <c r="B708" s="12">
        <v>40463</v>
      </c>
      <c r="C708" s="18">
        <v>16.817266</v>
      </c>
      <c r="D708" s="149">
        <f t="shared" si="20"/>
        <v>1.729944268091943E-2</v>
      </c>
    </row>
    <row r="709" spans="2:4" x14ac:dyDescent="0.25">
      <c r="B709" s="12">
        <v>40456</v>
      </c>
      <c r="C709" s="18">
        <v>16.531283999999999</v>
      </c>
      <c r="D709" s="149">
        <f t="shared" ref="D709:D772" si="21">C709/C710-1</f>
        <v>5.6638250440119942E-2</v>
      </c>
    </row>
    <row r="710" spans="2:4" x14ac:dyDescent="0.25">
      <c r="B710" s="12">
        <v>40449</v>
      </c>
      <c r="C710" s="18">
        <v>15.645168999999999</v>
      </c>
      <c r="D710" s="149">
        <f t="shared" si="21"/>
        <v>3.6657317525600863E-2</v>
      </c>
    </row>
    <row r="711" spans="2:4" x14ac:dyDescent="0.25">
      <c r="B711" s="12">
        <v>40442</v>
      </c>
      <c r="C711" s="18">
        <v>15.091939</v>
      </c>
      <c r="D711" s="149">
        <f t="shared" si="21"/>
        <v>-4.6383565201694177E-3</v>
      </c>
    </row>
    <row r="712" spans="2:4" x14ac:dyDescent="0.25">
      <c r="B712" s="12">
        <v>40435</v>
      </c>
      <c r="C712" s="18">
        <v>15.162267</v>
      </c>
      <c r="D712" s="149">
        <f t="shared" si="21"/>
        <v>2.7905949924977858E-3</v>
      </c>
    </row>
    <row r="713" spans="2:4" x14ac:dyDescent="0.25">
      <c r="B713" s="12">
        <v>40428</v>
      </c>
      <c r="C713" s="18">
        <v>15.120073</v>
      </c>
      <c r="D713" s="149">
        <f t="shared" si="21"/>
        <v>2.7986037290663734E-3</v>
      </c>
    </row>
    <row r="714" spans="2:4" x14ac:dyDescent="0.25">
      <c r="B714" s="12">
        <v>40421</v>
      </c>
      <c r="C714" s="18">
        <v>15.077876</v>
      </c>
      <c r="D714" s="149">
        <f t="shared" si="21"/>
        <v>5.2700676294882065E-2</v>
      </c>
    </row>
    <row r="715" spans="2:4" x14ac:dyDescent="0.25">
      <c r="B715" s="12">
        <v>40414</v>
      </c>
      <c r="C715" s="18">
        <v>14.323041999999999</v>
      </c>
      <c r="D715" s="149">
        <f t="shared" si="21"/>
        <v>-3.5060033870822793E-2</v>
      </c>
    </row>
    <row r="716" spans="2:4" x14ac:dyDescent="0.25">
      <c r="B716" s="12">
        <v>40407</v>
      </c>
      <c r="C716" s="18">
        <v>14.843453999999999</v>
      </c>
      <c r="D716" s="149">
        <f t="shared" si="21"/>
        <v>-1.9260570327166993E-2</v>
      </c>
    </row>
    <row r="717" spans="2:4" x14ac:dyDescent="0.25">
      <c r="B717" s="12">
        <v>40400</v>
      </c>
      <c r="C717" s="18">
        <v>15.134962</v>
      </c>
      <c r="D717" s="149">
        <f t="shared" si="21"/>
        <v>-5.6554450908013365E-2</v>
      </c>
    </row>
    <row r="718" spans="2:4" x14ac:dyDescent="0.25">
      <c r="B718" s="12">
        <v>40393</v>
      </c>
      <c r="C718" s="18">
        <v>16.042221000000001</v>
      </c>
      <c r="D718" s="149">
        <f t="shared" si="21"/>
        <v>5.834222094315944E-3</v>
      </c>
    </row>
    <row r="719" spans="2:4" x14ac:dyDescent="0.25">
      <c r="B719" s="12">
        <v>40386</v>
      </c>
      <c r="C719" s="18">
        <v>15.949170000000001</v>
      </c>
      <c r="D719" s="149">
        <f t="shared" si="21"/>
        <v>2.7270193656627528E-2</v>
      </c>
    </row>
    <row r="720" spans="2:4" x14ac:dyDescent="0.25">
      <c r="B720" s="12">
        <v>40379</v>
      </c>
      <c r="C720" s="18">
        <v>15.525779</v>
      </c>
      <c r="D720" s="149">
        <f t="shared" si="21"/>
        <v>4.9701355510567646E-2</v>
      </c>
    </row>
    <row r="721" spans="2:4" x14ac:dyDescent="0.25">
      <c r="B721" s="12">
        <v>40372</v>
      </c>
      <c r="C721" s="18">
        <v>14.790663</v>
      </c>
      <c r="D721" s="149">
        <f t="shared" si="21"/>
        <v>-9.6578471020432044E-3</v>
      </c>
    </row>
    <row r="722" spans="2:4" x14ac:dyDescent="0.25">
      <c r="B722" s="12">
        <v>40365</v>
      </c>
      <c r="C722" s="18">
        <v>14.934901999999999</v>
      </c>
      <c r="D722" s="149">
        <f t="shared" si="21"/>
        <v>4.1194047914342447E-2</v>
      </c>
    </row>
    <row r="723" spans="2:4" x14ac:dyDescent="0.25">
      <c r="B723" s="12">
        <v>40358</v>
      </c>
      <c r="C723" s="18">
        <v>14.344014</v>
      </c>
      <c r="D723" s="149">
        <f t="shared" si="21"/>
        <v>-4.5215053716918141E-2</v>
      </c>
    </row>
    <row r="724" spans="2:4" x14ac:dyDescent="0.25">
      <c r="B724" s="12">
        <v>40351</v>
      </c>
      <c r="C724" s="18">
        <v>15.023293000000001</v>
      </c>
      <c r="D724" s="149">
        <f t="shared" si="21"/>
        <v>-5.3357330694908889E-2</v>
      </c>
    </row>
    <row r="725" spans="2:4" x14ac:dyDescent="0.25">
      <c r="B725" s="12">
        <v>40344</v>
      </c>
      <c r="C725" s="18">
        <v>15.870077999999999</v>
      </c>
      <c r="D725" s="149">
        <f t="shared" si="21"/>
        <v>4.7604996635402408E-2</v>
      </c>
    </row>
    <row r="726" spans="2:4" x14ac:dyDescent="0.25">
      <c r="B726" s="12">
        <v>40337</v>
      </c>
      <c r="C726" s="18">
        <v>15.148914</v>
      </c>
      <c r="D726" s="149">
        <f t="shared" si="21"/>
        <v>4.8968602984560849E-2</v>
      </c>
    </row>
    <row r="727" spans="2:4" x14ac:dyDescent="0.25">
      <c r="B727" s="12">
        <v>40330</v>
      </c>
      <c r="C727" s="18">
        <v>14.441723</v>
      </c>
      <c r="D727" s="149">
        <f t="shared" si="21"/>
        <v>-1.6084353745446922E-3</v>
      </c>
    </row>
    <row r="728" spans="2:4" x14ac:dyDescent="0.25">
      <c r="B728" s="12">
        <v>40323</v>
      </c>
      <c r="C728" s="18">
        <v>14.464988999999999</v>
      </c>
      <c r="D728" s="149">
        <f t="shared" si="21"/>
        <v>-1.6138670887694606E-2</v>
      </c>
    </row>
    <row r="729" spans="2:4" x14ac:dyDescent="0.25">
      <c r="B729" s="12">
        <v>40316</v>
      </c>
      <c r="C729" s="18">
        <v>14.702264</v>
      </c>
      <c r="D729" s="149">
        <f t="shared" si="21"/>
        <v>7.734853284404819E-3</v>
      </c>
    </row>
    <row r="730" spans="2:4" x14ac:dyDescent="0.25">
      <c r="B730" s="12">
        <v>40309</v>
      </c>
      <c r="C730" s="18">
        <v>14.589416999999999</v>
      </c>
      <c r="D730" s="149">
        <f t="shared" si="21"/>
        <v>9.5015165103684573E-4</v>
      </c>
    </row>
    <row r="731" spans="2:4" x14ac:dyDescent="0.25">
      <c r="B731" s="12">
        <v>40302</v>
      </c>
      <c r="C731" s="18">
        <v>14.575568000000001</v>
      </c>
      <c r="D731" s="149">
        <f t="shared" si="21"/>
        <v>-2.1381987093890942E-2</v>
      </c>
    </row>
    <row r="732" spans="2:4" x14ac:dyDescent="0.25">
      <c r="B732" s="12">
        <v>40295</v>
      </c>
      <c r="C732" s="18">
        <v>14.894031999999999</v>
      </c>
      <c r="D732" s="149">
        <f t="shared" si="21"/>
        <v>-2.3305273694272044E-2</v>
      </c>
    </row>
    <row r="733" spans="2:4" x14ac:dyDescent="0.25">
      <c r="B733" s="12">
        <v>40288</v>
      </c>
      <c r="C733" s="18">
        <v>15.249423999999999</v>
      </c>
      <c r="D733" s="149">
        <f t="shared" si="21"/>
        <v>3.0889453920272647E-2</v>
      </c>
    </row>
    <row r="734" spans="2:4" x14ac:dyDescent="0.25">
      <c r="B734" s="12">
        <v>40281</v>
      </c>
      <c r="C734" s="18">
        <v>14.792491999999999</v>
      </c>
      <c r="D734" s="149">
        <f t="shared" si="21"/>
        <v>-4.6582088305923142E-3</v>
      </c>
    </row>
    <row r="735" spans="2:4" x14ac:dyDescent="0.25">
      <c r="B735" s="12">
        <v>40274</v>
      </c>
      <c r="C735" s="18">
        <v>14.861720999999999</v>
      </c>
      <c r="D735" s="149">
        <f t="shared" si="21"/>
        <v>-6.7862194514366481E-3</v>
      </c>
    </row>
    <row r="736" spans="2:4" x14ac:dyDescent="0.25">
      <c r="B736" s="12">
        <v>40267</v>
      </c>
      <c r="C736" s="18">
        <v>14.963265</v>
      </c>
      <c r="D736" s="149">
        <f t="shared" si="21"/>
        <v>3.0514691753948497E-2</v>
      </c>
    </row>
    <row r="737" spans="2:4" x14ac:dyDescent="0.25">
      <c r="B737" s="12">
        <v>40260</v>
      </c>
      <c r="C737" s="18">
        <v>14.520186000000001</v>
      </c>
      <c r="D737" s="149">
        <f t="shared" si="21"/>
        <v>-6.3168559008863756E-3</v>
      </c>
    </row>
    <row r="738" spans="2:4" x14ac:dyDescent="0.25">
      <c r="B738" s="12">
        <v>40253</v>
      </c>
      <c r="C738" s="18">
        <v>14.612491</v>
      </c>
      <c r="D738" s="149">
        <f t="shared" si="21"/>
        <v>1.3768458402201311E-2</v>
      </c>
    </row>
    <row r="739" spans="2:4" x14ac:dyDescent="0.25">
      <c r="B739" s="12">
        <v>40246</v>
      </c>
      <c r="C739" s="18">
        <v>14.414032000000001</v>
      </c>
      <c r="D739" s="149">
        <f t="shared" si="21"/>
        <v>1.3961388655517881E-2</v>
      </c>
    </row>
    <row r="740" spans="2:4" x14ac:dyDescent="0.25">
      <c r="B740" s="12">
        <v>40239</v>
      </c>
      <c r="C740" s="18">
        <v>14.215563</v>
      </c>
      <c r="D740" s="149">
        <f t="shared" si="21"/>
        <v>5.6241459940573391E-2</v>
      </c>
    </row>
    <row r="741" spans="2:4" x14ac:dyDescent="0.25">
      <c r="B741" s="12">
        <v>40232</v>
      </c>
      <c r="C741" s="18">
        <v>13.458629999999999</v>
      </c>
      <c r="D741" s="149">
        <f t="shared" si="21"/>
        <v>-1.186049632853392E-2</v>
      </c>
    </row>
    <row r="742" spans="2:4" x14ac:dyDescent="0.25">
      <c r="B742" s="12">
        <v>40225</v>
      </c>
      <c r="C742" s="18">
        <v>13.620172</v>
      </c>
      <c r="D742" s="149">
        <f t="shared" si="21"/>
        <v>4.0116448806259974E-2</v>
      </c>
    </row>
    <row r="743" spans="2:4" x14ac:dyDescent="0.25">
      <c r="B743" s="12">
        <v>40218</v>
      </c>
      <c r="C743" s="18">
        <v>13.094853000000001</v>
      </c>
      <c r="D743" s="149">
        <f t="shared" si="21"/>
        <v>2.032777550386422E-2</v>
      </c>
    </row>
    <row r="744" spans="2:4" x14ac:dyDescent="0.25">
      <c r="B744" s="12">
        <v>40211</v>
      </c>
      <c r="C744" s="18">
        <v>12.833966999999999</v>
      </c>
      <c r="D744" s="149">
        <f t="shared" si="21"/>
        <v>-8.5154813032578547E-2</v>
      </c>
    </row>
    <row r="745" spans="2:4" x14ac:dyDescent="0.25">
      <c r="B745" s="12">
        <v>40204</v>
      </c>
      <c r="C745" s="18">
        <v>14.028567000000001</v>
      </c>
      <c r="D745" s="149">
        <f t="shared" si="21"/>
        <v>-1.9540363913487235E-3</v>
      </c>
    </row>
    <row r="746" spans="2:4" x14ac:dyDescent="0.25">
      <c r="B746" s="12">
        <v>40197</v>
      </c>
      <c r="C746" s="18">
        <v>14.056032999999999</v>
      </c>
      <c r="D746" s="149">
        <f t="shared" si="21"/>
        <v>-2.9393307331778362E-2</v>
      </c>
    </row>
    <row r="747" spans="2:4" x14ac:dyDescent="0.25">
      <c r="B747" s="12">
        <v>40190</v>
      </c>
      <c r="C747" s="18">
        <v>14.481698</v>
      </c>
      <c r="D747" s="149">
        <f t="shared" si="21"/>
        <v>-3.2415685883056655E-2</v>
      </c>
    </row>
    <row r="748" spans="2:4" x14ac:dyDescent="0.25">
      <c r="B748" s="12">
        <v>40183</v>
      </c>
      <c r="C748" s="18">
        <v>14.966858999999999</v>
      </c>
      <c r="D748" s="149">
        <f t="shared" si="21"/>
        <v>1.8374321238989522E-2</v>
      </c>
    </row>
    <row r="749" spans="2:4" x14ac:dyDescent="0.25">
      <c r="B749" s="12">
        <v>40176</v>
      </c>
      <c r="C749" s="18">
        <v>14.696815000000001</v>
      </c>
      <c r="D749" s="149">
        <f t="shared" si="21"/>
        <v>2.066105945354324E-2</v>
      </c>
    </row>
    <row r="750" spans="2:4" x14ac:dyDescent="0.25">
      <c r="B750" s="12">
        <v>40169</v>
      </c>
      <c r="C750" s="18">
        <v>14.39931</v>
      </c>
      <c r="D750" s="149">
        <f t="shared" si="21"/>
        <v>5.4333709271712216E-3</v>
      </c>
    </row>
    <row r="751" spans="2:4" x14ac:dyDescent="0.25">
      <c r="B751" s="12">
        <v>40162</v>
      </c>
      <c r="C751" s="18">
        <v>14.321496</v>
      </c>
      <c r="D751" s="149">
        <f t="shared" si="21"/>
        <v>-5.0871416499544964E-3</v>
      </c>
    </row>
    <row r="752" spans="2:4" x14ac:dyDescent="0.25">
      <c r="B752" s="12">
        <v>40155</v>
      </c>
      <c r="C752" s="18">
        <v>14.394724</v>
      </c>
      <c r="D752" s="149">
        <f t="shared" si="21"/>
        <v>-1.2248829686269169E-2</v>
      </c>
    </row>
    <row r="753" spans="2:4" x14ac:dyDescent="0.25">
      <c r="B753" s="12">
        <v>40148</v>
      </c>
      <c r="C753" s="18">
        <v>14.573229</v>
      </c>
      <c r="D753" s="149">
        <f t="shared" si="21"/>
        <v>-2.3911874418085399E-2</v>
      </c>
    </row>
    <row r="754" spans="2:4" x14ac:dyDescent="0.25">
      <c r="B754" s="12">
        <v>40141</v>
      </c>
      <c r="C754" s="18">
        <v>14.930239</v>
      </c>
      <c r="D754" s="149">
        <f t="shared" si="21"/>
        <v>-1.4204016489798521E-2</v>
      </c>
    </row>
    <row r="755" spans="2:4" x14ac:dyDescent="0.25">
      <c r="B755" s="12">
        <v>40134</v>
      </c>
      <c r="C755" s="18">
        <v>15.145364000000001</v>
      </c>
      <c r="D755" s="149">
        <f t="shared" si="21"/>
        <v>-5.2578532126918431E-2</v>
      </c>
    </row>
    <row r="756" spans="2:4" x14ac:dyDescent="0.25">
      <c r="B756" s="12">
        <v>40127</v>
      </c>
      <c r="C756" s="18">
        <v>15.985878</v>
      </c>
      <c r="D756" s="149">
        <f t="shared" si="21"/>
        <v>1.6767699690858562E-2</v>
      </c>
    </row>
    <row r="757" spans="2:4" x14ac:dyDescent="0.25">
      <c r="B757" s="12">
        <v>40120</v>
      </c>
      <c r="C757" s="18">
        <v>15.722251999999999</v>
      </c>
      <c r="D757" s="149">
        <f t="shared" si="21"/>
        <v>8.1951823016934489E-2</v>
      </c>
    </row>
    <row r="758" spans="2:4" x14ac:dyDescent="0.25">
      <c r="B758" s="12">
        <v>40113</v>
      </c>
      <c r="C758" s="18">
        <v>14.531378999999999</v>
      </c>
      <c r="D758" s="149">
        <f t="shared" si="21"/>
        <v>-4.5101685376867207E-2</v>
      </c>
    </row>
    <row r="759" spans="2:4" x14ac:dyDescent="0.25">
      <c r="B759" s="12">
        <v>40106</v>
      </c>
      <c r="C759" s="18">
        <v>15.217724</v>
      </c>
      <c r="D759" s="149">
        <f t="shared" si="21"/>
        <v>-5.0751708746529012E-2</v>
      </c>
    </row>
    <row r="760" spans="2:4" x14ac:dyDescent="0.25">
      <c r="B760" s="12">
        <v>40099</v>
      </c>
      <c r="C760" s="18">
        <v>16.031341999999999</v>
      </c>
      <c r="D760" s="149">
        <f t="shared" si="21"/>
        <v>7.8263905026555669E-2</v>
      </c>
    </row>
    <row r="761" spans="2:4" x14ac:dyDescent="0.25">
      <c r="B761" s="12">
        <v>40092</v>
      </c>
      <c r="C761" s="18">
        <v>14.867735</v>
      </c>
      <c r="D761" s="149">
        <f t="shared" si="21"/>
        <v>5.7549561071410515E-2</v>
      </c>
    </row>
    <row r="762" spans="2:4" x14ac:dyDescent="0.25">
      <c r="B762" s="12">
        <v>40085</v>
      </c>
      <c r="C762" s="18">
        <v>14.058665</v>
      </c>
      <c r="D762" s="149">
        <f t="shared" si="21"/>
        <v>-4.5959465035097957E-2</v>
      </c>
    </row>
    <row r="763" spans="2:4" x14ac:dyDescent="0.25">
      <c r="B763" s="12">
        <v>40078</v>
      </c>
      <c r="C763" s="18">
        <v>14.73592</v>
      </c>
      <c r="D763" s="149">
        <f t="shared" si="21"/>
        <v>-2.2021233457196199E-2</v>
      </c>
    </row>
    <row r="764" spans="2:4" x14ac:dyDescent="0.25">
      <c r="B764" s="12">
        <v>40071</v>
      </c>
      <c r="C764" s="18">
        <v>15.067729999999999</v>
      </c>
      <c r="D764" s="149">
        <f t="shared" si="21"/>
        <v>1.4071742621449168E-2</v>
      </c>
    </row>
    <row r="765" spans="2:4" x14ac:dyDescent="0.25">
      <c r="B765" s="12">
        <v>40064</v>
      </c>
      <c r="C765" s="18">
        <v>14.858643000000001</v>
      </c>
      <c r="D765" s="149">
        <f t="shared" si="21"/>
        <v>6.3434736968746686E-2</v>
      </c>
    </row>
    <row r="766" spans="2:4" x14ac:dyDescent="0.25">
      <c r="B766" s="12">
        <v>40057</v>
      </c>
      <c r="C766" s="18">
        <v>13.972313</v>
      </c>
      <c r="D766" s="149">
        <f t="shared" si="21"/>
        <v>-4.2111261733593919E-3</v>
      </c>
    </row>
    <row r="767" spans="2:4" x14ac:dyDescent="0.25">
      <c r="B767" s="12">
        <v>40050</v>
      </c>
      <c r="C767" s="18">
        <v>14.031401000000001</v>
      </c>
      <c r="D767" s="149">
        <f t="shared" si="21"/>
        <v>-3.2591782911829958E-2</v>
      </c>
    </row>
    <row r="768" spans="2:4" x14ac:dyDescent="0.25">
      <c r="B768" s="12">
        <v>40043</v>
      </c>
      <c r="C768" s="18">
        <v>14.504116</v>
      </c>
      <c r="D768" s="149">
        <f t="shared" si="21"/>
        <v>8.424843473349819E-2</v>
      </c>
    </row>
    <row r="769" spans="2:4" x14ac:dyDescent="0.25">
      <c r="B769" s="12">
        <v>40036</v>
      </c>
      <c r="C769" s="18">
        <v>13.377115</v>
      </c>
      <c r="D769" s="149">
        <f t="shared" si="21"/>
        <v>-3.1983911547376676E-2</v>
      </c>
    </row>
    <row r="770" spans="2:4" x14ac:dyDescent="0.25">
      <c r="B770" s="12">
        <v>40029</v>
      </c>
      <c r="C770" s="18">
        <v>13.819103999999999</v>
      </c>
      <c r="D770" s="149">
        <f t="shared" si="21"/>
        <v>-6.1274937859776002E-2</v>
      </c>
    </row>
    <row r="771" spans="2:4" x14ac:dyDescent="0.25">
      <c r="B771" s="12">
        <v>40022</v>
      </c>
      <c r="C771" s="18">
        <v>14.721140999999999</v>
      </c>
      <c r="D771" s="149">
        <f t="shared" si="21"/>
        <v>3.999043819592929E-3</v>
      </c>
    </row>
    <row r="772" spans="2:4" x14ac:dyDescent="0.25">
      <c r="B772" s="12">
        <v>40015</v>
      </c>
      <c r="C772" s="18">
        <v>14.662504999999999</v>
      </c>
      <c r="D772" s="149">
        <f t="shared" si="21"/>
        <v>5.5177355012923757E-2</v>
      </c>
    </row>
    <row r="773" spans="2:4" x14ac:dyDescent="0.25">
      <c r="B773" s="12">
        <v>40008</v>
      </c>
      <c r="C773" s="18">
        <v>13.895773</v>
      </c>
      <c r="D773" s="149">
        <f t="shared" ref="D773:D836" si="22">C773/C774-1</f>
        <v>6.3147038559984381E-2</v>
      </c>
    </row>
    <row r="774" spans="2:4" x14ac:dyDescent="0.25">
      <c r="B774" s="12">
        <v>40001</v>
      </c>
      <c r="C774" s="18">
        <v>13.070415000000001</v>
      </c>
      <c r="D774" s="149">
        <f t="shared" si="22"/>
        <v>7.6492566798973538E-3</v>
      </c>
    </row>
    <row r="775" spans="2:4" x14ac:dyDescent="0.25">
      <c r="B775" s="12">
        <v>39994</v>
      </c>
      <c r="C775" s="18">
        <v>12.971195</v>
      </c>
      <c r="D775" s="149">
        <f t="shared" si="22"/>
        <v>-3.5223375045975169E-2</v>
      </c>
    </row>
    <row r="776" spans="2:4" x14ac:dyDescent="0.25">
      <c r="B776" s="12">
        <v>39987</v>
      </c>
      <c r="C776" s="18">
        <v>13.444765</v>
      </c>
      <c r="D776" s="149">
        <f t="shared" si="22"/>
        <v>3.6149654531108855E-2</v>
      </c>
    </row>
    <row r="777" spans="2:4" x14ac:dyDescent="0.25">
      <c r="B777" s="12">
        <v>39980</v>
      </c>
      <c r="C777" s="18">
        <v>12.975698</v>
      </c>
      <c r="D777" s="149">
        <f t="shared" si="22"/>
        <v>-8.8980827641144788E-2</v>
      </c>
    </row>
    <row r="778" spans="2:4" x14ac:dyDescent="0.25">
      <c r="B778" s="12">
        <v>39973</v>
      </c>
      <c r="C778" s="18">
        <v>14.243057</v>
      </c>
      <c r="D778" s="149">
        <f t="shared" si="22"/>
        <v>-2.6810468287936651E-2</v>
      </c>
    </row>
    <row r="779" spans="2:4" x14ac:dyDescent="0.25">
      <c r="B779" s="12">
        <v>39966</v>
      </c>
      <c r="C779" s="18">
        <v>14.635439999999999</v>
      </c>
      <c r="D779" s="149">
        <f t="shared" si="22"/>
        <v>-2.6110240873260415E-2</v>
      </c>
    </row>
    <row r="780" spans="2:4" x14ac:dyDescent="0.25">
      <c r="B780" s="12">
        <v>39959</v>
      </c>
      <c r="C780" s="18">
        <v>15.02782</v>
      </c>
      <c r="D780" s="149">
        <f t="shared" si="22"/>
        <v>0.13217776187292229</v>
      </c>
    </row>
    <row r="781" spans="2:4" x14ac:dyDescent="0.25">
      <c r="B781" s="12">
        <v>39952</v>
      </c>
      <c r="C781" s="18">
        <v>13.273375</v>
      </c>
      <c r="D781" s="149">
        <f t="shared" si="22"/>
        <v>-3.733062045343738E-3</v>
      </c>
    </row>
    <row r="782" spans="2:4" x14ac:dyDescent="0.25">
      <c r="B782" s="12">
        <v>39945</v>
      </c>
      <c r="C782" s="18">
        <v>13.323111000000001</v>
      </c>
      <c r="D782" s="149">
        <f t="shared" si="22"/>
        <v>-3.8101143872532162E-2</v>
      </c>
    </row>
    <row r="783" spans="2:4" x14ac:dyDescent="0.25">
      <c r="B783" s="12">
        <v>39938</v>
      </c>
      <c r="C783" s="18">
        <v>13.850844</v>
      </c>
      <c r="D783" s="149">
        <f t="shared" si="22"/>
        <v>-1.1490702512516271E-2</v>
      </c>
    </row>
    <row r="784" spans="2:4" x14ac:dyDescent="0.25">
      <c r="B784" s="12">
        <v>39931</v>
      </c>
      <c r="C784" s="18">
        <v>14.011850000000001</v>
      </c>
      <c r="D784" s="149">
        <f t="shared" si="22"/>
        <v>5.7374101180887926E-2</v>
      </c>
    </row>
    <row r="785" spans="2:4" x14ac:dyDescent="0.25">
      <c r="B785" s="12">
        <v>39924</v>
      </c>
      <c r="C785" s="18">
        <v>13.251554</v>
      </c>
      <c r="D785" s="149">
        <f t="shared" si="22"/>
        <v>3.7828525252575851E-2</v>
      </c>
    </row>
    <row r="786" spans="2:4" x14ac:dyDescent="0.25">
      <c r="B786" s="12">
        <v>39917</v>
      </c>
      <c r="C786" s="18">
        <v>12.768539000000001</v>
      </c>
      <c r="D786" s="149">
        <f t="shared" si="22"/>
        <v>-1.0398821581075302E-2</v>
      </c>
    </row>
    <row r="787" spans="2:4" x14ac:dyDescent="0.25">
      <c r="B787" s="12">
        <v>39910</v>
      </c>
      <c r="C787" s="18">
        <v>12.902711999999999</v>
      </c>
      <c r="D787" s="149">
        <f t="shared" si="22"/>
        <v>1.3703331130366925E-2</v>
      </c>
    </row>
    <row r="788" spans="2:4" x14ac:dyDescent="0.25">
      <c r="B788" s="12">
        <v>39903</v>
      </c>
      <c r="C788" s="18">
        <v>12.728292</v>
      </c>
      <c r="D788" s="149">
        <f t="shared" si="22"/>
        <v>0.11783196160254494</v>
      </c>
    </row>
    <row r="789" spans="2:4" x14ac:dyDescent="0.25">
      <c r="B789" s="12">
        <v>39896</v>
      </c>
      <c r="C789" s="18">
        <v>11.386588</v>
      </c>
      <c r="D789" s="149">
        <f t="shared" si="22"/>
        <v>-4.6441575077249664E-2</v>
      </c>
    </row>
    <row r="790" spans="2:4" x14ac:dyDescent="0.25">
      <c r="B790" s="12">
        <v>39889</v>
      </c>
      <c r="C790" s="18">
        <v>11.941153999999999</v>
      </c>
      <c r="D790" s="149">
        <f t="shared" si="22"/>
        <v>9.2470922176837167E-2</v>
      </c>
    </row>
    <row r="791" spans="2:4" x14ac:dyDescent="0.25">
      <c r="B791" s="12">
        <v>39882</v>
      </c>
      <c r="C791" s="18">
        <v>10.930408999999999</v>
      </c>
      <c r="D791" s="149">
        <f t="shared" si="22"/>
        <v>0.15174402609145243</v>
      </c>
    </row>
    <row r="792" spans="2:4" x14ac:dyDescent="0.25">
      <c r="B792" s="12">
        <v>39875</v>
      </c>
      <c r="C792" s="18">
        <v>9.4903110000000002</v>
      </c>
      <c r="D792" s="149">
        <f t="shared" si="22"/>
        <v>1.4339988781703283E-2</v>
      </c>
    </row>
    <row r="793" spans="2:4" x14ac:dyDescent="0.25">
      <c r="B793" s="12">
        <v>39868</v>
      </c>
      <c r="C793" s="18">
        <v>9.3561440000000005</v>
      </c>
      <c r="D793" s="149">
        <f t="shared" si="22"/>
        <v>-7.1872249685139833E-2</v>
      </c>
    </row>
    <row r="794" spans="2:4" x14ac:dyDescent="0.25">
      <c r="B794" s="12">
        <v>39861</v>
      </c>
      <c r="C794" s="18">
        <v>10.080664000000001</v>
      </c>
      <c r="D794" s="149">
        <f t="shared" si="22"/>
        <v>-0.15764187012913211</v>
      </c>
    </row>
    <row r="795" spans="2:4" x14ac:dyDescent="0.25">
      <c r="B795" s="12">
        <v>39854</v>
      </c>
      <c r="C795" s="18">
        <v>11.967195</v>
      </c>
      <c r="D795" s="149">
        <f t="shared" si="22"/>
        <v>-3.4334119791777251E-2</v>
      </c>
    </row>
    <row r="796" spans="2:4" x14ac:dyDescent="0.25">
      <c r="B796" s="12">
        <v>39847</v>
      </c>
      <c r="C796" s="18">
        <v>12.392687</v>
      </c>
      <c r="D796" s="149">
        <f t="shared" si="22"/>
        <v>4.0178180232271155E-2</v>
      </c>
    </row>
    <row r="797" spans="2:4" x14ac:dyDescent="0.25">
      <c r="B797" s="12">
        <v>39840</v>
      </c>
      <c r="C797" s="18">
        <v>11.914004</v>
      </c>
      <c r="D797" s="149">
        <f t="shared" si="22"/>
        <v>-9.2198510227697761E-2</v>
      </c>
    </row>
    <row r="798" spans="2:4" x14ac:dyDescent="0.25">
      <c r="B798" s="12">
        <v>39833</v>
      </c>
      <c r="C798" s="18">
        <v>13.124019000000001</v>
      </c>
      <c r="D798" s="149">
        <f t="shared" si="22"/>
        <v>4.0407451634085101E-2</v>
      </c>
    </row>
    <row r="799" spans="2:4" x14ac:dyDescent="0.25">
      <c r="B799" s="12">
        <v>39826</v>
      </c>
      <c r="C799" s="18">
        <v>12.614307</v>
      </c>
      <c r="D799" s="149">
        <f t="shared" si="22"/>
        <v>2.5216093534103035E-2</v>
      </c>
    </row>
    <row r="800" spans="2:4" x14ac:dyDescent="0.25">
      <c r="B800" s="12">
        <v>39819</v>
      </c>
      <c r="C800" s="18">
        <v>12.304047000000001</v>
      </c>
      <c r="D800" s="149">
        <f t="shared" si="22"/>
        <v>-5.3851078235774286E-2</v>
      </c>
    </row>
    <row r="801" spans="2:4" x14ac:dyDescent="0.25">
      <c r="B801" s="12">
        <v>39812</v>
      </c>
      <c r="C801" s="18">
        <v>13.004345000000001</v>
      </c>
      <c r="D801" s="149">
        <f t="shared" si="22"/>
        <v>0.13194435619195621</v>
      </c>
    </row>
    <row r="802" spans="2:4" x14ac:dyDescent="0.25">
      <c r="B802" s="12">
        <v>39805</v>
      </c>
      <c r="C802" s="18">
        <v>11.488502</v>
      </c>
      <c r="D802" s="149">
        <f t="shared" si="22"/>
        <v>4.138216411839224E-2</v>
      </c>
    </row>
    <row r="803" spans="2:4" x14ac:dyDescent="0.25">
      <c r="B803" s="12">
        <v>39798</v>
      </c>
      <c r="C803" s="18">
        <v>11.031974999999999</v>
      </c>
      <c r="D803" s="149">
        <f t="shared" si="22"/>
        <v>7.2847524299020083E-3</v>
      </c>
    </row>
    <row r="804" spans="2:4" x14ac:dyDescent="0.25">
      <c r="B804" s="12">
        <v>39791</v>
      </c>
      <c r="C804" s="18">
        <v>10.952190999999999</v>
      </c>
      <c r="D804" s="149">
        <f t="shared" si="22"/>
        <v>3.7363177147795357E-2</v>
      </c>
    </row>
    <row r="805" spans="2:4" x14ac:dyDescent="0.25">
      <c r="B805" s="12">
        <v>39784</v>
      </c>
      <c r="C805" s="18">
        <v>10.557721000000001</v>
      </c>
      <c r="D805" s="149">
        <f t="shared" si="22"/>
        <v>2.6281889893898791E-2</v>
      </c>
    </row>
    <row r="806" spans="2:4" x14ac:dyDescent="0.25">
      <c r="B806" s="12">
        <v>39777</v>
      </c>
      <c r="C806" s="18">
        <v>10.28735</v>
      </c>
      <c r="D806" s="149">
        <f t="shared" si="22"/>
        <v>-5.3039839367440611E-2</v>
      </c>
    </row>
    <row r="807" spans="2:4" x14ac:dyDescent="0.25">
      <c r="B807" s="12">
        <v>39770</v>
      </c>
      <c r="C807" s="18">
        <v>10.863550999999999</v>
      </c>
      <c r="D807" s="149">
        <f t="shared" si="22"/>
        <v>-3.9308946663815236E-3</v>
      </c>
    </row>
    <row r="808" spans="2:4" x14ac:dyDescent="0.25">
      <c r="B808" s="12">
        <v>39763</v>
      </c>
      <c r="C808" s="18">
        <v>10.906423</v>
      </c>
      <c r="D808" s="149">
        <f t="shared" si="22"/>
        <v>-0.12907709229396469</v>
      </c>
    </row>
    <row r="809" spans="2:4" x14ac:dyDescent="0.25">
      <c r="B809" s="12">
        <v>39756</v>
      </c>
      <c r="C809" s="18">
        <v>12.522834</v>
      </c>
      <c r="D809" s="149">
        <f t="shared" si="22"/>
        <v>2.149757624606119E-2</v>
      </c>
    </row>
    <row r="810" spans="2:4" x14ac:dyDescent="0.25">
      <c r="B810" s="12">
        <v>39749</v>
      </c>
      <c r="C810" s="18">
        <v>12.259289000000001</v>
      </c>
      <c r="D810" s="149">
        <f t="shared" si="22"/>
        <v>0.25834099569901636</v>
      </c>
    </row>
    <row r="811" spans="2:4" x14ac:dyDescent="0.25">
      <c r="B811" s="12">
        <v>39742</v>
      </c>
      <c r="C811" s="18">
        <v>9.7424219999999995</v>
      </c>
      <c r="D811" s="149">
        <f t="shared" si="22"/>
        <v>-0.18992008893696799</v>
      </c>
    </row>
    <row r="812" spans="2:4" x14ac:dyDescent="0.25">
      <c r="B812" s="12">
        <v>39735</v>
      </c>
      <c r="C812" s="18">
        <v>12.026495000000001</v>
      </c>
      <c r="D812" s="149">
        <f t="shared" si="22"/>
        <v>-0.13162063275721991</v>
      </c>
    </row>
    <row r="813" spans="2:4" x14ac:dyDescent="0.25">
      <c r="B813" s="12">
        <v>39728</v>
      </c>
      <c r="C813" s="18">
        <v>13.849356</v>
      </c>
      <c r="D813" s="149">
        <f t="shared" si="22"/>
        <v>-5.7680782652573037E-2</v>
      </c>
    </row>
    <row r="814" spans="2:4" x14ac:dyDescent="0.25">
      <c r="B814" s="12">
        <v>39721</v>
      </c>
      <c r="C814" s="18">
        <v>14.697096</v>
      </c>
      <c r="D814" s="149">
        <f t="shared" si="22"/>
        <v>-0.10725672175657097</v>
      </c>
    </row>
    <row r="815" spans="2:4" x14ac:dyDescent="0.25">
      <c r="B815" s="12">
        <v>39714</v>
      </c>
      <c r="C815" s="18">
        <v>16.462847</v>
      </c>
      <c r="D815" s="149">
        <f t="shared" si="22"/>
        <v>-9.2713995255042536E-2</v>
      </c>
    </row>
    <row r="816" spans="2:4" x14ac:dyDescent="0.25">
      <c r="B816" s="12">
        <v>39707</v>
      </c>
      <c r="C816" s="18">
        <v>18.145157000000001</v>
      </c>
      <c r="D816" s="149">
        <f t="shared" si="22"/>
        <v>1.2003896501982636E-2</v>
      </c>
    </row>
    <row r="817" spans="2:4" x14ac:dyDescent="0.25">
      <c r="B817" s="12">
        <v>39700</v>
      </c>
      <c r="C817" s="18">
        <v>17.929928</v>
      </c>
      <c r="D817" s="149">
        <f t="shared" si="22"/>
        <v>-7.0159665065291588E-2</v>
      </c>
    </row>
    <row r="818" spans="2:4" x14ac:dyDescent="0.25">
      <c r="B818" s="12">
        <v>39693</v>
      </c>
      <c r="C818" s="18">
        <v>19.282803000000001</v>
      </c>
      <c r="D818" s="149">
        <f t="shared" si="22"/>
        <v>-2.5959261616740115E-2</v>
      </c>
    </row>
    <row r="819" spans="2:4" x14ac:dyDescent="0.25">
      <c r="B819" s="12">
        <v>39686</v>
      </c>
      <c r="C819" s="18">
        <v>19.796710999999998</v>
      </c>
      <c r="D819" s="149">
        <f t="shared" si="22"/>
        <v>1.6463488239180757E-2</v>
      </c>
    </row>
    <row r="820" spans="2:4" x14ac:dyDescent="0.25">
      <c r="B820" s="12">
        <v>39679</v>
      </c>
      <c r="C820" s="18">
        <v>19.476067</v>
      </c>
      <c r="D820" s="149">
        <f t="shared" si="22"/>
        <v>7.4246882029764816E-3</v>
      </c>
    </row>
    <row r="821" spans="2:4" x14ac:dyDescent="0.25">
      <c r="B821" s="12">
        <v>39672</v>
      </c>
      <c r="C821" s="18">
        <v>19.332529000000001</v>
      </c>
      <c r="D821" s="149">
        <f t="shared" si="22"/>
        <v>-5.307025681607147E-2</v>
      </c>
    </row>
    <row r="822" spans="2:4" x14ac:dyDescent="0.25">
      <c r="B822" s="12">
        <v>39665</v>
      </c>
      <c r="C822" s="18">
        <v>20.416011999999998</v>
      </c>
      <c r="D822" s="149">
        <f t="shared" si="22"/>
        <v>3.3620229944926194E-2</v>
      </c>
    </row>
    <row r="823" spans="2:4" x14ac:dyDescent="0.25">
      <c r="B823" s="12">
        <v>39658</v>
      </c>
      <c r="C823" s="18">
        <v>19.751947000000001</v>
      </c>
      <c r="D823" s="149">
        <f t="shared" si="22"/>
        <v>6.7280513108695317E-2</v>
      </c>
    </row>
    <row r="824" spans="2:4" x14ac:dyDescent="0.25">
      <c r="B824" s="12">
        <v>39651</v>
      </c>
      <c r="C824" s="18">
        <v>18.506799999999998</v>
      </c>
      <c r="D824" s="149">
        <f t="shared" si="22"/>
        <v>-4.0977648531791755E-2</v>
      </c>
    </row>
    <row r="825" spans="2:4" x14ac:dyDescent="0.25">
      <c r="B825" s="12">
        <v>39644</v>
      </c>
      <c r="C825" s="18">
        <v>19.297568999999999</v>
      </c>
      <c r="D825" s="149">
        <f t="shared" si="22"/>
        <v>-3.2632852909036503E-2</v>
      </c>
    </row>
    <row r="826" spans="2:4" x14ac:dyDescent="0.25">
      <c r="B826" s="12">
        <v>39637</v>
      </c>
      <c r="C826" s="18">
        <v>19.948547000000001</v>
      </c>
      <c r="D826" s="149">
        <f t="shared" si="22"/>
        <v>-8.4052458093265892E-2</v>
      </c>
    </row>
    <row r="827" spans="2:4" x14ac:dyDescent="0.25">
      <c r="B827" s="12">
        <v>39630</v>
      </c>
      <c r="C827" s="18">
        <v>21.779136999999999</v>
      </c>
      <c r="D827" s="149">
        <f t="shared" si="22"/>
        <v>-3.8942931246659596E-2</v>
      </c>
    </row>
    <row r="828" spans="2:4" x14ac:dyDescent="0.25">
      <c r="B828" s="12">
        <v>39623</v>
      </c>
      <c r="C828" s="18">
        <v>22.661648</v>
      </c>
      <c r="D828" s="149">
        <f t="shared" si="22"/>
        <v>-1.2376256933292251E-2</v>
      </c>
    </row>
    <row r="829" spans="2:4" x14ac:dyDescent="0.25">
      <c r="B829" s="12">
        <v>39616</v>
      </c>
      <c r="C829" s="18">
        <v>22.945629</v>
      </c>
      <c r="D829" s="149">
        <f t="shared" si="22"/>
        <v>2.0003840745958401E-2</v>
      </c>
    </row>
    <row r="830" spans="2:4" x14ac:dyDescent="0.25">
      <c r="B830" s="12">
        <v>39609</v>
      </c>
      <c r="C830" s="18">
        <v>22.495629999999998</v>
      </c>
      <c r="D830" s="149">
        <f t="shared" si="22"/>
        <v>1.7186649495029238E-2</v>
      </c>
    </row>
    <row r="831" spans="2:4" x14ac:dyDescent="0.25">
      <c r="B831" s="12">
        <v>39602</v>
      </c>
      <c r="C831" s="18">
        <v>22.115538000000001</v>
      </c>
      <c r="D831" s="149">
        <f t="shared" si="22"/>
        <v>-1.9182052767653168E-2</v>
      </c>
    </row>
    <row r="832" spans="2:4" x14ac:dyDescent="0.25">
      <c r="B832" s="12">
        <v>39595</v>
      </c>
      <c r="C832" s="18">
        <v>22.548055999999999</v>
      </c>
      <c r="D832" s="149">
        <f t="shared" si="22"/>
        <v>-3.475672699760568E-3</v>
      </c>
    </row>
    <row r="833" spans="2:4" x14ac:dyDescent="0.25">
      <c r="B833" s="12">
        <v>39588</v>
      </c>
      <c r="C833" s="18">
        <v>22.626698999999999</v>
      </c>
      <c r="D833" s="149">
        <f t="shared" si="22"/>
        <v>-2.6632099250001651E-2</v>
      </c>
    </row>
    <row r="834" spans="2:4" x14ac:dyDescent="0.25">
      <c r="B834" s="12">
        <v>39581</v>
      </c>
      <c r="C834" s="18">
        <v>23.245782999999999</v>
      </c>
      <c r="D834" s="149">
        <f t="shared" si="22"/>
        <v>1.8748586884687057E-3</v>
      </c>
    </row>
    <row r="835" spans="2:4" x14ac:dyDescent="0.25">
      <c r="B835" s="12">
        <v>39574</v>
      </c>
      <c r="C835" s="18">
        <v>23.202282</v>
      </c>
      <c r="D835" s="149">
        <f t="shared" si="22"/>
        <v>3.2520208705211662E-2</v>
      </c>
    </row>
    <row r="836" spans="2:4" x14ac:dyDescent="0.25">
      <c r="B836" s="12">
        <v>39567</v>
      </c>
      <c r="C836" s="18">
        <v>22.471503999999999</v>
      </c>
      <c r="D836" s="149">
        <f t="shared" si="22"/>
        <v>0.11312225846355917</v>
      </c>
    </row>
    <row r="837" spans="2:4" x14ac:dyDescent="0.25">
      <c r="B837" s="12">
        <v>39560</v>
      </c>
      <c r="C837" s="18">
        <v>20.187812999999998</v>
      </c>
      <c r="D837" s="149">
        <f t="shared" ref="D837:D900" si="23">C837/C838-1</f>
        <v>-5.6899109927443514E-2</v>
      </c>
    </row>
    <row r="838" spans="2:4" x14ac:dyDescent="0.25">
      <c r="B838" s="12">
        <v>39553</v>
      </c>
      <c r="C838" s="18">
        <v>21.405783</v>
      </c>
      <c r="D838" s="149">
        <f t="shared" si="23"/>
        <v>6.2621485882171424E-2</v>
      </c>
    </row>
    <row r="839" spans="2:4" x14ac:dyDescent="0.25">
      <c r="B839" s="12">
        <v>39546</v>
      </c>
      <c r="C839" s="18">
        <v>20.144316</v>
      </c>
      <c r="D839" s="149">
        <f t="shared" si="23"/>
        <v>-4.6727416965222313E-2</v>
      </c>
    </row>
    <row r="840" spans="2:4" x14ac:dyDescent="0.25">
      <c r="B840" s="12">
        <v>39539</v>
      </c>
      <c r="C840" s="18">
        <v>21.131748000000002</v>
      </c>
      <c r="D840" s="149">
        <f t="shared" si="23"/>
        <v>6.5351084556671823E-2</v>
      </c>
    </row>
    <row r="841" spans="2:4" x14ac:dyDescent="0.25">
      <c r="B841" s="12">
        <v>39532</v>
      </c>
      <c r="C841" s="18">
        <v>19.835477999999998</v>
      </c>
      <c r="D841" s="149">
        <f t="shared" si="23"/>
        <v>-3.4716331451785321E-2</v>
      </c>
    </row>
    <row r="842" spans="2:4" x14ac:dyDescent="0.25">
      <c r="B842" s="12">
        <v>39525</v>
      </c>
      <c r="C842" s="18">
        <v>20.548859</v>
      </c>
      <c r="D842" s="149">
        <f t="shared" si="23"/>
        <v>1.1563377521498719E-2</v>
      </c>
    </row>
    <row r="843" spans="2:4" x14ac:dyDescent="0.25">
      <c r="B843" s="12">
        <v>39518</v>
      </c>
      <c r="C843" s="18">
        <v>20.313960999999999</v>
      </c>
      <c r="D843" s="149">
        <f t="shared" si="23"/>
        <v>-0.10036634212211659</v>
      </c>
    </row>
    <row r="844" spans="2:4" x14ac:dyDescent="0.25">
      <c r="B844" s="12">
        <v>39511</v>
      </c>
      <c r="C844" s="18">
        <v>22.580259000000002</v>
      </c>
      <c r="D844" s="149">
        <f t="shared" si="23"/>
        <v>-3.530915957465397E-2</v>
      </c>
    </row>
    <row r="845" spans="2:4" x14ac:dyDescent="0.25">
      <c r="B845" s="12">
        <v>39504</v>
      </c>
      <c r="C845" s="18">
        <v>23.406731000000001</v>
      </c>
      <c r="D845" s="149">
        <f t="shared" si="23"/>
        <v>2.6320578053964816E-2</v>
      </c>
    </row>
    <row r="846" spans="2:4" x14ac:dyDescent="0.25">
      <c r="B846" s="12">
        <v>39497</v>
      </c>
      <c r="C846" s="18">
        <v>22.806452</v>
      </c>
      <c r="D846" s="149">
        <f t="shared" si="23"/>
        <v>3.5973778563381131E-2</v>
      </c>
    </row>
    <row r="847" spans="2:4" x14ac:dyDescent="0.25">
      <c r="B847" s="12">
        <v>39490</v>
      </c>
      <c r="C847" s="18">
        <v>22.014506999999998</v>
      </c>
      <c r="D847" s="149">
        <f t="shared" si="23"/>
        <v>3.353721444051172E-2</v>
      </c>
    </row>
    <row r="848" spans="2:4" x14ac:dyDescent="0.25">
      <c r="B848" s="12">
        <v>39483</v>
      </c>
      <c r="C848" s="18">
        <v>21.300159000000001</v>
      </c>
      <c r="D848" s="149">
        <f t="shared" si="23"/>
        <v>5.517464456993304E-3</v>
      </c>
    </row>
    <row r="849" spans="2:4" x14ac:dyDescent="0.25">
      <c r="B849" s="12">
        <v>39476</v>
      </c>
      <c r="C849" s="18">
        <v>21.183281000000001</v>
      </c>
      <c r="D849" s="149">
        <f t="shared" si="23"/>
        <v>-2.2962903754658925E-2</v>
      </c>
    </row>
    <row r="850" spans="2:4" x14ac:dyDescent="0.25">
      <c r="B850" s="12">
        <v>39469</v>
      </c>
      <c r="C850" s="18">
        <v>21.681142999999999</v>
      </c>
      <c r="D850" s="149">
        <f t="shared" si="23"/>
        <v>5.4537584841296116E-2</v>
      </c>
    </row>
    <row r="851" spans="2:4" x14ac:dyDescent="0.25">
      <c r="B851" s="12">
        <v>39462</v>
      </c>
      <c r="C851" s="18">
        <v>20.559857999999998</v>
      </c>
      <c r="D851" s="149">
        <f t="shared" si="23"/>
        <v>-0.13465737561739743</v>
      </c>
    </row>
    <row r="852" spans="2:4" x14ac:dyDescent="0.25">
      <c r="B852" s="12">
        <v>39455</v>
      </c>
      <c r="C852" s="18">
        <v>23.759211000000001</v>
      </c>
      <c r="D852" s="149">
        <f t="shared" si="23"/>
        <v>-6.9041267565915443E-2</v>
      </c>
    </row>
    <row r="853" spans="2:4" x14ac:dyDescent="0.25">
      <c r="B853" s="12">
        <v>39448</v>
      </c>
      <c r="C853" s="18">
        <v>25.521229000000002</v>
      </c>
      <c r="D853" s="149">
        <f t="shared" si="23"/>
        <v>-3.1384000213449559E-2</v>
      </c>
    </row>
    <row r="854" spans="2:4" x14ac:dyDescent="0.25">
      <c r="B854" s="12">
        <v>39441</v>
      </c>
      <c r="C854" s="18">
        <v>26.348139</v>
      </c>
      <c r="D854" s="149">
        <f t="shared" si="23"/>
        <v>-1.6483299080147229E-2</v>
      </c>
    </row>
    <row r="855" spans="2:4" x14ac:dyDescent="0.25">
      <c r="B855" s="12">
        <v>39434</v>
      </c>
      <c r="C855" s="18">
        <v>26.789722000000001</v>
      </c>
      <c r="D855" s="149">
        <f t="shared" si="23"/>
        <v>8.4472631759833217E-2</v>
      </c>
    </row>
    <row r="856" spans="2:4" x14ac:dyDescent="0.25">
      <c r="B856" s="12">
        <v>39427</v>
      </c>
      <c r="C856" s="18">
        <v>24.702995000000001</v>
      </c>
      <c r="D856" s="149">
        <f t="shared" si="23"/>
        <v>-3.3209152951250598E-2</v>
      </c>
    </row>
    <row r="857" spans="2:4" x14ac:dyDescent="0.25">
      <c r="B857" s="12">
        <v>39420</v>
      </c>
      <c r="C857" s="18">
        <v>25.551539999999999</v>
      </c>
      <c r="D857" s="149">
        <f t="shared" si="23"/>
        <v>3.945044170523393E-2</v>
      </c>
    </row>
    <row r="858" spans="2:4" x14ac:dyDescent="0.25">
      <c r="B858" s="12">
        <v>39413</v>
      </c>
      <c r="C858" s="18">
        <v>24.581778</v>
      </c>
      <c r="D858" s="149">
        <f t="shared" si="23"/>
        <v>5.5586705087014465E-2</v>
      </c>
    </row>
    <row r="859" spans="2:4" x14ac:dyDescent="0.25">
      <c r="B859" s="12">
        <v>39406</v>
      </c>
      <c r="C859" s="18">
        <v>23.287313000000001</v>
      </c>
      <c r="D859" s="149">
        <f t="shared" si="23"/>
        <v>-4.1089742573507171E-2</v>
      </c>
    </row>
    <row r="860" spans="2:4" x14ac:dyDescent="0.25">
      <c r="B860" s="12">
        <v>39399</v>
      </c>
      <c r="C860" s="18">
        <v>24.285184999999998</v>
      </c>
      <c r="D860" s="149">
        <f t="shared" si="23"/>
        <v>-1.8641308836824244E-2</v>
      </c>
    </row>
    <row r="861" spans="2:4" x14ac:dyDescent="0.25">
      <c r="B861" s="12">
        <v>39392</v>
      </c>
      <c r="C861" s="18">
        <v>24.746492</v>
      </c>
      <c r="D861" s="149">
        <f t="shared" si="23"/>
        <v>-2.2978499755789028E-2</v>
      </c>
    </row>
    <row r="862" spans="2:4" x14ac:dyDescent="0.25">
      <c r="B862" s="12">
        <v>39385</v>
      </c>
      <c r="C862" s="18">
        <v>25.328503000000001</v>
      </c>
      <c r="D862" s="149">
        <f t="shared" si="23"/>
        <v>-2.8925841473221525E-2</v>
      </c>
    </row>
    <row r="863" spans="2:4" x14ac:dyDescent="0.25">
      <c r="B863" s="12">
        <v>39378</v>
      </c>
      <c r="C863" s="18">
        <v>26.082975000000001</v>
      </c>
      <c r="D863" s="149">
        <f t="shared" si="23"/>
        <v>4.1307818080160041E-2</v>
      </c>
    </row>
    <row r="864" spans="2:4" x14ac:dyDescent="0.25">
      <c r="B864" s="12">
        <v>39371</v>
      </c>
      <c r="C864" s="18">
        <v>25.048285</v>
      </c>
      <c r="D864" s="149">
        <f t="shared" si="23"/>
        <v>-2.1226269022089683E-2</v>
      </c>
    </row>
    <row r="865" spans="2:4" x14ac:dyDescent="0.25">
      <c r="B865" s="12">
        <v>39364</v>
      </c>
      <c r="C865" s="18">
        <v>25.591497</v>
      </c>
      <c r="D865" s="149">
        <f t="shared" si="23"/>
        <v>1.3315348928924164E-2</v>
      </c>
    </row>
    <row r="866" spans="2:4" x14ac:dyDescent="0.25">
      <c r="B866" s="12">
        <v>39357</v>
      </c>
      <c r="C866" s="18">
        <v>25.255215</v>
      </c>
      <c r="D866" s="149">
        <f t="shared" si="23"/>
        <v>1.8074159510444998E-2</v>
      </c>
    </row>
    <row r="867" spans="2:4" x14ac:dyDescent="0.25">
      <c r="B867" s="12">
        <v>39350</v>
      </c>
      <c r="C867" s="18">
        <v>24.806851999999999</v>
      </c>
      <c r="D867" s="149">
        <f t="shared" si="23"/>
        <v>-3.9814080238375071E-3</v>
      </c>
    </row>
    <row r="868" spans="2:4" x14ac:dyDescent="0.25">
      <c r="B868" s="12">
        <v>39343</v>
      </c>
      <c r="C868" s="18">
        <v>24.906013000000002</v>
      </c>
      <c r="D868" s="149">
        <f t="shared" si="23"/>
        <v>2.3746457932000364E-2</v>
      </c>
    </row>
    <row r="869" spans="2:4" x14ac:dyDescent="0.25">
      <c r="B869" s="12">
        <v>39336</v>
      </c>
      <c r="C869" s="18">
        <v>24.328302000000001</v>
      </c>
      <c r="D869" s="149">
        <f t="shared" si="23"/>
        <v>6.0514994649321752E-2</v>
      </c>
    </row>
    <row r="870" spans="2:4" x14ac:dyDescent="0.25">
      <c r="B870" s="12">
        <v>39329</v>
      </c>
      <c r="C870" s="18">
        <v>22.940083000000001</v>
      </c>
      <c r="D870" s="149">
        <f t="shared" si="23"/>
        <v>-1.2618551521820898E-2</v>
      </c>
    </row>
    <row r="871" spans="2:4" x14ac:dyDescent="0.25">
      <c r="B871" s="12">
        <v>39322</v>
      </c>
      <c r="C871" s="18">
        <v>23.233253000000001</v>
      </c>
      <c r="D871" s="149">
        <f t="shared" si="23"/>
        <v>1.9678711439992114E-2</v>
      </c>
    </row>
    <row r="872" spans="2:4" x14ac:dyDescent="0.25">
      <c r="B872" s="12">
        <v>39315</v>
      </c>
      <c r="C872" s="18">
        <v>22.784876000000001</v>
      </c>
      <c r="D872" s="149">
        <f t="shared" si="23"/>
        <v>2.2870815583760695E-2</v>
      </c>
    </row>
    <row r="873" spans="2:4" x14ac:dyDescent="0.25">
      <c r="B873" s="12">
        <v>39308</v>
      </c>
      <c r="C873" s="18">
        <v>22.275418999999999</v>
      </c>
      <c r="D873" s="149">
        <f t="shared" si="23"/>
        <v>-3.4598682311580253E-2</v>
      </c>
    </row>
    <row r="874" spans="2:4" x14ac:dyDescent="0.25">
      <c r="B874" s="12">
        <v>39301</v>
      </c>
      <c r="C874" s="18">
        <v>23.073740000000001</v>
      </c>
      <c r="D874" s="149">
        <f t="shared" si="23"/>
        <v>9.1795565908661336E-2</v>
      </c>
    </row>
    <row r="875" spans="2:4" x14ac:dyDescent="0.25">
      <c r="B875" s="12">
        <v>39294</v>
      </c>
      <c r="C875" s="18">
        <v>21.133755000000001</v>
      </c>
      <c r="D875" s="149">
        <f t="shared" si="23"/>
        <v>-0.13614018677148543</v>
      </c>
    </row>
    <row r="876" spans="2:4" x14ac:dyDescent="0.25">
      <c r="B876" s="12">
        <v>39287</v>
      </c>
      <c r="C876" s="18">
        <v>24.464334000000001</v>
      </c>
      <c r="D876" s="149">
        <f t="shared" si="23"/>
        <v>-6.9083955958652687E-2</v>
      </c>
    </row>
    <row r="877" spans="2:4" x14ac:dyDescent="0.25">
      <c r="B877" s="12">
        <v>39280</v>
      </c>
      <c r="C877" s="18">
        <v>26.27985</v>
      </c>
      <c r="D877" s="149">
        <f t="shared" si="23"/>
        <v>-3.11709619192716E-2</v>
      </c>
    </row>
    <row r="878" spans="2:4" x14ac:dyDescent="0.25">
      <c r="B878" s="12">
        <v>39273</v>
      </c>
      <c r="C878" s="18">
        <v>27.125374000000001</v>
      </c>
      <c r="D878" s="149">
        <f t="shared" si="23"/>
        <v>-1.095428232477702E-2</v>
      </c>
    </row>
    <row r="879" spans="2:4" x14ac:dyDescent="0.25">
      <c r="B879" s="12">
        <v>39266</v>
      </c>
      <c r="C879" s="18">
        <v>27.425803999999999</v>
      </c>
      <c r="D879" s="149">
        <f t="shared" si="23"/>
        <v>4.4117416955505195E-2</v>
      </c>
    </row>
    <row r="880" spans="2:4" x14ac:dyDescent="0.25">
      <c r="B880" s="12">
        <v>39259</v>
      </c>
      <c r="C880" s="18">
        <v>26.266973</v>
      </c>
      <c r="D880" s="149">
        <f t="shared" si="23"/>
        <v>-1.4492457278371118E-2</v>
      </c>
    </row>
    <row r="881" spans="2:4" x14ac:dyDescent="0.25">
      <c r="B881" s="12">
        <v>39252</v>
      </c>
      <c r="C881" s="18">
        <v>26.653244000000001</v>
      </c>
      <c r="D881" s="149">
        <f t="shared" si="23"/>
        <v>-5.4578851598189759E-2</v>
      </c>
    </row>
    <row r="882" spans="2:4" x14ac:dyDescent="0.25">
      <c r="B882" s="12">
        <v>39245</v>
      </c>
      <c r="C882" s="18">
        <v>28.191927</v>
      </c>
      <c r="D882" s="149">
        <f t="shared" si="23"/>
        <v>5.1632993459133303E-2</v>
      </c>
    </row>
    <row r="883" spans="2:4" x14ac:dyDescent="0.25">
      <c r="B883" s="12">
        <v>39238</v>
      </c>
      <c r="C883" s="18">
        <v>26.807762</v>
      </c>
      <c r="D883" s="149">
        <f t="shared" si="23"/>
        <v>-2.6875789073236844E-2</v>
      </c>
    </row>
    <row r="884" spans="2:4" x14ac:dyDescent="0.25">
      <c r="B884" s="12">
        <v>39231</v>
      </c>
      <c r="C884" s="18">
        <v>27.54814</v>
      </c>
      <c r="D884" s="149">
        <f t="shared" si="23"/>
        <v>7.3327936330641164E-2</v>
      </c>
    </row>
    <row r="885" spans="2:4" x14ac:dyDescent="0.25">
      <c r="B885" s="12">
        <v>39224</v>
      </c>
      <c r="C885" s="18">
        <v>25.666098000000002</v>
      </c>
      <c r="D885" s="149">
        <f t="shared" si="23"/>
        <v>3.0412923173868567E-2</v>
      </c>
    </row>
    <row r="886" spans="2:4" x14ac:dyDescent="0.25">
      <c r="B886" s="12">
        <v>39217</v>
      </c>
      <c r="C886" s="18">
        <v>24.908556000000001</v>
      </c>
      <c r="D886" s="149">
        <f t="shared" si="23"/>
        <v>7.0428524985598262E-2</v>
      </c>
    </row>
    <row r="887" spans="2:4" x14ac:dyDescent="0.25">
      <c r="B887" s="12">
        <v>39210</v>
      </c>
      <c r="C887" s="18">
        <v>23.269704999999998</v>
      </c>
      <c r="D887" s="149">
        <f t="shared" si="23"/>
        <v>4.3295192123653514E-2</v>
      </c>
    </row>
    <row r="888" spans="2:4" x14ac:dyDescent="0.25">
      <c r="B888" s="12">
        <v>39203</v>
      </c>
      <c r="C888" s="18">
        <v>22.304047000000001</v>
      </c>
      <c r="D888" s="149">
        <f t="shared" si="23"/>
        <v>2.8065189446792926E-2</v>
      </c>
    </row>
    <row r="889" spans="2:4" x14ac:dyDescent="0.25">
      <c r="B889" s="12">
        <v>39196</v>
      </c>
      <c r="C889" s="18">
        <v>21.695167999999999</v>
      </c>
      <c r="D889" s="149">
        <f t="shared" si="23"/>
        <v>1.1655939481853395E-2</v>
      </c>
    </row>
    <row r="890" spans="2:4" x14ac:dyDescent="0.25">
      <c r="B890" s="12">
        <v>39189</v>
      </c>
      <c r="C890" s="18">
        <v>21.445204</v>
      </c>
      <c r="D890" s="149">
        <f t="shared" si="23"/>
        <v>-1.7808436132324412E-2</v>
      </c>
    </row>
    <row r="891" spans="2:4" x14ac:dyDescent="0.25">
      <c r="B891" s="12">
        <v>39182</v>
      </c>
      <c r="C891" s="18">
        <v>21.834033999999999</v>
      </c>
      <c r="D891" s="149">
        <f t="shared" si="23"/>
        <v>2.6488366830219601E-3</v>
      </c>
    </row>
    <row r="892" spans="2:4" x14ac:dyDescent="0.25">
      <c r="B892" s="12">
        <v>39175</v>
      </c>
      <c r="C892" s="18">
        <v>21.776351999999999</v>
      </c>
      <c r="D892" s="149">
        <f t="shared" si="23"/>
        <v>1.4632491710466322E-2</v>
      </c>
    </row>
    <row r="893" spans="2:4" x14ac:dyDescent="0.25">
      <c r="B893" s="12">
        <v>39168</v>
      </c>
      <c r="C893" s="18">
        <v>21.462305000000001</v>
      </c>
      <c r="D893" s="149">
        <f t="shared" si="23"/>
        <v>-2.0475477503431705E-2</v>
      </c>
    </row>
    <row r="894" spans="2:4" x14ac:dyDescent="0.25">
      <c r="B894" s="12">
        <v>39161</v>
      </c>
      <c r="C894" s="18">
        <v>21.910941999999999</v>
      </c>
      <c r="D894" s="149">
        <f t="shared" si="23"/>
        <v>7.3926752913997751E-2</v>
      </c>
    </row>
    <row r="895" spans="2:4" x14ac:dyDescent="0.25">
      <c r="B895" s="12">
        <v>39154</v>
      </c>
      <c r="C895" s="18">
        <v>20.402640999999999</v>
      </c>
      <c r="D895" s="149">
        <f t="shared" si="23"/>
        <v>2.1171653802153356E-2</v>
      </c>
    </row>
    <row r="896" spans="2:4" x14ac:dyDescent="0.25">
      <c r="B896" s="12">
        <v>39147</v>
      </c>
      <c r="C896" s="18">
        <v>19.979638999999999</v>
      </c>
      <c r="D896" s="149">
        <f t="shared" si="23"/>
        <v>4.8783706499033297E-2</v>
      </c>
    </row>
    <row r="897" spans="2:4" x14ac:dyDescent="0.25">
      <c r="B897" s="12">
        <v>39140</v>
      </c>
      <c r="C897" s="18">
        <v>19.050294999999998</v>
      </c>
      <c r="D897" s="149">
        <f t="shared" si="23"/>
        <v>-3.8598826674719811E-2</v>
      </c>
    </row>
    <row r="898" spans="2:4" x14ac:dyDescent="0.25">
      <c r="B898" s="12">
        <v>39133</v>
      </c>
      <c r="C898" s="18">
        <v>19.815135999999999</v>
      </c>
      <c r="D898" s="149">
        <f t="shared" si="23"/>
        <v>2.3380322599904302E-2</v>
      </c>
    </row>
    <row r="899" spans="2:4" x14ac:dyDescent="0.25">
      <c r="B899" s="12">
        <v>39126</v>
      </c>
      <c r="C899" s="18">
        <v>19.362435999999999</v>
      </c>
      <c r="D899" s="149">
        <f t="shared" si="23"/>
        <v>1.1219204062751453E-2</v>
      </c>
    </row>
    <row r="900" spans="2:4" x14ac:dyDescent="0.25">
      <c r="B900" s="12">
        <v>39119</v>
      </c>
      <c r="C900" s="18">
        <v>19.147614999999998</v>
      </c>
      <c r="D900" s="149">
        <f t="shared" si="23"/>
        <v>-1.8847180775876105E-3</v>
      </c>
    </row>
    <row r="901" spans="2:4" x14ac:dyDescent="0.25">
      <c r="B901" s="12">
        <v>39112</v>
      </c>
      <c r="C901" s="18">
        <v>19.183771</v>
      </c>
      <c r="D901" s="149">
        <f t="shared" ref="D901:D964" si="24">C901/C902-1</f>
        <v>3.4289165449045811E-2</v>
      </c>
    </row>
    <row r="902" spans="2:4" x14ac:dyDescent="0.25">
      <c r="B902" s="12">
        <v>39105</v>
      </c>
      <c r="C902" s="18">
        <v>18.547782999999999</v>
      </c>
      <c r="D902" s="149">
        <f t="shared" si="24"/>
        <v>-3.3150319025674335E-3</v>
      </c>
    </row>
    <row r="903" spans="2:4" x14ac:dyDescent="0.25">
      <c r="B903" s="12">
        <v>39098</v>
      </c>
      <c r="C903" s="18">
        <v>18.609473999999999</v>
      </c>
      <c r="D903" s="149">
        <f t="shared" si="24"/>
        <v>8.2982965508071604E-3</v>
      </c>
    </row>
    <row r="904" spans="2:4" x14ac:dyDescent="0.25">
      <c r="B904" s="12">
        <v>39091</v>
      </c>
      <c r="C904" s="18">
        <v>18.456318</v>
      </c>
      <c r="D904" s="149">
        <f t="shared" si="24"/>
        <v>3.4590905897990964E-4</v>
      </c>
    </row>
    <row r="905" spans="2:4" x14ac:dyDescent="0.25">
      <c r="B905" s="12">
        <v>39084</v>
      </c>
      <c r="C905" s="18">
        <v>18.449936000000001</v>
      </c>
      <c r="D905" s="149">
        <f t="shared" si="24"/>
        <v>-6.2270344382283405E-2</v>
      </c>
    </row>
    <row r="906" spans="2:4" x14ac:dyDescent="0.25">
      <c r="B906" s="12">
        <v>39077</v>
      </c>
      <c r="C906" s="18">
        <v>19.675111999999999</v>
      </c>
      <c r="D906" s="149">
        <f t="shared" si="24"/>
        <v>1.9058750383666334E-2</v>
      </c>
    </row>
    <row r="907" spans="2:4" x14ac:dyDescent="0.25">
      <c r="B907" s="12">
        <v>39070</v>
      </c>
      <c r="C907" s="18">
        <v>19.307141999999999</v>
      </c>
      <c r="D907" s="149">
        <f t="shared" si="24"/>
        <v>-1.8277637299907612E-2</v>
      </c>
    </row>
    <row r="908" spans="2:4" x14ac:dyDescent="0.25">
      <c r="B908" s="12">
        <v>39063</v>
      </c>
      <c r="C908" s="18">
        <v>19.666601</v>
      </c>
      <c r="D908" s="149">
        <f t="shared" si="24"/>
        <v>-1.6174347827718205E-2</v>
      </c>
    </row>
    <row r="909" spans="2:4" x14ac:dyDescent="0.25">
      <c r="B909" s="12">
        <v>39056</v>
      </c>
      <c r="C909" s="18">
        <v>19.989924999999999</v>
      </c>
      <c r="D909" s="149">
        <f t="shared" si="24"/>
        <v>-1.5194002582871624E-2</v>
      </c>
    </row>
    <row r="910" spans="2:4" x14ac:dyDescent="0.25">
      <c r="B910" s="12">
        <v>39049</v>
      </c>
      <c r="C910" s="18">
        <v>20.298338000000001</v>
      </c>
      <c r="D910" s="149">
        <f t="shared" si="24"/>
        <v>3.9995774094832459E-2</v>
      </c>
    </row>
    <row r="911" spans="2:4" x14ac:dyDescent="0.25">
      <c r="B911" s="12">
        <v>39042</v>
      </c>
      <c r="C911" s="18">
        <v>19.517712</v>
      </c>
      <c r="D911" s="149">
        <f t="shared" si="24"/>
        <v>3.472014987388139E-2</v>
      </c>
    </row>
    <row r="912" spans="2:4" x14ac:dyDescent="0.25">
      <c r="B912" s="12">
        <v>39035</v>
      </c>
      <c r="C912" s="18">
        <v>18.862793</v>
      </c>
      <c r="D912" s="149">
        <f t="shared" si="24"/>
        <v>-2.4639089247961987E-3</v>
      </c>
    </row>
    <row r="913" spans="2:4" x14ac:dyDescent="0.25">
      <c r="B913" s="12">
        <v>39028</v>
      </c>
      <c r="C913" s="18">
        <v>18.909383999999999</v>
      </c>
      <c r="D913" s="149">
        <f t="shared" si="24"/>
        <v>-5.124486078234014E-3</v>
      </c>
    </row>
    <row r="914" spans="2:4" x14ac:dyDescent="0.25">
      <c r="B914" s="12">
        <v>39021</v>
      </c>
      <c r="C914" s="18">
        <v>19.006784</v>
      </c>
      <c r="D914" s="149">
        <f t="shared" si="24"/>
        <v>5.2409153998383529E-2</v>
      </c>
    </row>
    <row r="915" spans="2:4" x14ac:dyDescent="0.25">
      <c r="B915" s="12">
        <v>39014</v>
      </c>
      <c r="C915" s="18">
        <v>18.060261000000001</v>
      </c>
      <c r="D915" s="149">
        <f t="shared" si="24"/>
        <v>-2.2800240692834262E-2</v>
      </c>
    </row>
    <row r="916" spans="2:4" x14ac:dyDescent="0.25">
      <c r="B916" s="12">
        <v>39007</v>
      </c>
      <c r="C916" s="18">
        <v>18.481646999999999</v>
      </c>
      <c r="D916" s="149">
        <f t="shared" si="24"/>
        <v>2.537630120474299E-2</v>
      </c>
    </row>
    <row r="917" spans="2:4" x14ac:dyDescent="0.25">
      <c r="B917" s="12">
        <v>39000</v>
      </c>
      <c r="C917" s="18">
        <v>18.024258</v>
      </c>
      <c r="D917" s="149">
        <f t="shared" si="24"/>
        <v>0.11340749148694651</v>
      </c>
    </row>
    <row r="918" spans="2:4" x14ac:dyDescent="0.25">
      <c r="B918" s="12">
        <v>38993</v>
      </c>
      <c r="C918" s="18">
        <v>16.188375000000001</v>
      </c>
      <c r="D918" s="149">
        <f t="shared" si="24"/>
        <v>1.0574643329350764E-2</v>
      </c>
    </row>
    <row r="919" spans="2:4" x14ac:dyDescent="0.25">
      <c r="B919" s="12">
        <v>38986</v>
      </c>
      <c r="C919" s="18">
        <v>16.018979999999999</v>
      </c>
      <c r="D919" s="149">
        <f t="shared" si="24"/>
        <v>6.071278875970143E-2</v>
      </c>
    </row>
    <row r="920" spans="2:4" x14ac:dyDescent="0.25">
      <c r="B920" s="12">
        <v>38979</v>
      </c>
      <c r="C920" s="18">
        <v>15.10209</v>
      </c>
      <c r="D920" s="149">
        <f t="shared" si="24"/>
        <v>-5.5864871574443753E-2</v>
      </c>
    </row>
    <row r="921" spans="2:4" x14ac:dyDescent="0.25">
      <c r="B921" s="12">
        <v>38972</v>
      </c>
      <c r="C921" s="18">
        <v>15.995687</v>
      </c>
      <c r="D921" s="149">
        <f t="shared" si="24"/>
        <v>8.8143695414339973E-3</v>
      </c>
    </row>
    <row r="922" spans="2:4" x14ac:dyDescent="0.25">
      <c r="B922" s="12">
        <v>38965</v>
      </c>
      <c r="C922" s="18">
        <v>15.855926999999999</v>
      </c>
      <c r="D922" s="149">
        <f t="shared" si="24"/>
        <v>-0.11895525704582044</v>
      </c>
    </row>
    <row r="923" spans="2:4" x14ac:dyDescent="0.25">
      <c r="B923" s="12">
        <v>38958</v>
      </c>
      <c r="C923" s="18">
        <v>17.996732999999999</v>
      </c>
      <c r="D923" s="149">
        <f t="shared" si="24"/>
        <v>-5.219144152565891E-2</v>
      </c>
    </row>
    <row r="924" spans="2:4" x14ac:dyDescent="0.25">
      <c r="B924" s="12">
        <v>38951</v>
      </c>
      <c r="C924" s="18">
        <v>18.987729999999999</v>
      </c>
      <c r="D924" s="149">
        <f t="shared" si="24"/>
        <v>-3.0018011647109377E-3</v>
      </c>
    </row>
    <row r="925" spans="2:4" x14ac:dyDescent="0.25">
      <c r="B925" s="12">
        <v>38944</v>
      </c>
      <c r="C925" s="18">
        <v>19.044899000000001</v>
      </c>
      <c r="D925" s="149">
        <f t="shared" si="24"/>
        <v>4.650104955627743E-2</v>
      </c>
    </row>
    <row r="926" spans="2:4" x14ac:dyDescent="0.25">
      <c r="B926" s="12">
        <v>38937</v>
      </c>
      <c r="C926" s="18">
        <v>18.198643000000001</v>
      </c>
      <c r="D926" s="149">
        <f t="shared" si="24"/>
        <v>-2.7267354977999037E-2</v>
      </c>
    </row>
    <row r="927" spans="2:4" x14ac:dyDescent="0.25">
      <c r="B927" s="12">
        <v>38930</v>
      </c>
      <c r="C927" s="18">
        <v>18.708781999999999</v>
      </c>
      <c r="D927" s="149">
        <f t="shared" si="24"/>
        <v>-2.0852028287129065E-2</v>
      </c>
    </row>
    <row r="928" spans="2:4" x14ac:dyDescent="0.25">
      <c r="B928" s="12">
        <v>38923</v>
      </c>
      <c r="C928" s="18">
        <v>19.107206000000001</v>
      </c>
      <c r="D928" s="149">
        <f t="shared" si="24"/>
        <v>3.2581047578305711E-2</v>
      </c>
    </row>
    <row r="929" spans="2:4" x14ac:dyDescent="0.25">
      <c r="B929" s="12">
        <v>38916</v>
      </c>
      <c r="C929" s="18">
        <v>18.504315999999999</v>
      </c>
      <c r="D929" s="149">
        <f t="shared" si="24"/>
        <v>3.3314209380148174E-2</v>
      </c>
    </row>
    <row r="930" spans="2:4" x14ac:dyDescent="0.25">
      <c r="B930" s="12">
        <v>38909</v>
      </c>
      <c r="C930" s="18">
        <v>17.907734000000001</v>
      </c>
      <c r="D930" s="149">
        <f t="shared" si="24"/>
        <v>-1.0598379187118256E-2</v>
      </c>
    </row>
    <row r="931" spans="2:4" x14ac:dyDescent="0.25">
      <c r="B931" s="12">
        <v>38902</v>
      </c>
      <c r="C931" s="18">
        <v>18.09956</v>
      </c>
      <c r="D931" s="149">
        <f t="shared" si="24"/>
        <v>3.1103333022855395E-2</v>
      </c>
    </row>
    <row r="932" spans="2:4" x14ac:dyDescent="0.25">
      <c r="B932" s="12">
        <v>38895</v>
      </c>
      <c r="C932" s="18">
        <v>17.553585000000002</v>
      </c>
      <c r="D932" s="149">
        <f t="shared" si="24"/>
        <v>8.3116502318537622E-2</v>
      </c>
    </row>
    <row r="933" spans="2:4" x14ac:dyDescent="0.25">
      <c r="B933" s="12">
        <v>38888</v>
      </c>
      <c r="C933" s="18">
        <v>16.206553</v>
      </c>
      <c r="D933" s="149">
        <f t="shared" si="24"/>
        <v>7.0454450731812113E-2</v>
      </c>
    </row>
    <row r="934" spans="2:4" x14ac:dyDescent="0.25">
      <c r="B934" s="12">
        <v>38881</v>
      </c>
      <c r="C934" s="18">
        <v>15.139881000000001</v>
      </c>
      <c r="D934" s="149">
        <f t="shared" si="24"/>
        <v>-6.3649584563435502E-3</v>
      </c>
    </row>
    <row r="935" spans="2:4" x14ac:dyDescent="0.25">
      <c r="B935" s="12">
        <v>38874</v>
      </c>
      <c r="C935" s="18">
        <v>15.236863</v>
      </c>
      <c r="D935" s="149">
        <f t="shared" si="24"/>
        <v>-6.1298319205551954E-2</v>
      </c>
    </row>
    <row r="936" spans="2:4" x14ac:dyDescent="0.25">
      <c r="B936" s="12">
        <v>38867</v>
      </c>
      <c r="C936" s="18">
        <v>16.231847999999999</v>
      </c>
      <c r="D936" s="149">
        <f t="shared" si="24"/>
        <v>1.3157627818253248E-2</v>
      </c>
    </row>
    <row r="937" spans="2:4" x14ac:dyDescent="0.25">
      <c r="B937" s="12">
        <v>38860</v>
      </c>
      <c r="C937" s="18">
        <v>16.021049000000001</v>
      </c>
      <c r="D937" s="149">
        <f t="shared" si="24"/>
        <v>4.9289333133182511E-2</v>
      </c>
    </row>
    <row r="938" spans="2:4" x14ac:dyDescent="0.25">
      <c r="B938" s="12">
        <v>38853</v>
      </c>
      <c r="C938" s="18">
        <v>15.268476</v>
      </c>
      <c r="D938" s="149">
        <f t="shared" si="24"/>
        <v>-3.2536565309001064E-2</v>
      </c>
    </row>
    <row r="939" spans="2:4" x14ac:dyDescent="0.25">
      <c r="B939" s="12">
        <v>38846</v>
      </c>
      <c r="C939" s="18">
        <v>15.781967</v>
      </c>
      <c r="D939" s="149">
        <f t="shared" si="24"/>
        <v>-6.8918741132084405E-2</v>
      </c>
    </row>
    <row r="940" spans="2:4" x14ac:dyDescent="0.25">
      <c r="B940" s="12">
        <v>38839</v>
      </c>
      <c r="C940" s="18">
        <v>16.950150000000001</v>
      </c>
      <c r="D940" s="149">
        <f t="shared" si="24"/>
        <v>-3.8208861119931603E-3</v>
      </c>
    </row>
    <row r="941" spans="2:4" x14ac:dyDescent="0.25">
      <c r="B941" s="12">
        <v>38832</v>
      </c>
      <c r="C941" s="18">
        <v>17.015163000000001</v>
      </c>
      <c r="D941" s="149">
        <f t="shared" si="24"/>
        <v>-3.2438998606986957E-2</v>
      </c>
    </row>
    <row r="942" spans="2:4" x14ac:dyDescent="0.25">
      <c r="B942" s="12">
        <v>38825</v>
      </c>
      <c r="C942" s="18">
        <v>17.585622999999998</v>
      </c>
      <c r="D942" s="149">
        <f t="shared" si="24"/>
        <v>1.7967576580316225E-2</v>
      </c>
    </row>
    <row r="943" spans="2:4" x14ac:dyDescent="0.25">
      <c r="B943" s="12">
        <v>38818</v>
      </c>
      <c r="C943" s="18">
        <v>17.275229</v>
      </c>
      <c r="D943" s="149">
        <f t="shared" si="24"/>
        <v>4.0814196915097689E-2</v>
      </c>
    </row>
    <row r="944" spans="2:4" x14ac:dyDescent="0.25">
      <c r="B944" s="12">
        <v>38811</v>
      </c>
      <c r="C944" s="18">
        <v>16.597802999999999</v>
      </c>
      <c r="D944" s="149">
        <f t="shared" si="24"/>
        <v>3.1811733836658806E-2</v>
      </c>
    </row>
    <row r="945" spans="2:4" x14ac:dyDescent="0.25">
      <c r="B945" s="12">
        <v>38804</v>
      </c>
      <c r="C945" s="18">
        <v>16.086077</v>
      </c>
      <c r="D945" s="149">
        <f t="shared" si="24"/>
        <v>-1.8553795971819054E-2</v>
      </c>
    </row>
    <row r="946" spans="2:4" x14ac:dyDescent="0.25">
      <c r="B946" s="12">
        <v>38797</v>
      </c>
      <c r="C946" s="18">
        <v>16.390177000000001</v>
      </c>
      <c r="D946" s="149">
        <f t="shared" si="24"/>
        <v>4.5905102398364095E-2</v>
      </c>
    </row>
    <row r="947" spans="2:4" x14ac:dyDescent="0.25">
      <c r="B947" s="12">
        <v>38790</v>
      </c>
      <c r="C947" s="18">
        <v>15.670807</v>
      </c>
      <c r="D947" s="149">
        <f t="shared" si="24"/>
        <v>5.1209512909221155E-2</v>
      </c>
    </row>
    <row r="948" spans="2:4" x14ac:dyDescent="0.25">
      <c r="B948" s="12">
        <v>38783</v>
      </c>
      <c r="C948" s="18">
        <v>14.907406</v>
      </c>
      <c r="D948" s="149">
        <f t="shared" si="24"/>
        <v>1.8484230389656853E-2</v>
      </c>
    </row>
    <row r="949" spans="2:4" x14ac:dyDescent="0.25">
      <c r="B949" s="12">
        <v>38776</v>
      </c>
      <c r="C949" s="18">
        <v>14.636855000000001</v>
      </c>
      <c r="D949" s="149">
        <f t="shared" si="24"/>
        <v>-2.3779934593874841E-2</v>
      </c>
    </row>
    <row r="950" spans="2:4" x14ac:dyDescent="0.25">
      <c r="B950" s="12">
        <v>38769</v>
      </c>
      <c r="C950" s="18">
        <v>14.993397</v>
      </c>
      <c r="D950" s="149">
        <f t="shared" si="24"/>
        <v>1.0003709693293006E-2</v>
      </c>
    </row>
    <row r="951" spans="2:4" x14ac:dyDescent="0.25">
      <c r="B951" s="12">
        <v>38762</v>
      </c>
      <c r="C951" s="18">
        <v>14.844893000000001</v>
      </c>
      <c r="D951" s="149">
        <f t="shared" si="24"/>
        <v>5.47158108332777E-2</v>
      </c>
    </row>
    <row r="952" spans="2:4" x14ac:dyDescent="0.25">
      <c r="B952" s="12">
        <v>38755</v>
      </c>
      <c r="C952" s="18">
        <v>14.074780000000001</v>
      </c>
      <c r="D952" s="149">
        <f t="shared" si="24"/>
        <v>-7.8311663223241901E-2</v>
      </c>
    </row>
    <row r="953" spans="2:4" x14ac:dyDescent="0.25">
      <c r="B953" s="12">
        <v>38748</v>
      </c>
      <c r="C953" s="18">
        <v>15.27065</v>
      </c>
      <c r="D953" s="149">
        <f t="shared" si="24"/>
        <v>-4.4153472748704847E-2</v>
      </c>
    </row>
    <row r="954" spans="2:4" x14ac:dyDescent="0.25">
      <c r="B954" s="12">
        <v>38741</v>
      </c>
      <c r="C954" s="18">
        <v>15.976048</v>
      </c>
      <c r="D954" s="149">
        <f t="shared" si="24"/>
        <v>5.5134230357644975E-2</v>
      </c>
    </row>
    <row r="955" spans="2:4" x14ac:dyDescent="0.25">
      <c r="B955" s="12">
        <v>38734</v>
      </c>
      <c r="C955" s="18">
        <v>15.141247</v>
      </c>
      <c r="D955" s="149">
        <f t="shared" si="24"/>
        <v>1.7246005723519309E-2</v>
      </c>
    </row>
    <row r="956" spans="2:4" x14ac:dyDescent="0.25">
      <c r="B956" s="12">
        <v>38727</v>
      </c>
      <c r="C956" s="18">
        <v>14.884548000000001</v>
      </c>
      <c r="D956" s="149">
        <f t="shared" si="24"/>
        <v>4.9440476480891116E-2</v>
      </c>
    </row>
    <row r="957" spans="2:4" x14ac:dyDescent="0.25">
      <c r="B957" s="12">
        <v>38720</v>
      </c>
      <c r="C957" s="18">
        <v>14.183318</v>
      </c>
      <c r="D957" s="149">
        <f t="shared" si="24"/>
        <v>0.1146467412147405</v>
      </c>
    </row>
    <row r="958" spans="2:4" x14ac:dyDescent="0.25">
      <c r="B958" s="12">
        <v>38713</v>
      </c>
      <c r="C958" s="18">
        <v>12.724496</v>
      </c>
      <c r="D958" s="149">
        <f t="shared" si="24"/>
        <v>-1.91442112454695E-2</v>
      </c>
    </row>
    <row r="959" spans="2:4" x14ac:dyDescent="0.25">
      <c r="B959" s="12">
        <v>38706</v>
      </c>
      <c r="C959" s="18">
        <v>12.972851</v>
      </c>
      <c r="D959" s="149">
        <f t="shared" si="24"/>
        <v>1.1882995248627015E-2</v>
      </c>
    </row>
    <row r="960" spans="2:4" x14ac:dyDescent="0.25">
      <c r="B960" s="12">
        <v>38699</v>
      </c>
      <c r="C960" s="18">
        <v>12.820505000000001</v>
      </c>
      <c r="D960" s="149">
        <f t="shared" si="24"/>
        <v>-7.1109584920575619E-3</v>
      </c>
    </row>
    <row r="961" spans="2:4" x14ac:dyDescent="0.25">
      <c r="B961" s="12">
        <v>38692</v>
      </c>
      <c r="C961" s="18">
        <v>12.912324</v>
      </c>
      <c r="D961" s="149">
        <f t="shared" si="24"/>
        <v>2.5924501837730762E-3</v>
      </c>
    </row>
    <row r="962" spans="2:4" x14ac:dyDescent="0.25">
      <c r="B962" s="12">
        <v>38685</v>
      </c>
      <c r="C962" s="18">
        <v>12.878935999999999</v>
      </c>
      <c r="D962" s="149">
        <f t="shared" si="24"/>
        <v>6.6356536618380035E-2</v>
      </c>
    </row>
    <row r="963" spans="2:4" x14ac:dyDescent="0.25">
      <c r="B963" s="12">
        <v>38678</v>
      </c>
      <c r="C963" s="18">
        <v>12.077514000000001</v>
      </c>
      <c r="D963" s="149">
        <f t="shared" si="24"/>
        <v>-3.1627168352834745E-2</v>
      </c>
    </row>
    <row r="964" spans="2:4" x14ac:dyDescent="0.25">
      <c r="B964" s="12">
        <v>38671</v>
      </c>
      <c r="C964" s="18">
        <v>12.471966999999999</v>
      </c>
      <c r="D964" s="149">
        <f t="shared" si="24"/>
        <v>3.0809141859863276E-2</v>
      </c>
    </row>
    <row r="965" spans="2:4" x14ac:dyDescent="0.25">
      <c r="B965" s="12">
        <v>38664</v>
      </c>
      <c r="C965" s="18">
        <v>12.099201000000001</v>
      </c>
      <c r="D965" s="149">
        <f t="shared" ref="D965:D1028" si="25">C965/C966-1</f>
        <v>-1.1359655727796292E-2</v>
      </c>
    </row>
    <row r="966" spans="2:4" x14ac:dyDescent="0.25">
      <c r="B966" s="12">
        <v>38657</v>
      </c>
      <c r="C966" s="18">
        <v>12.238223</v>
      </c>
      <c r="D966" s="149">
        <f t="shared" si="25"/>
        <v>-1.9614482717074777E-2</v>
      </c>
    </row>
    <row r="967" spans="2:4" x14ac:dyDescent="0.25">
      <c r="B967" s="12">
        <v>38650</v>
      </c>
      <c r="C967" s="18">
        <v>12.483072</v>
      </c>
      <c r="D967" s="149">
        <f t="shared" si="25"/>
        <v>9.3958255420225623E-3</v>
      </c>
    </row>
    <row r="968" spans="2:4" x14ac:dyDescent="0.25">
      <c r="B968" s="12">
        <v>38643</v>
      </c>
      <c r="C968" s="18">
        <v>12.366875</v>
      </c>
      <c r="D968" s="149">
        <f t="shared" si="25"/>
        <v>-2.9947982032952014E-2</v>
      </c>
    </row>
    <row r="969" spans="2:4" x14ac:dyDescent="0.25">
      <c r="B969" s="12">
        <v>38636</v>
      </c>
      <c r="C969" s="18">
        <v>12.748671999999999</v>
      </c>
      <c r="D969" s="149">
        <f t="shared" si="25"/>
        <v>-9.8305717414420846E-3</v>
      </c>
    </row>
    <row r="970" spans="2:4" x14ac:dyDescent="0.25">
      <c r="B970" s="12">
        <v>38629</v>
      </c>
      <c r="C970" s="18">
        <v>12.875242999999999</v>
      </c>
      <c r="D970" s="149">
        <f t="shared" si="25"/>
        <v>-0.10345296050957176</v>
      </c>
    </row>
    <row r="971" spans="2:4" x14ac:dyDescent="0.25">
      <c r="B971" s="12">
        <v>38622</v>
      </c>
      <c r="C971" s="18">
        <v>14.360923</v>
      </c>
      <c r="D971" s="149">
        <f t="shared" si="25"/>
        <v>-5.4613697822626373E-3</v>
      </c>
    </row>
    <row r="972" spans="2:4" x14ac:dyDescent="0.25">
      <c r="B972" s="12">
        <v>38615</v>
      </c>
      <c r="C972" s="18">
        <v>14.439784</v>
      </c>
      <c r="D972" s="149">
        <f t="shared" si="25"/>
        <v>5.6365238163222919E-3</v>
      </c>
    </row>
    <row r="973" spans="2:4" x14ac:dyDescent="0.25">
      <c r="B973" s="12">
        <v>38608</v>
      </c>
      <c r="C973" s="18">
        <v>14.35885</v>
      </c>
      <c r="D973" s="149">
        <f t="shared" si="25"/>
        <v>3.3761495578155776E-2</v>
      </c>
    </row>
    <row r="974" spans="2:4" x14ac:dyDescent="0.25">
      <c r="B974" s="12">
        <v>38601</v>
      </c>
      <c r="C974" s="18">
        <v>13.889906</v>
      </c>
      <c r="D974" s="149">
        <f t="shared" si="25"/>
        <v>2.8737674043187722E-2</v>
      </c>
    </row>
    <row r="975" spans="2:4" x14ac:dyDescent="0.25">
      <c r="B975" s="12">
        <v>38594</v>
      </c>
      <c r="C975" s="18">
        <v>13.501893000000001</v>
      </c>
      <c r="D975" s="149">
        <f t="shared" si="25"/>
        <v>8.2875695359357238E-2</v>
      </c>
    </row>
    <row r="976" spans="2:4" x14ac:dyDescent="0.25">
      <c r="B976" s="12">
        <v>38587</v>
      </c>
      <c r="C976" s="18">
        <v>12.468553</v>
      </c>
      <c r="D976" s="149">
        <f t="shared" si="25"/>
        <v>-2.6553882456455957E-3</v>
      </c>
    </row>
    <row r="977" spans="2:4" x14ac:dyDescent="0.25">
      <c r="B977" s="12">
        <v>38580</v>
      </c>
      <c r="C977" s="18">
        <v>12.501749999999999</v>
      </c>
      <c r="D977" s="149">
        <f t="shared" si="25"/>
        <v>-2.7377740213016533E-2</v>
      </c>
    </row>
    <row r="978" spans="2:4" x14ac:dyDescent="0.25">
      <c r="B978" s="12">
        <v>38573</v>
      </c>
      <c r="C978" s="18">
        <v>12.853654000000001</v>
      </c>
      <c r="D978" s="149">
        <f t="shared" si="25"/>
        <v>1.4004429742448199E-2</v>
      </c>
    </row>
    <row r="979" spans="2:4" x14ac:dyDescent="0.25">
      <c r="B979" s="12">
        <v>38566</v>
      </c>
      <c r="C979" s="18">
        <v>12.676132000000001</v>
      </c>
      <c r="D979" s="149">
        <f t="shared" si="25"/>
        <v>2.9160432717023399E-2</v>
      </c>
    </row>
    <row r="980" spans="2:4" x14ac:dyDescent="0.25">
      <c r="B980" s="12">
        <v>38559</v>
      </c>
      <c r="C980" s="18">
        <v>12.316964</v>
      </c>
      <c r="D980" s="149">
        <f t="shared" si="25"/>
        <v>2.8970400870228952E-2</v>
      </c>
    </row>
    <row r="981" spans="2:4" x14ac:dyDescent="0.25">
      <c r="B981" s="12">
        <v>38552</v>
      </c>
      <c r="C981" s="18">
        <v>11.970183</v>
      </c>
      <c r="D981" s="149">
        <f t="shared" si="25"/>
        <v>6.0340325950896778E-2</v>
      </c>
    </row>
    <row r="982" spans="2:4" x14ac:dyDescent="0.25">
      <c r="B982" s="12">
        <v>38545</v>
      </c>
      <c r="C982" s="18">
        <v>11.289001000000001</v>
      </c>
      <c r="D982" s="149">
        <f t="shared" si="25"/>
        <v>-3.0834800659674366E-2</v>
      </c>
    </row>
    <row r="983" spans="2:4" x14ac:dyDescent="0.25">
      <c r="B983" s="12">
        <v>38538</v>
      </c>
      <c r="C983" s="18">
        <v>11.64817</v>
      </c>
      <c r="D983" s="149">
        <f t="shared" si="25"/>
        <v>1.6024659172663824E-2</v>
      </c>
    </row>
    <row r="984" spans="2:4" x14ac:dyDescent="0.25">
      <c r="B984" s="12">
        <v>38531</v>
      </c>
      <c r="C984" s="18">
        <v>11.464456</v>
      </c>
      <c r="D984" s="149">
        <f t="shared" si="25"/>
        <v>-7.1988191112570821E-4</v>
      </c>
    </row>
    <row r="985" spans="2:4" x14ac:dyDescent="0.25">
      <c r="B985" s="12">
        <v>38524</v>
      </c>
      <c r="C985" s="18">
        <v>11.472715000000001</v>
      </c>
      <c r="D985" s="149">
        <f t="shared" si="25"/>
        <v>1.720378778401277E-2</v>
      </c>
    </row>
    <row r="986" spans="2:4" x14ac:dyDescent="0.25">
      <c r="B986" s="12">
        <v>38517</v>
      </c>
      <c r="C986" s="18">
        <v>11.278679</v>
      </c>
      <c r="D986" s="149">
        <f t="shared" si="25"/>
        <v>5.543784464830348E-2</v>
      </c>
    </row>
    <row r="987" spans="2:4" x14ac:dyDescent="0.25">
      <c r="B987" s="12">
        <v>38510</v>
      </c>
      <c r="C987" s="18">
        <v>10.686256</v>
      </c>
      <c r="D987" s="149">
        <f t="shared" si="25"/>
        <v>3.7474494573388917E-2</v>
      </c>
    </row>
    <row r="988" spans="2:4" x14ac:dyDescent="0.25">
      <c r="B988" s="12">
        <v>38503</v>
      </c>
      <c r="C988" s="18">
        <v>10.300259</v>
      </c>
      <c r="D988" s="149">
        <f t="shared" si="25"/>
        <v>2.0449693937185431E-2</v>
      </c>
    </row>
    <row r="989" spans="2:4" x14ac:dyDescent="0.25">
      <c r="B989" s="12">
        <v>38496</v>
      </c>
      <c r="C989" s="18">
        <v>10.093843</v>
      </c>
      <c r="D989" s="149">
        <f t="shared" si="25"/>
        <v>3.8216506788369076E-2</v>
      </c>
    </row>
    <row r="990" spans="2:4" x14ac:dyDescent="0.25">
      <c r="B990" s="12">
        <v>38489</v>
      </c>
      <c r="C990" s="18">
        <v>9.7222910000000002</v>
      </c>
      <c r="D990" s="149">
        <f t="shared" si="25"/>
        <v>6.023901010970123E-2</v>
      </c>
    </row>
    <row r="991" spans="2:4" x14ac:dyDescent="0.25">
      <c r="B991" s="12">
        <v>38482</v>
      </c>
      <c r="C991" s="18">
        <v>9.169905</v>
      </c>
      <c r="D991" s="149">
        <f t="shared" si="25"/>
        <v>-9.2938108755374449E-2</v>
      </c>
    </row>
    <row r="992" spans="2:4" x14ac:dyDescent="0.25">
      <c r="B992" s="12">
        <v>38475</v>
      </c>
      <c r="C992" s="18">
        <v>10.109458999999999</v>
      </c>
      <c r="D992" s="149">
        <f t="shared" si="25"/>
        <v>2.9884864731493321E-2</v>
      </c>
    </row>
    <row r="993" spans="2:4" x14ac:dyDescent="0.25">
      <c r="B993" s="12">
        <v>38468</v>
      </c>
      <c r="C993" s="18">
        <v>9.8161059999999996</v>
      </c>
      <c r="D993" s="149">
        <f t="shared" si="25"/>
        <v>-1.3198925025742825E-2</v>
      </c>
    </row>
    <row r="994" spans="2:4" x14ac:dyDescent="0.25">
      <c r="B994" s="12">
        <v>38461</v>
      </c>
      <c r="C994" s="18">
        <v>9.9474009999999993</v>
      </c>
      <c r="D994" s="149">
        <f t="shared" si="25"/>
        <v>7.9715314851809715E-2</v>
      </c>
    </row>
    <row r="995" spans="2:4" x14ac:dyDescent="0.25">
      <c r="B995" s="12">
        <v>38454</v>
      </c>
      <c r="C995" s="18">
        <v>9.2129849999999998</v>
      </c>
      <c r="D995" s="149">
        <f t="shared" si="25"/>
        <v>-7.4020674509646334E-2</v>
      </c>
    </row>
    <row r="996" spans="2:4" x14ac:dyDescent="0.25">
      <c r="B996" s="12">
        <v>38447</v>
      </c>
      <c r="C996" s="18">
        <v>9.9494500000000006</v>
      </c>
      <c r="D996" s="149">
        <f t="shared" si="25"/>
        <v>5.1814665004001892E-3</v>
      </c>
    </row>
    <row r="997" spans="2:4" x14ac:dyDescent="0.25">
      <c r="B997" s="12">
        <v>38440</v>
      </c>
      <c r="C997" s="18">
        <v>9.8981630000000003</v>
      </c>
      <c r="D997" s="149">
        <f t="shared" si="25"/>
        <v>6.2775178327044712E-2</v>
      </c>
    </row>
    <row r="998" spans="2:4" x14ac:dyDescent="0.25">
      <c r="B998" s="12">
        <v>38433</v>
      </c>
      <c r="C998" s="18">
        <v>9.3135060000000003</v>
      </c>
      <c r="D998" s="149">
        <f t="shared" si="25"/>
        <v>-3.6707188341077002E-2</v>
      </c>
    </row>
    <row r="999" spans="2:4" x14ac:dyDescent="0.25">
      <c r="B999" s="12">
        <v>38426</v>
      </c>
      <c r="C999" s="18">
        <v>9.6684059999999992</v>
      </c>
      <c r="D999" s="149">
        <f t="shared" si="25"/>
        <v>1.8586634487928855E-2</v>
      </c>
    </row>
    <row r="1000" spans="2:4" x14ac:dyDescent="0.25">
      <c r="B1000" s="12">
        <v>38419</v>
      </c>
      <c r="C1000" s="18">
        <v>9.4919820000000001</v>
      </c>
      <c r="D1000" s="149">
        <f t="shared" si="25"/>
        <v>-5.0287340652431456E-2</v>
      </c>
    </row>
    <row r="1001" spans="2:4" x14ac:dyDescent="0.25">
      <c r="B1001" s="12">
        <v>38412</v>
      </c>
      <c r="C1001" s="18">
        <v>9.9945830000000004</v>
      </c>
      <c r="D1001" s="149">
        <f t="shared" si="25"/>
        <v>2.9151375485507947E-2</v>
      </c>
    </row>
    <row r="1002" spans="2:4" x14ac:dyDescent="0.25">
      <c r="B1002" s="12">
        <v>38405</v>
      </c>
      <c r="C1002" s="18">
        <v>9.7114799999999999</v>
      </c>
      <c r="D1002" s="149">
        <f t="shared" si="25"/>
        <v>6.3103241040259217E-2</v>
      </c>
    </row>
    <row r="1003" spans="2:4" x14ac:dyDescent="0.25">
      <c r="B1003" s="12">
        <v>38398</v>
      </c>
      <c r="C1003" s="18">
        <v>9.1350300000000004</v>
      </c>
      <c r="D1003" s="149">
        <f t="shared" si="25"/>
        <v>5.9919297882059741E-2</v>
      </c>
    </row>
    <row r="1004" spans="2:4" x14ac:dyDescent="0.25">
      <c r="B1004" s="12">
        <v>38391</v>
      </c>
      <c r="C1004" s="18">
        <v>8.6186089999999993</v>
      </c>
      <c r="D1004" s="149">
        <f t="shared" si="25"/>
        <v>4.807946746051428E-2</v>
      </c>
    </row>
    <row r="1005" spans="2:4" x14ac:dyDescent="0.25">
      <c r="B1005" s="12">
        <v>38384</v>
      </c>
      <c r="C1005" s="18">
        <v>8.2232400000000005</v>
      </c>
      <c r="D1005" s="149">
        <f t="shared" si="25"/>
        <v>4.1828253233272772E-2</v>
      </c>
    </row>
    <row r="1006" spans="2:4" x14ac:dyDescent="0.25">
      <c r="B1006" s="12">
        <v>38377</v>
      </c>
      <c r="C1006" s="18">
        <v>7.8930860000000003</v>
      </c>
      <c r="D1006" s="149">
        <f t="shared" si="25"/>
        <v>4.1482204837643977E-3</v>
      </c>
    </row>
    <row r="1007" spans="2:4" x14ac:dyDescent="0.25">
      <c r="B1007" s="12">
        <v>38370</v>
      </c>
      <c r="C1007" s="18">
        <v>7.8604789999999998</v>
      </c>
      <c r="D1007" s="149">
        <f t="shared" si="25"/>
        <v>7.049170855723208E-3</v>
      </c>
    </row>
    <row r="1008" spans="2:4" x14ac:dyDescent="0.25">
      <c r="B1008" s="12">
        <v>38363</v>
      </c>
      <c r="C1008" s="18">
        <v>7.8054569999999996</v>
      </c>
      <c r="D1008" s="149">
        <f t="shared" si="25"/>
        <v>2.7636741082695648E-2</v>
      </c>
    </row>
    <row r="1009" spans="2:4" x14ac:dyDescent="0.25">
      <c r="B1009" s="12">
        <v>38356</v>
      </c>
      <c r="C1009" s="18">
        <v>7.5955409999999999</v>
      </c>
      <c r="D1009" s="149">
        <f t="shared" si="25"/>
        <v>1.8862571600346767E-2</v>
      </c>
    </row>
    <row r="1010" spans="2:4" x14ac:dyDescent="0.25">
      <c r="B1010" s="12">
        <v>38349</v>
      </c>
      <c r="C1010" s="18">
        <v>7.4549219999999998</v>
      </c>
      <c r="D1010" s="149">
        <f t="shared" si="25"/>
        <v>-7.0578877323016487E-3</v>
      </c>
    </row>
    <row r="1011" spans="2:4" x14ac:dyDescent="0.25">
      <c r="B1011" s="12">
        <v>38342</v>
      </c>
      <c r="C1011" s="18">
        <v>7.5079120000000001</v>
      </c>
      <c r="D1011" s="149">
        <f t="shared" si="25"/>
        <v>-7.2750875883734745E-3</v>
      </c>
    </row>
    <row r="1012" spans="2:4" x14ac:dyDescent="0.25">
      <c r="B1012" s="12">
        <v>38335</v>
      </c>
      <c r="C1012" s="18">
        <v>7.5629330000000001</v>
      </c>
      <c r="D1012" s="149">
        <f t="shared" si="25"/>
        <v>5.1460531486815508E-3</v>
      </c>
    </row>
    <row r="1013" spans="2:4" x14ac:dyDescent="0.25">
      <c r="B1013" s="12">
        <v>38328</v>
      </c>
      <c r="C1013" s="18">
        <v>7.5242129999999996</v>
      </c>
      <c r="D1013" s="149">
        <f t="shared" si="25"/>
        <v>-1.0982853315190555E-2</v>
      </c>
    </row>
    <row r="1014" spans="2:4" x14ac:dyDescent="0.25">
      <c r="B1014" s="12">
        <v>38321</v>
      </c>
      <c r="C1014" s="18">
        <v>7.6077680000000001</v>
      </c>
      <c r="D1014" s="149">
        <f t="shared" si="25"/>
        <v>-5.8037458763118943E-2</v>
      </c>
    </row>
    <row r="1015" spans="2:4" x14ac:dyDescent="0.25">
      <c r="B1015" s="12">
        <v>38314</v>
      </c>
      <c r="C1015" s="18">
        <v>8.0765080000000005</v>
      </c>
      <c r="D1015" s="149">
        <f t="shared" si="25"/>
        <v>1.4852658342114466E-2</v>
      </c>
    </row>
    <row r="1016" spans="2:4" x14ac:dyDescent="0.25">
      <c r="B1016" s="12">
        <v>38307</v>
      </c>
      <c r="C1016" s="18">
        <v>7.9583060000000003</v>
      </c>
      <c r="D1016" s="149">
        <f t="shared" si="25"/>
        <v>6.8103831591278086E-2</v>
      </c>
    </row>
    <row r="1017" spans="2:4" x14ac:dyDescent="0.25">
      <c r="B1017" s="12">
        <v>38300</v>
      </c>
      <c r="C1017" s="18">
        <v>7.4508729999999996</v>
      </c>
      <c r="D1017" s="149">
        <f t="shared" si="25"/>
        <v>-2.3594530725714491E-2</v>
      </c>
    </row>
    <row r="1018" spans="2:4" x14ac:dyDescent="0.25">
      <c r="B1018" s="12">
        <v>38293</v>
      </c>
      <c r="C1018" s="18">
        <v>7.6309209999999998</v>
      </c>
      <c r="D1018" s="149">
        <f t="shared" si="25"/>
        <v>2.3915252311428326E-3</v>
      </c>
    </row>
    <row r="1019" spans="2:4" x14ac:dyDescent="0.25">
      <c r="B1019" s="12">
        <v>38286</v>
      </c>
      <c r="C1019" s="18">
        <v>7.6127149999999997</v>
      </c>
      <c r="D1019" s="149">
        <f t="shared" si="25"/>
        <v>-6.2764273004470739E-2</v>
      </c>
    </row>
    <row r="1020" spans="2:4" x14ac:dyDescent="0.25">
      <c r="B1020" s="12">
        <v>38279</v>
      </c>
      <c r="C1020" s="18">
        <v>8.1225190000000005</v>
      </c>
      <c r="D1020" s="149">
        <f t="shared" si="25"/>
        <v>9.8085153916338541E-3</v>
      </c>
    </row>
    <row r="1021" spans="2:4" x14ac:dyDescent="0.25">
      <c r="B1021" s="12">
        <v>38272</v>
      </c>
      <c r="C1021" s="18">
        <v>8.0436230000000002</v>
      </c>
      <c r="D1021" s="149">
        <f t="shared" si="25"/>
        <v>-3.0716776603847862E-2</v>
      </c>
    </row>
    <row r="1022" spans="2:4" x14ac:dyDescent="0.25">
      <c r="B1022" s="12">
        <v>38265</v>
      </c>
      <c r="C1022" s="18">
        <v>8.298527</v>
      </c>
      <c r="D1022" s="149">
        <f t="shared" si="25"/>
        <v>-1.6070888669408756E-2</v>
      </c>
    </row>
    <row r="1023" spans="2:4" x14ac:dyDescent="0.25">
      <c r="B1023" s="12">
        <v>38258</v>
      </c>
      <c r="C1023" s="18">
        <v>8.4340700000000002</v>
      </c>
      <c r="D1023" s="149">
        <f t="shared" si="25"/>
        <v>3.0400722862745644E-2</v>
      </c>
    </row>
    <row r="1024" spans="2:4" x14ac:dyDescent="0.25">
      <c r="B1024" s="12">
        <v>38251</v>
      </c>
      <c r="C1024" s="18">
        <v>8.1852330000000002</v>
      </c>
      <c r="D1024" s="149">
        <f t="shared" si="25"/>
        <v>4.0370170582804343E-2</v>
      </c>
    </row>
    <row r="1025" spans="2:4" x14ac:dyDescent="0.25">
      <c r="B1025" s="12">
        <v>38244</v>
      </c>
      <c r="C1025" s="18">
        <v>7.8676159999999999</v>
      </c>
      <c r="D1025" s="149">
        <f t="shared" si="25"/>
        <v>3.1564693066991056E-2</v>
      </c>
    </row>
    <row r="1026" spans="2:4" x14ac:dyDescent="0.25">
      <c r="B1026" s="12">
        <v>38237</v>
      </c>
      <c r="C1026" s="18">
        <v>7.6268760000000002</v>
      </c>
      <c r="D1026" s="149">
        <f t="shared" si="25"/>
        <v>2.1680282147484409E-2</v>
      </c>
    </row>
    <row r="1027" spans="2:4" x14ac:dyDescent="0.25">
      <c r="B1027" s="12">
        <v>38230</v>
      </c>
      <c r="C1027" s="18">
        <v>7.4650319999999999</v>
      </c>
      <c r="D1027" s="149">
        <f t="shared" si="25"/>
        <v>4.1784521088196191E-2</v>
      </c>
    </row>
    <row r="1028" spans="2:4" x14ac:dyDescent="0.25">
      <c r="B1028" s="12">
        <v>38223</v>
      </c>
      <c r="C1028" s="18">
        <v>7.1656199999999997</v>
      </c>
      <c r="D1028" s="149">
        <f t="shared" si="25"/>
        <v>4.2378133046273803E-2</v>
      </c>
    </row>
    <row r="1029" spans="2:4" x14ac:dyDescent="0.25">
      <c r="B1029" s="12">
        <v>38216</v>
      </c>
      <c r="C1029" s="18">
        <v>6.8742999999999999</v>
      </c>
      <c r="D1029" s="149">
        <f t="shared" ref="D1029:D1092" si="26">C1029/C1030-1</f>
        <v>-3.9210358744369511E-2</v>
      </c>
    </row>
    <row r="1030" spans="2:4" x14ac:dyDescent="0.25">
      <c r="B1030" s="12">
        <v>38209</v>
      </c>
      <c r="C1030" s="18">
        <v>7.1548439999999998</v>
      </c>
      <c r="D1030" s="149">
        <f t="shared" si="26"/>
        <v>-8.0754539002894088E-3</v>
      </c>
    </row>
    <row r="1031" spans="2:4" x14ac:dyDescent="0.25">
      <c r="B1031" s="12">
        <v>38202</v>
      </c>
      <c r="C1031" s="18">
        <v>7.2130929999999998</v>
      </c>
      <c r="D1031" s="149">
        <f t="shared" si="26"/>
        <v>-4.6214938305592979E-2</v>
      </c>
    </row>
    <row r="1032" spans="2:4" x14ac:dyDescent="0.25">
      <c r="B1032" s="12">
        <v>38195</v>
      </c>
      <c r="C1032" s="18">
        <v>7.5625980000000004</v>
      </c>
      <c r="D1032" s="149">
        <f t="shared" si="26"/>
        <v>3.0941616130165883E-2</v>
      </c>
    </row>
    <row r="1033" spans="2:4" x14ac:dyDescent="0.25">
      <c r="B1033" s="12">
        <v>38188</v>
      </c>
      <c r="C1033" s="18">
        <v>7.3356219999999999</v>
      </c>
      <c r="D1033" s="149">
        <f t="shared" si="26"/>
        <v>-2.4051141503911411E-2</v>
      </c>
    </row>
    <row r="1034" spans="2:4" x14ac:dyDescent="0.25">
      <c r="B1034" s="12">
        <v>38181</v>
      </c>
      <c r="C1034" s="18">
        <v>7.5164</v>
      </c>
      <c r="D1034" s="149">
        <f t="shared" si="26"/>
        <v>1.9896143298908875E-2</v>
      </c>
    </row>
    <row r="1035" spans="2:4" x14ac:dyDescent="0.25">
      <c r="B1035" s="12">
        <v>38174</v>
      </c>
      <c r="C1035" s="18">
        <v>7.3697699999999999</v>
      </c>
      <c r="D1035" s="149">
        <f t="shared" si="26"/>
        <v>-3.4473515515656361E-2</v>
      </c>
    </row>
    <row r="1036" spans="2:4" x14ac:dyDescent="0.25">
      <c r="B1036" s="12">
        <v>38167</v>
      </c>
      <c r="C1036" s="18">
        <v>7.6329029999999998</v>
      </c>
      <c r="D1036" s="149">
        <f t="shared" si="26"/>
        <v>2.7304742323985831E-2</v>
      </c>
    </row>
    <row r="1037" spans="2:4" x14ac:dyDescent="0.25">
      <c r="B1037" s="12">
        <v>38160</v>
      </c>
      <c r="C1037" s="18">
        <v>7.4300280000000001</v>
      </c>
      <c r="D1037" s="149">
        <f t="shared" si="26"/>
        <v>6.2565083084920037E-3</v>
      </c>
    </row>
    <row r="1038" spans="2:4" x14ac:dyDescent="0.25">
      <c r="B1038" s="12">
        <v>38153</v>
      </c>
      <c r="C1038" s="18">
        <v>7.3838309999999998</v>
      </c>
      <c r="D1038" s="149">
        <f t="shared" si="26"/>
        <v>7.7373343358309699E-2</v>
      </c>
    </row>
    <row r="1039" spans="2:4" x14ac:dyDescent="0.25">
      <c r="B1039" s="12">
        <v>38146</v>
      </c>
      <c r="C1039" s="18">
        <v>6.8535490000000001</v>
      </c>
      <c r="D1039" s="149">
        <f t="shared" si="26"/>
        <v>-3.7949566380998112E-3</v>
      </c>
    </row>
    <row r="1040" spans="2:4" x14ac:dyDescent="0.25">
      <c r="B1040" s="12">
        <v>38139</v>
      </c>
      <c r="C1040" s="18">
        <v>6.8796569999999999</v>
      </c>
      <c r="D1040" s="149">
        <f t="shared" si="26"/>
        <v>2.729439275362977E-2</v>
      </c>
    </row>
    <row r="1041" spans="2:4" x14ac:dyDescent="0.25">
      <c r="B1041" s="12">
        <v>38132</v>
      </c>
      <c r="C1041" s="18">
        <v>6.6968699999999997</v>
      </c>
      <c r="D1041" s="149">
        <f t="shared" si="26"/>
        <v>1.7704635622906695E-2</v>
      </c>
    </row>
    <row r="1042" spans="2:4" x14ac:dyDescent="0.25">
      <c r="B1042" s="12">
        <v>38125</v>
      </c>
      <c r="C1042" s="18">
        <v>6.5803669999999999</v>
      </c>
      <c r="D1042" s="149">
        <f t="shared" si="26"/>
        <v>-2.8500532263502354E-3</v>
      </c>
    </row>
    <row r="1043" spans="2:4" x14ac:dyDescent="0.25">
      <c r="B1043" s="12">
        <v>38118</v>
      </c>
      <c r="C1043" s="18">
        <v>6.5991749999999998</v>
      </c>
      <c r="D1043" s="149">
        <f t="shared" si="26"/>
        <v>1.3782249218829312E-2</v>
      </c>
    </row>
    <row r="1044" spans="2:4" x14ac:dyDescent="0.25">
      <c r="B1044" s="12">
        <v>38111</v>
      </c>
      <c r="C1044" s="18">
        <v>6.5094599999999998</v>
      </c>
      <c r="D1044" s="149">
        <f t="shared" si="26"/>
        <v>-3.2305827429314538E-2</v>
      </c>
    </row>
    <row r="1045" spans="2:4" x14ac:dyDescent="0.25">
      <c r="B1045" s="12">
        <v>38104</v>
      </c>
      <c r="C1045" s="18">
        <v>6.7267739999999998</v>
      </c>
      <c r="D1045" s="149">
        <f t="shared" si="26"/>
        <v>-1.7472258396972751E-2</v>
      </c>
    </row>
    <row r="1046" spans="2:4" x14ac:dyDescent="0.25">
      <c r="B1046" s="12">
        <v>38097</v>
      </c>
      <c r="C1046" s="18">
        <v>6.8463960000000004</v>
      </c>
      <c r="D1046" s="149">
        <f t="shared" si="26"/>
        <v>1.1659120823617197E-3</v>
      </c>
    </row>
    <row r="1047" spans="2:4" x14ac:dyDescent="0.25">
      <c r="B1047" s="12">
        <v>38090</v>
      </c>
      <c r="C1047" s="18">
        <v>6.8384229999999997</v>
      </c>
      <c r="D1047" s="149">
        <f t="shared" si="26"/>
        <v>7.3420351027704278E-3</v>
      </c>
    </row>
    <row r="1048" spans="2:4" x14ac:dyDescent="0.25">
      <c r="B1048" s="12">
        <v>38083</v>
      </c>
      <c r="C1048" s="18">
        <v>6.7885809999999998</v>
      </c>
      <c r="D1048" s="149">
        <f t="shared" si="26"/>
        <v>2.7149654002144086E-2</v>
      </c>
    </row>
    <row r="1049" spans="2:4" x14ac:dyDescent="0.25">
      <c r="B1049" s="12">
        <v>38076</v>
      </c>
      <c r="C1049" s="18">
        <v>6.6091449999999998</v>
      </c>
      <c r="D1049" s="149">
        <f t="shared" si="26"/>
        <v>5.2381125260382522E-2</v>
      </c>
    </row>
    <row r="1050" spans="2:4" x14ac:dyDescent="0.25">
      <c r="B1050" s="12">
        <v>38069</v>
      </c>
      <c r="C1050" s="18">
        <v>6.2801819999999999</v>
      </c>
      <c r="D1050" s="149">
        <f t="shared" si="26"/>
        <v>-5.8014853835290925E-2</v>
      </c>
    </row>
    <row r="1051" spans="2:4" x14ac:dyDescent="0.25">
      <c r="B1051" s="12">
        <v>38062</v>
      </c>
      <c r="C1051" s="18">
        <v>6.6669650000000003</v>
      </c>
      <c r="D1051" s="149">
        <f t="shared" si="26"/>
        <v>-3.1566563697747241E-2</v>
      </c>
    </row>
    <row r="1052" spans="2:4" x14ac:dyDescent="0.25">
      <c r="B1052" s="12">
        <v>38055</v>
      </c>
      <c r="C1052" s="18">
        <v>6.8842780000000001</v>
      </c>
      <c r="D1052" s="149">
        <f t="shared" si="26"/>
        <v>-2.7324246538762087E-2</v>
      </c>
    </row>
    <row r="1053" spans="2:4" x14ac:dyDescent="0.25">
      <c r="B1053" s="12">
        <v>38048</v>
      </c>
      <c r="C1053" s="18">
        <v>7.0776700000000003</v>
      </c>
      <c r="D1053" s="149">
        <f t="shared" si="26"/>
        <v>-1.5529432841733359E-2</v>
      </c>
    </row>
    <row r="1054" spans="2:4" x14ac:dyDescent="0.25">
      <c r="B1054" s="12">
        <v>38041</v>
      </c>
      <c r="C1054" s="18">
        <v>7.1893159999999998</v>
      </c>
      <c r="D1054" s="149">
        <f t="shared" si="26"/>
        <v>5.9653090516543772E-2</v>
      </c>
    </row>
    <row r="1055" spans="2:4" x14ac:dyDescent="0.25">
      <c r="B1055" s="12">
        <v>38034</v>
      </c>
      <c r="C1055" s="18">
        <v>6.7845940000000002</v>
      </c>
      <c r="D1055" s="149">
        <f t="shared" si="26"/>
        <v>2.3792026650063747E-2</v>
      </c>
    </row>
    <row r="1056" spans="2:4" x14ac:dyDescent="0.25">
      <c r="B1056" s="12">
        <v>38027</v>
      </c>
      <c r="C1056" s="18">
        <v>6.6269260000000001</v>
      </c>
      <c r="D1056" s="149">
        <f t="shared" si="26"/>
        <v>2.9195337927568454E-2</v>
      </c>
    </row>
    <row r="1057" spans="2:4" x14ac:dyDescent="0.25">
      <c r="B1057" s="12">
        <v>38020</v>
      </c>
      <c r="C1057" s="18">
        <v>6.4389390000000004</v>
      </c>
      <c r="D1057" s="149">
        <f t="shared" si="26"/>
        <v>-3.3692906983708859E-3</v>
      </c>
    </row>
    <row r="1058" spans="2:4" x14ac:dyDescent="0.25">
      <c r="B1058" s="12">
        <v>38013</v>
      </c>
      <c r="C1058" s="18">
        <v>6.4607070000000002</v>
      </c>
      <c r="D1058" s="149">
        <f t="shared" si="26"/>
        <v>-5.5266146710470587E-2</v>
      </c>
    </row>
    <row r="1059" spans="2:4" x14ac:dyDescent="0.25">
      <c r="B1059" s="12">
        <v>38006</v>
      </c>
      <c r="C1059" s="18">
        <v>6.8386529999999999</v>
      </c>
      <c r="D1059" s="149">
        <f t="shared" si="26"/>
        <v>3.4420778164703236E-2</v>
      </c>
    </row>
    <row r="1060" spans="2:4" x14ac:dyDescent="0.25">
      <c r="B1060" s="12">
        <v>37999</v>
      </c>
      <c r="C1060" s="18">
        <v>6.6110939999999996</v>
      </c>
      <c r="D1060" s="149">
        <f t="shared" si="26"/>
        <v>-1.6774384682184396E-2</v>
      </c>
    </row>
    <row r="1061" spans="2:4" x14ac:dyDescent="0.25">
      <c r="B1061" s="12">
        <v>37992</v>
      </c>
      <c r="C1061" s="18">
        <v>6.7238829999999998</v>
      </c>
      <c r="D1061" s="149">
        <f t="shared" si="26"/>
        <v>-2.9340111443785233E-3</v>
      </c>
    </row>
    <row r="1062" spans="2:4" x14ac:dyDescent="0.25">
      <c r="B1062" s="12">
        <v>37985</v>
      </c>
      <c r="C1062" s="18">
        <v>6.7436689999999997</v>
      </c>
      <c r="D1062" s="149">
        <f t="shared" si="26"/>
        <v>2.6505665009371349E-2</v>
      </c>
    </row>
    <row r="1063" spans="2:4" x14ac:dyDescent="0.25">
      <c r="B1063" s="12">
        <v>37978</v>
      </c>
      <c r="C1063" s="18">
        <v>6.5695389999999998</v>
      </c>
      <c r="D1063" s="149">
        <f t="shared" si="26"/>
        <v>3.0096127099889403E-2</v>
      </c>
    </row>
    <row r="1064" spans="2:4" x14ac:dyDescent="0.25">
      <c r="B1064" s="12">
        <v>37971</v>
      </c>
      <c r="C1064" s="18">
        <v>6.3775979999999999</v>
      </c>
      <c r="D1064" s="149">
        <f t="shared" si="26"/>
        <v>5.7067333367145645E-2</v>
      </c>
    </row>
    <row r="1065" spans="2:4" x14ac:dyDescent="0.25">
      <c r="B1065" s="12">
        <v>37964</v>
      </c>
      <c r="C1065" s="18">
        <v>6.0332939999999997</v>
      </c>
      <c r="D1065" s="149">
        <f t="shared" si="26"/>
        <v>8.934817090352265E-3</v>
      </c>
    </row>
    <row r="1066" spans="2:4" x14ac:dyDescent="0.25">
      <c r="B1066" s="12">
        <v>37957</v>
      </c>
      <c r="C1066" s="18">
        <v>5.9798650000000002</v>
      </c>
      <c r="D1066" s="149">
        <f t="shared" si="26"/>
        <v>5.6575399783123093E-3</v>
      </c>
    </row>
    <row r="1067" spans="2:4" x14ac:dyDescent="0.25">
      <c r="B1067" s="12">
        <v>37950</v>
      </c>
      <c r="C1067" s="18">
        <v>5.946224</v>
      </c>
      <c r="D1067" s="149">
        <f t="shared" si="26"/>
        <v>2.594706305678951E-2</v>
      </c>
    </row>
    <row r="1068" spans="2:4" x14ac:dyDescent="0.25">
      <c r="B1068" s="12">
        <v>37943</v>
      </c>
      <c r="C1068" s="18">
        <v>5.795839</v>
      </c>
      <c r="D1068" s="149">
        <f t="shared" si="26"/>
        <v>6.3878579995211293E-3</v>
      </c>
    </row>
    <row r="1069" spans="2:4" x14ac:dyDescent="0.25">
      <c r="B1069" s="12">
        <v>37936</v>
      </c>
      <c r="C1069" s="18">
        <v>5.7590510000000004</v>
      </c>
      <c r="D1069" s="149">
        <f t="shared" si="26"/>
        <v>2.0480992747875515E-3</v>
      </c>
    </row>
    <row r="1070" spans="2:4" x14ac:dyDescent="0.25">
      <c r="B1070" s="12">
        <v>37929</v>
      </c>
      <c r="C1070" s="18">
        <v>5.7472799999999999</v>
      </c>
      <c r="D1070" s="149">
        <f t="shared" si="26"/>
        <v>-1.3472050451743156E-2</v>
      </c>
    </row>
    <row r="1071" spans="2:4" x14ac:dyDescent="0.25">
      <c r="B1071" s="12">
        <v>37922</v>
      </c>
      <c r="C1071" s="18">
        <v>5.8257649999999996</v>
      </c>
      <c r="D1071" s="149">
        <f t="shared" si="26"/>
        <v>5.4173228346456881E-3</v>
      </c>
    </row>
    <row r="1072" spans="2:4" x14ac:dyDescent="0.25">
      <c r="B1072" s="12">
        <v>37915</v>
      </c>
      <c r="C1072" s="18">
        <v>5.7943749999999996</v>
      </c>
      <c r="D1072" s="149">
        <f t="shared" si="26"/>
        <v>-1.4351870279818213E-2</v>
      </c>
    </row>
    <row r="1073" spans="2:4" x14ac:dyDescent="0.25">
      <c r="B1073" s="12">
        <v>37908</v>
      </c>
      <c r="C1073" s="18">
        <v>5.8787459999999996</v>
      </c>
      <c r="D1073" s="149">
        <f t="shared" si="26"/>
        <v>-1.2850624026598423E-2</v>
      </c>
    </row>
    <row r="1074" spans="2:4" x14ac:dyDescent="0.25">
      <c r="B1074" s="12">
        <v>37901</v>
      </c>
      <c r="C1074" s="18">
        <v>5.9552750000000003</v>
      </c>
      <c r="D1074" s="149">
        <f t="shared" si="26"/>
        <v>4.5470512860800172E-2</v>
      </c>
    </row>
    <row r="1075" spans="2:4" x14ac:dyDescent="0.25">
      <c r="B1075" s="12">
        <v>37894</v>
      </c>
      <c r="C1075" s="18">
        <v>5.6962630000000001</v>
      </c>
      <c r="D1075" s="149">
        <f t="shared" si="26"/>
        <v>3.016325597579228E-2</v>
      </c>
    </row>
    <row r="1076" spans="2:4" x14ac:dyDescent="0.25">
      <c r="B1076" s="12">
        <v>37887</v>
      </c>
      <c r="C1076" s="18">
        <v>5.5294759999999998</v>
      </c>
      <c r="D1076" s="149">
        <f t="shared" si="26"/>
        <v>-1.0635255537894128E-3</v>
      </c>
    </row>
    <row r="1077" spans="2:4" x14ac:dyDescent="0.25">
      <c r="B1077" s="12">
        <v>37880</v>
      </c>
      <c r="C1077" s="18">
        <v>5.5353630000000003</v>
      </c>
      <c r="D1077" s="149">
        <f t="shared" si="26"/>
        <v>-1.5357109313630546E-2</v>
      </c>
    </row>
    <row r="1078" spans="2:4" x14ac:dyDescent="0.25">
      <c r="B1078" s="12">
        <v>37873</v>
      </c>
      <c r="C1078" s="18">
        <v>5.621696</v>
      </c>
      <c r="D1078" s="149">
        <f t="shared" si="26"/>
        <v>-2.617297329695345E-2</v>
      </c>
    </row>
    <row r="1079" spans="2:4" x14ac:dyDescent="0.25">
      <c r="B1079" s="12">
        <v>37866</v>
      </c>
      <c r="C1079" s="18">
        <v>5.7727870000000001</v>
      </c>
      <c r="D1079" s="149">
        <f t="shared" si="26"/>
        <v>5.4857925147823616E-2</v>
      </c>
    </row>
    <row r="1080" spans="2:4" x14ac:dyDescent="0.25">
      <c r="B1080" s="12">
        <v>37859</v>
      </c>
      <c r="C1080" s="18">
        <v>5.4725729999999997</v>
      </c>
      <c r="D1080" s="149">
        <f t="shared" si="26"/>
        <v>2.8392461274422853E-2</v>
      </c>
    </row>
    <row r="1081" spans="2:4" x14ac:dyDescent="0.25">
      <c r="B1081" s="12">
        <v>37852</v>
      </c>
      <c r="C1081" s="18">
        <v>5.3214829999999997</v>
      </c>
      <c r="D1081" s="149">
        <f t="shared" si="26"/>
        <v>1.1082518201063429E-2</v>
      </c>
    </row>
    <row r="1082" spans="2:4" x14ac:dyDescent="0.25">
      <c r="B1082" s="12">
        <v>37845</v>
      </c>
      <c r="C1082" s="18">
        <v>5.2631540000000001</v>
      </c>
      <c r="D1082" s="149">
        <f t="shared" si="26"/>
        <v>1.5759933331969567E-2</v>
      </c>
    </row>
    <row r="1083" spans="2:4" x14ac:dyDescent="0.25">
      <c r="B1083" s="12">
        <v>37838</v>
      </c>
      <c r="C1083" s="18">
        <v>5.1814939999999998</v>
      </c>
      <c r="D1083" s="149">
        <f t="shared" si="26"/>
        <v>5.5863744003638471E-2</v>
      </c>
    </row>
    <row r="1084" spans="2:4" x14ac:dyDescent="0.25">
      <c r="B1084" s="12">
        <v>37831</v>
      </c>
      <c r="C1084" s="18">
        <v>4.9073510000000002</v>
      </c>
      <c r="D1084" s="149">
        <f t="shared" si="26"/>
        <v>-2.9976849197984379E-2</v>
      </c>
    </row>
    <row r="1085" spans="2:4" x14ac:dyDescent="0.25">
      <c r="B1085" s="12">
        <v>37824</v>
      </c>
      <c r="C1085" s="18">
        <v>5.0590039999999998</v>
      </c>
      <c r="D1085" s="149">
        <f t="shared" si="26"/>
        <v>-1.917839298837487E-3</v>
      </c>
    </row>
    <row r="1086" spans="2:4" x14ac:dyDescent="0.25">
      <c r="B1086" s="12">
        <v>37817</v>
      </c>
      <c r="C1086" s="18">
        <v>5.0687249999999997</v>
      </c>
      <c r="D1086" s="149">
        <f t="shared" si="26"/>
        <v>-3.0598224095359505E-3</v>
      </c>
    </row>
    <row r="1087" spans="2:4" x14ac:dyDescent="0.25">
      <c r="B1087" s="12">
        <v>37810</v>
      </c>
      <c r="C1087" s="18">
        <v>5.084282</v>
      </c>
      <c r="D1087" s="149">
        <f t="shared" si="26"/>
        <v>-1.134152386134113E-2</v>
      </c>
    </row>
    <row r="1088" spans="2:4" x14ac:dyDescent="0.25">
      <c r="B1088" s="12">
        <v>37803</v>
      </c>
      <c r="C1088" s="18">
        <v>5.1426069999999999</v>
      </c>
      <c r="D1088" s="149">
        <f t="shared" si="26"/>
        <v>3.7945278769948576E-3</v>
      </c>
    </row>
    <row r="1089" spans="2:4" x14ac:dyDescent="0.25">
      <c r="B1089" s="12">
        <v>37796</v>
      </c>
      <c r="C1089" s="18">
        <v>5.1231669999999996</v>
      </c>
      <c r="D1089" s="149">
        <f t="shared" si="26"/>
        <v>-4.9088655981229801E-3</v>
      </c>
    </row>
    <row r="1090" spans="2:4" x14ac:dyDescent="0.25">
      <c r="B1090" s="12">
        <v>37789</v>
      </c>
      <c r="C1090" s="18">
        <v>5.1484399999999999</v>
      </c>
      <c r="D1090" s="149">
        <f t="shared" si="26"/>
        <v>-1.9259390769825191E-2</v>
      </c>
    </row>
    <row r="1091" spans="2:4" x14ac:dyDescent="0.25">
      <c r="B1091" s="12">
        <v>37782</v>
      </c>
      <c r="C1091" s="18">
        <v>5.2495430000000001</v>
      </c>
      <c r="D1091" s="149">
        <f t="shared" si="26"/>
        <v>2.8963230277124996E-2</v>
      </c>
    </row>
    <row r="1092" spans="2:4" x14ac:dyDescent="0.25">
      <c r="B1092" s="12">
        <v>37775</v>
      </c>
      <c r="C1092" s="18">
        <v>5.1017789999999996</v>
      </c>
      <c r="D1092" s="149">
        <f t="shared" si="26"/>
        <v>1.4301838049418203E-2</v>
      </c>
    </row>
    <row r="1093" spans="2:4" x14ac:dyDescent="0.25">
      <c r="B1093" s="12">
        <v>37768</v>
      </c>
      <c r="C1093" s="18">
        <v>5.0298429999999996</v>
      </c>
      <c r="D1093" s="149">
        <f t="shared" ref="D1093:D1156" si="27">C1093/C1094-1</f>
        <v>3.2734814371928822E-2</v>
      </c>
    </row>
    <row r="1094" spans="2:4" x14ac:dyDescent="0.25">
      <c r="B1094" s="12">
        <v>37761</v>
      </c>
      <c r="C1094" s="18">
        <v>4.8704109999999998</v>
      </c>
      <c r="D1094" s="149">
        <f t="shared" si="27"/>
        <v>5.7092502981639148E-2</v>
      </c>
    </row>
    <row r="1095" spans="2:4" x14ac:dyDescent="0.25">
      <c r="B1095" s="12">
        <v>37754</v>
      </c>
      <c r="C1095" s="18">
        <v>4.6073649999999997</v>
      </c>
      <c r="D1095" s="149">
        <f t="shared" si="27"/>
        <v>1.4419155084629098E-2</v>
      </c>
    </row>
    <row r="1096" spans="2:4" x14ac:dyDescent="0.25">
      <c r="B1096" s="12">
        <v>37747</v>
      </c>
      <c r="C1096" s="18">
        <v>4.5418750000000001</v>
      </c>
      <c r="D1096" s="149">
        <f t="shared" si="27"/>
        <v>1.6379329829092848E-2</v>
      </c>
    </row>
    <row r="1097" spans="2:4" x14ac:dyDescent="0.25">
      <c r="B1097" s="12">
        <v>37740</v>
      </c>
      <c r="C1097" s="18">
        <v>4.4686810000000001</v>
      </c>
      <c r="D1097" s="149">
        <f t="shared" si="27"/>
        <v>1.0892813959596293E-2</v>
      </c>
    </row>
    <row r="1098" spans="2:4" x14ac:dyDescent="0.25">
      <c r="B1098" s="12">
        <v>37733</v>
      </c>
      <c r="C1098" s="18">
        <v>4.4205290000000002</v>
      </c>
      <c r="D1098" s="149">
        <f t="shared" si="27"/>
        <v>-7.7816967955184335E-3</v>
      </c>
    </row>
    <row r="1099" spans="2:4" x14ac:dyDescent="0.25">
      <c r="B1099" s="12">
        <v>37726</v>
      </c>
      <c r="C1099" s="18">
        <v>4.4551980000000002</v>
      </c>
      <c r="D1099" s="149">
        <f t="shared" si="27"/>
        <v>-3.017221412761395E-3</v>
      </c>
    </row>
    <row r="1100" spans="2:4" x14ac:dyDescent="0.25">
      <c r="B1100" s="12">
        <v>37719</v>
      </c>
      <c r="C1100" s="18">
        <v>4.4686810000000001</v>
      </c>
      <c r="D1100" s="149">
        <f t="shared" si="27"/>
        <v>-2.1097307989721759E-2</v>
      </c>
    </row>
    <row r="1101" spans="2:4" x14ac:dyDescent="0.25">
      <c r="B1101" s="12">
        <v>37712</v>
      </c>
      <c r="C1101" s="18">
        <v>4.5649899999999999</v>
      </c>
      <c r="D1101" s="149">
        <f t="shared" si="27"/>
        <v>-1.126424816823568E-2</v>
      </c>
    </row>
    <row r="1102" spans="2:4" x14ac:dyDescent="0.25">
      <c r="B1102" s="12">
        <v>37705</v>
      </c>
      <c r="C1102" s="18">
        <v>4.6169969999999996</v>
      </c>
      <c r="D1102" s="149">
        <f t="shared" si="27"/>
        <v>3.0968141567626395E-2</v>
      </c>
    </row>
    <row r="1103" spans="2:4" x14ac:dyDescent="0.25">
      <c r="B1103" s="12">
        <v>37698</v>
      </c>
      <c r="C1103" s="18">
        <v>4.4783119999999998</v>
      </c>
      <c r="D1103" s="149">
        <f t="shared" si="27"/>
        <v>1.572725245868023E-2</v>
      </c>
    </row>
    <row r="1104" spans="2:4" x14ac:dyDescent="0.25">
      <c r="B1104" s="12">
        <v>37691</v>
      </c>
      <c r="C1104" s="18">
        <v>4.4089710000000002</v>
      </c>
      <c r="D1104" s="149">
        <f t="shared" si="27"/>
        <v>-2.2212488883664894E-2</v>
      </c>
    </row>
    <row r="1105" spans="2:4" x14ac:dyDescent="0.25">
      <c r="B1105" s="12">
        <v>37684</v>
      </c>
      <c r="C1105" s="18">
        <v>4.5091299999999999</v>
      </c>
      <c r="D1105" s="149">
        <f t="shared" si="27"/>
        <v>1.6500008904544838E-2</v>
      </c>
    </row>
    <row r="1106" spans="2:4" x14ac:dyDescent="0.25">
      <c r="B1106" s="12">
        <v>37677</v>
      </c>
      <c r="C1106" s="18">
        <v>4.435937</v>
      </c>
      <c r="D1106" s="149">
        <f t="shared" si="27"/>
        <v>2.1285917611722605E-2</v>
      </c>
    </row>
    <row r="1107" spans="2:4" x14ac:dyDescent="0.25">
      <c r="B1107" s="12">
        <v>37670</v>
      </c>
      <c r="C1107" s="18">
        <v>4.3434819999999998</v>
      </c>
      <c r="D1107" s="149">
        <f t="shared" si="27"/>
        <v>6.3102563939392065E-2</v>
      </c>
    </row>
    <row r="1108" spans="2:4" x14ac:dyDescent="0.25">
      <c r="B1108" s="12">
        <v>37663</v>
      </c>
      <c r="C1108" s="18">
        <v>4.0856659999999998</v>
      </c>
      <c r="D1108" s="149">
        <f t="shared" si="27"/>
        <v>-3.0303015918713538E-2</v>
      </c>
    </row>
    <row r="1109" spans="2:4" x14ac:dyDescent="0.25">
      <c r="B1109" s="12">
        <v>37656</v>
      </c>
      <c r="C1109" s="18">
        <v>4.2133430000000001</v>
      </c>
      <c r="D1109" s="149">
        <f t="shared" si="27"/>
        <v>3.3177931958523255E-2</v>
      </c>
    </row>
    <row r="1110" spans="2:4" x14ac:dyDescent="0.25">
      <c r="B1110" s="12">
        <v>37649</v>
      </c>
      <c r="C1110" s="18">
        <v>4.0780419999999999</v>
      </c>
      <c r="D1110" s="149">
        <f t="shared" si="27"/>
        <v>5.9406146362803725E-2</v>
      </c>
    </row>
    <row r="1111" spans="2:4" x14ac:dyDescent="0.25">
      <c r="B1111" s="12">
        <v>37642</v>
      </c>
      <c r="C1111" s="18">
        <v>3.8493659999999998</v>
      </c>
      <c r="D1111" s="149">
        <f t="shared" si="27"/>
        <v>-6.5247713729280288E-2</v>
      </c>
    </row>
    <row r="1112" spans="2:4" x14ac:dyDescent="0.25">
      <c r="B1112" s="12">
        <v>37635</v>
      </c>
      <c r="C1112" s="18">
        <v>4.1180599999999998</v>
      </c>
      <c r="D1112" s="149">
        <f t="shared" si="27"/>
        <v>6.5205351150294799E-3</v>
      </c>
    </row>
    <row r="1113" spans="2:4" x14ac:dyDescent="0.25">
      <c r="B1113" s="12">
        <v>37628</v>
      </c>
      <c r="C1113" s="18">
        <v>4.0913820000000003</v>
      </c>
      <c r="D1113" s="149">
        <f t="shared" si="27"/>
        <v>-3.8512995077862211E-2</v>
      </c>
    </row>
    <row r="1114" spans="2:4" x14ac:dyDescent="0.25">
      <c r="B1114" s="12">
        <v>37621</v>
      </c>
      <c r="C1114" s="18">
        <v>4.2552649999999996</v>
      </c>
      <c r="D1114" s="149">
        <f t="shared" si="27"/>
        <v>4.7864865124427114E-2</v>
      </c>
    </row>
    <row r="1115" spans="2:4" x14ac:dyDescent="0.25">
      <c r="B1115" s="12">
        <v>37614</v>
      </c>
      <c r="C1115" s="18">
        <v>4.0608909999999998</v>
      </c>
      <c r="D1115" s="149">
        <f t="shared" si="27"/>
        <v>-2.0229983118358108E-2</v>
      </c>
    </row>
    <row r="1116" spans="2:4" x14ac:dyDescent="0.25">
      <c r="B1116" s="12">
        <v>37607</v>
      </c>
      <c r="C1116" s="18">
        <v>4.1447390000000004</v>
      </c>
      <c r="D1116" s="149">
        <f t="shared" si="27"/>
        <v>-2.2933052433328216E-3</v>
      </c>
    </row>
    <row r="1117" spans="2:4" x14ac:dyDescent="0.25">
      <c r="B1117" s="12">
        <v>37600</v>
      </c>
      <c r="C1117" s="18">
        <v>4.1542659999999998</v>
      </c>
      <c r="D1117" s="149">
        <f t="shared" si="27"/>
        <v>3.4155567963742639E-2</v>
      </c>
    </row>
    <row r="1118" spans="2:4" x14ac:dyDescent="0.25">
      <c r="B1118" s="12">
        <v>37593</v>
      </c>
      <c r="C1118" s="18">
        <v>4.017061</v>
      </c>
      <c r="D1118" s="149">
        <f t="shared" si="27"/>
        <v>3.6891026137413574E-2</v>
      </c>
    </row>
    <row r="1119" spans="2:4" x14ac:dyDescent="0.25">
      <c r="B1119" s="12">
        <v>37586</v>
      </c>
      <c r="C1119" s="18">
        <v>3.8741400000000001</v>
      </c>
      <c r="D1119" s="149">
        <f t="shared" si="27"/>
        <v>1.3964938600281807E-2</v>
      </c>
    </row>
    <row r="1120" spans="2:4" x14ac:dyDescent="0.25">
      <c r="B1120" s="12">
        <v>37579</v>
      </c>
      <c r="C1120" s="18">
        <v>3.820783</v>
      </c>
      <c r="D1120" s="149">
        <f t="shared" si="27"/>
        <v>5.8169094556281831E-2</v>
      </c>
    </row>
    <row r="1121" spans="2:4" x14ac:dyDescent="0.25">
      <c r="B1121" s="12">
        <v>37572</v>
      </c>
      <c r="C1121" s="18">
        <v>3.6107490000000002</v>
      </c>
      <c r="D1121" s="149">
        <f t="shared" si="27"/>
        <v>-6.8931453016577771E-2</v>
      </c>
    </row>
    <row r="1122" spans="2:4" x14ac:dyDescent="0.25">
      <c r="B1122" s="12">
        <v>37565</v>
      </c>
      <c r="C1122" s="18">
        <v>3.8780700000000001</v>
      </c>
      <c r="D1122" s="149">
        <f t="shared" si="27"/>
        <v>7.8272826239211835E-3</v>
      </c>
    </row>
    <row r="1123" spans="2:4" x14ac:dyDescent="0.25">
      <c r="B1123" s="12">
        <v>37558</v>
      </c>
      <c r="C1123" s="18">
        <v>3.8479510000000001</v>
      </c>
      <c r="D1123" s="149">
        <f t="shared" si="27"/>
        <v>0</v>
      </c>
    </row>
    <row r="1124" spans="2:4" x14ac:dyDescent="0.25">
      <c r="B1124" s="12">
        <v>37551</v>
      </c>
      <c r="C1124" s="18">
        <v>3.8479510000000001</v>
      </c>
      <c r="D1124" s="149">
        <f t="shared" si="27"/>
        <v>-6.2384852546688352E-2</v>
      </c>
    </row>
    <row r="1125" spans="2:4" x14ac:dyDescent="0.25">
      <c r="B1125" s="12">
        <v>37544</v>
      </c>
      <c r="C1125" s="18">
        <v>4.1039770000000004</v>
      </c>
      <c r="D1125" s="149">
        <f t="shared" si="27"/>
        <v>5.5348831169403923E-3</v>
      </c>
    </row>
    <row r="1126" spans="2:4" x14ac:dyDescent="0.25">
      <c r="B1126" s="12">
        <v>37537</v>
      </c>
      <c r="C1126" s="18">
        <v>4.0813870000000003</v>
      </c>
      <c r="D1126" s="149">
        <f t="shared" si="27"/>
        <v>3.703834862232025E-3</v>
      </c>
    </row>
    <row r="1127" spans="2:4" x14ac:dyDescent="0.25">
      <c r="B1127" s="12">
        <v>37530</v>
      </c>
      <c r="C1127" s="18">
        <v>4.0663260000000001</v>
      </c>
      <c r="D1127" s="149">
        <f t="shared" si="27"/>
        <v>-4.7619203760127071E-2</v>
      </c>
    </row>
    <row r="1128" spans="2:4" x14ac:dyDescent="0.25">
      <c r="B1128" s="12">
        <v>37523</v>
      </c>
      <c r="C1128" s="18">
        <v>4.2696430000000003</v>
      </c>
      <c r="D1128" s="149">
        <f t="shared" si="27"/>
        <v>-1.0470881424336387E-2</v>
      </c>
    </row>
    <row r="1129" spans="2:4" x14ac:dyDescent="0.25">
      <c r="B1129" s="12">
        <v>37516</v>
      </c>
      <c r="C1129" s="18">
        <v>4.3148229999999996</v>
      </c>
      <c r="D1129" s="149">
        <f t="shared" si="27"/>
        <v>-7.2816043024819588E-2</v>
      </c>
    </row>
    <row r="1130" spans="2:4" x14ac:dyDescent="0.25">
      <c r="B1130" s="12">
        <v>37509</v>
      </c>
      <c r="C1130" s="18">
        <v>4.6536860000000004</v>
      </c>
      <c r="D1130" s="149">
        <f t="shared" si="27"/>
        <v>-1.0011808756434259E-2</v>
      </c>
    </row>
    <row r="1131" spans="2:4" x14ac:dyDescent="0.25">
      <c r="B1131" s="12">
        <v>37502</v>
      </c>
      <c r="C1131" s="18">
        <v>4.7007490000000001</v>
      </c>
      <c r="D1131" s="149">
        <f t="shared" si="27"/>
        <v>8.888392871515105E-3</v>
      </c>
    </row>
    <row r="1132" spans="2:4" x14ac:dyDescent="0.25">
      <c r="B1132" s="12">
        <v>37495</v>
      </c>
      <c r="C1132" s="18">
        <v>4.6593349999999996</v>
      </c>
      <c r="D1132" s="149">
        <f t="shared" si="27"/>
        <v>2.0247660174799176E-3</v>
      </c>
    </row>
    <row r="1133" spans="2:4" x14ac:dyDescent="0.25">
      <c r="B1133" s="12">
        <v>37488</v>
      </c>
      <c r="C1133" s="18">
        <v>4.6499199999999998</v>
      </c>
      <c r="D1133" s="149">
        <f t="shared" si="27"/>
        <v>-1.3736181135474146E-3</v>
      </c>
    </row>
    <row r="1134" spans="2:4" x14ac:dyDescent="0.25">
      <c r="B1134" s="12">
        <v>37481</v>
      </c>
      <c r="C1134" s="18">
        <v>4.6563160000000003</v>
      </c>
      <c r="D1134" s="149">
        <f t="shared" si="27"/>
        <v>2.4210057913652383E-2</v>
      </c>
    </row>
    <row r="1135" spans="2:4" x14ac:dyDescent="0.25">
      <c r="B1135" s="12">
        <v>37474</v>
      </c>
      <c r="C1135" s="18">
        <v>4.5462509999999998</v>
      </c>
      <c r="D1135" s="149">
        <f t="shared" si="27"/>
        <v>0.1313832773562631</v>
      </c>
    </row>
    <row r="1136" spans="2:4" x14ac:dyDescent="0.25">
      <c r="B1136" s="12">
        <v>37467</v>
      </c>
      <c r="C1136" s="18">
        <v>4.0183119999999999</v>
      </c>
      <c r="D1136" s="149">
        <f t="shared" si="27"/>
        <v>-7.712080372907959E-2</v>
      </c>
    </row>
    <row r="1137" spans="2:4" x14ac:dyDescent="0.25">
      <c r="B1137" s="12">
        <v>37460</v>
      </c>
      <c r="C1137" s="18">
        <v>4.3541040000000004</v>
      </c>
      <c r="D1137" s="149">
        <f t="shared" si="27"/>
        <v>8.2057998315071767E-2</v>
      </c>
    </row>
    <row r="1138" spans="2:4" x14ac:dyDescent="0.25">
      <c r="B1138" s="12">
        <v>37453</v>
      </c>
      <c r="C1138" s="18">
        <v>4.0239099999999999</v>
      </c>
      <c r="D1138" s="149">
        <f t="shared" si="27"/>
        <v>-0.11124819633902938</v>
      </c>
    </row>
    <row r="1139" spans="2:4" x14ac:dyDescent="0.25">
      <c r="B1139" s="12">
        <v>37446</v>
      </c>
      <c r="C1139" s="18">
        <v>4.5275970000000001</v>
      </c>
      <c r="D1139" s="149">
        <f t="shared" si="27"/>
        <v>-8.553124295606529E-2</v>
      </c>
    </row>
    <row r="1140" spans="2:4" x14ac:dyDescent="0.25">
      <c r="B1140" s="12">
        <v>37439</v>
      </c>
      <c r="C1140" s="18">
        <v>4.9510680000000002</v>
      </c>
      <c r="D1140" s="149">
        <f t="shared" si="27"/>
        <v>-4.1276541564476688E-3</v>
      </c>
    </row>
    <row r="1141" spans="2:4" x14ac:dyDescent="0.25">
      <c r="B1141" s="12">
        <v>37432</v>
      </c>
      <c r="C1141" s="18">
        <v>4.9715889999999998</v>
      </c>
      <c r="D1141" s="149">
        <f t="shared" si="27"/>
        <v>5.660443004559701E-3</v>
      </c>
    </row>
    <row r="1142" spans="2:4" x14ac:dyDescent="0.25">
      <c r="B1142" s="12">
        <v>37425</v>
      </c>
      <c r="C1142" s="18">
        <v>4.9436059999999999</v>
      </c>
      <c r="D1142" s="149">
        <f t="shared" si="27"/>
        <v>-2.1417695540048576E-2</v>
      </c>
    </row>
    <row r="1143" spans="2:4" x14ac:dyDescent="0.25">
      <c r="B1143" s="12">
        <v>37418</v>
      </c>
      <c r="C1143" s="18">
        <v>5.0518039999999997</v>
      </c>
      <c r="D1143" s="149">
        <f t="shared" si="27"/>
        <v>4.3947083137533927E-2</v>
      </c>
    </row>
    <row r="1144" spans="2:4" x14ac:dyDescent="0.25">
      <c r="B1144" s="12">
        <v>37411</v>
      </c>
      <c r="C1144" s="18">
        <v>4.8391380000000002</v>
      </c>
      <c r="D1144" s="149">
        <f t="shared" si="27"/>
        <v>-3.6761652781487797E-2</v>
      </c>
    </row>
    <row r="1145" spans="2:4" x14ac:dyDescent="0.25">
      <c r="B1145" s="12">
        <v>37404</v>
      </c>
      <c r="C1145" s="18">
        <v>5.023822</v>
      </c>
      <c r="D1145" s="149">
        <f t="shared" si="27"/>
        <v>-5.0758267708501448E-2</v>
      </c>
    </row>
    <row r="1146" spans="2:4" x14ac:dyDescent="0.25">
      <c r="B1146" s="12">
        <v>37397</v>
      </c>
      <c r="C1146" s="18">
        <v>5.2924579999999999</v>
      </c>
      <c r="D1146" s="149">
        <f t="shared" si="27"/>
        <v>1.4116498718955262E-2</v>
      </c>
    </row>
    <row r="1147" spans="2:4" x14ac:dyDescent="0.25">
      <c r="B1147" s="12">
        <v>37390</v>
      </c>
      <c r="C1147" s="18">
        <v>5.2187869999999998</v>
      </c>
      <c r="D1147" s="149">
        <f t="shared" si="27"/>
        <v>-2.2191482170145216E-2</v>
      </c>
    </row>
    <row r="1148" spans="2:4" x14ac:dyDescent="0.25">
      <c r="B1148" s="12">
        <v>37383</v>
      </c>
      <c r="C1148" s="18">
        <v>5.3372279999999996</v>
      </c>
      <c r="D1148" s="149">
        <f t="shared" si="27"/>
        <v>2.2332519511983007E-2</v>
      </c>
    </row>
    <row r="1149" spans="2:4" x14ac:dyDescent="0.25">
      <c r="B1149" s="12">
        <v>37376</v>
      </c>
      <c r="C1149" s="18">
        <v>5.2206380000000001</v>
      </c>
      <c r="D1149" s="149">
        <f t="shared" si="27"/>
        <v>-2.4550848415602622E-2</v>
      </c>
    </row>
    <row r="1150" spans="2:4" x14ac:dyDescent="0.25">
      <c r="B1150" s="12">
        <v>37369</v>
      </c>
      <c r="C1150" s="18">
        <v>5.3520349999999999</v>
      </c>
      <c r="D1150" s="149">
        <f t="shared" si="27"/>
        <v>-1.7996491085147115E-2</v>
      </c>
    </row>
    <row r="1151" spans="2:4" x14ac:dyDescent="0.25">
      <c r="B1151" s="12">
        <v>37362</v>
      </c>
      <c r="C1151" s="18">
        <v>5.4501179999999998</v>
      </c>
      <c r="D1151" s="149">
        <f t="shared" si="27"/>
        <v>3.770263323242129E-2</v>
      </c>
    </row>
    <row r="1152" spans="2:4" x14ac:dyDescent="0.25">
      <c r="B1152" s="12">
        <v>37355</v>
      </c>
      <c r="C1152" s="18">
        <v>5.2521000000000004</v>
      </c>
      <c r="D1152" s="149">
        <f t="shared" si="27"/>
        <v>-1.0460245921947164E-2</v>
      </c>
    </row>
    <row r="1153" spans="2:4" x14ac:dyDescent="0.25">
      <c r="B1153" s="12">
        <v>37348</v>
      </c>
      <c r="C1153" s="18">
        <v>5.3076189999999999</v>
      </c>
      <c r="D1153" s="149">
        <f t="shared" si="27"/>
        <v>-9.3265867637799538E-3</v>
      </c>
    </row>
    <row r="1154" spans="2:4" x14ac:dyDescent="0.25">
      <c r="B1154" s="12">
        <v>37341</v>
      </c>
      <c r="C1154" s="18">
        <v>5.3575869999999997</v>
      </c>
      <c r="D1154" s="149">
        <f t="shared" si="27"/>
        <v>1.7932806315849925E-2</v>
      </c>
    </row>
    <row r="1155" spans="2:4" x14ac:dyDescent="0.25">
      <c r="B1155" s="12">
        <v>37334</v>
      </c>
      <c r="C1155" s="18">
        <v>5.2632029999999999</v>
      </c>
      <c r="D1155" s="149">
        <f t="shared" si="27"/>
        <v>-4.5317119163698849E-2</v>
      </c>
    </row>
    <row r="1156" spans="2:4" x14ac:dyDescent="0.25">
      <c r="B1156" s="12">
        <v>37327</v>
      </c>
      <c r="C1156" s="18">
        <v>5.5130379999999999</v>
      </c>
      <c r="D1156" s="149">
        <f t="shared" si="27"/>
        <v>3.54536666320453E-2</v>
      </c>
    </row>
    <row r="1157" spans="2:4" x14ac:dyDescent="0.25">
      <c r="B1157" s="12">
        <v>37320</v>
      </c>
      <c r="C1157" s="18">
        <v>5.3242729999999998</v>
      </c>
      <c r="D1157" s="149">
        <f t="shared" ref="D1157:D1220" si="28">C1157/C1158-1</f>
        <v>1.0182703917805291E-2</v>
      </c>
    </row>
    <row r="1158" spans="2:4" x14ac:dyDescent="0.25">
      <c r="B1158" s="12">
        <v>37313</v>
      </c>
      <c r="C1158" s="18">
        <v>5.2706039999999996</v>
      </c>
      <c r="D1158" s="149">
        <f t="shared" si="28"/>
        <v>1.1004297522690276E-2</v>
      </c>
    </row>
    <row r="1159" spans="2:4" x14ac:dyDescent="0.25">
      <c r="B1159" s="12">
        <v>37306</v>
      </c>
      <c r="C1159" s="18">
        <v>5.2132360000000002</v>
      </c>
      <c r="D1159" s="149">
        <f t="shared" si="28"/>
        <v>2.0726286418141449E-2</v>
      </c>
    </row>
    <row r="1160" spans="2:4" x14ac:dyDescent="0.25">
      <c r="B1160" s="12">
        <v>37299</v>
      </c>
      <c r="C1160" s="18">
        <v>5.1073789999999999</v>
      </c>
      <c r="D1160" s="149">
        <f t="shared" si="28"/>
        <v>9.064508360072665E-3</v>
      </c>
    </row>
    <row r="1161" spans="2:4" x14ac:dyDescent="0.25">
      <c r="B1161" s="12">
        <v>37292</v>
      </c>
      <c r="C1161" s="18">
        <v>5.0614990000000004</v>
      </c>
      <c r="D1161" s="149">
        <f t="shared" si="28"/>
        <v>-2.5315582602285502E-3</v>
      </c>
    </row>
    <row r="1162" spans="2:4" x14ac:dyDescent="0.25">
      <c r="B1162" s="12">
        <v>37285</v>
      </c>
      <c r="C1162" s="18">
        <v>5.0743450000000001</v>
      </c>
      <c r="D1162" s="149">
        <f t="shared" si="28"/>
        <v>-1.2499766472267693E-2</v>
      </c>
    </row>
    <row r="1163" spans="2:4" x14ac:dyDescent="0.25">
      <c r="B1163" s="12">
        <v>37278</v>
      </c>
      <c r="C1163" s="18">
        <v>5.1385759999999996</v>
      </c>
      <c r="D1163" s="149">
        <f t="shared" si="28"/>
        <v>1.9293390292050905E-2</v>
      </c>
    </row>
    <row r="1164" spans="2:4" x14ac:dyDescent="0.25">
      <c r="B1164" s="12">
        <v>37271</v>
      </c>
      <c r="C1164" s="18">
        <v>5.0413119999999996</v>
      </c>
      <c r="D1164" s="149">
        <f t="shared" si="28"/>
        <v>-2.9328597278899693E-2</v>
      </c>
    </row>
    <row r="1165" spans="2:4" x14ac:dyDescent="0.25">
      <c r="B1165" s="12">
        <v>37264</v>
      </c>
      <c r="C1165" s="18">
        <v>5.1936340000000003</v>
      </c>
      <c r="D1165" s="149">
        <f t="shared" si="28"/>
        <v>-5.7295223159427033E-2</v>
      </c>
    </row>
    <row r="1166" spans="2:4" x14ac:dyDescent="0.25">
      <c r="B1166" s="12">
        <v>37257</v>
      </c>
      <c r="C1166" s="18">
        <v>5.50929</v>
      </c>
      <c r="D1166" s="149">
        <f t="shared" si="28"/>
        <v>6.6659159186421846E-4</v>
      </c>
    </row>
    <row r="1167" spans="2:4" x14ac:dyDescent="0.25">
      <c r="B1167" s="12">
        <v>37250</v>
      </c>
      <c r="C1167" s="18">
        <v>5.5056200000000004</v>
      </c>
      <c r="D1167" s="149">
        <f t="shared" si="28"/>
        <v>3.3769958854768189E-2</v>
      </c>
    </row>
    <row r="1168" spans="2:4" x14ac:dyDescent="0.25">
      <c r="B1168" s="12">
        <v>37243</v>
      </c>
      <c r="C1168" s="18">
        <v>5.3257690000000002</v>
      </c>
      <c r="D1168" s="149">
        <f t="shared" si="28"/>
        <v>5.2592997245272777E-2</v>
      </c>
    </row>
    <row r="1169" spans="2:4" x14ac:dyDescent="0.25">
      <c r="B1169" s="12">
        <v>37236</v>
      </c>
      <c r="C1169" s="18">
        <v>5.059666</v>
      </c>
      <c r="D1169" s="149">
        <f t="shared" si="28"/>
        <v>1.817250135036419E-3</v>
      </c>
    </row>
    <row r="1170" spans="2:4" x14ac:dyDescent="0.25">
      <c r="B1170" s="12">
        <v>37229</v>
      </c>
      <c r="C1170" s="18">
        <v>5.0504879999999996</v>
      </c>
      <c r="D1170" s="149">
        <f t="shared" si="28"/>
        <v>-5.4206231018661954E-3</v>
      </c>
    </row>
    <row r="1171" spans="2:4" x14ac:dyDescent="0.25">
      <c r="B1171" s="12">
        <v>37222</v>
      </c>
      <c r="C1171" s="18">
        <v>5.0780139999999996</v>
      </c>
      <c r="D1171" s="149">
        <f t="shared" si="28"/>
        <v>1.4667682264025261E-2</v>
      </c>
    </row>
    <row r="1172" spans="2:4" x14ac:dyDescent="0.25">
      <c r="B1172" s="12">
        <v>37215</v>
      </c>
      <c r="C1172" s="18">
        <v>5.0046080000000002</v>
      </c>
      <c r="D1172" s="149">
        <f t="shared" si="28"/>
        <v>5.8171649096751876E-2</v>
      </c>
    </row>
    <row r="1173" spans="2:4" x14ac:dyDescent="0.25">
      <c r="B1173" s="12">
        <v>37208</v>
      </c>
      <c r="C1173" s="18">
        <v>4.7294859999999996</v>
      </c>
      <c r="D1173" s="149">
        <f t="shared" si="28"/>
        <v>-6.3400980426715825E-2</v>
      </c>
    </row>
    <row r="1174" spans="2:4" x14ac:dyDescent="0.25">
      <c r="B1174" s="12">
        <v>37201</v>
      </c>
      <c r="C1174" s="18">
        <v>5.0496379999999998</v>
      </c>
      <c r="D1174" s="149">
        <f t="shared" si="28"/>
        <v>1.4619606910195371E-2</v>
      </c>
    </row>
    <row r="1175" spans="2:4" x14ac:dyDescent="0.25">
      <c r="B1175" s="12">
        <v>37194</v>
      </c>
      <c r="C1175" s="18">
        <v>4.9768780000000001</v>
      </c>
      <c r="D1175" s="149">
        <f t="shared" si="28"/>
        <v>-3.3215692399261143E-2</v>
      </c>
    </row>
    <row r="1176" spans="2:4" x14ac:dyDescent="0.25">
      <c r="B1176" s="12">
        <v>37187</v>
      </c>
      <c r="C1176" s="18">
        <v>5.1478679999999999</v>
      </c>
      <c r="D1176" s="149">
        <f t="shared" si="28"/>
        <v>3.190688093820615E-3</v>
      </c>
    </row>
    <row r="1177" spans="2:4" x14ac:dyDescent="0.25">
      <c r="B1177" s="12">
        <v>37180</v>
      </c>
      <c r="C1177" s="18">
        <v>5.1314950000000001</v>
      </c>
      <c r="D1177" s="149">
        <f t="shared" si="28"/>
        <v>-2.6905524314775109E-2</v>
      </c>
    </row>
    <row r="1178" spans="2:4" x14ac:dyDescent="0.25">
      <c r="B1178" s="12">
        <v>37173</v>
      </c>
      <c r="C1178" s="18">
        <v>5.2733780000000001</v>
      </c>
      <c r="D1178" s="149">
        <f t="shared" si="28"/>
        <v>4.8522136605135824E-3</v>
      </c>
    </row>
    <row r="1179" spans="2:4" x14ac:dyDescent="0.25">
      <c r="B1179" s="12">
        <v>37166</v>
      </c>
      <c r="C1179" s="18">
        <v>5.2479139999999997</v>
      </c>
      <c r="D1179" s="149">
        <f t="shared" si="28"/>
        <v>9.2803620304490853E-2</v>
      </c>
    </row>
    <row r="1180" spans="2:4" x14ac:dyDescent="0.25">
      <c r="B1180" s="12">
        <v>37159</v>
      </c>
      <c r="C1180" s="18">
        <v>4.8022479999999996</v>
      </c>
      <c r="D1180" s="149">
        <f t="shared" si="28"/>
        <v>3.5293894452904873E-2</v>
      </c>
    </row>
    <row r="1181" spans="2:4" x14ac:dyDescent="0.25">
      <c r="B1181" s="12">
        <v>37152</v>
      </c>
      <c r="C1181" s="18">
        <v>4.6385360000000002</v>
      </c>
      <c r="D1181" s="149">
        <f t="shared" si="28"/>
        <v>-0.17207779284809988</v>
      </c>
    </row>
    <row r="1182" spans="2:4" x14ac:dyDescent="0.25">
      <c r="B1182" s="12">
        <v>37145</v>
      </c>
      <c r="C1182" s="18">
        <v>5.6026230000000004</v>
      </c>
      <c r="D1182" s="149">
        <f t="shared" si="28"/>
        <v>-3.4180552296962041E-2</v>
      </c>
    </row>
    <row r="1183" spans="2:4" x14ac:dyDescent="0.25">
      <c r="B1183" s="12">
        <v>37138</v>
      </c>
      <c r="C1183" s="18">
        <v>5.8009009999999996</v>
      </c>
      <c r="D1183" s="149">
        <f t="shared" si="28"/>
        <v>1.2059961868712277E-2</v>
      </c>
    </row>
    <row r="1184" spans="2:4" x14ac:dyDescent="0.25">
      <c r="B1184" s="12">
        <v>37131</v>
      </c>
      <c r="C1184" s="18">
        <v>5.731776</v>
      </c>
      <c r="D1184" s="149">
        <f t="shared" si="28"/>
        <v>2.1062826854859162E-2</v>
      </c>
    </row>
    <row r="1185" spans="2:4" x14ac:dyDescent="0.25">
      <c r="B1185" s="12">
        <v>37124</v>
      </c>
      <c r="C1185" s="18">
        <v>5.6135390000000003</v>
      </c>
      <c r="D1185" s="149">
        <f t="shared" si="28"/>
        <v>2.1271443640435095E-2</v>
      </c>
    </row>
    <row r="1186" spans="2:4" x14ac:dyDescent="0.25">
      <c r="B1186" s="12">
        <v>37117</v>
      </c>
      <c r="C1186" s="18">
        <v>5.4966179999999998</v>
      </c>
      <c r="D1186" s="149">
        <f t="shared" si="28"/>
        <v>1.1963800954960968E-2</v>
      </c>
    </row>
    <row r="1187" spans="2:4" x14ac:dyDescent="0.25">
      <c r="B1187" s="12">
        <v>37110</v>
      </c>
      <c r="C1187" s="18">
        <v>5.431635</v>
      </c>
      <c r="D1187" s="149">
        <f t="shared" si="28"/>
        <v>1.9309060187188587E-2</v>
      </c>
    </row>
    <row r="1188" spans="2:4" x14ac:dyDescent="0.25">
      <c r="B1188" s="12">
        <v>37103</v>
      </c>
      <c r="C1188" s="18">
        <v>5.3287420000000001</v>
      </c>
      <c r="D1188" s="149">
        <f t="shared" si="28"/>
        <v>-8.0643119664992602E-3</v>
      </c>
    </row>
    <row r="1189" spans="2:4" x14ac:dyDescent="0.25">
      <c r="B1189" s="12">
        <v>37096</v>
      </c>
      <c r="C1189" s="18">
        <v>5.372064</v>
      </c>
      <c r="D1189" s="149">
        <f t="shared" si="28"/>
        <v>5.3450607736886813E-2</v>
      </c>
    </row>
    <row r="1190" spans="2:4" x14ac:dyDescent="0.25">
      <c r="B1190" s="12">
        <v>37089</v>
      </c>
      <c r="C1190" s="18">
        <v>5.0994929999999998</v>
      </c>
      <c r="D1190" s="149">
        <f t="shared" si="28"/>
        <v>5.3384838067238594E-3</v>
      </c>
    </row>
    <row r="1191" spans="2:4" x14ac:dyDescent="0.25">
      <c r="B1191" s="12">
        <v>37082</v>
      </c>
      <c r="C1191" s="18">
        <v>5.0724140000000002</v>
      </c>
      <c r="D1191" s="149">
        <f t="shared" si="28"/>
        <v>-2.1587737822346242E-2</v>
      </c>
    </row>
    <row r="1192" spans="2:4" x14ac:dyDescent="0.25">
      <c r="B1192" s="12">
        <v>37075</v>
      </c>
      <c r="C1192" s="18">
        <v>5.1843320000000004</v>
      </c>
      <c r="D1192" s="149">
        <f t="shared" si="28"/>
        <v>-5.5405339045992985E-3</v>
      </c>
    </row>
    <row r="1193" spans="2:4" x14ac:dyDescent="0.25">
      <c r="B1193" s="12">
        <v>37068</v>
      </c>
      <c r="C1193" s="18">
        <v>5.2132160000000001</v>
      </c>
      <c r="D1193" s="149">
        <f t="shared" si="28"/>
        <v>-3.7333052159318592E-2</v>
      </c>
    </row>
    <row r="1194" spans="2:4" x14ac:dyDescent="0.25">
      <c r="B1194" s="12">
        <v>37061</v>
      </c>
      <c r="C1194" s="18">
        <v>5.4153890000000002</v>
      </c>
      <c r="D1194" s="149">
        <f t="shared" si="28"/>
        <v>-4.2757135145205849E-2</v>
      </c>
    </row>
    <row r="1195" spans="2:4" x14ac:dyDescent="0.25">
      <c r="B1195" s="12">
        <v>37054</v>
      </c>
      <c r="C1195" s="18">
        <v>5.6572779999999998</v>
      </c>
      <c r="D1195" s="149">
        <f t="shared" si="28"/>
        <v>-1.9092001597256547E-2</v>
      </c>
    </row>
    <row r="1196" spans="2:4" x14ac:dyDescent="0.25">
      <c r="B1196" s="12">
        <v>37047</v>
      </c>
      <c r="C1196" s="18">
        <v>5.7673889999999997</v>
      </c>
      <c r="D1196" s="149">
        <f t="shared" si="28"/>
        <v>-2.3533011060574482E-2</v>
      </c>
    </row>
    <row r="1197" spans="2:4" x14ac:dyDescent="0.25">
      <c r="B1197" s="12">
        <v>37040</v>
      </c>
      <c r="C1197" s="18">
        <v>5.9063840000000001</v>
      </c>
      <c r="D1197" s="149">
        <f t="shared" si="28"/>
        <v>1.0811869096564841E-2</v>
      </c>
    </row>
    <row r="1198" spans="2:4" x14ac:dyDescent="0.25">
      <c r="B1198" s="12">
        <v>37033</v>
      </c>
      <c r="C1198" s="18">
        <v>5.8432079999999997</v>
      </c>
      <c r="D1198" s="149">
        <f t="shared" si="28"/>
        <v>-3.1996969030803957E-2</v>
      </c>
    </row>
    <row r="1199" spans="2:4" x14ac:dyDescent="0.25">
      <c r="B1199" s="12">
        <v>37026</v>
      </c>
      <c r="C1199" s="18">
        <v>6.0363530000000001</v>
      </c>
      <c r="D1199" s="149">
        <f t="shared" si="28"/>
        <v>4.2511462896896779E-2</v>
      </c>
    </row>
    <row r="1200" spans="2:4" x14ac:dyDescent="0.25">
      <c r="B1200" s="12">
        <v>37019</v>
      </c>
      <c r="C1200" s="18">
        <v>5.790203</v>
      </c>
      <c r="D1200" s="149">
        <f t="shared" si="28"/>
        <v>4.293086079126307E-2</v>
      </c>
    </row>
    <row r="1201" spans="2:4" x14ac:dyDescent="0.25">
      <c r="B1201" s="12">
        <v>37012</v>
      </c>
      <c r="C1201" s="18">
        <v>5.551857</v>
      </c>
      <c r="D1201" s="149">
        <f t="shared" si="28"/>
        <v>-3.0663054373486043E-2</v>
      </c>
    </row>
    <row r="1202" spans="2:4" x14ac:dyDescent="0.25">
      <c r="B1202" s="12">
        <v>37005</v>
      </c>
      <c r="C1202" s="18">
        <v>5.7274789999999998</v>
      </c>
      <c r="D1202" s="149">
        <f t="shared" si="28"/>
        <v>1.8807495462265456E-2</v>
      </c>
    </row>
    <row r="1203" spans="2:4" x14ac:dyDescent="0.25">
      <c r="B1203" s="12">
        <v>36998</v>
      </c>
      <c r="C1203" s="18">
        <v>5.6217480000000002</v>
      </c>
      <c r="D1203" s="149">
        <f t="shared" si="28"/>
        <v>5.3391860225010968E-2</v>
      </c>
    </row>
    <row r="1204" spans="2:4" x14ac:dyDescent="0.25">
      <c r="B1204" s="12">
        <v>36991</v>
      </c>
      <c r="C1204" s="18">
        <v>5.3368060000000002</v>
      </c>
      <c r="D1204" s="149">
        <f t="shared" si="28"/>
        <v>4.7116254338617214E-2</v>
      </c>
    </row>
    <row r="1205" spans="2:4" x14ac:dyDescent="0.25">
      <c r="B1205" s="12">
        <v>36984</v>
      </c>
      <c r="C1205" s="18">
        <v>5.0966699999999996</v>
      </c>
      <c r="D1205" s="149">
        <f t="shared" si="28"/>
        <v>6.5967743655910072E-2</v>
      </c>
    </row>
    <row r="1206" spans="2:4" x14ac:dyDescent="0.25">
      <c r="B1206" s="12">
        <v>36977</v>
      </c>
      <c r="C1206" s="18">
        <v>4.7812609999999998</v>
      </c>
      <c r="D1206" s="149">
        <f t="shared" si="28"/>
        <v>-3.7345932141799043E-3</v>
      </c>
    </row>
    <row r="1207" spans="2:4" x14ac:dyDescent="0.25">
      <c r="B1207" s="12">
        <v>36970</v>
      </c>
      <c r="C1207" s="18">
        <v>4.7991840000000003</v>
      </c>
      <c r="D1207" s="149">
        <f t="shared" si="28"/>
        <v>-5.237074953039933E-2</v>
      </c>
    </row>
    <row r="1208" spans="2:4" x14ac:dyDescent="0.25">
      <c r="B1208" s="12">
        <v>36963</v>
      </c>
      <c r="C1208" s="18">
        <v>5.0644109999999998</v>
      </c>
      <c r="D1208" s="149">
        <f t="shared" si="28"/>
        <v>-2.4508581181593381E-2</v>
      </c>
    </row>
    <row r="1209" spans="2:4" x14ac:dyDescent="0.25">
      <c r="B1209" s="12">
        <v>36956</v>
      </c>
      <c r="C1209" s="18">
        <v>5.1916510000000002</v>
      </c>
      <c r="D1209" s="149">
        <f t="shared" si="28"/>
        <v>1.7562761598535426E-2</v>
      </c>
    </row>
    <row r="1210" spans="2:4" x14ac:dyDescent="0.25">
      <c r="B1210" s="12">
        <v>36949</v>
      </c>
      <c r="C1210" s="18">
        <v>5.1020450000000004</v>
      </c>
      <c r="D1210" s="149">
        <f t="shared" si="28"/>
        <v>1.8239945268588853E-2</v>
      </c>
    </row>
    <row r="1211" spans="2:4" x14ac:dyDescent="0.25">
      <c r="B1211" s="12">
        <v>36942</v>
      </c>
      <c r="C1211" s="18">
        <v>5.0106510000000002</v>
      </c>
      <c r="D1211" s="149">
        <f t="shared" si="28"/>
        <v>6.2086348951240211E-4</v>
      </c>
    </row>
    <row r="1212" spans="2:4" x14ac:dyDescent="0.25">
      <c r="B1212" s="12">
        <v>36935</v>
      </c>
      <c r="C1212" s="18">
        <v>5.0075419999999999</v>
      </c>
      <c r="D1212" s="149">
        <f t="shared" si="28"/>
        <v>-2.6943764330962683E-2</v>
      </c>
    </row>
    <row r="1213" spans="2:4" x14ac:dyDescent="0.25">
      <c r="B1213" s="12">
        <v>36928</v>
      </c>
      <c r="C1213" s="18">
        <v>5.1462000000000003</v>
      </c>
      <c r="D1213" s="149">
        <f t="shared" si="28"/>
        <v>3.5038076295793807E-2</v>
      </c>
    </row>
    <row r="1214" spans="2:4" x14ac:dyDescent="0.25">
      <c r="B1214" s="12">
        <v>36921</v>
      </c>
      <c r="C1214" s="18">
        <v>4.971991</v>
      </c>
      <c r="D1214" s="149">
        <f t="shared" si="28"/>
        <v>1.8573220530720302E-2</v>
      </c>
    </row>
    <row r="1215" spans="2:4" x14ac:dyDescent="0.25">
      <c r="B1215" s="12">
        <v>36914</v>
      </c>
      <c r="C1215" s="18">
        <v>4.881329</v>
      </c>
      <c r="D1215" s="149">
        <f t="shared" si="28"/>
        <v>1.7036981939382301E-2</v>
      </c>
    </row>
    <row r="1216" spans="2:4" x14ac:dyDescent="0.25">
      <c r="B1216" s="12">
        <v>36907</v>
      </c>
      <c r="C1216" s="18">
        <v>4.7995590000000004</v>
      </c>
      <c r="D1216" s="149">
        <f t="shared" si="28"/>
        <v>-2.483109741775924E-2</v>
      </c>
    </row>
    <row r="1217" spans="2:4" x14ac:dyDescent="0.25">
      <c r="B1217" s="12">
        <v>36900</v>
      </c>
      <c r="C1217" s="18">
        <v>4.9217719999999998</v>
      </c>
      <c r="D1217" s="149">
        <f t="shared" si="28"/>
        <v>-8.9482706232176801E-3</v>
      </c>
    </row>
    <row r="1218" spans="2:4" x14ac:dyDescent="0.25">
      <c r="B1218" s="12">
        <v>36893</v>
      </c>
      <c r="C1218" s="18">
        <v>4.9662110000000004</v>
      </c>
      <c r="D1218" s="149">
        <f t="shared" si="28"/>
        <v>6.7564965065047833E-3</v>
      </c>
    </row>
    <row r="1219" spans="2:4" x14ac:dyDescent="0.25">
      <c r="B1219" s="12">
        <v>36886</v>
      </c>
      <c r="C1219" s="18">
        <v>4.9328820000000002</v>
      </c>
      <c r="D1219" s="149">
        <f t="shared" si="28"/>
        <v>2.5404148402582427E-2</v>
      </c>
    </row>
    <row r="1220" spans="2:4" x14ac:dyDescent="0.25">
      <c r="B1220" s="12">
        <v>36879</v>
      </c>
      <c r="C1220" s="18">
        <v>4.8106710000000001</v>
      </c>
      <c r="D1220" s="149">
        <f t="shared" si="28"/>
        <v>2.8503313093244609E-2</v>
      </c>
    </row>
    <row r="1221" spans="2:4" x14ac:dyDescent="0.25">
      <c r="B1221" s="12">
        <v>36872</v>
      </c>
      <c r="C1221" s="18">
        <v>4.6773509999999998</v>
      </c>
      <c r="D1221" s="149">
        <f t="shared" ref="D1221:D1284" si="29">C1221/C1222-1</f>
        <v>4.7732276492327141E-3</v>
      </c>
    </row>
    <row r="1222" spans="2:4" x14ac:dyDescent="0.25">
      <c r="B1222" s="12">
        <v>36865</v>
      </c>
      <c r="C1222" s="18">
        <v>4.6551309999999999</v>
      </c>
      <c r="D1222" s="149">
        <f t="shared" si="29"/>
        <v>-2.5581175804699763E-2</v>
      </c>
    </row>
    <row r="1223" spans="2:4" x14ac:dyDescent="0.25">
      <c r="B1223" s="12">
        <v>36858</v>
      </c>
      <c r="C1223" s="18">
        <v>4.7773409999999998</v>
      </c>
      <c r="D1223" s="149">
        <f t="shared" si="29"/>
        <v>-4.6563192462140135E-2</v>
      </c>
    </row>
    <row r="1224" spans="2:4" x14ac:dyDescent="0.25">
      <c r="B1224" s="12">
        <v>36851</v>
      </c>
      <c r="C1224" s="18">
        <v>5.0106529999999996</v>
      </c>
      <c r="D1224" s="149">
        <f t="shared" si="29"/>
        <v>2.9108684155126463E-2</v>
      </c>
    </row>
    <row r="1225" spans="2:4" x14ac:dyDescent="0.25">
      <c r="B1225" s="12">
        <v>36844</v>
      </c>
      <c r="C1225" s="18">
        <v>4.8689249999999999</v>
      </c>
      <c r="D1225" s="149">
        <f t="shared" si="29"/>
        <v>2.0784789925585745E-2</v>
      </c>
    </row>
    <row r="1226" spans="2:4" x14ac:dyDescent="0.25">
      <c r="B1226" s="12">
        <v>36837</v>
      </c>
      <c r="C1226" s="18">
        <v>4.7697859999999999</v>
      </c>
      <c r="D1226" s="149">
        <f t="shared" si="29"/>
        <v>-6.8807306021257952E-3</v>
      </c>
    </row>
    <row r="1227" spans="2:4" x14ac:dyDescent="0.25">
      <c r="B1227" s="12">
        <v>36830</v>
      </c>
      <c r="C1227" s="18">
        <v>4.8028329999999997</v>
      </c>
      <c r="D1227" s="149">
        <f t="shared" si="29"/>
        <v>4.608222637122239E-3</v>
      </c>
    </row>
    <row r="1228" spans="2:4" x14ac:dyDescent="0.25">
      <c r="B1228" s="12">
        <v>36823</v>
      </c>
      <c r="C1228" s="18">
        <v>4.7808020000000004</v>
      </c>
      <c r="D1228" s="149">
        <f t="shared" si="29"/>
        <v>-2.0315614471568266E-2</v>
      </c>
    </row>
    <row r="1229" spans="2:4" x14ac:dyDescent="0.25">
      <c r="B1229" s="12">
        <v>36816</v>
      </c>
      <c r="C1229" s="18">
        <v>4.8799409999999996</v>
      </c>
      <c r="D1229" s="149">
        <f t="shared" si="29"/>
        <v>-3.063489017635912E-2</v>
      </c>
    </row>
    <row r="1230" spans="2:4" x14ac:dyDescent="0.25">
      <c r="B1230" s="12">
        <v>36809</v>
      </c>
      <c r="C1230" s="18">
        <v>5.0341620000000002</v>
      </c>
      <c r="D1230" s="149">
        <f t="shared" si="29"/>
        <v>6.6079264324054865E-3</v>
      </c>
    </row>
    <row r="1231" spans="2:4" x14ac:dyDescent="0.25">
      <c r="B1231" s="12">
        <v>36802</v>
      </c>
      <c r="C1231" s="18">
        <v>5.0011150000000004</v>
      </c>
      <c r="D1231" s="149">
        <f t="shared" si="29"/>
        <v>-2.3656030273971229E-2</v>
      </c>
    </row>
    <row r="1232" spans="2:4" x14ac:dyDescent="0.25">
      <c r="B1232" s="12">
        <v>36795</v>
      </c>
      <c r="C1232" s="18">
        <v>5.1222880000000002</v>
      </c>
      <c r="D1232" s="149">
        <f t="shared" si="29"/>
        <v>9.4118132055324821E-2</v>
      </c>
    </row>
    <row r="1233" spans="2:4" x14ac:dyDescent="0.25">
      <c r="B1233" s="12">
        <v>36788</v>
      </c>
      <c r="C1233" s="18">
        <v>4.6816589999999998</v>
      </c>
      <c r="D1233" s="149">
        <f t="shared" si="29"/>
        <v>-8.6513403592242355E-2</v>
      </c>
    </row>
    <row r="1234" spans="2:4" x14ac:dyDescent="0.25">
      <c r="B1234" s="12">
        <v>36781</v>
      </c>
      <c r="C1234" s="18">
        <v>5.1250439999999999</v>
      </c>
      <c r="D1234" s="149">
        <f t="shared" si="29"/>
        <v>-4.8123946687917973E-3</v>
      </c>
    </row>
    <row r="1235" spans="2:4" x14ac:dyDescent="0.25">
      <c r="B1235" s="12">
        <v>36774</v>
      </c>
      <c r="C1235" s="18">
        <v>5.1498270000000002</v>
      </c>
      <c r="D1235" s="149">
        <f t="shared" si="29"/>
        <v>6.0090631530583583E-2</v>
      </c>
    </row>
    <row r="1236" spans="2:4" x14ac:dyDescent="0.25">
      <c r="B1236" s="12">
        <v>36767</v>
      </c>
      <c r="C1236" s="18">
        <v>4.8579119999999998</v>
      </c>
      <c r="D1236" s="149">
        <f t="shared" si="29"/>
        <v>2.5581523491161162E-2</v>
      </c>
    </row>
    <row r="1237" spans="2:4" x14ac:dyDescent="0.25">
      <c r="B1237" s="12">
        <v>36760</v>
      </c>
      <c r="C1237" s="18">
        <v>4.736739</v>
      </c>
      <c r="D1237" s="149">
        <f t="shared" si="29"/>
        <v>-1.3761461204251701E-2</v>
      </c>
    </row>
    <row r="1238" spans="2:4" x14ac:dyDescent="0.25">
      <c r="B1238" s="12">
        <v>36753</v>
      </c>
      <c r="C1238" s="18">
        <v>4.8028329999999997</v>
      </c>
      <c r="D1238" s="149">
        <f t="shared" si="29"/>
        <v>3.4885895714867443E-2</v>
      </c>
    </row>
    <row r="1239" spans="2:4" x14ac:dyDescent="0.25">
      <c r="B1239" s="12">
        <v>36746</v>
      </c>
      <c r="C1239" s="18">
        <v>4.64093</v>
      </c>
      <c r="D1239" s="149">
        <f t="shared" si="29"/>
        <v>2.8433137098564876E-2</v>
      </c>
    </row>
    <row r="1240" spans="2:4" x14ac:dyDescent="0.25">
      <c r="B1240" s="12">
        <v>36739</v>
      </c>
      <c r="C1240" s="18">
        <v>4.5126220000000004</v>
      </c>
      <c r="D1240" s="149">
        <f t="shared" si="29"/>
        <v>5.6905534522110113E-2</v>
      </c>
    </row>
    <row r="1241" spans="2:4" x14ac:dyDescent="0.25">
      <c r="B1241" s="12">
        <v>36732</v>
      </c>
      <c r="C1241" s="18">
        <v>4.2696550000000002</v>
      </c>
      <c r="D1241" s="149">
        <f t="shared" si="29"/>
        <v>1.8229206413406862E-2</v>
      </c>
    </row>
    <row r="1242" spans="2:4" x14ac:dyDescent="0.25">
      <c r="B1242" s="12">
        <v>36725</v>
      </c>
      <c r="C1242" s="18">
        <v>4.1932159999999996</v>
      </c>
      <c r="D1242" s="149">
        <f t="shared" si="29"/>
        <v>-5.6511021129644567E-2</v>
      </c>
    </row>
    <row r="1243" spans="2:4" x14ac:dyDescent="0.25">
      <c r="B1243" s="12">
        <v>36718</v>
      </c>
      <c r="C1243" s="18">
        <v>4.4443720000000004</v>
      </c>
      <c r="D1243" s="149">
        <f t="shared" si="29"/>
        <v>7.4256286759515344E-3</v>
      </c>
    </row>
    <row r="1244" spans="2:4" x14ac:dyDescent="0.25">
      <c r="B1244" s="12">
        <v>36711</v>
      </c>
      <c r="C1244" s="18">
        <v>4.411613</v>
      </c>
      <c r="D1244" s="149">
        <f t="shared" si="29"/>
        <v>-1.9418418769071022E-2</v>
      </c>
    </row>
    <row r="1245" spans="2:4" x14ac:dyDescent="0.25">
      <c r="B1245" s="12">
        <v>36704</v>
      </c>
      <c r="C1245" s="18">
        <v>4.4989759999999999</v>
      </c>
      <c r="D1245" s="149">
        <f t="shared" si="29"/>
        <v>-4.4082907499283008E-2</v>
      </c>
    </row>
    <row r="1246" spans="2:4" x14ac:dyDescent="0.25">
      <c r="B1246" s="12">
        <v>36697</v>
      </c>
      <c r="C1246" s="18">
        <v>4.7064500000000002</v>
      </c>
      <c r="D1246" s="149">
        <f t="shared" si="29"/>
        <v>-9.1955378063337534E-3</v>
      </c>
    </row>
    <row r="1247" spans="2:4" x14ac:dyDescent="0.25">
      <c r="B1247" s="12">
        <v>36690</v>
      </c>
      <c r="C1247" s="18">
        <v>4.7501300000000004</v>
      </c>
      <c r="D1247" s="149">
        <f t="shared" si="29"/>
        <v>-2.4663430828046229E-2</v>
      </c>
    </row>
    <row r="1248" spans="2:4" x14ac:dyDescent="0.25">
      <c r="B1248" s="12">
        <v>36683</v>
      </c>
      <c r="C1248" s="18">
        <v>4.870247</v>
      </c>
      <c r="D1248" s="149">
        <f t="shared" si="29"/>
        <v>7.7294504329199043E-2</v>
      </c>
    </row>
    <row r="1249" spans="2:4" x14ac:dyDescent="0.25">
      <c r="B1249" s="12">
        <v>36676</v>
      </c>
      <c r="C1249" s="18">
        <v>4.5208130000000004</v>
      </c>
      <c r="D1249" s="149">
        <f t="shared" si="29"/>
        <v>0</v>
      </c>
    </row>
    <row r="1250" spans="2:4" x14ac:dyDescent="0.25">
      <c r="B1250" s="12">
        <v>36669</v>
      </c>
      <c r="C1250" s="18">
        <v>4.5208130000000004</v>
      </c>
      <c r="D1250" s="149">
        <f t="shared" si="29"/>
        <v>3.2418977107029345E-2</v>
      </c>
    </row>
    <row r="1251" spans="2:4" x14ac:dyDescent="0.25">
      <c r="B1251" s="12">
        <v>36662</v>
      </c>
      <c r="C1251" s="18">
        <v>4.3788549999999997</v>
      </c>
      <c r="D1251" s="149">
        <f t="shared" si="29"/>
        <v>-1.3665654245815562E-2</v>
      </c>
    </row>
    <row r="1252" spans="2:4" x14ac:dyDescent="0.25">
      <c r="B1252" s="12">
        <v>36655</v>
      </c>
      <c r="C1252" s="18">
        <v>4.4395239999999996</v>
      </c>
      <c r="D1252" s="149">
        <f t="shared" si="29"/>
        <v>6.2175765392852078E-2</v>
      </c>
    </row>
    <row r="1253" spans="2:4" x14ac:dyDescent="0.25">
      <c r="B1253" s="12">
        <v>36648</v>
      </c>
      <c r="C1253" s="18">
        <v>4.1796509999999998</v>
      </c>
      <c r="D1253" s="149">
        <f t="shared" si="29"/>
        <v>4.3243560303514172E-2</v>
      </c>
    </row>
    <row r="1254" spans="2:4" x14ac:dyDescent="0.25">
      <c r="B1254" s="12">
        <v>36641</v>
      </c>
      <c r="C1254" s="18">
        <v>4.0064000000000002</v>
      </c>
      <c r="D1254" s="149">
        <f t="shared" si="29"/>
        <v>-2.1164053481227185E-2</v>
      </c>
    </row>
    <row r="1255" spans="2:4" x14ac:dyDescent="0.25">
      <c r="B1255" s="12">
        <v>36634</v>
      </c>
      <c r="C1255" s="18">
        <v>4.0930249999999999</v>
      </c>
      <c r="D1255" s="149">
        <f t="shared" si="29"/>
        <v>0</v>
      </c>
    </row>
    <row r="1256" spans="2:4" x14ac:dyDescent="0.25">
      <c r="B1256" s="12">
        <v>36627</v>
      </c>
      <c r="C1256" s="18">
        <v>4.0930249999999999</v>
      </c>
      <c r="D1256" s="149">
        <f t="shared" si="29"/>
        <v>-1.0471339624566589E-2</v>
      </c>
    </row>
    <row r="1257" spans="2:4" x14ac:dyDescent="0.25">
      <c r="B1257" s="12">
        <v>36620</v>
      </c>
      <c r="C1257" s="18">
        <v>4.1363380000000003</v>
      </c>
      <c r="D1257" s="149">
        <f t="shared" si="29"/>
        <v>-7.5060241394916849E-2</v>
      </c>
    </row>
    <row r="1258" spans="2:4" x14ac:dyDescent="0.25">
      <c r="B1258" s="12">
        <v>36613</v>
      </c>
      <c r="C1258" s="18">
        <v>4.4720079999999998</v>
      </c>
      <c r="D1258" s="149">
        <f t="shared" si="29"/>
        <v>0.11021467670392937</v>
      </c>
    </row>
    <row r="1259" spans="2:4" x14ac:dyDescent="0.25">
      <c r="B1259" s="12">
        <v>36606</v>
      </c>
      <c r="C1259" s="18">
        <v>4.0280570000000004</v>
      </c>
      <c r="D1259" s="149">
        <f t="shared" si="29"/>
        <v>-3.626953542293343E-2</v>
      </c>
    </row>
    <row r="1260" spans="2:4" x14ac:dyDescent="0.25">
      <c r="B1260" s="12">
        <v>36599</v>
      </c>
      <c r="C1260" s="18">
        <v>4.1796509999999998</v>
      </c>
      <c r="D1260" s="149">
        <f t="shared" si="29"/>
        <v>-3.5000320923817441E-2</v>
      </c>
    </row>
    <row r="1261" spans="2:4" x14ac:dyDescent="0.25">
      <c r="B1261" s="12">
        <v>36592</v>
      </c>
      <c r="C1261" s="18">
        <v>4.3312460000000002</v>
      </c>
      <c r="D1261" s="149">
        <f t="shared" si="29"/>
        <v>8.1081769169329077E-2</v>
      </c>
    </row>
    <row r="1262" spans="2:4" x14ac:dyDescent="0.25">
      <c r="B1262" s="12">
        <v>36585</v>
      </c>
      <c r="C1262" s="18">
        <v>4.0064000000000002</v>
      </c>
      <c r="D1262" s="149">
        <f t="shared" si="29"/>
        <v>8.5043654699156646E-2</v>
      </c>
    </row>
    <row r="1263" spans="2:4" x14ac:dyDescent="0.25">
      <c r="B1263" s="12">
        <v>36578</v>
      </c>
      <c r="C1263" s="18">
        <v>3.6923859999999999</v>
      </c>
      <c r="D1263" s="149">
        <f t="shared" si="29"/>
        <v>-8.3333229892228577E-2</v>
      </c>
    </row>
    <row r="1264" spans="2:4" x14ac:dyDescent="0.25">
      <c r="B1264" s="12">
        <v>36571</v>
      </c>
      <c r="C1264" s="18">
        <v>4.0280570000000004</v>
      </c>
      <c r="D1264" s="149">
        <f t="shared" si="29"/>
        <v>3.8175928754882182E-3</v>
      </c>
    </row>
    <row r="1265" spans="2:4" x14ac:dyDescent="0.25">
      <c r="B1265" s="12">
        <v>36564</v>
      </c>
      <c r="C1265" s="18">
        <v>4.0127379999999997</v>
      </c>
      <c r="D1265" s="149">
        <f t="shared" si="29"/>
        <v>-6.5000131649493698E-2</v>
      </c>
    </row>
    <row r="1266" spans="2:4" x14ac:dyDescent="0.25">
      <c r="B1266" s="12">
        <v>36557</v>
      </c>
      <c r="C1266" s="18">
        <v>4.2916990000000004</v>
      </c>
      <c r="D1266" s="149">
        <f t="shared" si="29"/>
        <v>-2.6763830810119349E-2</v>
      </c>
    </row>
    <row r="1267" spans="2:4" x14ac:dyDescent="0.25">
      <c r="B1267" s="12">
        <v>36550</v>
      </c>
      <c r="C1267" s="18">
        <v>4.4097200000000001</v>
      </c>
      <c r="D1267" s="149">
        <f t="shared" si="29"/>
        <v>1.2315682569066899E-2</v>
      </c>
    </row>
    <row r="1268" spans="2:4" x14ac:dyDescent="0.25">
      <c r="B1268" s="12">
        <v>36543</v>
      </c>
      <c r="C1268" s="18">
        <v>4.3560720000000002</v>
      </c>
      <c r="D1268" s="149">
        <f t="shared" si="29"/>
        <v>-2.4038808379146959E-2</v>
      </c>
    </row>
    <row r="1269" spans="2:4" x14ac:dyDescent="0.25">
      <c r="B1269" s="12">
        <v>36536</v>
      </c>
      <c r="C1269" s="18">
        <v>4.4633659999999997</v>
      </c>
      <c r="D1269" s="149">
        <f t="shared" si="29"/>
        <v>4.8312593737911413E-3</v>
      </c>
    </row>
    <row r="1270" spans="2:4" x14ac:dyDescent="0.25">
      <c r="B1270" s="12">
        <v>36529</v>
      </c>
      <c r="C1270" s="18">
        <v>4.4419060000000004</v>
      </c>
      <c r="D1270" s="149">
        <f t="shared" si="29"/>
        <v>6.7010237461643918E-2</v>
      </c>
    </row>
    <row r="1271" spans="2:4" x14ac:dyDescent="0.25">
      <c r="B1271" s="12">
        <v>36522</v>
      </c>
      <c r="C1271" s="18">
        <v>4.1629459999999998</v>
      </c>
      <c r="D1271" s="149">
        <f t="shared" si="29"/>
        <v>-6.0532463616881804E-2</v>
      </c>
    </row>
    <row r="1272" spans="2:4" x14ac:dyDescent="0.25">
      <c r="B1272" s="12">
        <v>36515</v>
      </c>
      <c r="C1272" s="18">
        <v>4.4311759999999998</v>
      </c>
      <c r="D1272" s="149">
        <f t="shared" si="29"/>
        <v>-7.2120457968268825E-3</v>
      </c>
    </row>
    <row r="1273" spans="2:4" x14ac:dyDescent="0.25">
      <c r="B1273" s="12">
        <v>36508</v>
      </c>
      <c r="C1273" s="18">
        <v>4.4633659999999997</v>
      </c>
      <c r="D1273" s="149">
        <f t="shared" si="29"/>
        <v>2.4095833547623791E-3</v>
      </c>
    </row>
    <row r="1274" spans="2:4" x14ac:dyDescent="0.25">
      <c r="B1274" s="12">
        <v>36501</v>
      </c>
      <c r="C1274" s="18">
        <v>4.4526370000000002</v>
      </c>
      <c r="D1274" s="149">
        <f t="shared" si="29"/>
        <v>2.2167907233856532E-2</v>
      </c>
    </row>
    <row r="1275" spans="2:4" x14ac:dyDescent="0.25">
      <c r="B1275" s="12">
        <v>36494</v>
      </c>
      <c r="C1275" s="18">
        <v>4.3560720000000002</v>
      </c>
      <c r="D1275" s="149">
        <f t="shared" si="29"/>
        <v>-4.9180521095467444E-2</v>
      </c>
    </row>
    <row r="1276" spans="2:4" x14ac:dyDescent="0.25">
      <c r="B1276" s="12">
        <v>36487</v>
      </c>
      <c r="C1276" s="18">
        <v>4.5813870000000003</v>
      </c>
      <c r="D1276" s="149">
        <f t="shared" si="29"/>
        <v>-6.7685295376956223E-2</v>
      </c>
    </row>
    <row r="1277" spans="2:4" x14ac:dyDescent="0.25">
      <c r="B1277" s="12">
        <v>36480</v>
      </c>
      <c r="C1277" s="18">
        <v>4.9139920000000004</v>
      </c>
      <c r="D1277" s="149">
        <f t="shared" si="29"/>
        <v>-1.8545799672768037E-2</v>
      </c>
    </row>
    <row r="1278" spans="2:4" x14ac:dyDescent="0.25">
      <c r="B1278" s="12">
        <v>36473</v>
      </c>
      <c r="C1278" s="18">
        <v>5.0068479999999997</v>
      </c>
      <c r="D1278" s="149">
        <f t="shared" si="29"/>
        <v>5.6179841646264439E-2</v>
      </c>
    </row>
    <row r="1279" spans="2:4" x14ac:dyDescent="0.25">
      <c r="B1279" s="12">
        <v>36466</v>
      </c>
      <c r="C1279" s="18">
        <v>4.740526</v>
      </c>
      <c r="D1279" s="149">
        <f t="shared" si="29"/>
        <v>-5.1172362636911717E-2</v>
      </c>
    </row>
    <row r="1280" spans="2:4" x14ac:dyDescent="0.25">
      <c r="B1280" s="12">
        <v>36459</v>
      </c>
      <c r="C1280" s="18">
        <v>4.9961929999999999</v>
      </c>
      <c r="D1280" s="149">
        <f t="shared" si="29"/>
        <v>3.0768999066236979E-2</v>
      </c>
    </row>
    <row r="1281" spans="2:4" x14ac:dyDescent="0.25">
      <c r="B1281" s="12">
        <v>36452</v>
      </c>
      <c r="C1281" s="18">
        <v>4.847054</v>
      </c>
      <c r="D1281" s="149">
        <f t="shared" si="29"/>
        <v>4.3578104610273005E-2</v>
      </c>
    </row>
    <row r="1282" spans="2:4" x14ac:dyDescent="0.25">
      <c r="B1282" s="12">
        <v>36445</v>
      </c>
      <c r="C1282" s="18">
        <v>4.6446490000000002</v>
      </c>
      <c r="D1282" s="149">
        <f t="shared" si="29"/>
        <v>9.2595972739022425E-3</v>
      </c>
    </row>
    <row r="1283" spans="2:4" x14ac:dyDescent="0.25">
      <c r="B1283" s="12">
        <v>36438</v>
      </c>
      <c r="C1283" s="18">
        <v>4.602036</v>
      </c>
      <c r="D1283" s="149">
        <f t="shared" si="29"/>
        <v>-3.5714330614552314E-2</v>
      </c>
    </row>
    <row r="1284" spans="2:4" x14ac:dyDescent="0.25">
      <c r="B1284" s="12">
        <v>36431</v>
      </c>
      <c r="C1284" s="18">
        <v>4.7724820000000001</v>
      </c>
      <c r="D1284" s="149">
        <f t="shared" si="29"/>
        <v>-7.0539727784452388E-2</v>
      </c>
    </row>
    <row r="1285" spans="2:4" x14ac:dyDescent="0.25">
      <c r="B1285" s="12">
        <v>36424</v>
      </c>
      <c r="C1285" s="18">
        <v>5.1346809999999996</v>
      </c>
      <c r="D1285" s="149">
        <f t="shared" ref="D1285:D1348" si="30">C1285/C1286-1</f>
        <v>-3.792461357204524E-2</v>
      </c>
    </row>
    <row r="1286" spans="2:4" x14ac:dyDescent="0.25">
      <c r="B1286" s="12">
        <v>36417</v>
      </c>
      <c r="C1286" s="18">
        <v>5.3370879999999996</v>
      </c>
      <c r="D1286" s="149">
        <f t="shared" si="30"/>
        <v>-2.3391197563953026E-2</v>
      </c>
    </row>
    <row r="1287" spans="2:4" x14ac:dyDescent="0.25">
      <c r="B1287" s="12">
        <v>36410</v>
      </c>
      <c r="C1287" s="18">
        <v>5.4649190000000001</v>
      </c>
      <c r="D1287" s="149">
        <f t="shared" si="30"/>
        <v>3.8461260735359382E-2</v>
      </c>
    </row>
    <row r="1288" spans="2:4" x14ac:dyDescent="0.25">
      <c r="B1288" s="12">
        <v>36403</v>
      </c>
      <c r="C1288" s="18">
        <v>5.2625159999999997</v>
      </c>
      <c r="D1288" s="149">
        <f t="shared" si="30"/>
        <v>1.4373703966849227E-2</v>
      </c>
    </row>
    <row r="1289" spans="2:4" x14ac:dyDescent="0.25">
      <c r="B1289" s="12">
        <v>36396</v>
      </c>
      <c r="C1289" s="18">
        <v>5.1879460000000002</v>
      </c>
      <c r="D1289" s="149">
        <f t="shared" si="30"/>
        <v>-4.5097875725594094E-2</v>
      </c>
    </row>
    <row r="1290" spans="2:4" x14ac:dyDescent="0.25">
      <c r="B1290" s="12">
        <v>36389</v>
      </c>
      <c r="C1290" s="18">
        <v>5.4329609999999997</v>
      </c>
      <c r="D1290" s="149">
        <f t="shared" si="30"/>
        <v>6.5669096673357519E-3</v>
      </c>
    </row>
    <row r="1291" spans="2:4" x14ac:dyDescent="0.25">
      <c r="B1291" s="12">
        <v>36382</v>
      </c>
      <c r="C1291" s="18">
        <v>5.3975160000000004</v>
      </c>
      <c r="D1291" s="149">
        <f t="shared" si="30"/>
        <v>0</v>
      </c>
    </row>
    <row r="1292" spans="2:4" x14ac:dyDescent="0.25">
      <c r="B1292" s="12">
        <v>36375</v>
      </c>
      <c r="C1292" s="18">
        <v>5.3975160000000004</v>
      </c>
      <c r="D1292" s="149">
        <f t="shared" si="30"/>
        <v>4.7228050378553155E-2</v>
      </c>
    </row>
    <row r="1293" spans="2:4" x14ac:dyDescent="0.25">
      <c r="B1293" s="12">
        <v>36368</v>
      </c>
      <c r="C1293" s="18">
        <v>5.1540980000000003</v>
      </c>
      <c r="D1293" s="149">
        <f t="shared" si="30"/>
        <v>-2.2088168250762652E-2</v>
      </c>
    </row>
    <row r="1294" spans="2:4" x14ac:dyDescent="0.25">
      <c r="B1294" s="12">
        <v>36361</v>
      </c>
      <c r="C1294" s="18">
        <v>5.2705140000000004</v>
      </c>
      <c r="D1294" s="149">
        <f t="shared" si="30"/>
        <v>-3.6750330844906864E-2</v>
      </c>
    </row>
    <row r="1295" spans="2:4" x14ac:dyDescent="0.25">
      <c r="B1295" s="12">
        <v>36354</v>
      </c>
      <c r="C1295" s="18">
        <v>5.471597</v>
      </c>
      <c r="D1295" s="149">
        <f t="shared" si="30"/>
        <v>-2.8195247681048419E-2</v>
      </c>
    </row>
    <row r="1296" spans="2:4" x14ac:dyDescent="0.25">
      <c r="B1296" s="12">
        <v>36347</v>
      </c>
      <c r="C1296" s="18">
        <v>5.6303460000000003</v>
      </c>
      <c r="D1296" s="149">
        <f t="shared" si="30"/>
        <v>3.1007617084962025E-2</v>
      </c>
    </row>
    <row r="1297" spans="2:4" x14ac:dyDescent="0.25">
      <c r="B1297" s="12">
        <v>36340</v>
      </c>
      <c r="C1297" s="18">
        <v>5.4610130000000003</v>
      </c>
      <c r="D1297" s="149">
        <f t="shared" si="30"/>
        <v>1.7751056932236331E-2</v>
      </c>
    </row>
    <row r="1298" spans="2:4" x14ac:dyDescent="0.25">
      <c r="B1298" s="12">
        <v>36333</v>
      </c>
      <c r="C1298" s="18">
        <v>5.3657649999999997</v>
      </c>
      <c r="D1298" s="149">
        <f t="shared" si="30"/>
        <v>-5.882520774371125E-3</v>
      </c>
    </row>
    <row r="1299" spans="2:4" x14ac:dyDescent="0.25">
      <c r="B1299" s="12">
        <v>36326</v>
      </c>
      <c r="C1299" s="18">
        <v>5.3975160000000004</v>
      </c>
      <c r="D1299" s="149">
        <f t="shared" si="30"/>
        <v>-5.8475697626786394E-3</v>
      </c>
    </row>
    <row r="1300" spans="2:4" x14ac:dyDescent="0.25">
      <c r="B1300" s="12">
        <v>36319</v>
      </c>
      <c r="C1300" s="18">
        <v>5.4292639999999999</v>
      </c>
      <c r="D1300" s="149">
        <f t="shared" si="30"/>
        <v>3.6363737011962716E-2</v>
      </c>
    </row>
    <row r="1301" spans="2:4" x14ac:dyDescent="0.25">
      <c r="B1301" s="12">
        <v>36312</v>
      </c>
      <c r="C1301" s="18">
        <v>5.2387629999999996</v>
      </c>
      <c r="D1301" s="149">
        <f t="shared" si="30"/>
        <v>3.3402769147616196E-2</v>
      </c>
    </row>
    <row r="1302" spans="2:4" x14ac:dyDescent="0.25">
      <c r="B1302" s="12">
        <v>36305</v>
      </c>
      <c r="C1302" s="18">
        <v>5.0694299999999997</v>
      </c>
      <c r="D1302" s="149">
        <f t="shared" si="30"/>
        <v>1.483060432650718E-2</v>
      </c>
    </row>
    <row r="1303" spans="2:4" x14ac:dyDescent="0.25">
      <c r="B1303" s="12">
        <v>36298</v>
      </c>
      <c r="C1303" s="18">
        <v>4.9953459999999996</v>
      </c>
      <c r="D1303" s="149">
        <f t="shared" si="30"/>
        <v>2.6685605426114867E-2</v>
      </c>
    </row>
    <row r="1304" spans="2:4" x14ac:dyDescent="0.25">
      <c r="B1304" s="12">
        <v>36291</v>
      </c>
      <c r="C1304" s="18">
        <v>4.865507</v>
      </c>
      <c r="D1304" s="149">
        <f t="shared" si="30"/>
        <v>-4.140803963054418E-2</v>
      </c>
    </row>
    <row r="1305" spans="2:4" x14ac:dyDescent="0.25">
      <c r="B1305" s="12">
        <v>36284</v>
      </c>
      <c r="C1305" s="18">
        <v>5.0756810000000003</v>
      </c>
      <c r="D1305" s="149">
        <f t="shared" si="30"/>
        <v>-6.1728455494362011E-3</v>
      </c>
    </row>
    <row r="1306" spans="2:4" x14ac:dyDescent="0.25">
      <c r="B1306" s="12">
        <v>36277</v>
      </c>
      <c r="C1306" s="18">
        <v>5.1072069999999998</v>
      </c>
      <c r="D1306" s="149">
        <f t="shared" si="30"/>
        <v>0.15714251081364417</v>
      </c>
    </row>
    <row r="1307" spans="2:4" x14ac:dyDescent="0.25">
      <c r="B1307" s="12">
        <v>36270</v>
      </c>
      <c r="C1307" s="18">
        <v>4.4136369999999996</v>
      </c>
      <c r="D1307" s="149">
        <f t="shared" si="30"/>
        <v>-0.1025643476057807</v>
      </c>
    </row>
    <row r="1308" spans="2:4" x14ac:dyDescent="0.25">
      <c r="B1308" s="12">
        <v>36263</v>
      </c>
      <c r="C1308" s="18">
        <v>4.9180539999999997</v>
      </c>
      <c r="D1308" s="149">
        <f t="shared" si="30"/>
        <v>4.932812159953559E-2</v>
      </c>
    </row>
    <row r="1309" spans="2:4" x14ac:dyDescent="0.25">
      <c r="B1309" s="12">
        <v>36256</v>
      </c>
      <c r="C1309" s="18">
        <v>4.6868600000000002</v>
      </c>
      <c r="D1309" s="149">
        <f t="shared" si="30"/>
        <v>-1.5452831702735592E-2</v>
      </c>
    </row>
    <row r="1310" spans="2:4" x14ac:dyDescent="0.25">
      <c r="B1310" s="12">
        <v>36249</v>
      </c>
      <c r="C1310" s="18">
        <v>4.7604220000000002</v>
      </c>
      <c r="D1310" s="149">
        <f t="shared" si="30"/>
        <v>0</v>
      </c>
    </row>
    <row r="1311" spans="2:4" x14ac:dyDescent="0.25">
      <c r="B1311" s="12">
        <v>36242</v>
      </c>
      <c r="C1311" s="18">
        <v>4.7604220000000002</v>
      </c>
      <c r="D1311" s="149">
        <f t="shared" si="30"/>
        <v>5.34890411443949E-2</v>
      </c>
    </row>
    <row r="1312" spans="2:4" x14ac:dyDescent="0.25">
      <c r="B1312" s="12">
        <v>36235</v>
      </c>
      <c r="C1312" s="18">
        <v>4.5187200000000001</v>
      </c>
      <c r="D1312" s="149">
        <f t="shared" si="30"/>
        <v>0.15902952515062685</v>
      </c>
    </row>
    <row r="1313" spans="2:4" x14ac:dyDescent="0.25">
      <c r="B1313" s="12">
        <v>36228</v>
      </c>
      <c r="C1313" s="18">
        <v>3.8987099999999999</v>
      </c>
      <c r="D1313" s="149">
        <f t="shared" si="30"/>
        <v>7.5361737609319635E-2</v>
      </c>
    </row>
    <row r="1314" spans="2:4" x14ac:dyDescent="0.25">
      <c r="B1314" s="12">
        <v>36221</v>
      </c>
      <c r="C1314" s="18">
        <v>3.6254870000000001</v>
      </c>
      <c r="D1314" s="149">
        <f t="shared" si="30"/>
        <v>6.8111305522174481E-2</v>
      </c>
    </row>
    <row r="1315" spans="2:4" x14ac:dyDescent="0.25">
      <c r="B1315" s="12">
        <v>36214</v>
      </c>
      <c r="C1315" s="18">
        <v>3.3942969999999999</v>
      </c>
      <c r="D1315" s="149">
        <f t="shared" si="30"/>
        <v>-6.1046291291399268E-2</v>
      </c>
    </row>
    <row r="1316" spans="2:4" x14ac:dyDescent="0.25">
      <c r="B1316" s="12">
        <v>36207</v>
      </c>
      <c r="C1316" s="18">
        <v>3.6149779999999998</v>
      </c>
      <c r="D1316" s="149">
        <f t="shared" si="30"/>
        <v>-4.9035600483087638E-2</v>
      </c>
    </row>
    <row r="1317" spans="2:4" x14ac:dyDescent="0.25">
      <c r="B1317" s="12">
        <v>36200</v>
      </c>
      <c r="C1317" s="18">
        <v>3.8013810000000001</v>
      </c>
      <c r="D1317" s="149">
        <f t="shared" si="30"/>
        <v>-7.3604618206657868E-2</v>
      </c>
    </row>
    <row r="1318" spans="2:4" x14ac:dyDescent="0.25">
      <c r="B1318" s="12">
        <v>36193</v>
      </c>
      <c r="C1318" s="18">
        <v>4.1034110000000004</v>
      </c>
      <c r="D1318" s="149">
        <f t="shared" si="30"/>
        <v>7.0652043454256575E-2</v>
      </c>
    </row>
    <row r="1319" spans="2:4" x14ac:dyDescent="0.25">
      <c r="B1319" s="12">
        <v>36186</v>
      </c>
      <c r="C1319" s="18">
        <v>3.8326280000000001</v>
      </c>
      <c r="D1319" s="149">
        <f t="shared" si="30"/>
        <v>-0.11538420702526508</v>
      </c>
    </row>
    <row r="1320" spans="2:4" x14ac:dyDescent="0.25">
      <c r="B1320" s="12">
        <v>36179</v>
      </c>
      <c r="C1320" s="18">
        <v>4.3325339999999999</v>
      </c>
      <c r="D1320" s="149">
        <f t="shared" si="30"/>
        <v>-0.10537661851741265</v>
      </c>
    </row>
    <row r="1321" spans="2:4" x14ac:dyDescent="0.25">
      <c r="B1321" s="12">
        <v>36172</v>
      </c>
      <c r="C1321" s="18">
        <v>4.8428579999999997</v>
      </c>
      <c r="D1321" s="149">
        <f t="shared" si="30"/>
        <v>-5.6794956441463373E-2</v>
      </c>
    </row>
    <row r="1322" spans="2:4" x14ac:dyDescent="0.25">
      <c r="B1322" s="12">
        <v>36165</v>
      </c>
      <c r="C1322" s="18">
        <v>5.1344700000000003</v>
      </c>
      <c r="D1322" s="149">
        <f t="shared" si="30"/>
        <v>4.8935919845260356E-2</v>
      </c>
    </row>
    <row r="1323" spans="2:4" x14ac:dyDescent="0.25">
      <c r="B1323" s="12">
        <v>36158</v>
      </c>
      <c r="C1323" s="18">
        <v>4.8949319999999998</v>
      </c>
      <c r="D1323" s="149">
        <f t="shared" si="30"/>
        <v>8.5841075019299495E-3</v>
      </c>
    </row>
    <row r="1324" spans="2:4" x14ac:dyDescent="0.25">
      <c r="B1324" s="12">
        <v>36151</v>
      </c>
      <c r="C1324" s="18">
        <v>4.8532710000000003</v>
      </c>
      <c r="D1324" s="149">
        <f t="shared" si="30"/>
        <v>6.1503160272559088E-2</v>
      </c>
    </row>
    <row r="1325" spans="2:4" x14ac:dyDescent="0.25">
      <c r="B1325" s="12">
        <v>36144</v>
      </c>
      <c r="C1325" s="18">
        <v>4.5720739999999997</v>
      </c>
      <c r="D1325" s="149">
        <f t="shared" si="30"/>
        <v>-9.0293478187836174E-3</v>
      </c>
    </row>
    <row r="1326" spans="2:4" x14ac:dyDescent="0.25">
      <c r="B1326" s="12">
        <v>36137</v>
      </c>
      <c r="C1326" s="18">
        <v>4.6137329999999999</v>
      </c>
      <c r="D1326" s="149">
        <f t="shared" si="30"/>
        <v>-2.63740442550634E-2</v>
      </c>
    </row>
    <row r="1327" spans="2:4" x14ac:dyDescent="0.25">
      <c r="B1327" s="12">
        <v>36130</v>
      </c>
      <c r="C1327" s="18">
        <v>4.7387119999999996</v>
      </c>
      <c r="D1327" s="149">
        <f t="shared" si="30"/>
        <v>2.2031197292045057E-3</v>
      </c>
    </row>
    <row r="1328" spans="2:4" x14ac:dyDescent="0.25">
      <c r="B1328" s="12">
        <v>36123</v>
      </c>
      <c r="C1328" s="18">
        <v>4.7282950000000001</v>
      </c>
      <c r="D1328" s="149">
        <f t="shared" si="30"/>
        <v>-6.9672426283813316E-2</v>
      </c>
    </row>
    <row r="1329" spans="2:4" x14ac:dyDescent="0.25">
      <c r="B1329" s="12">
        <v>36116</v>
      </c>
      <c r="C1329" s="18">
        <v>5.0823980000000004</v>
      </c>
      <c r="D1329" s="149">
        <f t="shared" si="30"/>
        <v>-2.3398928167219779E-2</v>
      </c>
    </row>
    <row r="1330" spans="2:4" x14ac:dyDescent="0.25">
      <c r="B1330" s="12">
        <v>36109</v>
      </c>
      <c r="C1330" s="18">
        <v>5.2041700000000004</v>
      </c>
      <c r="D1330" s="149">
        <f t="shared" si="30"/>
        <v>-5.9288941473014667E-3</v>
      </c>
    </row>
    <row r="1331" spans="2:4" x14ac:dyDescent="0.25">
      <c r="B1331" s="12">
        <v>36102</v>
      </c>
      <c r="C1331" s="18">
        <v>5.2352090000000002</v>
      </c>
      <c r="D1331" s="149">
        <f t="shared" si="30"/>
        <v>-3.0651663074264923E-2</v>
      </c>
    </row>
    <row r="1332" spans="2:4" x14ac:dyDescent="0.25">
      <c r="B1332" s="12">
        <v>36095</v>
      </c>
      <c r="C1332" s="18">
        <v>5.4007509999999996</v>
      </c>
      <c r="D1332" s="149">
        <f t="shared" si="30"/>
        <v>-2.2472229401829025E-2</v>
      </c>
    </row>
    <row r="1333" spans="2:4" x14ac:dyDescent="0.25">
      <c r="B1333" s="12">
        <v>36088</v>
      </c>
      <c r="C1333" s="18">
        <v>5.5249079999999999</v>
      </c>
      <c r="D1333" s="149">
        <f t="shared" si="30"/>
        <v>-1.2938668972528045E-2</v>
      </c>
    </row>
    <row r="1334" spans="2:4" x14ac:dyDescent="0.25">
      <c r="B1334" s="12">
        <v>36081</v>
      </c>
      <c r="C1334" s="18">
        <v>5.5973300000000004</v>
      </c>
      <c r="D1334" s="149">
        <f t="shared" si="30"/>
        <v>-6.8846870523446069E-2</v>
      </c>
    </row>
    <row r="1335" spans="2:4" x14ac:dyDescent="0.25">
      <c r="B1335" s="12">
        <v>36074</v>
      </c>
      <c r="C1335" s="18">
        <v>6.0111809999999997</v>
      </c>
      <c r="D1335" s="149">
        <f t="shared" si="30"/>
        <v>-3.9669359697138362E-2</v>
      </c>
    </row>
    <row r="1336" spans="2:4" x14ac:dyDescent="0.25">
      <c r="B1336" s="12">
        <v>36067</v>
      </c>
      <c r="C1336" s="18">
        <v>6.2594909999999997</v>
      </c>
      <c r="D1336" s="149">
        <f t="shared" si="30"/>
        <v>8.4228919775951594E-2</v>
      </c>
    </row>
    <row r="1337" spans="2:4" x14ac:dyDescent="0.25">
      <c r="B1337" s="12">
        <v>36060</v>
      </c>
      <c r="C1337" s="18">
        <v>5.7732190000000001</v>
      </c>
      <c r="D1337" s="149">
        <f t="shared" si="30"/>
        <v>5.8823842275161686E-2</v>
      </c>
    </row>
    <row r="1338" spans="2:4" x14ac:dyDescent="0.25">
      <c r="B1338" s="12">
        <v>36053</v>
      </c>
      <c r="C1338" s="18">
        <v>5.452483</v>
      </c>
      <c r="D1338" s="149">
        <f t="shared" si="30"/>
        <v>-2.5877873914884497E-2</v>
      </c>
    </row>
    <row r="1339" spans="2:4" x14ac:dyDescent="0.25">
      <c r="B1339" s="12">
        <v>36046</v>
      </c>
      <c r="C1339" s="18">
        <v>5.5973300000000004</v>
      </c>
      <c r="D1339" s="149">
        <f t="shared" si="30"/>
        <v>0.15598280316221258</v>
      </c>
    </row>
    <row r="1340" spans="2:4" x14ac:dyDescent="0.25">
      <c r="B1340" s="12">
        <v>36039</v>
      </c>
      <c r="C1340" s="18">
        <v>4.8420529999999999</v>
      </c>
      <c r="D1340" s="149">
        <f t="shared" si="30"/>
        <v>0.12499976766058363</v>
      </c>
    </row>
    <row r="1341" spans="2:4" x14ac:dyDescent="0.25">
      <c r="B1341" s="12">
        <v>36032</v>
      </c>
      <c r="C1341" s="18">
        <v>4.3040479999999999</v>
      </c>
      <c r="D1341" s="149">
        <f t="shared" si="30"/>
        <v>-0.10729623703841362</v>
      </c>
    </row>
    <row r="1342" spans="2:4" x14ac:dyDescent="0.25">
      <c r="B1342" s="12">
        <v>36025</v>
      </c>
      <c r="C1342" s="18">
        <v>4.8213619999999997</v>
      </c>
      <c r="D1342" s="149">
        <f t="shared" si="30"/>
        <v>7.1697750593266996E-3</v>
      </c>
    </row>
    <row r="1343" spans="2:4" x14ac:dyDescent="0.25">
      <c r="B1343" s="12">
        <v>36018</v>
      </c>
      <c r="C1343" s="18">
        <v>4.7870400000000002</v>
      </c>
      <c r="D1343" s="149">
        <f t="shared" si="30"/>
        <v>-8.8062307665051298E-2</v>
      </c>
    </row>
    <row r="1344" spans="2:4" x14ac:dyDescent="0.25">
      <c r="B1344" s="12">
        <v>36011</v>
      </c>
      <c r="C1344" s="18">
        <v>5.2493059999999998</v>
      </c>
      <c r="D1344" s="149">
        <f t="shared" si="30"/>
        <v>-3.9474228339659079E-2</v>
      </c>
    </row>
    <row r="1345" spans="2:4" x14ac:dyDescent="0.25">
      <c r="B1345" s="12">
        <v>36004</v>
      </c>
      <c r="C1345" s="18">
        <v>5.4650340000000002</v>
      </c>
      <c r="D1345" s="149">
        <f t="shared" si="30"/>
        <v>-4.4882550995351989E-2</v>
      </c>
    </row>
    <row r="1346" spans="2:4" x14ac:dyDescent="0.25">
      <c r="B1346" s="12">
        <v>35997</v>
      </c>
      <c r="C1346" s="18">
        <v>5.7218450000000001</v>
      </c>
      <c r="D1346" s="149">
        <f t="shared" si="30"/>
        <v>1.642326560310603E-2</v>
      </c>
    </row>
    <row r="1347" spans="2:4" x14ac:dyDescent="0.25">
      <c r="B1347" s="12">
        <v>35990</v>
      </c>
      <c r="C1347" s="18">
        <v>5.6293920000000002</v>
      </c>
      <c r="D1347" s="149">
        <f t="shared" si="30"/>
        <v>1.106944264839016E-2</v>
      </c>
    </row>
    <row r="1348" spans="2:4" x14ac:dyDescent="0.25">
      <c r="B1348" s="12">
        <v>35983</v>
      </c>
      <c r="C1348" s="18">
        <v>5.5677599999999998</v>
      </c>
      <c r="D1348" s="149">
        <f t="shared" si="30"/>
        <v>-5.9027129342870799E-2</v>
      </c>
    </row>
    <row r="1349" spans="2:4" x14ac:dyDescent="0.25">
      <c r="B1349" s="12">
        <v>35976</v>
      </c>
      <c r="C1349" s="18">
        <v>5.9170249999999998</v>
      </c>
      <c r="D1349" s="149">
        <f t="shared" ref="D1349:D1412" si="31">C1349/C1350-1</f>
        <v>5.1094860688330135E-2</v>
      </c>
    </row>
    <row r="1350" spans="2:4" x14ac:dyDescent="0.25">
      <c r="B1350" s="12">
        <v>35969</v>
      </c>
      <c r="C1350" s="18">
        <v>5.6293920000000002</v>
      </c>
      <c r="D1350" s="149">
        <f t="shared" si="31"/>
        <v>0</v>
      </c>
    </row>
    <row r="1351" spans="2:4" x14ac:dyDescent="0.25">
      <c r="B1351" s="12">
        <v>35962</v>
      </c>
      <c r="C1351" s="18">
        <v>5.6293920000000002</v>
      </c>
      <c r="D1351" s="149">
        <f t="shared" si="31"/>
        <v>6.4077421788951039E-2</v>
      </c>
    </row>
    <row r="1352" spans="2:4" x14ac:dyDescent="0.25">
      <c r="B1352" s="12">
        <v>35955</v>
      </c>
      <c r="C1352" s="18">
        <v>5.2903969999999996</v>
      </c>
      <c r="D1352" s="149">
        <f t="shared" si="31"/>
        <v>-7.0397110961831433E-2</v>
      </c>
    </row>
    <row r="1353" spans="2:4" x14ac:dyDescent="0.25">
      <c r="B1353" s="12">
        <v>35948</v>
      </c>
      <c r="C1353" s="18">
        <v>5.6910290000000003</v>
      </c>
      <c r="D1353" s="149">
        <f t="shared" si="31"/>
        <v>2.4029758790128808E-2</v>
      </c>
    </row>
    <row r="1354" spans="2:4" x14ac:dyDescent="0.25">
      <c r="B1354" s="12">
        <v>35941</v>
      </c>
      <c r="C1354" s="18">
        <v>5.5574839999999996</v>
      </c>
      <c r="D1354" s="149">
        <f t="shared" si="31"/>
        <v>-2.5224953120332794E-2</v>
      </c>
    </row>
    <row r="1355" spans="2:4" x14ac:dyDescent="0.25">
      <c r="B1355" s="12">
        <v>35934</v>
      </c>
      <c r="C1355" s="18">
        <v>5.7012989999999997</v>
      </c>
      <c r="D1355" s="149">
        <f t="shared" si="31"/>
        <v>-1.3740822743698144E-2</v>
      </c>
    </row>
    <row r="1356" spans="2:4" x14ac:dyDescent="0.25">
      <c r="B1356" s="12">
        <v>35927</v>
      </c>
      <c r="C1356" s="18">
        <v>5.7807310000000003</v>
      </c>
      <c r="D1356" s="149">
        <f t="shared" si="31"/>
        <v>-1.7361602769533913E-2</v>
      </c>
    </row>
    <row r="1357" spans="2:4" x14ac:dyDescent="0.25">
      <c r="B1357" s="12">
        <v>35920</v>
      </c>
      <c r="C1357" s="18">
        <v>5.8828670000000001</v>
      </c>
      <c r="D1357" s="149">
        <f t="shared" si="31"/>
        <v>-3.4595962590352469E-3</v>
      </c>
    </row>
    <row r="1358" spans="2:4" x14ac:dyDescent="0.25">
      <c r="B1358" s="12">
        <v>35913</v>
      </c>
      <c r="C1358" s="18">
        <v>5.9032900000000001</v>
      </c>
      <c r="D1358" s="149">
        <f t="shared" si="31"/>
        <v>1.7605099669721236E-2</v>
      </c>
    </row>
    <row r="1359" spans="2:4" x14ac:dyDescent="0.25">
      <c r="B1359" s="12">
        <v>35906</v>
      </c>
      <c r="C1359" s="18">
        <v>5.8011600000000003</v>
      </c>
      <c r="D1359" s="149">
        <f t="shared" si="31"/>
        <v>-6.1156650294139081E-2</v>
      </c>
    </row>
    <row r="1360" spans="2:4" x14ac:dyDescent="0.25">
      <c r="B1360" s="12">
        <v>35899</v>
      </c>
      <c r="C1360" s="18">
        <v>6.1790500000000002</v>
      </c>
      <c r="D1360" s="149">
        <f t="shared" si="31"/>
        <v>2.8911701973366455E-2</v>
      </c>
    </row>
    <row r="1361" spans="2:4" x14ac:dyDescent="0.25">
      <c r="B1361" s="12">
        <v>35892</v>
      </c>
      <c r="C1361" s="18">
        <v>6.0054230000000004</v>
      </c>
      <c r="D1361" s="149">
        <f t="shared" si="31"/>
        <v>-3.6065465886263581E-2</v>
      </c>
    </row>
    <row r="1362" spans="2:4" x14ac:dyDescent="0.25">
      <c r="B1362" s="12">
        <v>35885</v>
      </c>
      <c r="C1362" s="18">
        <v>6.2301149999999996</v>
      </c>
      <c r="D1362" s="149">
        <f t="shared" si="31"/>
        <v>2.3489723400025975E-2</v>
      </c>
    </row>
    <row r="1363" spans="2:4" x14ac:dyDescent="0.25">
      <c r="B1363" s="12">
        <v>35878</v>
      </c>
      <c r="C1363" s="18">
        <v>6.0871300000000002</v>
      </c>
      <c r="D1363" s="149">
        <f t="shared" si="31"/>
        <v>-3.403559313184934E-2</v>
      </c>
    </row>
    <row r="1364" spans="2:4" x14ac:dyDescent="0.25">
      <c r="B1364" s="12">
        <v>35871</v>
      </c>
      <c r="C1364" s="18">
        <v>6.301609</v>
      </c>
      <c r="D1364" s="149">
        <f t="shared" si="31"/>
        <v>6.013716018031201E-2</v>
      </c>
    </row>
    <row r="1365" spans="2:4" x14ac:dyDescent="0.25">
      <c r="B1365" s="12">
        <v>35864</v>
      </c>
      <c r="C1365" s="18">
        <v>5.9441449999999998</v>
      </c>
      <c r="D1365" s="149">
        <f t="shared" si="31"/>
        <v>6.5933669842631604E-2</v>
      </c>
    </row>
    <row r="1366" spans="2:4" x14ac:dyDescent="0.25">
      <c r="B1366" s="12">
        <v>35857</v>
      </c>
      <c r="C1366" s="18">
        <v>5.5764680000000002</v>
      </c>
      <c r="D1366" s="149">
        <f t="shared" si="31"/>
        <v>-4.3782544631596476E-2</v>
      </c>
    </row>
    <row r="1367" spans="2:4" x14ac:dyDescent="0.25">
      <c r="B1367" s="12">
        <v>35850</v>
      </c>
      <c r="C1367" s="18">
        <v>5.8317990000000002</v>
      </c>
      <c r="D1367" s="149">
        <f t="shared" si="31"/>
        <v>0.11089460957528163</v>
      </c>
    </row>
    <row r="1368" spans="2:4" x14ac:dyDescent="0.25">
      <c r="B1368" s="12">
        <v>35843</v>
      </c>
      <c r="C1368" s="18">
        <v>5.2496419999999997</v>
      </c>
      <c r="D1368" s="149">
        <f t="shared" si="31"/>
        <v>-1.4657823634246059E-2</v>
      </c>
    </row>
    <row r="1369" spans="2:4" x14ac:dyDescent="0.25">
      <c r="B1369" s="12">
        <v>35836</v>
      </c>
      <c r="C1369" s="18">
        <v>5.3277349999999997</v>
      </c>
      <c r="D1369" s="149">
        <f t="shared" si="31"/>
        <v>-3.1365818493869879E-2</v>
      </c>
    </row>
    <row r="1370" spans="2:4" x14ac:dyDescent="0.25">
      <c r="B1370" s="12">
        <v>35829</v>
      </c>
      <c r="C1370" s="18">
        <v>5.5002550000000001</v>
      </c>
      <c r="D1370" s="149">
        <f t="shared" si="31"/>
        <v>1.1194135492996971E-2</v>
      </c>
    </row>
    <row r="1371" spans="2:4" x14ac:dyDescent="0.25">
      <c r="B1371" s="12">
        <v>35822</v>
      </c>
      <c r="C1371" s="18">
        <v>5.4393659999999997</v>
      </c>
      <c r="D1371" s="149">
        <f t="shared" si="31"/>
        <v>6.3492423492939487E-2</v>
      </c>
    </row>
    <row r="1372" spans="2:4" x14ac:dyDescent="0.25">
      <c r="B1372" s="12">
        <v>35815</v>
      </c>
      <c r="C1372" s="18">
        <v>5.1146260000000003</v>
      </c>
      <c r="D1372" s="149">
        <f t="shared" si="31"/>
        <v>-3.6329365445726847E-2</v>
      </c>
    </row>
    <row r="1373" spans="2:4" x14ac:dyDescent="0.25">
      <c r="B1373" s="12">
        <v>35808</v>
      </c>
      <c r="C1373" s="18">
        <v>5.307442</v>
      </c>
      <c r="D1373" s="149">
        <f t="shared" si="31"/>
        <v>2.9527740814164982E-2</v>
      </c>
    </row>
    <row r="1374" spans="2:4" x14ac:dyDescent="0.25">
      <c r="B1374" s="12">
        <v>35801</v>
      </c>
      <c r="C1374" s="18">
        <v>5.1552199999999999</v>
      </c>
      <c r="D1374" s="149">
        <f t="shared" si="31"/>
        <v>-3.787853338260383E-2</v>
      </c>
    </row>
    <row r="1375" spans="2:4" x14ac:dyDescent="0.25">
      <c r="B1375" s="12">
        <v>35794</v>
      </c>
      <c r="C1375" s="18">
        <v>5.3581799999999999</v>
      </c>
      <c r="D1375" s="149">
        <f t="shared" si="31"/>
        <v>1.3435800771796735E-2</v>
      </c>
    </row>
    <row r="1376" spans="2:4" x14ac:dyDescent="0.25">
      <c r="B1376" s="12">
        <v>35787</v>
      </c>
      <c r="C1376" s="18">
        <v>5.2871430000000004</v>
      </c>
      <c r="D1376" s="149">
        <f t="shared" si="31"/>
        <v>4.828940332394116E-2</v>
      </c>
    </row>
    <row r="1377" spans="2:4" x14ac:dyDescent="0.25">
      <c r="B1377" s="12">
        <v>35780</v>
      </c>
      <c r="C1377" s="18">
        <v>5.0435910000000002</v>
      </c>
      <c r="D1377" s="149">
        <f t="shared" si="31"/>
        <v>-8.974351570139294E-2</v>
      </c>
    </row>
    <row r="1378" spans="2:4" x14ac:dyDescent="0.25">
      <c r="B1378" s="12">
        <v>35773</v>
      </c>
      <c r="C1378" s="18">
        <v>5.5408460000000002</v>
      </c>
      <c r="D1378" s="149">
        <f t="shared" si="31"/>
        <v>-3.5335119373850477E-2</v>
      </c>
    </row>
    <row r="1379" spans="2:4" x14ac:dyDescent="0.25">
      <c r="B1379" s="12">
        <v>35766</v>
      </c>
      <c r="C1379" s="18">
        <v>5.7438039999999999</v>
      </c>
      <c r="D1379" s="149">
        <f t="shared" si="31"/>
        <v>5.7943930742092586E-2</v>
      </c>
    </row>
    <row r="1380" spans="2:4" x14ac:dyDescent="0.25">
      <c r="B1380" s="12">
        <v>35759</v>
      </c>
      <c r="C1380" s="18">
        <v>5.429214</v>
      </c>
      <c r="D1380" s="149">
        <f t="shared" si="31"/>
        <v>-9.3221021211010835E-2</v>
      </c>
    </row>
    <row r="1381" spans="2:4" x14ac:dyDescent="0.25">
      <c r="B1381" s="12">
        <v>35752</v>
      </c>
      <c r="C1381" s="18">
        <v>5.9873620000000001</v>
      </c>
      <c r="D1381" s="149">
        <f t="shared" si="31"/>
        <v>3.161865602362024E-2</v>
      </c>
    </row>
    <row r="1382" spans="2:4" x14ac:dyDescent="0.25">
      <c r="B1382" s="12">
        <v>35745</v>
      </c>
      <c r="C1382" s="18">
        <v>5.803852</v>
      </c>
      <c r="D1382" s="149">
        <f t="shared" si="31"/>
        <v>1.0544827093878162E-2</v>
      </c>
    </row>
    <row r="1383" spans="2:4" x14ac:dyDescent="0.25">
      <c r="B1383" s="12">
        <v>35738</v>
      </c>
      <c r="C1383" s="18">
        <v>5.74329</v>
      </c>
      <c r="D1383" s="149">
        <f t="shared" si="31"/>
        <v>-2.233651646623569E-2</v>
      </c>
    </row>
    <row r="1384" spans="2:4" x14ac:dyDescent="0.25">
      <c r="B1384" s="12">
        <v>35731</v>
      </c>
      <c r="C1384" s="18">
        <v>5.8745060000000002</v>
      </c>
      <c r="D1384" s="149">
        <f t="shared" si="31"/>
        <v>5.0541087568666487E-2</v>
      </c>
    </row>
    <row r="1385" spans="2:4" x14ac:dyDescent="0.25">
      <c r="B1385" s="12">
        <v>35724</v>
      </c>
      <c r="C1385" s="18">
        <v>5.5918859999999997</v>
      </c>
      <c r="D1385" s="149">
        <f t="shared" si="31"/>
        <v>-2.1201261891938161E-2</v>
      </c>
    </row>
    <row r="1386" spans="2:4" x14ac:dyDescent="0.25">
      <c r="B1386" s="12">
        <v>35717</v>
      </c>
      <c r="C1386" s="18">
        <v>5.7130089999999996</v>
      </c>
      <c r="D1386" s="149">
        <f t="shared" si="31"/>
        <v>-5.8236437175419375E-2</v>
      </c>
    </row>
    <row r="1387" spans="2:4" x14ac:dyDescent="0.25">
      <c r="B1387" s="12">
        <v>35710</v>
      </c>
      <c r="C1387" s="18">
        <v>6.0662880000000001</v>
      </c>
      <c r="D1387" s="149">
        <f t="shared" si="31"/>
        <v>-2.2763881096018235E-2</v>
      </c>
    </row>
    <row r="1388" spans="2:4" x14ac:dyDescent="0.25">
      <c r="B1388" s="12">
        <v>35703</v>
      </c>
      <c r="C1388" s="18">
        <v>6.2075969999999998</v>
      </c>
      <c r="D1388" s="149">
        <f t="shared" si="31"/>
        <v>1.1512568549987057E-2</v>
      </c>
    </row>
    <row r="1389" spans="2:4" x14ac:dyDescent="0.25">
      <c r="B1389" s="12">
        <v>35696</v>
      </c>
      <c r="C1389" s="18">
        <v>6.1369449999999999</v>
      </c>
      <c r="D1389" s="149">
        <f t="shared" si="31"/>
        <v>5.9233554720941273E-2</v>
      </c>
    </row>
    <row r="1390" spans="2:4" x14ac:dyDescent="0.25">
      <c r="B1390" s="12">
        <v>35689</v>
      </c>
      <c r="C1390" s="18">
        <v>5.7937599999999998</v>
      </c>
      <c r="D1390" s="149">
        <f t="shared" si="31"/>
        <v>4.9359617795587063E-2</v>
      </c>
    </row>
    <row r="1391" spans="2:4" x14ac:dyDescent="0.25">
      <c r="B1391" s="12">
        <v>35682</v>
      </c>
      <c r="C1391" s="18">
        <v>5.5212339999999998</v>
      </c>
      <c r="D1391" s="149">
        <f t="shared" si="31"/>
        <v>1.8622606080039183E-2</v>
      </c>
    </row>
    <row r="1392" spans="2:4" x14ac:dyDescent="0.25">
      <c r="B1392" s="12">
        <v>35675</v>
      </c>
      <c r="C1392" s="18">
        <v>5.4202940000000002</v>
      </c>
      <c r="D1392" s="149">
        <f t="shared" si="31"/>
        <v>3.0710267276058412E-2</v>
      </c>
    </row>
    <row r="1393" spans="2:4" x14ac:dyDescent="0.25">
      <c r="B1393" s="12">
        <v>35668</v>
      </c>
      <c r="C1393" s="18">
        <v>5.2587950000000001</v>
      </c>
      <c r="D1393" s="149">
        <f t="shared" si="31"/>
        <v>-5.724632653018813E-3</v>
      </c>
    </row>
    <row r="1394" spans="2:4" x14ac:dyDescent="0.25">
      <c r="B1394" s="12">
        <v>35661</v>
      </c>
      <c r="C1394" s="18">
        <v>5.2890730000000001</v>
      </c>
      <c r="D1394" s="149">
        <f t="shared" si="31"/>
        <v>2.1666013123658567E-2</v>
      </c>
    </row>
    <row r="1395" spans="2:4" x14ac:dyDescent="0.25">
      <c r="B1395" s="12">
        <v>35654</v>
      </c>
      <c r="C1395" s="18">
        <v>5.1769100000000003</v>
      </c>
      <c r="D1395" s="149">
        <f t="shared" si="31"/>
        <v>9.7843701309290321E-3</v>
      </c>
    </row>
    <row r="1396" spans="2:4" x14ac:dyDescent="0.25">
      <c r="B1396" s="12">
        <v>35647</v>
      </c>
      <c r="C1396" s="18">
        <v>5.1267480000000001</v>
      </c>
      <c r="D1396" s="149">
        <f t="shared" si="31"/>
        <v>0</v>
      </c>
    </row>
    <row r="1397" spans="2:4" x14ac:dyDescent="0.25">
      <c r="B1397" s="12">
        <v>35640</v>
      </c>
      <c r="C1397" s="18">
        <v>5.1267480000000001</v>
      </c>
      <c r="D1397" s="149">
        <f t="shared" si="31"/>
        <v>3.0242220304224743E-2</v>
      </c>
    </row>
    <row r="1398" spans="2:4" x14ac:dyDescent="0.25">
      <c r="B1398" s="12">
        <v>35633</v>
      </c>
      <c r="C1398" s="18">
        <v>4.9762550000000001</v>
      </c>
      <c r="D1398" s="149">
        <f t="shared" si="31"/>
        <v>4.6413724812760293E-2</v>
      </c>
    </row>
    <row r="1399" spans="2:4" x14ac:dyDescent="0.25">
      <c r="B1399" s="12">
        <v>35626</v>
      </c>
      <c r="C1399" s="18">
        <v>4.7555329999999998</v>
      </c>
      <c r="D1399" s="149">
        <f t="shared" si="31"/>
        <v>1.2820379027107087E-2</v>
      </c>
    </row>
    <row r="1400" spans="2:4" x14ac:dyDescent="0.25">
      <c r="B1400" s="12">
        <v>35619</v>
      </c>
      <c r="C1400" s="18">
        <v>4.6953370000000003</v>
      </c>
      <c r="D1400" s="149">
        <f t="shared" si="31"/>
        <v>-1.4736759495094454E-2</v>
      </c>
    </row>
    <row r="1401" spans="2:4" x14ac:dyDescent="0.25">
      <c r="B1401" s="12">
        <v>35612</v>
      </c>
      <c r="C1401" s="18">
        <v>4.7655659999999997</v>
      </c>
      <c r="D1401" s="149">
        <f t="shared" si="31"/>
        <v>2.8138080775087282E-2</v>
      </c>
    </row>
    <row r="1402" spans="2:4" x14ac:dyDescent="0.25">
      <c r="B1402" s="12">
        <v>35605</v>
      </c>
      <c r="C1402" s="18">
        <v>4.6351420000000001</v>
      </c>
      <c r="D1402" s="149">
        <f t="shared" si="31"/>
        <v>-4.31022723586727E-3</v>
      </c>
    </row>
    <row r="1403" spans="2:4" x14ac:dyDescent="0.25">
      <c r="B1403" s="12">
        <v>35598</v>
      </c>
      <c r="C1403" s="18">
        <v>4.6552069999999999</v>
      </c>
      <c r="D1403" s="149">
        <f t="shared" si="31"/>
        <v>-4.9180605780847486E-2</v>
      </c>
    </row>
    <row r="1404" spans="2:4" x14ac:dyDescent="0.25">
      <c r="B1404" s="12">
        <v>35591</v>
      </c>
      <c r="C1404" s="18">
        <v>4.8959950000000001</v>
      </c>
      <c r="D1404" s="149">
        <f t="shared" si="31"/>
        <v>1.2448203998595586E-2</v>
      </c>
    </row>
    <row r="1405" spans="2:4" x14ac:dyDescent="0.25">
      <c r="B1405" s="12">
        <v>35584</v>
      </c>
      <c r="C1405" s="18">
        <v>4.8357979999999996</v>
      </c>
      <c r="D1405" s="149">
        <f t="shared" si="31"/>
        <v>-8.2308383773272986E-3</v>
      </c>
    </row>
    <row r="1406" spans="2:4" x14ac:dyDescent="0.25">
      <c r="B1406" s="12">
        <v>35577</v>
      </c>
      <c r="C1406" s="18">
        <v>4.8759309999999996</v>
      </c>
      <c r="D1406" s="149">
        <f t="shared" si="31"/>
        <v>3.8462414944869572E-2</v>
      </c>
    </row>
    <row r="1407" spans="2:4" x14ac:dyDescent="0.25">
      <c r="B1407" s="12">
        <v>35570</v>
      </c>
      <c r="C1407" s="18">
        <v>4.6953370000000003</v>
      </c>
      <c r="D1407" s="149">
        <f t="shared" si="31"/>
        <v>1.5272318873390311E-2</v>
      </c>
    </row>
    <row r="1408" spans="2:4" x14ac:dyDescent="0.25">
      <c r="B1408" s="12">
        <v>35563</v>
      </c>
      <c r="C1408" s="18">
        <v>4.6247069999999999</v>
      </c>
      <c r="D1408" s="149">
        <f t="shared" si="31"/>
        <v>8.6960561520506019E-3</v>
      </c>
    </row>
    <row r="1409" spans="2:4" x14ac:dyDescent="0.25">
      <c r="B1409" s="12">
        <v>35556</v>
      </c>
      <c r="C1409" s="18">
        <v>4.5848370000000003</v>
      </c>
      <c r="D1409" s="149">
        <f t="shared" si="31"/>
        <v>4.0723588515269249E-2</v>
      </c>
    </row>
    <row r="1410" spans="2:4" x14ac:dyDescent="0.25">
      <c r="B1410" s="12">
        <v>35549</v>
      </c>
      <c r="C1410" s="18">
        <v>4.4054320000000002</v>
      </c>
      <c r="D1410" s="149">
        <f t="shared" si="31"/>
        <v>5.741627368482205E-2</v>
      </c>
    </row>
    <row r="1411" spans="2:4" x14ac:dyDescent="0.25">
      <c r="B1411" s="12">
        <v>35542</v>
      </c>
      <c r="C1411" s="18">
        <v>4.1662229999999996</v>
      </c>
      <c r="D1411" s="149">
        <f t="shared" si="31"/>
        <v>-1.415088647132956E-2</v>
      </c>
    </row>
    <row r="1412" spans="2:4" x14ac:dyDescent="0.25">
      <c r="B1412" s="12">
        <v>35535</v>
      </c>
      <c r="C1412" s="18">
        <v>4.2260249999999999</v>
      </c>
      <c r="D1412" s="149">
        <f t="shared" si="31"/>
        <v>4.7386007064986746E-3</v>
      </c>
    </row>
    <row r="1413" spans="2:4" x14ac:dyDescent="0.25">
      <c r="B1413" s="12">
        <v>35528</v>
      </c>
      <c r="C1413" s="18">
        <v>4.2060940000000002</v>
      </c>
      <c r="D1413" s="149">
        <f t="shared" ref="D1413:D1476" si="32">C1413/C1414-1</f>
        <v>-3.2109721234959809E-2</v>
      </c>
    </row>
    <row r="1414" spans="2:4" x14ac:dyDescent="0.25">
      <c r="B1414" s="12">
        <v>35521</v>
      </c>
      <c r="C1414" s="18">
        <v>4.345631</v>
      </c>
      <c r="D1414" s="149">
        <f t="shared" si="32"/>
        <v>-2.2421428830128654E-2</v>
      </c>
    </row>
    <row r="1415" spans="2:4" x14ac:dyDescent="0.25">
      <c r="B1415" s="12">
        <v>35514</v>
      </c>
      <c r="C1415" s="18">
        <v>4.4453009999999997</v>
      </c>
      <c r="D1415" s="149">
        <f t="shared" si="32"/>
        <v>-8.8886302586659305E-3</v>
      </c>
    </row>
    <row r="1416" spans="2:4" x14ac:dyDescent="0.25">
      <c r="B1416" s="12">
        <v>35507</v>
      </c>
      <c r="C1416" s="18">
        <v>4.4851679999999998</v>
      </c>
      <c r="D1416" s="149">
        <f t="shared" si="32"/>
        <v>3.6866445738777287E-2</v>
      </c>
    </row>
    <row r="1417" spans="2:4" x14ac:dyDescent="0.25">
      <c r="B1417" s="12">
        <v>35500</v>
      </c>
      <c r="C1417" s="18">
        <v>4.3256949999999996</v>
      </c>
      <c r="D1417" s="149">
        <f t="shared" si="32"/>
        <v>-3.1249881025245507E-2</v>
      </c>
    </row>
    <row r="1418" spans="2:4" x14ac:dyDescent="0.25">
      <c r="B1418" s="12">
        <v>35493</v>
      </c>
      <c r="C1418" s="18">
        <v>4.4652329999999996</v>
      </c>
      <c r="D1418" s="149">
        <f t="shared" si="32"/>
        <v>6.6665886317265999E-2</v>
      </c>
    </row>
    <row r="1419" spans="2:4" x14ac:dyDescent="0.25">
      <c r="B1419" s="12">
        <v>35486</v>
      </c>
      <c r="C1419" s="18">
        <v>4.186159</v>
      </c>
      <c r="D1419" s="149">
        <f t="shared" si="32"/>
        <v>-2.77772036116265E-2</v>
      </c>
    </row>
    <row r="1420" spans="2:4" x14ac:dyDescent="0.25">
      <c r="B1420" s="12">
        <v>35479</v>
      </c>
      <c r="C1420" s="18">
        <v>4.3057610000000004</v>
      </c>
      <c r="D1420" s="149">
        <f t="shared" si="32"/>
        <v>1.167247247585923E-2</v>
      </c>
    </row>
    <row r="1421" spans="2:4" x14ac:dyDescent="0.25">
      <c r="B1421" s="12">
        <v>35472</v>
      </c>
      <c r="C1421" s="18">
        <v>4.2560820000000001</v>
      </c>
      <c r="D1421" s="149">
        <f t="shared" si="32"/>
        <v>-9.2162530100062812E-3</v>
      </c>
    </row>
    <row r="1422" spans="2:4" x14ac:dyDescent="0.25">
      <c r="B1422" s="12">
        <v>35465</v>
      </c>
      <c r="C1422" s="18">
        <v>4.2956719999999997</v>
      </c>
      <c r="D1422" s="149">
        <f t="shared" si="32"/>
        <v>0</v>
      </c>
    </row>
    <row r="1423" spans="2:4" x14ac:dyDescent="0.25">
      <c r="B1423" s="12">
        <v>35458</v>
      </c>
      <c r="C1423" s="18">
        <v>4.2956719999999997</v>
      </c>
      <c r="D1423" s="149">
        <f t="shared" si="32"/>
        <v>-4.587450402262272E-3</v>
      </c>
    </row>
    <row r="1424" spans="2:4" x14ac:dyDescent="0.25">
      <c r="B1424" s="12">
        <v>35451</v>
      </c>
      <c r="C1424" s="18">
        <v>4.3154690000000002</v>
      </c>
      <c r="D1424" s="149">
        <f t="shared" si="32"/>
        <v>9.2596230573571692E-3</v>
      </c>
    </row>
    <row r="1425" spans="2:4" x14ac:dyDescent="0.25">
      <c r="B1425" s="12">
        <v>35444</v>
      </c>
      <c r="C1425" s="18">
        <v>4.2758760000000002</v>
      </c>
      <c r="D1425" s="149">
        <f t="shared" si="32"/>
        <v>4.6507562589255258E-3</v>
      </c>
    </row>
    <row r="1426" spans="2:4" x14ac:dyDescent="0.25">
      <c r="B1426" s="12">
        <v>35437</v>
      </c>
      <c r="C1426" s="18">
        <v>4.2560820000000001</v>
      </c>
      <c r="D1426" s="149">
        <f t="shared" si="32"/>
        <v>8.5858748214720393E-2</v>
      </c>
    </row>
    <row r="1427" spans="2:4" x14ac:dyDescent="0.25">
      <c r="B1427" s="12">
        <v>35430</v>
      </c>
      <c r="C1427" s="18">
        <v>3.9195540000000002</v>
      </c>
      <c r="D1427" s="149">
        <f t="shared" si="32"/>
        <v>1.5384567558864637E-2</v>
      </c>
    </row>
    <row r="1428" spans="2:4" x14ac:dyDescent="0.25">
      <c r="B1428" s="12">
        <v>35423</v>
      </c>
      <c r="C1428" s="18">
        <v>3.8601670000000001</v>
      </c>
      <c r="D1428" s="149">
        <f t="shared" si="32"/>
        <v>-2.49995958722391E-2</v>
      </c>
    </row>
    <row r="1429" spans="2:4" x14ac:dyDescent="0.25">
      <c r="B1429" s="12">
        <v>35416</v>
      </c>
      <c r="C1429" s="18">
        <v>3.9591440000000002</v>
      </c>
      <c r="D1429" s="149">
        <f t="shared" si="32"/>
        <v>3.0928017594142654E-2</v>
      </c>
    </row>
    <row r="1430" spans="2:4" x14ac:dyDescent="0.25">
      <c r="B1430" s="12">
        <v>35409</v>
      </c>
      <c r="C1430" s="18">
        <v>3.8403689999999999</v>
      </c>
      <c r="D1430" s="149">
        <f t="shared" si="32"/>
        <v>-2.0202553657890698E-2</v>
      </c>
    </row>
    <row r="1431" spans="2:4" x14ac:dyDescent="0.25">
      <c r="B1431" s="12">
        <v>35402</v>
      </c>
      <c r="C1431" s="18">
        <v>3.9195540000000002</v>
      </c>
      <c r="D1431" s="149">
        <f t="shared" si="32"/>
        <v>3.6648641386135772E-2</v>
      </c>
    </row>
    <row r="1432" spans="2:4" x14ac:dyDescent="0.25">
      <c r="B1432" s="12">
        <v>35395</v>
      </c>
      <c r="C1432" s="18">
        <v>3.780986</v>
      </c>
      <c r="D1432" s="149">
        <f t="shared" si="32"/>
        <v>3.2433439061899216E-2</v>
      </c>
    </row>
    <row r="1433" spans="2:4" x14ac:dyDescent="0.25">
      <c r="B1433" s="12">
        <v>35388</v>
      </c>
      <c r="C1433" s="18">
        <v>3.6622080000000001</v>
      </c>
      <c r="D1433" s="149">
        <f t="shared" si="32"/>
        <v>3.6629261062883778E-2</v>
      </c>
    </row>
    <row r="1434" spans="2:4" x14ac:dyDescent="0.25">
      <c r="B1434" s="12">
        <v>35381</v>
      </c>
      <c r="C1434" s="18">
        <v>3.5328040000000001</v>
      </c>
      <c r="D1434" s="149">
        <f t="shared" si="32"/>
        <v>0</v>
      </c>
    </row>
    <row r="1435" spans="2:4" x14ac:dyDescent="0.25">
      <c r="B1435" s="12">
        <v>35374</v>
      </c>
      <c r="C1435" s="18">
        <v>3.5328040000000001</v>
      </c>
      <c r="D1435" s="149">
        <f t="shared" si="32"/>
        <v>3.4482718231448883E-2</v>
      </c>
    </row>
    <row r="1436" spans="2:4" x14ac:dyDescent="0.25">
      <c r="B1436" s="12">
        <v>35367</v>
      </c>
      <c r="C1436" s="18">
        <v>3.415044</v>
      </c>
      <c r="D1436" s="149">
        <f t="shared" si="32"/>
        <v>-4.9179743641001639E-2</v>
      </c>
    </row>
    <row r="1437" spans="2:4" x14ac:dyDescent="0.25">
      <c r="B1437" s="12">
        <v>35360</v>
      </c>
      <c r="C1437" s="18">
        <v>3.591682</v>
      </c>
      <c r="D1437" s="149">
        <f t="shared" si="32"/>
        <v>-1.6129292933720119E-2</v>
      </c>
    </row>
    <row r="1438" spans="2:4" x14ac:dyDescent="0.25">
      <c r="B1438" s="12">
        <v>35353</v>
      </c>
      <c r="C1438" s="18">
        <v>3.650563</v>
      </c>
      <c r="D1438" s="149">
        <f t="shared" si="32"/>
        <v>2.1978098887587505E-2</v>
      </c>
    </row>
    <row r="1439" spans="2:4" x14ac:dyDescent="0.25">
      <c r="B1439" s="12">
        <v>35346</v>
      </c>
      <c r="C1439" s="18">
        <v>3.5720559999999999</v>
      </c>
      <c r="D1439" s="149">
        <f t="shared" si="32"/>
        <v>1.1110721115578315E-2</v>
      </c>
    </row>
    <row r="1440" spans="2:4" x14ac:dyDescent="0.25">
      <c r="B1440" s="12">
        <v>35339</v>
      </c>
      <c r="C1440" s="18">
        <v>3.5328040000000001</v>
      </c>
      <c r="D1440" s="149">
        <f t="shared" si="32"/>
        <v>4.046309508557866E-2</v>
      </c>
    </row>
    <row r="1441" spans="2:4" x14ac:dyDescent="0.25">
      <c r="B1441" s="12">
        <v>35332</v>
      </c>
      <c r="C1441" s="18">
        <v>3.3954149999999998</v>
      </c>
      <c r="D1441" s="149">
        <f t="shared" si="32"/>
        <v>0</v>
      </c>
    </row>
    <row r="1442" spans="2:4" x14ac:dyDescent="0.25">
      <c r="B1442" s="12">
        <v>35325</v>
      </c>
      <c r="C1442" s="18">
        <v>3.3954149999999998</v>
      </c>
      <c r="D1442" s="149">
        <f t="shared" si="32"/>
        <v>1.1695800143139756E-2</v>
      </c>
    </row>
    <row r="1443" spans="2:4" x14ac:dyDescent="0.25">
      <c r="B1443" s="12">
        <v>35318</v>
      </c>
      <c r="C1443" s="18">
        <v>3.3561619999999999</v>
      </c>
      <c r="D1443" s="149">
        <f t="shared" si="32"/>
        <v>-1.7241944759716188E-2</v>
      </c>
    </row>
    <row r="1444" spans="2:4" x14ac:dyDescent="0.25">
      <c r="B1444" s="12">
        <v>35311</v>
      </c>
      <c r="C1444" s="18">
        <v>3.415044</v>
      </c>
      <c r="D1444" s="149">
        <f t="shared" si="32"/>
        <v>4.1916222472333065E-2</v>
      </c>
    </row>
    <row r="1445" spans="2:4" x14ac:dyDescent="0.25">
      <c r="B1445" s="12">
        <v>35304</v>
      </c>
      <c r="C1445" s="18">
        <v>3.277657</v>
      </c>
      <c r="D1445" s="149">
        <f t="shared" si="32"/>
        <v>2.4540276179696674E-2</v>
      </c>
    </row>
    <row r="1446" spans="2:4" x14ac:dyDescent="0.25">
      <c r="B1446" s="12">
        <v>35297</v>
      </c>
      <c r="C1446" s="18">
        <v>3.1991489999999998</v>
      </c>
      <c r="D1446" s="149">
        <f t="shared" si="32"/>
        <v>-1.593804666494214E-2</v>
      </c>
    </row>
    <row r="1447" spans="2:4" x14ac:dyDescent="0.25">
      <c r="B1447" s="12">
        <v>35290</v>
      </c>
      <c r="C1447" s="18">
        <v>3.250963</v>
      </c>
      <c r="D1447" s="149">
        <f t="shared" si="32"/>
        <v>-5.9527322239789626E-3</v>
      </c>
    </row>
    <row r="1448" spans="2:4" x14ac:dyDescent="0.25">
      <c r="B1448" s="12">
        <v>35283</v>
      </c>
      <c r="C1448" s="18">
        <v>3.2704309999999999</v>
      </c>
      <c r="D1448" s="149">
        <f t="shared" si="32"/>
        <v>1.2048285980150952E-2</v>
      </c>
    </row>
    <row r="1449" spans="2:4" x14ac:dyDescent="0.25">
      <c r="B1449" s="12">
        <v>35276</v>
      </c>
      <c r="C1449" s="18">
        <v>3.2314970000000001</v>
      </c>
      <c r="D1449" s="149">
        <f t="shared" si="32"/>
        <v>2.4691228837878887E-2</v>
      </c>
    </row>
    <row r="1450" spans="2:4" x14ac:dyDescent="0.25">
      <c r="B1450" s="12">
        <v>35269</v>
      </c>
      <c r="C1450" s="18">
        <v>3.1536300000000002</v>
      </c>
      <c r="D1450" s="149">
        <f t="shared" si="32"/>
        <v>-3.5714252953203962E-2</v>
      </c>
    </row>
    <row r="1451" spans="2:4" x14ac:dyDescent="0.25">
      <c r="B1451" s="12">
        <v>35262</v>
      </c>
      <c r="C1451" s="18">
        <v>3.2704309999999999</v>
      </c>
      <c r="D1451" s="149">
        <f t="shared" si="32"/>
        <v>5.98837944326025E-3</v>
      </c>
    </row>
    <row r="1452" spans="2:4" x14ac:dyDescent="0.25">
      <c r="B1452" s="12">
        <v>35255</v>
      </c>
      <c r="C1452" s="18">
        <v>3.250963</v>
      </c>
      <c r="D1452" s="149">
        <f t="shared" si="32"/>
        <v>1.2121625340750342E-2</v>
      </c>
    </row>
    <row r="1453" spans="2:4" x14ac:dyDescent="0.25">
      <c r="B1453" s="12">
        <v>35248</v>
      </c>
      <c r="C1453" s="18">
        <v>3.2120280000000001</v>
      </c>
      <c r="D1453" s="149">
        <f t="shared" si="32"/>
        <v>6.0969822678520469E-3</v>
      </c>
    </row>
    <row r="1454" spans="2:4" x14ac:dyDescent="0.25">
      <c r="B1454" s="12">
        <v>35241</v>
      </c>
      <c r="C1454" s="18">
        <v>3.1925629999999998</v>
      </c>
      <c r="D1454" s="149">
        <f t="shared" si="32"/>
        <v>0</v>
      </c>
    </row>
    <row r="1455" spans="2:4" x14ac:dyDescent="0.25">
      <c r="B1455" s="12">
        <v>35234</v>
      </c>
      <c r="C1455" s="18">
        <v>3.1925629999999998</v>
      </c>
      <c r="D1455" s="149">
        <f t="shared" si="32"/>
        <v>0</v>
      </c>
    </row>
    <row r="1456" spans="2:4" x14ac:dyDescent="0.25">
      <c r="B1456" s="12">
        <v>35227</v>
      </c>
      <c r="C1456" s="18">
        <v>3.1925629999999998</v>
      </c>
      <c r="D1456" s="149">
        <f t="shared" si="32"/>
        <v>-2.3809705815533211E-2</v>
      </c>
    </row>
    <row r="1457" spans="2:4" x14ac:dyDescent="0.25">
      <c r="B1457" s="12">
        <v>35220</v>
      </c>
      <c r="C1457" s="18">
        <v>3.2704309999999999</v>
      </c>
      <c r="D1457" s="149">
        <f t="shared" si="32"/>
        <v>-2.8901083597628552E-2</v>
      </c>
    </row>
    <row r="1458" spans="2:4" x14ac:dyDescent="0.25">
      <c r="B1458" s="12">
        <v>35213</v>
      </c>
      <c r="C1458" s="18">
        <v>3.3677630000000001</v>
      </c>
      <c r="D1458" s="149">
        <f t="shared" si="32"/>
        <v>-4.419924626060634E-2</v>
      </c>
    </row>
    <row r="1459" spans="2:4" x14ac:dyDescent="0.25">
      <c r="B1459" s="12">
        <v>35206</v>
      </c>
      <c r="C1459" s="18">
        <v>3.5234990000000002</v>
      </c>
      <c r="D1459" s="149">
        <f t="shared" si="32"/>
        <v>1.9047679644983218E-2</v>
      </c>
    </row>
    <row r="1460" spans="2:4" x14ac:dyDescent="0.25">
      <c r="B1460" s="12">
        <v>35199</v>
      </c>
      <c r="C1460" s="18">
        <v>3.4576389999999999</v>
      </c>
      <c r="D1460" s="149">
        <f t="shared" si="32"/>
        <v>1.7045377666787154E-2</v>
      </c>
    </row>
    <row r="1461" spans="2:4" x14ac:dyDescent="0.25">
      <c r="B1461" s="12">
        <v>35192</v>
      </c>
      <c r="C1461" s="18">
        <v>3.3996900000000001</v>
      </c>
      <c r="D1461" s="149">
        <f t="shared" si="32"/>
        <v>1.7341265328840727E-2</v>
      </c>
    </row>
    <row r="1462" spans="2:4" x14ac:dyDescent="0.25">
      <c r="B1462" s="12">
        <v>35185</v>
      </c>
      <c r="C1462" s="18">
        <v>3.3417400000000002</v>
      </c>
      <c r="D1462" s="149">
        <f t="shared" si="32"/>
        <v>-1.7045671811253382E-2</v>
      </c>
    </row>
    <row r="1463" spans="2:4" x14ac:dyDescent="0.25">
      <c r="B1463" s="12">
        <v>35178</v>
      </c>
      <c r="C1463" s="18">
        <v>3.3996900000000001</v>
      </c>
      <c r="D1463" s="149">
        <f t="shared" si="32"/>
        <v>8.6419792538811047E-2</v>
      </c>
    </row>
    <row r="1464" spans="2:4" x14ac:dyDescent="0.25">
      <c r="B1464" s="12">
        <v>35171</v>
      </c>
      <c r="C1464" s="18">
        <v>3.1292599999999999</v>
      </c>
      <c r="D1464" s="149">
        <f t="shared" si="32"/>
        <v>6.211044314624381E-3</v>
      </c>
    </row>
    <row r="1465" spans="2:4" x14ac:dyDescent="0.25">
      <c r="B1465" s="12">
        <v>35164</v>
      </c>
      <c r="C1465" s="18">
        <v>3.109944</v>
      </c>
      <c r="D1465" s="149">
        <f t="shared" si="32"/>
        <v>1.2578337856915978E-2</v>
      </c>
    </row>
    <row r="1466" spans="2:4" x14ac:dyDescent="0.25">
      <c r="B1466" s="12">
        <v>35157</v>
      </c>
      <c r="C1466" s="18">
        <v>3.0713119999999998</v>
      </c>
      <c r="D1466" s="149">
        <f t="shared" si="32"/>
        <v>3.9216893764316918E-2</v>
      </c>
    </row>
    <row r="1467" spans="2:4" x14ac:dyDescent="0.25">
      <c r="B1467" s="12">
        <v>35150</v>
      </c>
      <c r="C1467" s="18">
        <v>2.9554100000000001</v>
      </c>
      <c r="D1467" s="149">
        <f t="shared" si="32"/>
        <v>-1.9231675450875119E-2</v>
      </c>
    </row>
    <row r="1468" spans="2:4" x14ac:dyDescent="0.25">
      <c r="B1468" s="12">
        <v>35143</v>
      </c>
      <c r="C1468" s="18">
        <v>3.0133619999999999</v>
      </c>
      <c r="D1468" s="149">
        <f t="shared" si="32"/>
        <v>-1.2658277618410207E-2</v>
      </c>
    </row>
    <row r="1469" spans="2:4" x14ac:dyDescent="0.25">
      <c r="B1469" s="12">
        <v>35136</v>
      </c>
      <c r="C1469" s="18">
        <v>3.0519949999999998</v>
      </c>
      <c r="D1469" s="149">
        <f t="shared" si="32"/>
        <v>6.756785118387576E-2</v>
      </c>
    </row>
    <row r="1470" spans="2:4" x14ac:dyDescent="0.25">
      <c r="B1470" s="12">
        <v>35129</v>
      </c>
      <c r="C1470" s="18">
        <v>2.8588300000000002</v>
      </c>
      <c r="D1470" s="149">
        <f t="shared" si="32"/>
        <v>2.0689561605794937E-2</v>
      </c>
    </row>
    <row r="1471" spans="2:4" x14ac:dyDescent="0.25">
      <c r="B1471" s="12">
        <v>35122</v>
      </c>
      <c r="C1471" s="18">
        <v>2.800881</v>
      </c>
      <c r="D1471" s="149">
        <f t="shared" si="32"/>
        <v>-3.333363244547638E-2</v>
      </c>
    </row>
    <row r="1472" spans="2:4" x14ac:dyDescent="0.25">
      <c r="B1472" s="12">
        <v>35115</v>
      </c>
      <c r="C1472" s="18">
        <v>2.8974639999999998</v>
      </c>
      <c r="D1472" s="149">
        <f t="shared" si="32"/>
        <v>9.1498551299058484E-3</v>
      </c>
    </row>
    <row r="1473" spans="2:4" x14ac:dyDescent="0.25">
      <c r="B1473" s="12">
        <v>35108</v>
      </c>
      <c r="C1473" s="18">
        <v>2.8711929999999999</v>
      </c>
      <c r="D1473" s="149">
        <f t="shared" si="32"/>
        <v>-1.3157700272385942E-2</v>
      </c>
    </row>
    <row r="1474" spans="2:4" x14ac:dyDescent="0.25">
      <c r="B1474" s="12">
        <v>35101</v>
      </c>
      <c r="C1474" s="18">
        <v>2.909475</v>
      </c>
      <c r="D1474" s="149">
        <f t="shared" si="32"/>
        <v>0</v>
      </c>
    </row>
    <row r="1475" spans="2:4" x14ac:dyDescent="0.25">
      <c r="B1475" s="12">
        <v>35094</v>
      </c>
      <c r="C1475" s="18">
        <v>2.909475</v>
      </c>
      <c r="D1475" s="149">
        <f t="shared" si="32"/>
        <v>6.6224180319645054E-3</v>
      </c>
    </row>
    <row r="1476" spans="2:4" x14ac:dyDescent="0.25">
      <c r="B1476" s="12">
        <v>35087</v>
      </c>
      <c r="C1476" s="18">
        <v>2.8903340000000002</v>
      </c>
      <c r="D1476" s="149">
        <f t="shared" si="32"/>
        <v>-1.3071029504058918E-2</v>
      </c>
    </row>
    <row r="1477" spans="2:4" x14ac:dyDescent="0.25">
      <c r="B1477" s="12">
        <v>35080</v>
      </c>
      <c r="C1477" s="18">
        <v>2.9286140000000001</v>
      </c>
      <c r="D1477" s="149">
        <f t="shared" ref="D1477:D1540" si="33">C1477/C1478-1</f>
        <v>-1.9231818987080262E-2</v>
      </c>
    </row>
    <row r="1478" spans="2:4" x14ac:dyDescent="0.25">
      <c r="B1478" s="12">
        <v>35073</v>
      </c>
      <c r="C1478" s="18">
        <v>2.9860410000000002</v>
      </c>
      <c r="D1478" s="149">
        <f t="shared" si="33"/>
        <v>-4.2944779377121267E-2</v>
      </c>
    </row>
    <row r="1479" spans="2:4" x14ac:dyDescent="0.25">
      <c r="B1479" s="12">
        <v>35066</v>
      </c>
      <c r="C1479" s="18">
        <v>3.1200299999999999</v>
      </c>
      <c r="D1479" s="149">
        <f t="shared" si="33"/>
        <v>4.4871788431571913E-2</v>
      </c>
    </row>
    <row r="1480" spans="2:4" x14ac:dyDescent="0.25">
      <c r="B1480" s="12">
        <v>35059</v>
      </c>
      <c r="C1480" s="18">
        <v>2.9860410000000002</v>
      </c>
      <c r="D1480" s="149">
        <f t="shared" si="33"/>
        <v>3.311278212137414E-2</v>
      </c>
    </row>
    <row r="1481" spans="2:4" x14ac:dyDescent="0.25">
      <c r="B1481" s="12">
        <v>35052</v>
      </c>
      <c r="C1481" s="18">
        <v>2.8903340000000002</v>
      </c>
      <c r="D1481" s="149">
        <f t="shared" si="33"/>
        <v>-6.5788501361928597E-3</v>
      </c>
    </row>
    <row r="1482" spans="2:4" x14ac:dyDescent="0.25">
      <c r="B1482" s="12">
        <v>35045</v>
      </c>
      <c r="C1482" s="18">
        <v>2.909475</v>
      </c>
      <c r="D1482" s="149">
        <f t="shared" si="33"/>
        <v>-2.5641309010827396E-2</v>
      </c>
    </row>
    <row r="1483" spans="2:4" x14ac:dyDescent="0.25">
      <c r="B1483" s="12">
        <v>35038</v>
      </c>
      <c r="C1483" s="18">
        <v>2.9860410000000002</v>
      </c>
      <c r="D1483" s="149">
        <f t="shared" si="33"/>
        <v>5.4054311644210484E-2</v>
      </c>
    </row>
    <row r="1484" spans="2:4" x14ac:dyDescent="0.25">
      <c r="B1484" s="12">
        <v>35031</v>
      </c>
      <c r="C1484" s="18">
        <v>2.83291</v>
      </c>
      <c r="D1484" s="149">
        <f t="shared" si="33"/>
        <v>-6.7113105621182667E-3</v>
      </c>
    </row>
    <row r="1485" spans="2:4" x14ac:dyDescent="0.25">
      <c r="B1485" s="12">
        <v>35024</v>
      </c>
      <c r="C1485" s="18">
        <v>2.8520509999999999</v>
      </c>
      <c r="D1485" s="149">
        <f t="shared" si="33"/>
        <v>2.6736313503576969E-3</v>
      </c>
    </row>
    <row r="1486" spans="2:4" x14ac:dyDescent="0.25">
      <c r="B1486" s="12">
        <v>35017</v>
      </c>
      <c r="C1486" s="18">
        <v>2.844446</v>
      </c>
      <c r="D1486" s="149">
        <f t="shared" si="33"/>
        <v>2.7396557677609845E-2</v>
      </c>
    </row>
    <row r="1487" spans="2:4" x14ac:dyDescent="0.25">
      <c r="B1487" s="12">
        <v>35010</v>
      </c>
      <c r="C1487" s="18">
        <v>2.7685960000000001</v>
      </c>
      <c r="D1487" s="149">
        <f t="shared" si="33"/>
        <v>0</v>
      </c>
    </row>
    <row r="1488" spans="2:4" x14ac:dyDescent="0.25">
      <c r="B1488" s="12">
        <v>35003</v>
      </c>
      <c r="C1488" s="18">
        <v>2.7685960000000001</v>
      </c>
      <c r="D1488" s="149">
        <f t="shared" si="33"/>
        <v>6.8969229336870441E-3</v>
      </c>
    </row>
    <row r="1489" spans="2:4" x14ac:dyDescent="0.25">
      <c r="B1489" s="12">
        <v>34996</v>
      </c>
      <c r="C1489" s="18">
        <v>2.7496320000000001</v>
      </c>
      <c r="D1489" s="149">
        <f t="shared" si="33"/>
        <v>-2.0270291937954488E-2</v>
      </c>
    </row>
    <row r="1490" spans="2:4" x14ac:dyDescent="0.25">
      <c r="B1490" s="12">
        <v>34989</v>
      </c>
      <c r="C1490" s="18">
        <v>2.806521</v>
      </c>
      <c r="D1490" s="149">
        <f t="shared" si="33"/>
        <v>-6.7110649754396068E-3</v>
      </c>
    </row>
    <row r="1491" spans="2:4" x14ac:dyDescent="0.25">
      <c r="B1491" s="12">
        <v>34982</v>
      </c>
      <c r="C1491" s="18">
        <v>2.8254830000000002</v>
      </c>
      <c r="D1491" s="149">
        <f t="shared" si="33"/>
        <v>-1.9737209583908677E-2</v>
      </c>
    </row>
    <row r="1492" spans="2:4" x14ac:dyDescent="0.25">
      <c r="B1492" s="12">
        <v>34975</v>
      </c>
      <c r="C1492" s="18">
        <v>2.8823729999999999</v>
      </c>
      <c r="D1492" s="149">
        <f t="shared" si="33"/>
        <v>-6.5356120544508567E-3</v>
      </c>
    </row>
    <row r="1493" spans="2:4" x14ac:dyDescent="0.25">
      <c r="B1493" s="12">
        <v>34968</v>
      </c>
      <c r="C1493" s="18">
        <v>2.901335</v>
      </c>
      <c r="D1493" s="149">
        <f t="shared" si="33"/>
        <v>-6.1350379994351334E-2</v>
      </c>
    </row>
    <row r="1494" spans="2:4" x14ac:dyDescent="0.25">
      <c r="B1494" s="12">
        <v>34961</v>
      </c>
      <c r="C1494" s="18">
        <v>3.090967</v>
      </c>
      <c r="D1494" s="149">
        <f t="shared" si="33"/>
        <v>-1.807167676772814E-2</v>
      </c>
    </row>
    <row r="1495" spans="2:4" x14ac:dyDescent="0.25">
      <c r="B1495" s="12">
        <v>34954</v>
      </c>
      <c r="C1495" s="18">
        <v>3.1478540000000002</v>
      </c>
      <c r="D1495" s="149">
        <f t="shared" si="33"/>
        <v>-1.7751807944721865E-2</v>
      </c>
    </row>
    <row r="1496" spans="2:4" x14ac:dyDescent="0.25">
      <c r="B1496" s="12">
        <v>34947</v>
      </c>
      <c r="C1496" s="18">
        <v>3.2047439999999998</v>
      </c>
      <c r="D1496" s="149">
        <f t="shared" si="33"/>
        <v>1.1976378805595544E-2</v>
      </c>
    </row>
    <row r="1497" spans="2:4" x14ac:dyDescent="0.25">
      <c r="B1497" s="12">
        <v>34940</v>
      </c>
      <c r="C1497" s="18">
        <v>3.166817</v>
      </c>
      <c r="D1497" s="149">
        <f t="shared" si="33"/>
        <v>6.0241040404034329E-3</v>
      </c>
    </row>
    <row r="1498" spans="2:4" x14ac:dyDescent="0.25">
      <c r="B1498" s="12">
        <v>34933</v>
      </c>
      <c r="C1498" s="18">
        <v>3.1478540000000002</v>
      </c>
      <c r="D1498" s="149">
        <f t="shared" si="33"/>
        <v>1.840427283759416E-2</v>
      </c>
    </row>
    <row r="1499" spans="2:4" x14ac:dyDescent="0.25">
      <c r="B1499" s="12">
        <v>34926</v>
      </c>
      <c r="C1499" s="18">
        <v>3.090967</v>
      </c>
      <c r="D1499" s="149">
        <f t="shared" si="33"/>
        <v>2.0994864582132511E-2</v>
      </c>
    </row>
    <row r="1500" spans="2:4" x14ac:dyDescent="0.25">
      <c r="B1500" s="12">
        <v>34919</v>
      </c>
      <c r="C1500" s="18">
        <v>3.0274070000000002</v>
      </c>
      <c r="D1500" s="149">
        <f t="shared" si="33"/>
        <v>6.2490734911784251E-3</v>
      </c>
    </row>
    <row r="1501" spans="2:4" x14ac:dyDescent="0.25">
      <c r="B1501" s="12">
        <v>34912</v>
      </c>
      <c r="C1501" s="18">
        <v>3.0086059999999999</v>
      </c>
      <c r="D1501" s="149">
        <f t="shared" si="33"/>
        <v>-6.210265088242295E-3</v>
      </c>
    </row>
    <row r="1502" spans="2:4" x14ac:dyDescent="0.25">
      <c r="B1502" s="12">
        <v>34905</v>
      </c>
      <c r="C1502" s="18">
        <v>3.0274070000000002</v>
      </c>
      <c r="D1502" s="149">
        <f t="shared" si="33"/>
        <v>3.2050279011560434E-2</v>
      </c>
    </row>
    <row r="1503" spans="2:4" x14ac:dyDescent="0.25">
      <c r="B1503" s="12">
        <v>34898</v>
      </c>
      <c r="C1503" s="18">
        <v>2.9333909999999999</v>
      </c>
      <c r="D1503" s="149">
        <f t="shared" si="33"/>
        <v>0</v>
      </c>
    </row>
    <row r="1504" spans="2:4" x14ac:dyDescent="0.25">
      <c r="B1504" s="12">
        <v>34891</v>
      </c>
      <c r="C1504" s="18">
        <v>2.9333909999999999</v>
      </c>
      <c r="D1504" s="149">
        <f t="shared" si="33"/>
        <v>-6.3688248024434957E-3</v>
      </c>
    </row>
    <row r="1505" spans="2:4" x14ac:dyDescent="0.25">
      <c r="B1505" s="12">
        <v>34884</v>
      </c>
      <c r="C1505" s="18">
        <v>2.9521929999999998</v>
      </c>
      <c r="D1505" s="149">
        <f t="shared" si="33"/>
        <v>-6.3295229414492837E-3</v>
      </c>
    </row>
    <row r="1506" spans="2:4" x14ac:dyDescent="0.25">
      <c r="B1506" s="12">
        <v>34877</v>
      </c>
      <c r="C1506" s="18">
        <v>2.9709979999999998</v>
      </c>
      <c r="D1506" s="149">
        <f t="shared" si="33"/>
        <v>1.9354714750323021E-2</v>
      </c>
    </row>
    <row r="1507" spans="2:4" x14ac:dyDescent="0.25">
      <c r="B1507" s="12">
        <v>34870</v>
      </c>
      <c r="C1507" s="18">
        <v>2.914587</v>
      </c>
      <c r="D1507" s="149">
        <f t="shared" si="33"/>
        <v>-1.8987222475410515E-2</v>
      </c>
    </row>
    <row r="1508" spans="2:4" x14ac:dyDescent="0.25">
      <c r="B1508" s="12">
        <v>34863</v>
      </c>
      <c r="C1508" s="18">
        <v>2.9709979999999998</v>
      </c>
      <c r="D1508" s="149">
        <f t="shared" si="33"/>
        <v>6.3698409961678859E-3</v>
      </c>
    </row>
    <row r="1509" spans="2:4" x14ac:dyDescent="0.25">
      <c r="B1509" s="12">
        <v>34856</v>
      </c>
      <c r="C1509" s="18">
        <v>2.9521929999999998</v>
      </c>
      <c r="D1509" s="149">
        <f t="shared" si="33"/>
        <v>-1.8750544271998404E-2</v>
      </c>
    </row>
    <row r="1510" spans="2:4" x14ac:dyDescent="0.25">
      <c r="B1510" s="12">
        <v>34849</v>
      </c>
      <c r="C1510" s="18">
        <v>3.0086059999999999</v>
      </c>
      <c r="D1510" s="149">
        <f t="shared" si="33"/>
        <v>2.5640973194504202E-2</v>
      </c>
    </row>
    <row r="1511" spans="2:4" x14ac:dyDescent="0.25">
      <c r="B1511" s="12">
        <v>34842</v>
      </c>
      <c r="C1511" s="18">
        <v>2.9333909999999999</v>
      </c>
      <c r="D1511" s="149">
        <f t="shared" si="33"/>
        <v>6.122406895698429E-2</v>
      </c>
    </row>
    <row r="1512" spans="2:4" x14ac:dyDescent="0.25">
      <c r="B1512" s="12">
        <v>34835</v>
      </c>
      <c r="C1512" s="18">
        <v>2.7641580000000001</v>
      </c>
      <c r="D1512" s="149">
        <f t="shared" si="33"/>
        <v>-3.0653990608682236E-2</v>
      </c>
    </row>
    <row r="1513" spans="2:4" x14ac:dyDescent="0.25">
      <c r="B1513" s="12">
        <v>34828</v>
      </c>
      <c r="C1513" s="18">
        <v>2.8515700000000002</v>
      </c>
      <c r="D1513" s="149">
        <f t="shared" si="33"/>
        <v>-1.2904105719650061E-2</v>
      </c>
    </row>
    <row r="1514" spans="2:4" x14ac:dyDescent="0.25">
      <c r="B1514" s="12">
        <v>34821</v>
      </c>
      <c r="C1514" s="18">
        <v>2.8888479999999999</v>
      </c>
      <c r="D1514" s="149">
        <f t="shared" si="33"/>
        <v>1.3072798493461324E-2</v>
      </c>
    </row>
    <row r="1515" spans="2:4" x14ac:dyDescent="0.25">
      <c r="B1515" s="12">
        <v>34814</v>
      </c>
      <c r="C1515" s="18">
        <v>2.8515700000000002</v>
      </c>
      <c r="D1515" s="149">
        <f t="shared" si="33"/>
        <v>2.6845323404224741E-2</v>
      </c>
    </row>
    <row r="1516" spans="2:4" x14ac:dyDescent="0.25">
      <c r="B1516" s="12">
        <v>34807</v>
      </c>
      <c r="C1516" s="18">
        <v>2.7770199999999998</v>
      </c>
      <c r="D1516" s="149">
        <f t="shared" si="33"/>
        <v>7.1942371063863142E-2</v>
      </c>
    </row>
    <row r="1517" spans="2:4" x14ac:dyDescent="0.25">
      <c r="B1517" s="12">
        <v>34800</v>
      </c>
      <c r="C1517" s="18">
        <v>2.590643</v>
      </c>
      <c r="D1517" s="149">
        <f t="shared" si="33"/>
        <v>-7.1429639046158844E-3</v>
      </c>
    </row>
    <row r="1518" spans="2:4" x14ac:dyDescent="0.25">
      <c r="B1518" s="12">
        <v>34793</v>
      </c>
      <c r="C1518" s="18">
        <v>2.6092810000000002</v>
      </c>
      <c r="D1518" s="149">
        <f t="shared" si="33"/>
        <v>0</v>
      </c>
    </row>
    <row r="1519" spans="2:4" x14ac:dyDescent="0.25">
      <c r="B1519" s="12">
        <v>34786</v>
      </c>
      <c r="C1519" s="18">
        <v>2.6092810000000002</v>
      </c>
      <c r="D1519" s="149">
        <f t="shared" si="33"/>
        <v>3.703761111978876E-2</v>
      </c>
    </row>
    <row r="1520" spans="2:4" x14ac:dyDescent="0.25">
      <c r="B1520" s="12">
        <v>34779</v>
      </c>
      <c r="C1520" s="18">
        <v>2.5160909999999999</v>
      </c>
      <c r="D1520" s="149">
        <f t="shared" si="33"/>
        <v>1.5037421091359526E-2</v>
      </c>
    </row>
    <row r="1521" spans="2:4" x14ac:dyDescent="0.25">
      <c r="B1521" s="12">
        <v>34772</v>
      </c>
      <c r="C1521" s="18">
        <v>2.4788160000000001</v>
      </c>
      <c r="D1521" s="149">
        <f t="shared" si="33"/>
        <v>-3.6232419364495949E-2</v>
      </c>
    </row>
    <row r="1522" spans="2:4" x14ac:dyDescent="0.25">
      <c r="B1522" s="12">
        <v>34765</v>
      </c>
      <c r="C1522" s="18">
        <v>2.572006</v>
      </c>
      <c r="D1522" s="149">
        <f t="shared" si="33"/>
        <v>4.5454822596241895E-2</v>
      </c>
    </row>
    <row r="1523" spans="2:4" x14ac:dyDescent="0.25">
      <c r="B1523" s="12">
        <v>34758</v>
      </c>
      <c r="C1523" s="18">
        <v>2.4601790000000001</v>
      </c>
      <c r="D1523" s="149">
        <f t="shared" si="33"/>
        <v>2.325574624438409E-2</v>
      </c>
    </row>
    <row r="1524" spans="2:4" x14ac:dyDescent="0.25">
      <c r="B1524" s="12">
        <v>34751</v>
      </c>
      <c r="C1524" s="18">
        <v>2.4042659999999998</v>
      </c>
      <c r="D1524" s="149">
        <f t="shared" si="33"/>
        <v>0</v>
      </c>
    </row>
    <row r="1525" spans="2:4" x14ac:dyDescent="0.25">
      <c r="B1525" s="12">
        <v>34744</v>
      </c>
      <c r="C1525" s="18">
        <v>2.4042659999999998</v>
      </c>
      <c r="D1525" s="149">
        <f t="shared" si="33"/>
        <v>1.8721383409559422E-2</v>
      </c>
    </row>
    <row r="1526" spans="2:4" x14ac:dyDescent="0.25">
      <c r="B1526" s="12">
        <v>34737</v>
      </c>
      <c r="C1526" s="18">
        <v>2.3600819999999998</v>
      </c>
      <c r="D1526" s="149">
        <f t="shared" si="33"/>
        <v>0</v>
      </c>
    </row>
    <row r="1527" spans="2:4" x14ac:dyDescent="0.25">
      <c r="B1527" s="12">
        <v>34730</v>
      </c>
      <c r="C1527" s="18">
        <v>2.3600819999999998</v>
      </c>
      <c r="D1527" s="149">
        <f t="shared" si="33"/>
        <v>0</v>
      </c>
    </row>
    <row r="1528" spans="2:4" x14ac:dyDescent="0.25">
      <c r="B1528" s="12">
        <v>34723</v>
      </c>
      <c r="C1528" s="18">
        <v>2.3600819999999998</v>
      </c>
      <c r="D1528" s="149">
        <f t="shared" si="33"/>
        <v>-3.0302806189740239E-2</v>
      </c>
    </row>
    <row r="1529" spans="2:4" x14ac:dyDescent="0.25">
      <c r="B1529" s="12">
        <v>34716</v>
      </c>
      <c r="C1529" s="18">
        <v>2.4338340000000001</v>
      </c>
      <c r="D1529" s="149">
        <f t="shared" si="33"/>
        <v>-7.5191465224303533E-3</v>
      </c>
    </row>
    <row r="1530" spans="2:4" x14ac:dyDescent="0.25">
      <c r="B1530" s="12">
        <v>34709</v>
      </c>
      <c r="C1530" s="18">
        <v>2.4522729999999999</v>
      </c>
      <c r="D1530" s="149">
        <f t="shared" si="33"/>
        <v>7.5761124218003406E-3</v>
      </c>
    </row>
    <row r="1531" spans="2:4" x14ac:dyDescent="0.25">
      <c r="B1531" s="12">
        <v>34702</v>
      </c>
      <c r="C1531" s="18">
        <v>2.4338340000000001</v>
      </c>
      <c r="D1531" s="149">
        <f t="shared" si="33"/>
        <v>7.6339480706053564E-3</v>
      </c>
    </row>
    <row r="1532" spans="2:4" x14ac:dyDescent="0.25">
      <c r="B1532" s="12">
        <v>34695</v>
      </c>
      <c r="C1532" s="18">
        <v>2.4153950000000002</v>
      </c>
      <c r="D1532" s="149">
        <f t="shared" si="33"/>
        <v>-1.5038293044860707E-2</v>
      </c>
    </row>
    <row r="1533" spans="2:4" x14ac:dyDescent="0.25">
      <c r="B1533" s="12">
        <v>34688</v>
      </c>
      <c r="C1533" s="18">
        <v>2.4522729999999999</v>
      </c>
      <c r="D1533" s="149">
        <f t="shared" si="33"/>
        <v>-7.4626291784025689E-3</v>
      </c>
    </row>
    <row r="1534" spans="2:4" x14ac:dyDescent="0.25">
      <c r="B1534" s="12">
        <v>34681</v>
      </c>
      <c r="C1534" s="18">
        <v>2.4707110000000001</v>
      </c>
      <c r="D1534" s="149">
        <f t="shared" si="33"/>
        <v>-7.406952097665509E-3</v>
      </c>
    </row>
    <row r="1535" spans="2:4" x14ac:dyDescent="0.25">
      <c r="B1535" s="12">
        <v>34674</v>
      </c>
      <c r="C1535" s="18">
        <v>2.4891480000000001</v>
      </c>
      <c r="D1535" s="149">
        <f t="shared" si="33"/>
        <v>-3.5714410234378269E-2</v>
      </c>
    </row>
    <row r="1536" spans="2:4" x14ac:dyDescent="0.25">
      <c r="B1536" s="12">
        <v>34667</v>
      </c>
      <c r="C1536" s="18">
        <v>2.5813389999999998</v>
      </c>
      <c r="D1536" s="149">
        <f t="shared" si="33"/>
        <v>-4.1096312773289734E-2</v>
      </c>
    </row>
    <row r="1537" spans="2:4" x14ac:dyDescent="0.25">
      <c r="B1537" s="12">
        <v>34660</v>
      </c>
      <c r="C1537" s="18">
        <v>2.6919689999999998</v>
      </c>
      <c r="D1537" s="149">
        <f t="shared" si="33"/>
        <v>-3.9473045704768062E-2</v>
      </c>
    </row>
    <row r="1538" spans="2:4" x14ac:dyDescent="0.25">
      <c r="B1538" s="12">
        <v>34653</v>
      </c>
      <c r="C1538" s="18">
        <v>2.8025959999999999</v>
      </c>
      <c r="D1538" s="149">
        <f t="shared" si="33"/>
        <v>2.7026828942951608E-2</v>
      </c>
    </row>
    <row r="1539" spans="2:4" x14ac:dyDescent="0.25">
      <c r="B1539" s="12">
        <v>34646</v>
      </c>
      <c r="C1539" s="18">
        <v>2.728844</v>
      </c>
      <c r="D1539" s="149">
        <f t="shared" si="33"/>
        <v>0</v>
      </c>
    </row>
    <row r="1540" spans="2:4" x14ac:dyDescent="0.25">
      <c r="B1540" s="12">
        <v>34639</v>
      </c>
      <c r="C1540" s="18">
        <v>2.728844</v>
      </c>
      <c r="D1540" s="149">
        <f t="shared" si="33"/>
        <v>-1.0714907192575396E-2</v>
      </c>
    </row>
    <row r="1541" spans="2:4" x14ac:dyDescent="0.25">
      <c r="B1541" s="12">
        <v>34632</v>
      </c>
      <c r="C1541" s="18">
        <v>2.7584</v>
      </c>
      <c r="D1541" s="149">
        <f t="shared" ref="D1541:D1604" si="34">C1541/C1542-1</f>
        <v>9.4202835311842259E-2</v>
      </c>
    </row>
    <row r="1542" spans="2:4" x14ac:dyDescent="0.25">
      <c r="B1542" s="12">
        <v>34625</v>
      </c>
      <c r="C1542" s="18">
        <v>2.5209220000000001</v>
      </c>
      <c r="D1542" s="149">
        <f t="shared" si="34"/>
        <v>-2.8168938069199845E-2</v>
      </c>
    </row>
    <row r="1543" spans="2:4" x14ac:dyDescent="0.25">
      <c r="B1543" s="12">
        <v>34618</v>
      </c>
      <c r="C1543" s="18">
        <v>2.5939920000000001</v>
      </c>
      <c r="D1543" s="149">
        <f t="shared" si="34"/>
        <v>0</v>
      </c>
    </row>
    <row r="1544" spans="2:4" x14ac:dyDescent="0.25">
      <c r="B1544" s="12">
        <v>34611</v>
      </c>
      <c r="C1544" s="18">
        <v>2.5939920000000001</v>
      </c>
      <c r="D1544" s="149">
        <f t="shared" si="34"/>
        <v>0</v>
      </c>
    </row>
    <row r="1545" spans="2:4" x14ac:dyDescent="0.25">
      <c r="B1545" s="12">
        <v>34604</v>
      </c>
      <c r="C1545" s="18">
        <v>2.5939920000000001</v>
      </c>
      <c r="D1545" s="149">
        <f t="shared" si="34"/>
        <v>0</v>
      </c>
    </row>
    <row r="1546" spans="2:4" x14ac:dyDescent="0.25">
      <c r="B1546" s="12">
        <v>34597</v>
      </c>
      <c r="C1546" s="18">
        <v>2.5939920000000001</v>
      </c>
      <c r="D1546" s="149">
        <f t="shared" si="34"/>
        <v>-1.3888851929670265E-2</v>
      </c>
    </row>
    <row r="1547" spans="2:4" x14ac:dyDescent="0.25">
      <c r="B1547" s="12">
        <v>34590</v>
      </c>
      <c r="C1547" s="18">
        <v>2.6305269999999998</v>
      </c>
      <c r="D1547" s="149">
        <f t="shared" si="34"/>
        <v>1.4084469034599811E-2</v>
      </c>
    </row>
    <row r="1548" spans="2:4" x14ac:dyDescent="0.25">
      <c r="B1548" s="12">
        <v>34583</v>
      </c>
      <c r="C1548" s="18">
        <v>2.5939920000000001</v>
      </c>
      <c r="D1548" s="149">
        <f t="shared" si="34"/>
        <v>3.6496455362986513E-2</v>
      </c>
    </row>
    <row r="1549" spans="2:4" x14ac:dyDescent="0.25">
      <c r="B1549" s="12">
        <v>34576</v>
      </c>
      <c r="C1549" s="18">
        <v>2.5026540000000002</v>
      </c>
      <c r="D1549" s="149">
        <f t="shared" si="34"/>
        <v>-7.2465550302627246E-3</v>
      </c>
    </row>
    <row r="1550" spans="2:4" x14ac:dyDescent="0.25">
      <c r="B1550" s="12">
        <v>34569</v>
      </c>
      <c r="C1550" s="18">
        <v>2.5209220000000001</v>
      </c>
      <c r="D1550" s="149">
        <f t="shared" si="34"/>
        <v>0</v>
      </c>
    </row>
    <row r="1551" spans="2:4" x14ac:dyDescent="0.25">
      <c r="B1551" s="12">
        <v>34562</v>
      </c>
      <c r="C1551" s="18">
        <v>2.5209220000000001</v>
      </c>
      <c r="D1551" s="149">
        <f t="shared" si="34"/>
        <v>-7.1944202678806413E-3</v>
      </c>
    </row>
    <row r="1552" spans="2:4" x14ac:dyDescent="0.25">
      <c r="B1552" s="12">
        <v>34555</v>
      </c>
      <c r="C1552" s="18">
        <v>2.5391900000000001</v>
      </c>
      <c r="D1552" s="149">
        <f t="shared" si="34"/>
        <v>0</v>
      </c>
    </row>
    <row r="1553" spans="2:4" x14ac:dyDescent="0.25">
      <c r="B1553" s="12">
        <v>34548</v>
      </c>
      <c r="C1553" s="18">
        <v>2.5391900000000001</v>
      </c>
      <c r="D1553" s="149">
        <f t="shared" si="34"/>
        <v>9.8808994466155209E-3</v>
      </c>
    </row>
    <row r="1554" spans="2:4" x14ac:dyDescent="0.25">
      <c r="B1554" s="12">
        <v>34541</v>
      </c>
      <c r="C1554" s="18">
        <v>2.5143460000000002</v>
      </c>
      <c r="D1554" s="149">
        <f t="shared" si="34"/>
        <v>7.2468528868836479E-3</v>
      </c>
    </row>
    <row r="1555" spans="2:4" x14ac:dyDescent="0.25">
      <c r="B1555" s="12">
        <v>34534</v>
      </c>
      <c r="C1555" s="18">
        <v>2.4962559999999998</v>
      </c>
      <c r="D1555" s="149">
        <f t="shared" si="34"/>
        <v>-3.4965386413041255E-2</v>
      </c>
    </row>
    <row r="1556" spans="2:4" x14ac:dyDescent="0.25">
      <c r="B1556" s="12">
        <v>34527</v>
      </c>
      <c r="C1556" s="18">
        <v>2.5867010000000001</v>
      </c>
      <c r="D1556" s="149">
        <f t="shared" si="34"/>
        <v>2.1429194770404614E-2</v>
      </c>
    </row>
    <row r="1557" spans="2:4" x14ac:dyDescent="0.25">
      <c r="B1557" s="12">
        <v>34520</v>
      </c>
      <c r="C1557" s="18">
        <v>2.5324330000000002</v>
      </c>
      <c r="D1557" s="149">
        <f t="shared" si="34"/>
        <v>2.1897636438545254E-2</v>
      </c>
    </row>
    <row r="1558" spans="2:4" x14ac:dyDescent="0.25">
      <c r="B1558" s="12">
        <v>34513</v>
      </c>
      <c r="C1558" s="18">
        <v>2.478167</v>
      </c>
      <c r="D1558" s="149">
        <f t="shared" si="34"/>
        <v>2.2387456258545102E-2</v>
      </c>
    </row>
    <row r="1559" spans="2:4" x14ac:dyDescent="0.25">
      <c r="B1559" s="12">
        <v>34506</v>
      </c>
      <c r="C1559" s="18">
        <v>2.423902</v>
      </c>
      <c r="D1559" s="149">
        <f t="shared" si="34"/>
        <v>-4.2856415154912342E-2</v>
      </c>
    </row>
    <row r="1560" spans="2:4" x14ac:dyDescent="0.25">
      <c r="B1560" s="12">
        <v>34499</v>
      </c>
      <c r="C1560" s="18">
        <v>2.5324330000000002</v>
      </c>
      <c r="D1560" s="149">
        <f t="shared" si="34"/>
        <v>7.193520700810474E-3</v>
      </c>
    </row>
    <row r="1561" spans="2:4" x14ac:dyDescent="0.25">
      <c r="B1561" s="12">
        <v>34492</v>
      </c>
      <c r="C1561" s="18">
        <v>2.5143460000000002</v>
      </c>
      <c r="D1561" s="149">
        <f t="shared" si="34"/>
        <v>2.2059047697248868E-2</v>
      </c>
    </row>
    <row r="1562" spans="2:4" x14ac:dyDescent="0.25">
      <c r="B1562" s="12">
        <v>34485</v>
      </c>
      <c r="C1562" s="18">
        <v>2.4600789999999999</v>
      </c>
      <c r="D1562" s="149">
        <f t="shared" si="34"/>
        <v>0</v>
      </c>
    </row>
    <row r="1563" spans="2:4" x14ac:dyDescent="0.25">
      <c r="B1563" s="12">
        <v>34478</v>
      </c>
      <c r="C1563" s="18">
        <v>2.4600789999999999</v>
      </c>
      <c r="D1563" s="149">
        <f t="shared" si="34"/>
        <v>-1.4492503973951298E-2</v>
      </c>
    </row>
    <row r="1564" spans="2:4" x14ac:dyDescent="0.25">
      <c r="B1564" s="12">
        <v>34471</v>
      </c>
      <c r="C1564" s="18">
        <v>2.4962559999999998</v>
      </c>
      <c r="D1564" s="149">
        <f t="shared" si="34"/>
        <v>-1.4285471718304188E-2</v>
      </c>
    </row>
    <row r="1565" spans="2:4" x14ac:dyDescent="0.25">
      <c r="B1565" s="12">
        <v>34464</v>
      </c>
      <c r="C1565" s="18">
        <v>2.5324330000000002</v>
      </c>
      <c r="D1565" s="149">
        <f t="shared" si="34"/>
        <v>2.9411250614309603E-2</v>
      </c>
    </row>
    <row r="1566" spans="2:4" x14ac:dyDescent="0.25">
      <c r="B1566" s="12">
        <v>34457</v>
      </c>
      <c r="C1566" s="18">
        <v>2.4600789999999999</v>
      </c>
      <c r="D1566" s="149">
        <f t="shared" si="34"/>
        <v>-4.4635829500035973E-3</v>
      </c>
    </row>
    <row r="1567" spans="2:4" x14ac:dyDescent="0.25">
      <c r="B1567" s="12">
        <v>34450</v>
      </c>
      <c r="C1567" s="18">
        <v>2.4711090000000002</v>
      </c>
      <c r="D1567" s="149">
        <f t="shared" si="34"/>
        <v>-4.1666101102675102E-2</v>
      </c>
    </row>
    <row r="1568" spans="2:4" x14ac:dyDescent="0.25">
      <c r="B1568" s="12">
        <v>34443</v>
      </c>
      <c r="C1568" s="18">
        <v>2.5785469999999999</v>
      </c>
      <c r="D1568" s="149">
        <f t="shared" si="34"/>
        <v>5.882282892921431E-2</v>
      </c>
    </row>
    <row r="1569" spans="2:4" x14ac:dyDescent="0.25">
      <c r="B1569" s="12">
        <v>34436</v>
      </c>
      <c r="C1569" s="18">
        <v>2.4352960000000001</v>
      </c>
      <c r="D1569" s="149">
        <f t="shared" si="34"/>
        <v>3.8168407536655513E-2</v>
      </c>
    </row>
    <row r="1570" spans="2:4" x14ac:dyDescent="0.25">
      <c r="B1570" s="12">
        <v>34429</v>
      </c>
      <c r="C1570" s="18">
        <v>2.3457620000000001</v>
      </c>
      <c r="D1570" s="149">
        <f t="shared" si="34"/>
        <v>3.9682124606090774E-2</v>
      </c>
    </row>
    <row r="1571" spans="2:4" x14ac:dyDescent="0.25">
      <c r="B1571" s="12">
        <v>34422</v>
      </c>
      <c r="C1571" s="18">
        <v>2.25623</v>
      </c>
      <c r="D1571" s="149">
        <f t="shared" si="34"/>
        <v>-5.263153474841864E-2</v>
      </c>
    </row>
    <row r="1572" spans="2:4" x14ac:dyDescent="0.25">
      <c r="B1572" s="12">
        <v>34415</v>
      </c>
      <c r="C1572" s="18">
        <v>2.3815759999999999</v>
      </c>
      <c r="D1572" s="149">
        <f t="shared" si="34"/>
        <v>-4.9999581159518081E-2</v>
      </c>
    </row>
    <row r="1573" spans="2:4" x14ac:dyDescent="0.25">
      <c r="B1573" s="12">
        <v>34408</v>
      </c>
      <c r="C1573" s="18">
        <v>2.5069210000000002</v>
      </c>
      <c r="D1573" s="149">
        <f t="shared" si="34"/>
        <v>2.1897503752238867E-2</v>
      </c>
    </row>
    <row r="1574" spans="2:4" x14ac:dyDescent="0.25">
      <c r="B1574" s="12">
        <v>34401</v>
      </c>
      <c r="C1574" s="18">
        <v>2.4532020000000001</v>
      </c>
      <c r="D1574" s="149">
        <f t="shared" si="34"/>
        <v>3.0075042744804437E-2</v>
      </c>
    </row>
    <row r="1575" spans="2:4" x14ac:dyDescent="0.25">
      <c r="B1575" s="12">
        <v>34394</v>
      </c>
      <c r="C1575" s="18">
        <v>2.3815759999999999</v>
      </c>
      <c r="D1575" s="149">
        <f t="shared" si="34"/>
        <v>-3.6231910449923577E-2</v>
      </c>
    </row>
    <row r="1576" spans="2:4" x14ac:dyDescent="0.25">
      <c r="B1576" s="12">
        <v>34387</v>
      </c>
      <c r="C1576" s="18">
        <v>2.4711090000000002</v>
      </c>
      <c r="D1576" s="149">
        <f t="shared" si="34"/>
        <v>1.4705809889229204E-2</v>
      </c>
    </row>
    <row r="1577" spans="2:4" x14ac:dyDescent="0.25">
      <c r="B1577" s="12">
        <v>34380</v>
      </c>
      <c r="C1577" s="18">
        <v>2.4352960000000001</v>
      </c>
      <c r="D1577" s="149">
        <f t="shared" si="34"/>
        <v>-1.4492683244648474E-2</v>
      </c>
    </row>
    <row r="1578" spans="2:4" x14ac:dyDescent="0.25">
      <c r="B1578" s="12">
        <v>34373</v>
      </c>
      <c r="C1578" s="18">
        <v>2.4711090000000002</v>
      </c>
      <c r="D1578" s="149">
        <f t="shared" si="34"/>
        <v>-4.8275455679168466E-2</v>
      </c>
    </row>
    <row r="1579" spans="2:4" x14ac:dyDescent="0.25">
      <c r="B1579" s="12">
        <v>34366</v>
      </c>
      <c r="C1579" s="18">
        <v>2.596454</v>
      </c>
      <c r="D1579" s="149">
        <f t="shared" si="34"/>
        <v>-1.1184307237885882E-2</v>
      </c>
    </row>
    <row r="1580" spans="2:4" x14ac:dyDescent="0.25">
      <c r="B1580" s="12">
        <v>34359</v>
      </c>
      <c r="C1580" s="18">
        <v>2.6258219999999999</v>
      </c>
      <c r="D1580" s="149">
        <f t="shared" si="34"/>
        <v>8.8235976718625819E-2</v>
      </c>
    </row>
    <row r="1581" spans="2:4" x14ac:dyDescent="0.25">
      <c r="B1581" s="12">
        <v>34352</v>
      </c>
      <c r="C1581" s="18">
        <v>2.4129160000000001</v>
      </c>
      <c r="D1581" s="149">
        <f t="shared" si="34"/>
        <v>0</v>
      </c>
    </row>
    <row r="1582" spans="2:4" x14ac:dyDescent="0.25">
      <c r="B1582" s="12">
        <v>34345</v>
      </c>
      <c r="C1582" s="18">
        <v>2.4129160000000001</v>
      </c>
      <c r="D1582" s="149">
        <f t="shared" si="34"/>
        <v>-2.8571773652966925E-2</v>
      </c>
    </row>
    <row r="1583" spans="2:4" x14ac:dyDescent="0.25">
      <c r="B1583" s="12">
        <v>34338</v>
      </c>
      <c r="C1583" s="18">
        <v>2.4838849999999999</v>
      </c>
      <c r="D1583" s="149">
        <f t="shared" si="34"/>
        <v>6.0606384087093401E-2</v>
      </c>
    </row>
    <row r="1584" spans="2:4" x14ac:dyDescent="0.25">
      <c r="B1584" s="12">
        <v>34331</v>
      </c>
      <c r="C1584" s="18">
        <v>2.3419479999999999</v>
      </c>
      <c r="D1584" s="149">
        <f t="shared" si="34"/>
        <v>-2.2222593338691365E-2</v>
      </c>
    </row>
    <row r="1585" spans="2:4" x14ac:dyDescent="0.25">
      <c r="B1585" s="12">
        <v>34324</v>
      </c>
      <c r="C1585" s="18">
        <v>2.3951750000000001</v>
      </c>
      <c r="D1585" s="149">
        <f t="shared" si="34"/>
        <v>7.4622471118019895E-3</v>
      </c>
    </row>
    <row r="1586" spans="2:4" x14ac:dyDescent="0.25">
      <c r="B1586" s="12">
        <v>34317</v>
      </c>
      <c r="C1586" s="18">
        <v>2.377434</v>
      </c>
      <c r="D1586" s="149">
        <f t="shared" si="34"/>
        <v>-4.2856653991629967E-2</v>
      </c>
    </row>
    <row r="1587" spans="2:4" x14ac:dyDescent="0.25">
      <c r="B1587" s="12">
        <v>34310</v>
      </c>
      <c r="C1587" s="18">
        <v>2.4838849999999999</v>
      </c>
      <c r="D1587" s="149">
        <f t="shared" si="34"/>
        <v>3.7036959721105989E-2</v>
      </c>
    </row>
    <row r="1588" spans="2:4" x14ac:dyDescent="0.25">
      <c r="B1588" s="12">
        <v>34303</v>
      </c>
      <c r="C1588" s="18">
        <v>2.3951750000000001</v>
      </c>
      <c r="D1588" s="149">
        <f t="shared" si="34"/>
        <v>0</v>
      </c>
    </row>
    <row r="1589" spans="2:4" x14ac:dyDescent="0.25">
      <c r="B1589" s="12">
        <v>34296</v>
      </c>
      <c r="C1589" s="18">
        <v>2.3951750000000001</v>
      </c>
      <c r="D1589" s="149">
        <f t="shared" si="34"/>
        <v>-4.929567681431346E-2</v>
      </c>
    </row>
    <row r="1590" spans="2:4" x14ac:dyDescent="0.25">
      <c r="B1590" s="12">
        <v>34289</v>
      </c>
      <c r="C1590" s="18">
        <v>2.5193690000000002</v>
      </c>
      <c r="D1590" s="149">
        <f t="shared" si="34"/>
        <v>-6.9929932115700977E-3</v>
      </c>
    </row>
    <row r="1591" spans="2:4" x14ac:dyDescent="0.25">
      <c r="B1591" s="12">
        <v>34282</v>
      </c>
      <c r="C1591" s="18">
        <v>2.5371109999999999</v>
      </c>
      <c r="D1591" s="149">
        <f t="shared" si="34"/>
        <v>0</v>
      </c>
    </row>
    <row r="1592" spans="2:4" x14ac:dyDescent="0.25">
      <c r="B1592" s="12">
        <v>34275</v>
      </c>
      <c r="C1592" s="18">
        <v>2.5371109999999999</v>
      </c>
      <c r="D1592" s="149">
        <f t="shared" si="34"/>
        <v>1.6381982663373096E-2</v>
      </c>
    </row>
    <row r="1593" spans="2:4" x14ac:dyDescent="0.25">
      <c r="B1593" s="12">
        <v>34268</v>
      </c>
      <c r="C1593" s="18">
        <v>2.4962179999999998</v>
      </c>
      <c r="D1593" s="149">
        <f t="shared" si="34"/>
        <v>-5.9601940456452618E-2</v>
      </c>
    </row>
    <row r="1594" spans="2:4" x14ac:dyDescent="0.25">
      <c r="B1594" s="12">
        <v>34261</v>
      </c>
      <c r="C1594" s="18">
        <v>2.6544270000000001</v>
      </c>
      <c r="D1594" s="149">
        <f t="shared" si="34"/>
        <v>6.6662899544114307E-3</v>
      </c>
    </row>
    <row r="1595" spans="2:4" x14ac:dyDescent="0.25">
      <c r="B1595" s="12">
        <v>34254</v>
      </c>
      <c r="C1595" s="18">
        <v>2.6368490000000002</v>
      </c>
      <c r="D1595" s="149">
        <f t="shared" si="34"/>
        <v>-1.960748591325423E-2</v>
      </c>
    </row>
    <row r="1596" spans="2:4" x14ac:dyDescent="0.25">
      <c r="B1596" s="12">
        <v>34247</v>
      </c>
      <c r="C1596" s="18">
        <v>2.6895850000000001</v>
      </c>
      <c r="D1596" s="149">
        <f t="shared" si="34"/>
        <v>-4.3750711075715265E-2</v>
      </c>
    </row>
    <row r="1597" spans="2:4" x14ac:dyDescent="0.25">
      <c r="B1597" s="12">
        <v>34240</v>
      </c>
      <c r="C1597" s="18">
        <v>2.81264</v>
      </c>
      <c r="D1597" s="149">
        <f t="shared" si="34"/>
        <v>3.8961422742980201E-2</v>
      </c>
    </row>
    <row r="1598" spans="2:4" x14ac:dyDescent="0.25">
      <c r="B1598" s="12">
        <v>34233</v>
      </c>
      <c r="C1598" s="18">
        <v>2.7071649999999998</v>
      </c>
      <c r="D1598" s="149">
        <f t="shared" si="34"/>
        <v>4.7618660639066501E-2</v>
      </c>
    </row>
    <row r="1599" spans="2:4" x14ac:dyDescent="0.25">
      <c r="B1599" s="12">
        <v>34226</v>
      </c>
      <c r="C1599" s="18">
        <v>2.5841129999999999</v>
      </c>
      <c r="D1599" s="149">
        <f t="shared" si="34"/>
        <v>-5.1612903225806472E-2</v>
      </c>
    </row>
    <row r="1600" spans="2:4" x14ac:dyDescent="0.25">
      <c r="B1600" s="12">
        <v>34219</v>
      </c>
      <c r="C1600" s="18">
        <v>2.724745</v>
      </c>
      <c r="D1600" s="149">
        <f t="shared" si="34"/>
        <v>-4.3209876543209957E-2</v>
      </c>
    </row>
    <row r="1601" spans="2:4" x14ac:dyDescent="0.25">
      <c r="B1601" s="12">
        <v>34212</v>
      </c>
      <c r="C1601" s="18">
        <v>2.8477980000000001</v>
      </c>
      <c r="D1601" s="149">
        <f t="shared" si="34"/>
        <v>0</v>
      </c>
    </row>
    <row r="1602" spans="2:4" x14ac:dyDescent="0.25">
      <c r="B1602" s="12">
        <v>34205</v>
      </c>
      <c r="C1602" s="18">
        <v>2.8477980000000001</v>
      </c>
      <c r="D1602" s="149">
        <f t="shared" si="34"/>
        <v>2.5316824849566988E-2</v>
      </c>
    </row>
    <row r="1603" spans="2:4" x14ac:dyDescent="0.25">
      <c r="B1603" s="12">
        <v>34198</v>
      </c>
      <c r="C1603" s="18">
        <v>2.7774809999999999</v>
      </c>
      <c r="D1603" s="149">
        <f t="shared" si="34"/>
        <v>7.4829544992808028E-2</v>
      </c>
    </row>
    <row r="1604" spans="2:4" x14ac:dyDescent="0.25">
      <c r="B1604" s="12">
        <v>34191</v>
      </c>
      <c r="C1604" s="18">
        <v>2.5841129999999999</v>
      </c>
      <c r="D1604" s="149">
        <f t="shared" si="34"/>
        <v>2.7972436904187825E-2</v>
      </c>
    </row>
    <row r="1605" spans="2:4" x14ac:dyDescent="0.25">
      <c r="B1605" s="12">
        <v>34184</v>
      </c>
      <c r="C1605" s="18">
        <v>2.5137960000000001</v>
      </c>
      <c r="D1605" s="149">
        <f t="shared" ref="D1605:D1668" si="35">C1605/C1606-1</f>
        <v>3.1376663147775874E-2</v>
      </c>
    </row>
    <row r="1606" spans="2:4" x14ac:dyDescent="0.25">
      <c r="B1606" s="12">
        <v>34177</v>
      </c>
      <c r="C1606" s="18">
        <v>2.4373209999999998</v>
      </c>
      <c r="D1606" s="149">
        <f t="shared" si="35"/>
        <v>-1.4085355938291522E-2</v>
      </c>
    </row>
    <row r="1607" spans="2:4" x14ac:dyDescent="0.25">
      <c r="B1607" s="12">
        <v>34170</v>
      </c>
      <c r="C1607" s="18">
        <v>2.4721419999999998</v>
      </c>
      <c r="D1607" s="149">
        <f t="shared" si="35"/>
        <v>5.1852230058184734E-2</v>
      </c>
    </row>
    <row r="1608" spans="2:4" x14ac:dyDescent="0.25">
      <c r="B1608" s="12">
        <v>34163</v>
      </c>
      <c r="C1608" s="18">
        <v>2.3502749999999999</v>
      </c>
      <c r="D1608" s="149">
        <f t="shared" si="35"/>
        <v>1.5038081068299736E-2</v>
      </c>
    </row>
    <row r="1609" spans="2:4" x14ac:dyDescent="0.25">
      <c r="B1609" s="12">
        <v>34156</v>
      </c>
      <c r="C1609" s="18">
        <v>2.315455</v>
      </c>
      <c r="D1609" s="149">
        <f t="shared" si="35"/>
        <v>-1.4815287572730762E-2</v>
      </c>
    </row>
    <row r="1610" spans="2:4" x14ac:dyDescent="0.25">
      <c r="B1610" s="12">
        <v>34149</v>
      </c>
      <c r="C1610" s="18">
        <v>2.3502749999999999</v>
      </c>
      <c r="D1610" s="149">
        <f t="shared" si="35"/>
        <v>-7.3527548439742407E-3</v>
      </c>
    </row>
    <row r="1611" spans="2:4" x14ac:dyDescent="0.25">
      <c r="B1611" s="12">
        <v>34142</v>
      </c>
      <c r="C1611" s="18">
        <v>2.3676840000000001</v>
      </c>
      <c r="D1611" s="149">
        <f t="shared" si="35"/>
        <v>-4.8951015243718698E-2</v>
      </c>
    </row>
    <row r="1612" spans="2:4" x14ac:dyDescent="0.25">
      <c r="B1612" s="12">
        <v>34135</v>
      </c>
      <c r="C1612" s="18">
        <v>2.4895499999999999</v>
      </c>
      <c r="D1612" s="149">
        <f t="shared" si="35"/>
        <v>-1.3792759217356565E-2</v>
      </c>
    </row>
    <row r="1613" spans="2:4" x14ac:dyDescent="0.25">
      <c r="B1613" s="12">
        <v>34128</v>
      </c>
      <c r="C1613" s="18">
        <v>2.5243679999999999</v>
      </c>
      <c r="D1613" s="149">
        <f t="shared" si="35"/>
        <v>-2.684573590037953E-2</v>
      </c>
    </row>
    <row r="1614" spans="2:4" x14ac:dyDescent="0.25">
      <c r="B1614" s="12">
        <v>34121</v>
      </c>
      <c r="C1614" s="18">
        <v>2.5940059999999998</v>
      </c>
      <c r="D1614" s="149">
        <f t="shared" si="35"/>
        <v>-6.6665007285323652E-3</v>
      </c>
    </row>
    <row r="1615" spans="2:4" x14ac:dyDescent="0.25">
      <c r="B1615" s="12">
        <v>34114</v>
      </c>
      <c r="C1615" s="18">
        <v>2.611415</v>
      </c>
      <c r="D1615" s="149">
        <f t="shared" si="35"/>
        <v>0</v>
      </c>
    </row>
    <row r="1616" spans="2:4" x14ac:dyDescent="0.25">
      <c r="B1616" s="12">
        <v>34107</v>
      </c>
      <c r="C1616" s="18">
        <v>2.611415</v>
      </c>
      <c r="D1616" s="149">
        <f t="shared" si="35"/>
        <v>-3.2258363372038024E-2</v>
      </c>
    </row>
    <row r="1617" spans="2:4" x14ac:dyDescent="0.25">
      <c r="B1617" s="12">
        <v>34100</v>
      </c>
      <c r="C1617" s="18">
        <v>2.6984629999999998</v>
      </c>
      <c r="D1617" s="149">
        <f t="shared" si="35"/>
        <v>3.3333652445130202E-2</v>
      </c>
    </row>
    <row r="1618" spans="2:4" x14ac:dyDescent="0.25">
      <c r="B1618" s="12">
        <v>34093</v>
      </c>
      <c r="C1618" s="18">
        <v>2.611415</v>
      </c>
      <c r="D1618" s="149">
        <f t="shared" si="35"/>
        <v>9.2744968149716112E-3</v>
      </c>
    </row>
    <row r="1619" spans="2:4" x14ac:dyDescent="0.25">
      <c r="B1619" s="12">
        <v>34086</v>
      </c>
      <c r="C1619" s="18">
        <v>2.587418</v>
      </c>
      <c r="D1619" s="149">
        <f t="shared" si="35"/>
        <v>2.0407615972261484E-2</v>
      </c>
    </row>
    <row r="1620" spans="2:4" x14ac:dyDescent="0.25">
      <c r="B1620" s="12">
        <v>34079</v>
      </c>
      <c r="C1620" s="18">
        <v>2.5356709999999998</v>
      </c>
      <c r="D1620" s="149">
        <f t="shared" si="35"/>
        <v>-4.5454100562562605E-2</v>
      </c>
    </row>
    <row r="1621" spans="2:4" x14ac:dyDescent="0.25">
      <c r="B1621" s="12">
        <v>34072</v>
      </c>
      <c r="C1621" s="18">
        <v>2.6564160000000001</v>
      </c>
      <c r="D1621" s="149">
        <f t="shared" si="35"/>
        <v>-1.9108510744360152E-2</v>
      </c>
    </row>
    <row r="1622" spans="2:4" x14ac:dyDescent="0.25">
      <c r="B1622" s="12">
        <v>34065</v>
      </c>
      <c r="C1622" s="18">
        <v>2.7081650000000002</v>
      </c>
      <c r="D1622" s="149">
        <f t="shared" si="35"/>
        <v>0</v>
      </c>
    </row>
    <row r="1623" spans="2:4" x14ac:dyDescent="0.25">
      <c r="B1623" s="12">
        <v>34058</v>
      </c>
      <c r="C1623" s="18">
        <v>2.7081650000000002</v>
      </c>
      <c r="D1623" s="149">
        <f t="shared" si="35"/>
        <v>0</v>
      </c>
    </row>
    <row r="1624" spans="2:4" x14ac:dyDescent="0.25">
      <c r="B1624" s="12">
        <v>34051</v>
      </c>
      <c r="C1624" s="18">
        <v>2.7081650000000002</v>
      </c>
      <c r="D1624" s="149">
        <f t="shared" si="35"/>
        <v>-6.3296759100262001E-3</v>
      </c>
    </row>
    <row r="1625" spans="2:4" x14ac:dyDescent="0.25">
      <c r="B1625" s="12">
        <v>34044</v>
      </c>
      <c r="C1625" s="18">
        <v>2.7254160000000001</v>
      </c>
      <c r="D1625" s="149">
        <f t="shared" si="35"/>
        <v>2.5974847313071425E-2</v>
      </c>
    </row>
    <row r="1626" spans="2:4" x14ac:dyDescent="0.25">
      <c r="B1626" s="12">
        <v>34037</v>
      </c>
      <c r="C1626" s="18">
        <v>2.6564160000000001</v>
      </c>
      <c r="D1626" s="149">
        <f t="shared" si="35"/>
        <v>6.5353929723306337E-3</v>
      </c>
    </row>
    <row r="1627" spans="2:4" x14ac:dyDescent="0.25">
      <c r="B1627" s="12">
        <v>34030</v>
      </c>
      <c r="C1627" s="18">
        <v>2.6391680000000002</v>
      </c>
      <c r="D1627" s="149">
        <f t="shared" si="35"/>
        <v>6.578769214456992E-3</v>
      </c>
    </row>
    <row r="1628" spans="2:4" x14ac:dyDescent="0.25">
      <c r="B1628" s="12">
        <v>34023</v>
      </c>
      <c r="C1628" s="18">
        <v>2.6219190000000001</v>
      </c>
      <c r="D1628" s="149">
        <f t="shared" si="35"/>
        <v>1.3334142376685953E-2</v>
      </c>
    </row>
    <row r="1629" spans="2:4" x14ac:dyDescent="0.25">
      <c r="B1629" s="12">
        <v>34016</v>
      </c>
      <c r="C1629" s="18">
        <v>2.587418</v>
      </c>
      <c r="D1629" s="149">
        <f t="shared" si="35"/>
        <v>3.4483061927017999E-2</v>
      </c>
    </row>
    <row r="1630" spans="2:4" x14ac:dyDescent="0.25">
      <c r="B1630" s="12">
        <v>34009</v>
      </c>
      <c r="C1630" s="18">
        <v>2.5011700000000001</v>
      </c>
      <c r="D1630" s="149">
        <f t="shared" si="35"/>
        <v>-4.6053672901413045E-2</v>
      </c>
    </row>
    <row r="1631" spans="2:4" x14ac:dyDescent="0.25">
      <c r="B1631" s="12">
        <v>34002</v>
      </c>
      <c r="C1631" s="18">
        <v>2.6219190000000001</v>
      </c>
      <c r="D1631" s="149">
        <f t="shared" si="35"/>
        <v>7.3674266156594115E-2</v>
      </c>
    </row>
    <row r="1632" spans="2:4" x14ac:dyDescent="0.25">
      <c r="B1632" s="12">
        <v>33995</v>
      </c>
      <c r="C1632" s="18">
        <v>2.4420060000000001</v>
      </c>
      <c r="D1632" s="149">
        <f t="shared" si="35"/>
        <v>3.6231960930501739E-2</v>
      </c>
    </row>
    <row r="1633" spans="2:4" x14ac:dyDescent="0.25">
      <c r="B1633" s="12">
        <v>33988</v>
      </c>
      <c r="C1633" s="18">
        <v>2.3566210000000001</v>
      </c>
      <c r="D1633" s="149">
        <f t="shared" si="35"/>
        <v>3.7593610882527884E-2</v>
      </c>
    </row>
    <row r="1634" spans="2:4" x14ac:dyDescent="0.25">
      <c r="B1634" s="12">
        <v>33981</v>
      </c>
      <c r="C1634" s="18">
        <v>2.2712370000000002</v>
      </c>
      <c r="D1634" s="149">
        <f t="shared" si="35"/>
        <v>-1.4814840519460692E-2</v>
      </c>
    </row>
    <row r="1635" spans="2:4" x14ac:dyDescent="0.25">
      <c r="B1635" s="12">
        <v>33974</v>
      </c>
      <c r="C1635" s="18">
        <v>2.3053910000000002</v>
      </c>
      <c r="D1635" s="149">
        <f t="shared" si="35"/>
        <v>-4.2553262180041518E-2</v>
      </c>
    </row>
    <row r="1636" spans="2:4" x14ac:dyDescent="0.25">
      <c r="B1636" s="12">
        <v>33967</v>
      </c>
      <c r="C1636" s="18">
        <v>2.4078529999999998</v>
      </c>
      <c r="D1636" s="149">
        <f t="shared" si="35"/>
        <v>1.4388940800388106E-2</v>
      </c>
    </row>
    <row r="1637" spans="2:4" x14ac:dyDescent="0.25">
      <c r="B1637" s="12">
        <v>33960</v>
      </c>
      <c r="C1637" s="18">
        <v>2.3736980000000001</v>
      </c>
      <c r="D1637" s="149">
        <f t="shared" si="35"/>
        <v>-1.4184836034425552E-2</v>
      </c>
    </row>
    <row r="1638" spans="2:4" x14ac:dyDescent="0.25">
      <c r="B1638" s="12">
        <v>33953</v>
      </c>
      <c r="C1638" s="18">
        <v>2.4078529999999998</v>
      </c>
      <c r="D1638" s="149">
        <f t="shared" si="35"/>
        <v>6.0150481873974204E-2</v>
      </c>
    </row>
    <row r="1639" spans="2:4" x14ac:dyDescent="0.25">
      <c r="B1639" s="12">
        <v>33946</v>
      </c>
      <c r="C1639" s="18">
        <v>2.2712370000000002</v>
      </c>
      <c r="D1639" s="149">
        <f t="shared" si="35"/>
        <v>0</v>
      </c>
    </row>
    <row r="1640" spans="2:4" x14ac:dyDescent="0.25">
      <c r="B1640" s="12">
        <v>33939</v>
      </c>
      <c r="C1640" s="18">
        <v>2.2712370000000002</v>
      </c>
      <c r="D1640" s="149">
        <f t="shared" si="35"/>
        <v>7.5762180041425431E-3</v>
      </c>
    </row>
    <row r="1641" spans="2:4" x14ac:dyDescent="0.25">
      <c r="B1641" s="12">
        <v>33932</v>
      </c>
      <c r="C1641" s="18">
        <v>2.254159</v>
      </c>
      <c r="D1641" s="149">
        <f t="shared" si="35"/>
        <v>1.5384650034572012E-2</v>
      </c>
    </row>
    <row r="1642" spans="2:4" x14ac:dyDescent="0.25">
      <c r="B1642" s="12">
        <v>33925</v>
      </c>
      <c r="C1642" s="18">
        <v>2.220005</v>
      </c>
      <c r="D1642" s="149">
        <f t="shared" si="35"/>
        <v>-7.6336048477436691E-3</v>
      </c>
    </row>
    <row r="1643" spans="2:4" x14ac:dyDescent="0.25">
      <c r="B1643" s="12">
        <v>33918</v>
      </c>
      <c r="C1643" s="18">
        <v>2.237082</v>
      </c>
      <c r="D1643" s="149">
        <f t="shared" si="35"/>
        <v>7.6923250172860058E-3</v>
      </c>
    </row>
    <row r="1644" spans="2:4" x14ac:dyDescent="0.25">
      <c r="B1644" s="12">
        <v>33911</v>
      </c>
      <c r="C1644" s="18">
        <v>2.220005</v>
      </c>
      <c r="D1644" s="149">
        <f t="shared" si="35"/>
        <v>-2.0124046719673938E-2</v>
      </c>
    </row>
    <row r="1645" spans="2:4" x14ac:dyDescent="0.25">
      <c r="B1645" s="12">
        <v>33904</v>
      </c>
      <c r="C1645" s="18">
        <v>2.2655979999999998</v>
      </c>
      <c r="D1645" s="149">
        <f t="shared" si="35"/>
        <v>-2.1896820730141542E-2</v>
      </c>
    </row>
    <row r="1646" spans="2:4" x14ac:dyDescent="0.25">
      <c r="B1646" s="12">
        <v>33897</v>
      </c>
      <c r="C1646" s="18">
        <v>2.3163179999999999</v>
      </c>
      <c r="D1646" s="149">
        <f t="shared" si="35"/>
        <v>3.7877786505229105E-2</v>
      </c>
    </row>
    <row r="1647" spans="2:4" x14ac:dyDescent="0.25">
      <c r="B1647" s="12">
        <v>33890</v>
      </c>
      <c r="C1647" s="18">
        <v>2.2317830000000001</v>
      </c>
      <c r="D1647" s="149">
        <f t="shared" si="35"/>
        <v>-7.5185997180580166E-3</v>
      </c>
    </row>
    <row r="1648" spans="2:4" x14ac:dyDescent="0.25">
      <c r="B1648" s="12">
        <v>33883</v>
      </c>
      <c r="C1648" s="18">
        <v>2.2486899999999999</v>
      </c>
      <c r="D1648" s="149">
        <f t="shared" si="35"/>
        <v>-5.6736975806519374E-2</v>
      </c>
    </row>
    <row r="1649" spans="2:4" x14ac:dyDescent="0.25">
      <c r="B1649" s="12">
        <v>33876</v>
      </c>
      <c r="C1649" s="18">
        <v>2.3839480000000002</v>
      </c>
      <c r="D1649" s="149">
        <f t="shared" si="35"/>
        <v>-7.2368869047456874E-2</v>
      </c>
    </row>
    <row r="1650" spans="2:4" x14ac:dyDescent="0.25">
      <c r="B1650" s="12">
        <v>33869</v>
      </c>
      <c r="C1650" s="18">
        <v>2.569931</v>
      </c>
      <c r="D1650" s="149">
        <f t="shared" si="35"/>
        <v>1.3333380649781068E-2</v>
      </c>
    </row>
    <row r="1651" spans="2:4" x14ac:dyDescent="0.25">
      <c r="B1651" s="12">
        <v>33862</v>
      </c>
      <c r="C1651" s="18">
        <v>2.5361159999999998</v>
      </c>
      <c r="D1651" s="149">
        <f t="shared" si="35"/>
        <v>1.3513562117426936E-2</v>
      </c>
    </row>
    <row r="1652" spans="2:4" x14ac:dyDescent="0.25">
      <c r="B1652" s="12">
        <v>33855</v>
      </c>
      <c r="C1652" s="18">
        <v>2.5023010000000001</v>
      </c>
      <c r="D1652" s="149">
        <f t="shared" si="35"/>
        <v>1.3698680081637216E-2</v>
      </c>
    </row>
    <row r="1653" spans="2:4" x14ac:dyDescent="0.25">
      <c r="B1653" s="12">
        <v>33848</v>
      </c>
      <c r="C1653" s="18">
        <v>2.468486</v>
      </c>
      <c r="D1653" s="149">
        <f t="shared" si="35"/>
        <v>-4.5751239834593393E-2</v>
      </c>
    </row>
    <row r="1654" spans="2:4" x14ac:dyDescent="0.25">
      <c r="B1654" s="12">
        <v>33841</v>
      </c>
      <c r="C1654" s="18">
        <v>2.5868370000000001</v>
      </c>
      <c r="D1654" s="149">
        <f t="shared" si="35"/>
        <v>6.5783867348967462E-3</v>
      </c>
    </row>
    <row r="1655" spans="2:4" x14ac:dyDescent="0.25">
      <c r="B1655" s="12">
        <v>33834</v>
      </c>
      <c r="C1655" s="18">
        <v>2.569931</v>
      </c>
      <c r="D1655" s="149">
        <f t="shared" si="35"/>
        <v>-5.0000166346849451E-2</v>
      </c>
    </row>
    <row r="1656" spans="2:4" x14ac:dyDescent="0.25">
      <c r="B1656" s="12">
        <v>33827</v>
      </c>
      <c r="C1656" s="18">
        <v>2.7051910000000001</v>
      </c>
      <c r="D1656" s="149">
        <f t="shared" si="35"/>
        <v>-1.8404789991556258E-2</v>
      </c>
    </row>
    <row r="1657" spans="2:4" x14ac:dyDescent="0.25">
      <c r="B1657" s="12">
        <v>33820</v>
      </c>
      <c r="C1657" s="18">
        <v>2.7559130000000001</v>
      </c>
      <c r="D1657" s="149">
        <f t="shared" si="35"/>
        <v>-1.370584172270517E-2</v>
      </c>
    </row>
    <row r="1658" spans="2:4" x14ac:dyDescent="0.25">
      <c r="B1658" s="12">
        <v>33813</v>
      </c>
      <c r="C1658" s="18">
        <v>2.7942100000000001</v>
      </c>
      <c r="D1658" s="149">
        <f t="shared" si="35"/>
        <v>-5.6179448889405292E-2</v>
      </c>
    </row>
    <row r="1659" spans="2:4" x14ac:dyDescent="0.25">
      <c r="B1659" s="12">
        <v>33806</v>
      </c>
      <c r="C1659" s="18">
        <v>2.960531</v>
      </c>
      <c r="D1659" s="149">
        <f t="shared" si="35"/>
        <v>1.7142651002272746E-2</v>
      </c>
    </row>
    <row r="1660" spans="2:4" x14ac:dyDescent="0.25">
      <c r="B1660" s="12">
        <v>33799</v>
      </c>
      <c r="C1660" s="18">
        <v>2.9106350000000001</v>
      </c>
      <c r="D1660" s="149">
        <f t="shared" si="35"/>
        <v>-5.6817502469026504E-3</v>
      </c>
    </row>
    <row r="1661" spans="2:4" x14ac:dyDescent="0.25">
      <c r="B1661" s="12">
        <v>33792</v>
      </c>
      <c r="C1661" s="18">
        <v>2.9272670000000001</v>
      </c>
      <c r="D1661" s="149">
        <f t="shared" si="35"/>
        <v>1.7341183094284007E-2</v>
      </c>
    </row>
    <row r="1662" spans="2:4" x14ac:dyDescent="0.25">
      <c r="B1662" s="12">
        <v>33785</v>
      </c>
      <c r="C1662" s="18">
        <v>2.87737</v>
      </c>
      <c r="D1662" s="149">
        <f t="shared" si="35"/>
        <v>-1.1428777569155946E-2</v>
      </c>
    </row>
    <row r="1663" spans="2:4" x14ac:dyDescent="0.25">
      <c r="B1663" s="12">
        <v>33778</v>
      </c>
      <c r="C1663" s="18">
        <v>2.9106350000000001</v>
      </c>
      <c r="D1663" s="149">
        <f t="shared" si="35"/>
        <v>-1.6853733333648591E-2</v>
      </c>
    </row>
    <row r="1664" spans="2:4" x14ac:dyDescent="0.25">
      <c r="B1664" s="12">
        <v>33771</v>
      </c>
      <c r="C1664" s="18">
        <v>2.960531</v>
      </c>
      <c r="D1664" s="149">
        <f t="shared" si="35"/>
        <v>-5.3191802367491325E-2</v>
      </c>
    </row>
    <row r="1665" spans="2:4" x14ac:dyDescent="0.25">
      <c r="B1665" s="12">
        <v>33764</v>
      </c>
      <c r="C1665" s="18">
        <v>3.1268539999999998</v>
      </c>
      <c r="D1665" s="149">
        <f t="shared" si="35"/>
        <v>-1.5706308556326043E-2</v>
      </c>
    </row>
    <row r="1666" spans="2:4" x14ac:dyDescent="0.25">
      <c r="B1666" s="12">
        <v>33757</v>
      </c>
      <c r="C1666" s="18">
        <v>3.176749</v>
      </c>
      <c r="D1666" s="149">
        <f t="shared" si="35"/>
        <v>0</v>
      </c>
    </row>
    <row r="1667" spans="2:4" x14ac:dyDescent="0.25">
      <c r="B1667" s="12">
        <v>33750</v>
      </c>
      <c r="C1667" s="18">
        <v>3.176749</v>
      </c>
      <c r="D1667" s="149">
        <f t="shared" si="35"/>
        <v>7.303352000029717E-2</v>
      </c>
    </row>
    <row r="1668" spans="2:4" x14ac:dyDescent="0.25">
      <c r="B1668" s="12">
        <v>33743</v>
      </c>
      <c r="C1668" s="18">
        <v>2.960531</v>
      </c>
      <c r="D1668" s="149">
        <f t="shared" si="35"/>
        <v>1.1363500493805301E-2</v>
      </c>
    </row>
    <row r="1669" spans="2:4" x14ac:dyDescent="0.25">
      <c r="B1669" s="12">
        <v>33736</v>
      </c>
      <c r="C1669" s="18">
        <v>2.9272670000000001</v>
      </c>
      <c r="D1669" s="149">
        <f t="shared" ref="D1669:D1732" si="36">C1669/C1670-1</f>
        <v>-2.2222289027041264E-2</v>
      </c>
    </row>
    <row r="1670" spans="2:4" x14ac:dyDescent="0.25">
      <c r="B1670" s="12">
        <v>33729</v>
      </c>
      <c r="C1670" s="18">
        <v>2.9937960000000001</v>
      </c>
      <c r="D1670" s="149">
        <f t="shared" si="36"/>
        <v>-1.1940447891904959E-3</v>
      </c>
    </row>
    <row r="1671" spans="2:4" x14ac:dyDescent="0.25">
      <c r="B1671" s="12">
        <v>33722</v>
      </c>
      <c r="C1671" s="18">
        <v>2.9973749999999999</v>
      </c>
      <c r="D1671" s="149">
        <f t="shared" si="36"/>
        <v>8.284008918856034E-2</v>
      </c>
    </row>
    <row r="1672" spans="2:4" x14ac:dyDescent="0.25">
      <c r="B1672" s="12">
        <v>33715</v>
      </c>
      <c r="C1672" s="18">
        <v>2.768068</v>
      </c>
      <c r="D1672" s="149">
        <f t="shared" si="36"/>
        <v>1.1976713408508255E-2</v>
      </c>
    </row>
    <row r="1673" spans="2:4" x14ac:dyDescent="0.25">
      <c r="B1673" s="12">
        <v>33708</v>
      </c>
      <c r="C1673" s="18">
        <v>2.7353079999999999</v>
      </c>
      <c r="D1673" s="149">
        <f t="shared" si="36"/>
        <v>6.0236931439940911E-3</v>
      </c>
    </row>
    <row r="1674" spans="2:4" x14ac:dyDescent="0.25">
      <c r="B1674" s="12">
        <v>33701</v>
      </c>
      <c r="C1674" s="18">
        <v>2.7189299999999998</v>
      </c>
      <c r="D1674" s="149">
        <f t="shared" si="36"/>
        <v>-6.21471966654491E-2</v>
      </c>
    </row>
    <row r="1675" spans="2:4" x14ac:dyDescent="0.25">
      <c r="B1675" s="12">
        <v>33694</v>
      </c>
      <c r="C1675" s="18">
        <v>2.8991009999999999</v>
      </c>
      <c r="D1675" s="149">
        <f t="shared" si="36"/>
        <v>7.2727185267850603E-2</v>
      </c>
    </row>
    <row r="1676" spans="2:4" x14ac:dyDescent="0.25">
      <c r="B1676" s="12">
        <v>33687</v>
      </c>
      <c r="C1676" s="18">
        <v>2.7025519999999998</v>
      </c>
      <c r="D1676" s="149">
        <f t="shared" si="36"/>
        <v>-2.3668493693074111E-2</v>
      </c>
    </row>
    <row r="1677" spans="2:4" x14ac:dyDescent="0.25">
      <c r="B1677" s="12">
        <v>33680</v>
      </c>
      <c r="C1677" s="18">
        <v>2.768068</v>
      </c>
      <c r="D1677" s="149">
        <f t="shared" si="36"/>
        <v>-1.1696188304382904E-2</v>
      </c>
    </row>
    <row r="1678" spans="2:4" x14ac:dyDescent="0.25">
      <c r="B1678" s="12">
        <v>33673</v>
      </c>
      <c r="C1678" s="18">
        <v>2.800827</v>
      </c>
      <c r="D1678" s="149">
        <f t="shared" si="36"/>
        <v>-4.9999372506348783E-2</v>
      </c>
    </row>
    <row r="1679" spans="2:4" x14ac:dyDescent="0.25">
      <c r="B1679" s="12">
        <v>33666</v>
      </c>
      <c r="C1679" s="18">
        <v>2.9482370000000002</v>
      </c>
      <c r="D1679" s="149">
        <f t="shared" si="36"/>
        <v>-2.1739657005961033E-2</v>
      </c>
    </row>
    <row r="1680" spans="2:4" x14ac:dyDescent="0.25">
      <c r="B1680" s="12">
        <v>33659</v>
      </c>
      <c r="C1680" s="18">
        <v>3.0137550000000002</v>
      </c>
      <c r="D1680" s="149">
        <f t="shared" si="36"/>
        <v>2.2222772456895523E-2</v>
      </c>
    </row>
    <row r="1681" spans="2:4" x14ac:dyDescent="0.25">
      <c r="B1681" s="12">
        <v>33652</v>
      </c>
      <c r="C1681" s="18">
        <v>2.9482370000000002</v>
      </c>
      <c r="D1681" s="149">
        <f t="shared" si="36"/>
        <v>-4.2553578428140781E-2</v>
      </c>
    </row>
    <row r="1682" spans="2:4" x14ac:dyDescent="0.25">
      <c r="B1682" s="12">
        <v>33645</v>
      </c>
      <c r="C1682" s="18">
        <v>3.0792709999999999</v>
      </c>
      <c r="D1682" s="149">
        <f t="shared" si="36"/>
        <v>0</v>
      </c>
    </row>
    <row r="1683" spans="2:4" x14ac:dyDescent="0.25">
      <c r="B1683" s="12">
        <v>33638</v>
      </c>
      <c r="C1683" s="18">
        <v>3.0792709999999999</v>
      </c>
      <c r="D1683" s="149">
        <f t="shared" si="36"/>
        <v>6.6509123063074327E-2</v>
      </c>
    </row>
    <row r="1684" spans="2:4" x14ac:dyDescent="0.25">
      <c r="B1684" s="12">
        <v>33631</v>
      </c>
      <c r="C1684" s="18">
        <v>2.8872429999999998</v>
      </c>
      <c r="D1684" s="149">
        <f t="shared" si="36"/>
        <v>-4.7872766671294475E-2</v>
      </c>
    </row>
    <row r="1685" spans="2:4" x14ac:dyDescent="0.25">
      <c r="B1685" s="12">
        <v>33624</v>
      </c>
      <c r="C1685" s="18">
        <v>3.032413</v>
      </c>
      <c r="D1685" s="149">
        <f t="shared" si="36"/>
        <v>-5.29105215179837E-3</v>
      </c>
    </row>
    <row r="1686" spans="2:4" x14ac:dyDescent="0.25">
      <c r="B1686" s="12">
        <v>33617</v>
      </c>
      <c r="C1686" s="18">
        <v>3.048543</v>
      </c>
      <c r="D1686" s="149">
        <f t="shared" si="36"/>
        <v>8.0000382609139331E-2</v>
      </c>
    </row>
    <row r="1687" spans="2:4" x14ac:dyDescent="0.25">
      <c r="B1687" s="12">
        <v>33610</v>
      </c>
      <c r="C1687" s="18">
        <v>2.822724</v>
      </c>
      <c r="D1687" s="149">
        <f t="shared" si="36"/>
        <v>-4.3715908086116695E-2</v>
      </c>
    </row>
    <row r="1688" spans="2:4" x14ac:dyDescent="0.25">
      <c r="B1688" s="12">
        <v>33603</v>
      </c>
      <c r="C1688" s="18">
        <v>2.9517630000000001</v>
      </c>
      <c r="D1688" s="149">
        <f t="shared" si="36"/>
        <v>0</v>
      </c>
    </row>
    <row r="1689" spans="2:4" x14ac:dyDescent="0.25">
      <c r="B1689" s="12">
        <v>33596</v>
      </c>
      <c r="C1689" s="18">
        <v>2.9517630000000001</v>
      </c>
      <c r="D1689" s="149">
        <f t="shared" si="36"/>
        <v>-2.65959814840524E-2</v>
      </c>
    </row>
    <row r="1690" spans="2:4" x14ac:dyDescent="0.25">
      <c r="B1690" s="12">
        <v>33589</v>
      </c>
      <c r="C1690" s="18">
        <v>3.032413</v>
      </c>
      <c r="D1690" s="149">
        <f t="shared" si="36"/>
        <v>5.0279799795168056E-2</v>
      </c>
    </row>
    <row r="1691" spans="2:4" x14ac:dyDescent="0.25">
      <c r="B1691" s="12">
        <v>33582</v>
      </c>
      <c r="C1691" s="18">
        <v>2.8872429999999998</v>
      </c>
      <c r="D1691" s="149">
        <f t="shared" si="36"/>
        <v>-5.7894939491077713E-2</v>
      </c>
    </row>
    <row r="1692" spans="2:4" x14ac:dyDescent="0.25">
      <c r="B1692" s="12">
        <v>33575</v>
      </c>
      <c r="C1692" s="18">
        <v>3.0646719999999998</v>
      </c>
      <c r="D1692" s="149">
        <f t="shared" si="36"/>
        <v>-9.5238081179853107E-2</v>
      </c>
    </row>
    <row r="1693" spans="2:4" x14ac:dyDescent="0.25">
      <c r="B1693" s="12">
        <v>33568</v>
      </c>
      <c r="C1693" s="18">
        <v>3.3872689999999999</v>
      </c>
      <c r="D1693" s="149">
        <f t="shared" si="36"/>
        <v>-3.2257520764670256E-2</v>
      </c>
    </row>
    <row r="1694" spans="2:4" x14ac:dyDescent="0.25">
      <c r="B1694" s="12">
        <v>33561</v>
      </c>
      <c r="C1694" s="18">
        <v>3.5001760000000002</v>
      </c>
      <c r="D1694" s="149">
        <f t="shared" si="36"/>
        <v>-5.6522511453914626E-2</v>
      </c>
    </row>
    <row r="1695" spans="2:4" x14ac:dyDescent="0.25">
      <c r="B1695" s="12">
        <v>33554</v>
      </c>
      <c r="C1695" s="18">
        <v>3.709867</v>
      </c>
      <c r="D1695" s="149">
        <f t="shared" si="36"/>
        <v>2.2222424286009845E-2</v>
      </c>
    </row>
    <row r="1696" spans="2:4" x14ac:dyDescent="0.25">
      <c r="B1696" s="12">
        <v>33547</v>
      </c>
      <c r="C1696" s="18">
        <v>3.6292170000000001</v>
      </c>
      <c r="D1696" s="149">
        <f t="shared" si="36"/>
        <v>-5.1661374770997304E-2</v>
      </c>
    </row>
    <row r="1697" spans="2:4" x14ac:dyDescent="0.25">
      <c r="B1697" s="12">
        <v>33540</v>
      </c>
      <c r="C1697" s="18">
        <v>3.826921</v>
      </c>
      <c r="D1697" s="149">
        <f t="shared" si="36"/>
        <v>4.1839675715615865E-3</v>
      </c>
    </row>
    <row r="1698" spans="2:4" x14ac:dyDescent="0.25">
      <c r="B1698" s="12">
        <v>33533</v>
      </c>
      <c r="C1698" s="18">
        <v>3.8109760000000001</v>
      </c>
      <c r="D1698" s="149">
        <f t="shared" si="36"/>
        <v>-6.640656865874528E-2</v>
      </c>
    </row>
    <row r="1699" spans="2:4" x14ac:dyDescent="0.25">
      <c r="B1699" s="12">
        <v>33526</v>
      </c>
      <c r="C1699" s="18">
        <v>4.0820509999999999</v>
      </c>
      <c r="D1699" s="149">
        <f t="shared" si="36"/>
        <v>3.643735078548116E-2</v>
      </c>
    </row>
    <row r="1700" spans="2:4" x14ac:dyDescent="0.25">
      <c r="B1700" s="12">
        <v>33519</v>
      </c>
      <c r="C1700" s="18">
        <v>3.9385409999999998</v>
      </c>
      <c r="D1700" s="149">
        <f t="shared" si="36"/>
        <v>4.0646541054305541E-3</v>
      </c>
    </row>
    <row r="1701" spans="2:4" x14ac:dyDescent="0.25">
      <c r="B1701" s="12">
        <v>33512</v>
      </c>
      <c r="C1701" s="18">
        <v>3.9225970000000001</v>
      </c>
      <c r="D1701" s="149">
        <f t="shared" si="36"/>
        <v>-4.0481995744108268E-3</v>
      </c>
    </row>
    <row r="1702" spans="2:4" x14ac:dyDescent="0.25">
      <c r="B1702" s="12">
        <v>33505</v>
      </c>
      <c r="C1702" s="18">
        <v>3.9385409999999998</v>
      </c>
      <c r="D1702" s="149">
        <f t="shared" si="36"/>
        <v>-1.2000364240329353E-2</v>
      </c>
    </row>
    <row r="1703" spans="2:4" x14ac:dyDescent="0.25">
      <c r="B1703" s="12">
        <v>33498</v>
      </c>
      <c r="C1703" s="18">
        <v>3.9863789999999999</v>
      </c>
      <c r="D1703" s="149">
        <f t="shared" si="36"/>
        <v>-7.9362531478106568E-3</v>
      </c>
    </row>
    <row r="1704" spans="2:4" x14ac:dyDescent="0.25">
      <c r="B1704" s="12">
        <v>33491</v>
      </c>
      <c r="C1704" s="18">
        <v>4.0182690000000001</v>
      </c>
      <c r="D1704" s="149">
        <f t="shared" si="36"/>
        <v>1.6129276978095186E-2</v>
      </c>
    </row>
    <row r="1705" spans="2:4" x14ac:dyDescent="0.25">
      <c r="B1705" s="12">
        <v>33484</v>
      </c>
      <c r="C1705" s="18">
        <v>3.9544860000000002</v>
      </c>
      <c r="D1705" s="149">
        <f t="shared" si="36"/>
        <v>-5.3434862348428203E-2</v>
      </c>
    </row>
    <row r="1706" spans="2:4" x14ac:dyDescent="0.25">
      <c r="B1706" s="12">
        <v>33477</v>
      </c>
      <c r="C1706" s="18">
        <v>4.1777220000000002</v>
      </c>
      <c r="D1706" s="149">
        <f t="shared" si="36"/>
        <v>5.6451331475190436E-2</v>
      </c>
    </row>
    <row r="1707" spans="2:4" x14ac:dyDescent="0.25">
      <c r="B1707" s="12">
        <v>33470</v>
      </c>
      <c r="C1707" s="18">
        <v>3.9544860000000002</v>
      </c>
      <c r="D1707" s="149">
        <f t="shared" si="36"/>
        <v>6.8965479956251796E-2</v>
      </c>
    </row>
    <row r="1708" spans="2:4" x14ac:dyDescent="0.25">
      <c r="B1708" s="12">
        <v>33463</v>
      </c>
      <c r="C1708" s="18">
        <v>3.6993580000000001</v>
      </c>
      <c r="D1708" s="149">
        <f t="shared" si="36"/>
        <v>4.0358575406323594E-2</v>
      </c>
    </row>
    <row r="1709" spans="2:4" x14ac:dyDescent="0.25">
      <c r="B1709" s="12">
        <v>33456</v>
      </c>
      <c r="C1709" s="18">
        <v>3.5558489999999998</v>
      </c>
      <c r="D1709" s="149">
        <f t="shared" si="36"/>
        <v>3.6062387823127651E-2</v>
      </c>
    </row>
    <row r="1710" spans="2:4" x14ac:dyDescent="0.25">
      <c r="B1710" s="12">
        <v>33449</v>
      </c>
      <c r="C1710" s="18">
        <v>3.43208</v>
      </c>
      <c r="D1710" s="149">
        <f t="shared" si="36"/>
        <v>5.8252481069377415E-2</v>
      </c>
    </row>
    <row r="1711" spans="2:4" x14ac:dyDescent="0.25">
      <c r="B1711" s="12">
        <v>33442</v>
      </c>
      <c r="C1711" s="18">
        <v>3.2431580000000002</v>
      </c>
      <c r="D1711" s="149">
        <f t="shared" si="36"/>
        <v>1.4778180234348293E-2</v>
      </c>
    </row>
    <row r="1712" spans="2:4" x14ac:dyDescent="0.25">
      <c r="B1712" s="12">
        <v>33435</v>
      </c>
      <c r="C1712" s="18">
        <v>3.1959279999999999</v>
      </c>
      <c r="D1712" s="149">
        <f t="shared" si="36"/>
        <v>1.5000495443192818E-2</v>
      </c>
    </row>
    <row r="1713" spans="2:4" x14ac:dyDescent="0.25">
      <c r="B1713" s="12">
        <v>33428</v>
      </c>
      <c r="C1713" s="18">
        <v>3.1486960000000002</v>
      </c>
      <c r="D1713" s="149">
        <f t="shared" si="36"/>
        <v>5.8200602987243721E-2</v>
      </c>
    </row>
    <row r="1714" spans="2:4" x14ac:dyDescent="0.25">
      <c r="B1714" s="12">
        <v>33421</v>
      </c>
      <c r="C1714" s="18">
        <v>2.9755189999999998</v>
      </c>
      <c r="D1714" s="149">
        <f t="shared" si="36"/>
        <v>1.6129219530319538E-2</v>
      </c>
    </row>
    <row r="1715" spans="2:4" x14ac:dyDescent="0.25">
      <c r="B1715" s="12">
        <v>33414</v>
      </c>
      <c r="C1715" s="18">
        <v>2.9282879999999998</v>
      </c>
      <c r="D1715" s="149">
        <f t="shared" si="36"/>
        <v>1.6393636085644703E-2</v>
      </c>
    </row>
    <row r="1716" spans="2:4" x14ac:dyDescent="0.25">
      <c r="B1716" s="12">
        <v>33407</v>
      </c>
      <c r="C1716" s="18">
        <v>2.8810570000000002</v>
      </c>
      <c r="D1716" s="149">
        <f t="shared" si="36"/>
        <v>-4.6875211934566785E-2</v>
      </c>
    </row>
    <row r="1717" spans="2:4" x14ac:dyDescent="0.25">
      <c r="B1717" s="12">
        <v>33400</v>
      </c>
      <c r="C1717" s="18">
        <v>3.0227490000000001</v>
      </c>
      <c r="D1717" s="149">
        <f t="shared" si="36"/>
        <v>-4.4775709059330815E-2</v>
      </c>
    </row>
    <row r="1718" spans="2:4" x14ac:dyDescent="0.25">
      <c r="B1718" s="12">
        <v>33393</v>
      </c>
      <c r="C1718" s="18">
        <v>3.1644389999999998</v>
      </c>
      <c r="D1718" s="149">
        <f t="shared" si="36"/>
        <v>-3.8278148875406481E-2</v>
      </c>
    </row>
    <row r="1719" spans="2:4" x14ac:dyDescent="0.25">
      <c r="B1719" s="12">
        <v>33386</v>
      </c>
      <c r="C1719" s="18">
        <v>3.2903889999999998</v>
      </c>
      <c r="D1719" s="149">
        <f t="shared" si="36"/>
        <v>2.4510301494238274E-2</v>
      </c>
    </row>
    <row r="1720" spans="2:4" x14ac:dyDescent="0.25">
      <c r="B1720" s="12">
        <v>33379</v>
      </c>
      <c r="C1720" s="18">
        <v>3.2116699999999998</v>
      </c>
      <c r="D1720" s="149">
        <f t="shared" si="36"/>
        <v>9.9006849918117368E-3</v>
      </c>
    </row>
    <row r="1721" spans="2:4" x14ac:dyDescent="0.25">
      <c r="B1721" s="12">
        <v>33372</v>
      </c>
      <c r="C1721" s="18">
        <v>3.1801840000000001</v>
      </c>
      <c r="D1721" s="149">
        <f t="shared" si="36"/>
        <v>-3.8094981717300413E-2</v>
      </c>
    </row>
    <row r="1722" spans="2:4" x14ac:dyDescent="0.25">
      <c r="B1722" s="12">
        <v>33365</v>
      </c>
      <c r="C1722" s="18">
        <v>3.3061310000000002</v>
      </c>
      <c r="D1722" s="149">
        <f t="shared" si="36"/>
        <v>-3.1187436997444751E-2</v>
      </c>
    </row>
    <row r="1723" spans="2:4" x14ac:dyDescent="0.25">
      <c r="B1723" s="12">
        <v>33358</v>
      </c>
      <c r="C1723" s="18">
        <v>3.41256</v>
      </c>
      <c r="D1723" s="149">
        <f t="shared" si="36"/>
        <v>3.1372204123784275E-2</v>
      </c>
    </row>
    <row r="1724" spans="2:4" x14ac:dyDescent="0.25">
      <c r="B1724" s="12">
        <v>33351</v>
      </c>
      <c r="C1724" s="18">
        <v>3.3087569999999999</v>
      </c>
      <c r="D1724" s="149">
        <f t="shared" si="36"/>
        <v>-1.1627743726033812E-2</v>
      </c>
    </row>
    <row r="1725" spans="2:4" x14ac:dyDescent="0.25">
      <c r="B1725" s="12">
        <v>33344</v>
      </c>
      <c r="C1725" s="18">
        <v>3.347683</v>
      </c>
      <c r="D1725" s="149">
        <f t="shared" si="36"/>
        <v>-6.8591851855355435E-2</v>
      </c>
    </row>
    <row r="1726" spans="2:4" x14ac:dyDescent="0.25">
      <c r="B1726" s="12">
        <v>33337</v>
      </c>
      <c r="C1726" s="18">
        <v>3.594217</v>
      </c>
      <c r="D1726" s="149">
        <f t="shared" si="36"/>
        <v>6.130293201929482E-2</v>
      </c>
    </row>
    <row r="1727" spans="2:4" x14ac:dyDescent="0.25">
      <c r="B1727" s="12">
        <v>33330</v>
      </c>
      <c r="C1727" s="18">
        <v>3.3866079999999998</v>
      </c>
      <c r="D1727" s="149">
        <f t="shared" si="36"/>
        <v>5.6679788028026534E-2</v>
      </c>
    </row>
    <row r="1728" spans="2:4" x14ac:dyDescent="0.25">
      <c r="B1728" s="12">
        <v>33323</v>
      </c>
      <c r="C1728" s="18">
        <v>3.204952</v>
      </c>
      <c r="D1728" s="149">
        <f t="shared" si="36"/>
        <v>4.0651934726325667E-3</v>
      </c>
    </row>
    <row r="1729" spans="2:4" x14ac:dyDescent="0.25">
      <c r="B1729" s="12">
        <v>33316</v>
      </c>
      <c r="C1729" s="18">
        <v>3.1919759999999999</v>
      </c>
      <c r="D1729" s="149">
        <f t="shared" si="36"/>
        <v>1.6528586100650555E-2</v>
      </c>
    </row>
    <row r="1730" spans="2:4" x14ac:dyDescent="0.25">
      <c r="B1730" s="12">
        <v>33309</v>
      </c>
      <c r="C1730" s="18">
        <v>3.1400749999999999</v>
      </c>
      <c r="D1730" s="149">
        <f t="shared" si="36"/>
        <v>-8.1960844263972987E-3</v>
      </c>
    </row>
    <row r="1731" spans="2:4" x14ac:dyDescent="0.25">
      <c r="B1731" s="12">
        <v>33302</v>
      </c>
      <c r="C1731" s="18">
        <v>3.1660240000000002</v>
      </c>
      <c r="D1731" s="149">
        <f t="shared" si="36"/>
        <v>-4.0811601643032658E-3</v>
      </c>
    </row>
    <row r="1732" spans="2:4" x14ac:dyDescent="0.25">
      <c r="B1732" s="12">
        <v>33295</v>
      </c>
      <c r="C1732" s="18">
        <v>3.178998</v>
      </c>
      <c r="D1732" s="149">
        <f t="shared" si="36"/>
        <v>8.2298118424419808E-3</v>
      </c>
    </row>
    <row r="1733" spans="2:4" x14ac:dyDescent="0.25">
      <c r="B1733" s="12">
        <v>33288</v>
      </c>
      <c r="C1733" s="18">
        <v>3.1530490000000002</v>
      </c>
      <c r="D1733" s="149">
        <f t="shared" ref="D1733:D1796" si="37">C1733/C1734-1</f>
        <v>-1.2195267132334209E-2</v>
      </c>
    </row>
    <row r="1734" spans="2:4" x14ac:dyDescent="0.25">
      <c r="B1734" s="12">
        <v>33281</v>
      </c>
      <c r="C1734" s="18">
        <v>3.1919759999999999</v>
      </c>
      <c r="D1734" s="149">
        <f t="shared" si="37"/>
        <v>8.1970319871231823E-3</v>
      </c>
    </row>
    <row r="1735" spans="2:4" x14ac:dyDescent="0.25">
      <c r="B1735" s="12">
        <v>33274</v>
      </c>
      <c r="C1735" s="18">
        <v>3.1660240000000002</v>
      </c>
      <c r="D1735" s="149">
        <f t="shared" si="37"/>
        <v>5.9783592893545512E-2</v>
      </c>
    </row>
    <row r="1736" spans="2:4" x14ac:dyDescent="0.25">
      <c r="B1736" s="12">
        <v>33267</v>
      </c>
      <c r="C1736" s="18">
        <v>2.987425</v>
      </c>
      <c r="D1736" s="149">
        <f t="shared" si="37"/>
        <v>2.1930232653603055E-2</v>
      </c>
    </row>
    <row r="1737" spans="2:4" x14ac:dyDescent="0.25">
      <c r="B1737" s="12">
        <v>33260</v>
      </c>
      <c r="C1737" s="18">
        <v>2.9233159999999998</v>
      </c>
      <c r="D1737" s="149">
        <f t="shared" si="37"/>
        <v>8.8491666074237418E-3</v>
      </c>
    </row>
    <row r="1738" spans="2:4" x14ac:dyDescent="0.25">
      <c r="B1738" s="12">
        <v>33253</v>
      </c>
      <c r="C1738" s="18">
        <v>2.8976739999999999</v>
      </c>
      <c r="D1738" s="149">
        <f t="shared" si="37"/>
        <v>3.1963483329136677E-2</v>
      </c>
    </row>
    <row r="1739" spans="2:4" x14ac:dyDescent="0.25">
      <c r="B1739" s="12">
        <v>33246</v>
      </c>
      <c r="C1739" s="18">
        <v>2.8079230000000002</v>
      </c>
      <c r="D1739" s="149">
        <f t="shared" si="37"/>
        <v>-3.0973463543517932E-2</v>
      </c>
    </row>
    <row r="1740" spans="2:4" x14ac:dyDescent="0.25">
      <c r="B1740" s="12">
        <v>33239</v>
      </c>
      <c r="C1740" s="18">
        <v>2.8976739999999999</v>
      </c>
      <c r="D1740" s="149">
        <f t="shared" si="37"/>
        <v>-7.3770138096655336E-2</v>
      </c>
    </row>
    <row r="1741" spans="2:4" x14ac:dyDescent="0.25">
      <c r="B1741" s="12">
        <v>33232</v>
      </c>
      <c r="C1741" s="18">
        <v>3.1284610000000002</v>
      </c>
      <c r="D1741" s="149">
        <f t="shared" si="37"/>
        <v>1.6666585423318558E-2</v>
      </c>
    </row>
    <row r="1742" spans="2:4" x14ac:dyDescent="0.25">
      <c r="B1742" s="12">
        <v>33225</v>
      </c>
      <c r="C1742" s="18">
        <v>3.077175</v>
      </c>
      <c r="D1742" s="149">
        <f t="shared" si="37"/>
        <v>-2.0407598046784159E-2</v>
      </c>
    </row>
    <row r="1743" spans="2:4" x14ac:dyDescent="0.25">
      <c r="B1743" s="12">
        <v>33218</v>
      </c>
      <c r="C1743" s="18">
        <v>3.1412810000000002</v>
      </c>
      <c r="D1743" s="149">
        <f t="shared" si="37"/>
        <v>-4.0658126473277489E-3</v>
      </c>
    </row>
    <row r="1744" spans="2:4" x14ac:dyDescent="0.25">
      <c r="B1744" s="12">
        <v>33211</v>
      </c>
      <c r="C1744" s="18">
        <v>3.1541049999999999</v>
      </c>
      <c r="D1744" s="149">
        <f t="shared" si="37"/>
        <v>-1.2048287116648959E-2</v>
      </c>
    </row>
    <row r="1745" spans="2:4" x14ac:dyDescent="0.25">
      <c r="B1745" s="12">
        <v>33204</v>
      </c>
      <c r="C1745" s="18">
        <v>3.1925699999999999</v>
      </c>
      <c r="D1745" s="149">
        <f t="shared" si="37"/>
        <v>0</v>
      </c>
    </row>
    <row r="1746" spans="2:4" x14ac:dyDescent="0.25">
      <c r="B1746" s="12">
        <v>33197</v>
      </c>
      <c r="C1746" s="18">
        <v>3.1925699999999999</v>
      </c>
      <c r="D1746" s="149">
        <f t="shared" si="37"/>
        <v>-3.1128248797775648E-2</v>
      </c>
    </row>
    <row r="1747" spans="2:4" x14ac:dyDescent="0.25">
      <c r="B1747" s="12">
        <v>33190</v>
      </c>
      <c r="C1747" s="18">
        <v>3.2951419999999998</v>
      </c>
      <c r="D1747" s="149">
        <f t="shared" si="37"/>
        <v>1.1811429813711749E-2</v>
      </c>
    </row>
    <row r="1748" spans="2:4" x14ac:dyDescent="0.25">
      <c r="B1748" s="12">
        <v>33183</v>
      </c>
      <c r="C1748" s="18">
        <v>3.2566760000000001</v>
      </c>
      <c r="D1748" s="149">
        <f t="shared" si="37"/>
        <v>2.9880128390311622E-3</v>
      </c>
    </row>
    <row r="1749" spans="2:4" x14ac:dyDescent="0.25">
      <c r="B1749" s="12">
        <v>33176</v>
      </c>
      <c r="C1749" s="18">
        <v>3.2469739999999998</v>
      </c>
      <c r="D1749" s="149">
        <f t="shared" si="37"/>
        <v>3.6437104809304399E-2</v>
      </c>
    </row>
    <row r="1750" spans="2:4" x14ac:dyDescent="0.25">
      <c r="B1750" s="12">
        <v>33169</v>
      </c>
      <c r="C1750" s="18">
        <v>3.1328230000000001</v>
      </c>
      <c r="D1750" s="149">
        <f t="shared" si="37"/>
        <v>-8.031190046694392E-3</v>
      </c>
    </row>
    <row r="1751" spans="2:4" x14ac:dyDescent="0.25">
      <c r="B1751" s="12">
        <v>33162</v>
      </c>
      <c r="C1751" s="18">
        <v>3.1581869999999999</v>
      </c>
      <c r="D1751" s="149">
        <f t="shared" si="37"/>
        <v>4.0327426274089362E-3</v>
      </c>
    </row>
    <row r="1752" spans="2:4" x14ac:dyDescent="0.25">
      <c r="B1752" s="12">
        <v>33155</v>
      </c>
      <c r="C1752" s="18">
        <v>3.145502</v>
      </c>
      <c r="D1752" s="149">
        <f t="shared" si="37"/>
        <v>-6.0607291391040929E-2</v>
      </c>
    </row>
    <row r="1753" spans="2:4" x14ac:dyDescent="0.25">
      <c r="B1753" s="12">
        <v>33148</v>
      </c>
      <c r="C1753" s="18">
        <v>3.3484419999999999</v>
      </c>
      <c r="D1753" s="149">
        <f t="shared" si="37"/>
        <v>9.5436284644978997E-2</v>
      </c>
    </row>
    <row r="1754" spans="2:4" x14ac:dyDescent="0.25">
      <c r="B1754" s="12">
        <v>33141</v>
      </c>
      <c r="C1754" s="18">
        <v>3.0567199999999999</v>
      </c>
      <c r="D1754" s="149">
        <f t="shared" si="37"/>
        <v>-4.7430584922470875E-2</v>
      </c>
    </row>
    <row r="1755" spans="2:4" x14ac:dyDescent="0.25">
      <c r="B1755" s="12">
        <v>33134</v>
      </c>
      <c r="C1755" s="18">
        <v>3.2089210000000001</v>
      </c>
      <c r="D1755" s="149">
        <f t="shared" si="37"/>
        <v>-4.1667438169751714E-2</v>
      </c>
    </row>
    <row r="1756" spans="2:4" x14ac:dyDescent="0.25">
      <c r="B1756" s="12">
        <v>33127</v>
      </c>
      <c r="C1756" s="18">
        <v>3.3484419999999999</v>
      </c>
      <c r="D1756" s="149">
        <f t="shared" si="37"/>
        <v>-1.8586940019191922E-2</v>
      </c>
    </row>
    <row r="1757" spans="2:4" x14ac:dyDescent="0.25">
      <c r="B1757" s="12">
        <v>33120</v>
      </c>
      <c r="C1757" s="18">
        <v>3.4118580000000001</v>
      </c>
      <c r="D1757" s="149">
        <f t="shared" si="37"/>
        <v>4.6692657139280946E-2</v>
      </c>
    </row>
    <row r="1758" spans="2:4" x14ac:dyDescent="0.25">
      <c r="B1758" s="12">
        <v>33113</v>
      </c>
      <c r="C1758" s="18">
        <v>3.2596560000000001</v>
      </c>
      <c r="D1758" s="149">
        <f t="shared" si="37"/>
        <v>0</v>
      </c>
    </row>
    <row r="1759" spans="2:4" x14ac:dyDescent="0.25">
      <c r="B1759" s="12">
        <v>33106</v>
      </c>
      <c r="C1759" s="18">
        <v>3.2596560000000001</v>
      </c>
      <c r="D1759" s="149">
        <f t="shared" si="37"/>
        <v>-3.0188422143432425E-2</v>
      </c>
    </row>
    <row r="1760" spans="2:4" x14ac:dyDescent="0.25">
      <c r="B1760" s="12">
        <v>33099</v>
      </c>
      <c r="C1760" s="18">
        <v>3.3611230000000001</v>
      </c>
      <c r="D1760" s="149">
        <f t="shared" si="37"/>
        <v>1.1449940627262567E-2</v>
      </c>
    </row>
    <row r="1761" spans="2:4" x14ac:dyDescent="0.25">
      <c r="B1761" s="12">
        <v>33092</v>
      </c>
      <c r="C1761" s="18">
        <v>3.3230740000000001</v>
      </c>
      <c r="D1761" s="149">
        <f t="shared" si="37"/>
        <v>-4.1101297903829992E-2</v>
      </c>
    </row>
    <row r="1762" spans="2:4" x14ac:dyDescent="0.25">
      <c r="B1762" s="12">
        <v>33085</v>
      </c>
      <c r="C1762" s="18">
        <v>3.4655109999999998</v>
      </c>
      <c r="D1762" s="149">
        <f t="shared" si="37"/>
        <v>3.6363057149599864E-3</v>
      </c>
    </row>
    <row r="1763" spans="2:4" x14ac:dyDescent="0.25">
      <c r="B1763" s="12">
        <v>33078</v>
      </c>
      <c r="C1763" s="18">
        <v>3.4529550000000002</v>
      </c>
      <c r="D1763" s="149">
        <f t="shared" si="37"/>
        <v>2.6119890878617325E-2</v>
      </c>
    </row>
    <row r="1764" spans="2:4" x14ac:dyDescent="0.25">
      <c r="B1764" s="12">
        <v>33071</v>
      </c>
      <c r="C1764" s="18">
        <v>3.3650600000000002</v>
      </c>
      <c r="D1764" s="149">
        <f t="shared" si="37"/>
        <v>-1.4705369950308578E-2</v>
      </c>
    </row>
    <row r="1765" spans="2:4" x14ac:dyDescent="0.25">
      <c r="B1765" s="12">
        <v>33064</v>
      </c>
      <c r="C1765" s="18">
        <v>3.4152830000000001</v>
      </c>
      <c r="D1765" s="149">
        <f t="shared" si="37"/>
        <v>7.4069988189389147E-3</v>
      </c>
    </row>
    <row r="1766" spans="2:4" x14ac:dyDescent="0.25">
      <c r="B1766" s="12">
        <v>33057</v>
      </c>
      <c r="C1766" s="18">
        <v>3.3901720000000002</v>
      </c>
      <c r="D1766" s="149">
        <f t="shared" si="37"/>
        <v>1.503796767971699E-2</v>
      </c>
    </row>
    <row r="1767" spans="2:4" x14ac:dyDescent="0.25">
      <c r="B1767" s="12">
        <v>33050</v>
      </c>
      <c r="C1767" s="18">
        <v>3.3399459999999999</v>
      </c>
      <c r="D1767" s="149">
        <f t="shared" si="37"/>
        <v>3.9061245873242445E-2</v>
      </c>
    </row>
    <row r="1768" spans="2:4" x14ac:dyDescent="0.25">
      <c r="B1768" s="12">
        <v>33043</v>
      </c>
      <c r="C1768" s="18">
        <v>3.214388</v>
      </c>
      <c r="D1768" s="149">
        <f t="shared" si="37"/>
        <v>-2.2900401371057311E-2</v>
      </c>
    </row>
    <row r="1769" spans="2:4" x14ac:dyDescent="0.25">
      <c r="B1769" s="12">
        <v>33036</v>
      </c>
      <c r="C1769" s="18">
        <v>3.2897240000000001</v>
      </c>
      <c r="D1769" s="149">
        <f t="shared" si="37"/>
        <v>-2.2387713740616877E-2</v>
      </c>
    </row>
    <row r="1770" spans="2:4" x14ac:dyDescent="0.25">
      <c r="B1770" s="12">
        <v>33029</v>
      </c>
      <c r="C1770" s="18">
        <v>3.3650600000000002</v>
      </c>
      <c r="D1770" s="149">
        <f t="shared" si="37"/>
        <v>-1.4705369950308578E-2</v>
      </c>
    </row>
    <row r="1771" spans="2:4" x14ac:dyDescent="0.25">
      <c r="B1771" s="12">
        <v>33022</v>
      </c>
      <c r="C1771" s="18">
        <v>3.4152830000000001</v>
      </c>
      <c r="D1771" s="149">
        <f t="shared" si="37"/>
        <v>3.6893916618103706E-3</v>
      </c>
    </row>
    <row r="1772" spans="2:4" x14ac:dyDescent="0.25">
      <c r="B1772" s="12">
        <v>33015</v>
      </c>
      <c r="C1772" s="18">
        <v>3.4027289999999999</v>
      </c>
      <c r="D1772" s="149">
        <f t="shared" si="37"/>
        <v>1.1194154041829885E-2</v>
      </c>
    </row>
    <row r="1773" spans="2:4" x14ac:dyDescent="0.25">
      <c r="B1773" s="12">
        <v>33008</v>
      </c>
      <c r="C1773" s="18">
        <v>3.3650600000000002</v>
      </c>
      <c r="D1773" s="149">
        <f t="shared" si="37"/>
        <v>-2.1897763542986448E-2</v>
      </c>
    </row>
    <row r="1774" spans="2:4" x14ac:dyDescent="0.25">
      <c r="B1774" s="12">
        <v>33001</v>
      </c>
      <c r="C1774" s="18">
        <v>3.4403969999999999</v>
      </c>
      <c r="D1774" s="149">
        <f t="shared" si="37"/>
        <v>2.2388010912138157E-2</v>
      </c>
    </row>
    <row r="1775" spans="2:4" x14ac:dyDescent="0.25">
      <c r="B1775" s="12">
        <v>32994</v>
      </c>
      <c r="C1775" s="18">
        <v>3.3650600000000002</v>
      </c>
      <c r="D1775" s="149">
        <f t="shared" si="37"/>
        <v>3.3824030004632855E-2</v>
      </c>
    </row>
    <row r="1776" spans="2:4" x14ac:dyDescent="0.25">
      <c r="B1776" s="12">
        <v>32987</v>
      </c>
      <c r="C1776" s="18">
        <v>3.2549640000000002</v>
      </c>
      <c r="D1776" s="149">
        <f t="shared" si="37"/>
        <v>-7.5760439927654577E-3</v>
      </c>
    </row>
    <row r="1777" spans="2:4" x14ac:dyDescent="0.25">
      <c r="B1777" s="12">
        <v>32980</v>
      </c>
      <c r="C1777" s="18">
        <v>3.2798120000000002</v>
      </c>
      <c r="D1777" s="149">
        <f t="shared" si="37"/>
        <v>-4.3477601510925279E-2</v>
      </c>
    </row>
    <row r="1778" spans="2:4" x14ac:dyDescent="0.25">
      <c r="B1778" s="12">
        <v>32973</v>
      </c>
      <c r="C1778" s="18">
        <v>3.4288919999999998</v>
      </c>
      <c r="D1778" s="149">
        <f t="shared" si="37"/>
        <v>-2.1276838667433129E-2</v>
      </c>
    </row>
    <row r="1779" spans="2:4" x14ac:dyDescent="0.25">
      <c r="B1779" s="12">
        <v>32966</v>
      </c>
      <c r="C1779" s="18">
        <v>3.5034339999999999</v>
      </c>
      <c r="D1779" s="149">
        <f t="shared" si="37"/>
        <v>-1.0526155250481284E-2</v>
      </c>
    </row>
    <row r="1780" spans="2:4" x14ac:dyDescent="0.25">
      <c r="B1780" s="12">
        <v>32959</v>
      </c>
      <c r="C1780" s="18">
        <v>3.5407039999999999</v>
      </c>
      <c r="D1780" s="149">
        <f t="shared" si="37"/>
        <v>1.0638133899482538E-2</v>
      </c>
    </row>
    <row r="1781" spans="2:4" x14ac:dyDescent="0.25">
      <c r="B1781" s="12">
        <v>32952</v>
      </c>
      <c r="C1781" s="18">
        <v>3.5034339999999999</v>
      </c>
      <c r="D1781" s="149">
        <f t="shared" si="37"/>
        <v>-2.0833018909584111E-2</v>
      </c>
    </row>
    <row r="1782" spans="2:4" x14ac:dyDescent="0.25">
      <c r="B1782" s="12">
        <v>32945</v>
      </c>
      <c r="C1782" s="18">
        <v>3.5779740000000002</v>
      </c>
      <c r="D1782" s="149">
        <f t="shared" si="37"/>
        <v>6.9929951842420124E-3</v>
      </c>
    </row>
    <row r="1783" spans="2:4" x14ac:dyDescent="0.25">
      <c r="B1783" s="12">
        <v>32938</v>
      </c>
      <c r="C1783" s="18">
        <v>3.5531269999999999</v>
      </c>
      <c r="D1783" s="149">
        <f t="shared" si="37"/>
        <v>-3.3784779649346897E-2</v>
      </c>
    </row>
    <row r="1784" spans="2:4" x14ac:dyDescent="0.25">
      <c r="B1784" s="12">
        <v>32931</v>
      </c>
      <c r="C1784" s="18">
        <v>3.6773660000000001</v>
      </c>
      <c r="D1784" s="149">
        <f t="shared" si="37"/>
        <v>4.5937901307078866E-2</v>
      </c>
    </row>
    <row r="1785" spans="2:4" x14ac:dyDescent="0.25">
      <c r="B1785" s="12">
        <v>32924</v>
      </c>
      <c r="C1785" s="18">
        <v>3.5158550000000002</v>
      </c>
      <c r="D1785" s="149">
        <f t="shared" si="37"/>
        <v>1.0713545471192853E-2</v>
      </c>
    </row>
    <row r="1786" spans="2:4" x14ac:dyDescent="0.25">
      <c r="B1786" s="12">
        <v>32917</v>
      </c>
      <c r="C1786" s="18">
        <v>3.4785870000000001</v>
      </c>
      <c r="D1786" s="149">
        <f t="shared" si="37"/>
        <v>0</v>
      </c>
    </row>
    <row r="1787" spans="2:4" x14ac:dyDescent="0.25">
      <c r="B1787" s="12">
        <v>32910</v>
      </c>
      <c r="C1787" s="18">
        <v>3.4785870000000001</v>
      </c>
      <c r="D1787" s="149">
        <f t="shared" si="37"/>
        <v>3.6230366554531601E-2</v>
      </c>
    </row>
    <row r="1788" spans="2:4" x14ac:dyDescent="0.25">
      <c r="B1788" s="12">
        <v>32903</v>
      </c>
      <c r="C1788" s="18">
        <v>3.3569629999999999</v>
      </c>
      <c r="D1788" s="149">
        <f t="shared" si="37"/>
        <v>3.8022596179713153E-2</v>
      </c>
    </row>
    <row r="1789" spans="2:4" x14ac:dyDescent="0.25">
      <c r="B1789" s="12">
        <v>32896</v>
      </c>
      <c r="C1789" s="18">
        <v>3.2339980000000002</v>
      </c>
      <c r="D1789" s="149">
        <f t="shared" si="37"/>
        <v>-3.3087907731295108E-2</v>
      </c>
    </row>
    <row r="1790" spans="2:4" x14ac:dyDescent="0.25">
      <c r="B1790" s="12">
        <v>32889</v>
      </c>
      <c r="C1790" s="18">
        <v>3.3446660000000001</v>
      </c>
      <c r="D1790" s="149">
        <f t="shared" si="37"/>
        <v>-1.4492676757855039E-2</v>
      </c>
    </row>
    <row r="1791" spans="2:4" x14ac:dyDescent="0.25">
      <c r="B1791" s="12">
        <v>32882</v>
      </c>
      <c r="C1791" s="18">
        <v>3.3938519999999999</v>
      </c>
      <c r="D1791" s="149">
        <f t="shared" si="37"/>
        <v>-6.1224704310228639E-2</v>
      </c>
    </row>
    <row r="1792" spans="2:4" x14ac:dyDescent="0.25">
      <c r="B1792" s="12">
        <v>32875</v>
      </c>
      <c r="C1792" s="18">
        <v>3.6151909999999998</v>
      </c>
      <c r="D1792" s="149">
        <f t="shared" si="37"/>
        <v>2.797245349985511E-2</v>
      </c>
    </row>
    <row r="1793" spans="2:4" x14ac:dyDescent="0.25">
      <c r="B1793" s="12">
        <v>32868</v>
      </c>
      <c r="C1793" s="18">
        <v>3.5168170000000001</v>
      </c>
      <c r="D1793" s="149">
        <f t="shared" si="37"/>
        <v>0</v>
      </c>
    </row>
    <row r="1794" spans="2:4" x14ac:dyDescent="0.25">
      <c r="B1794" s="12">
        <v>32861</v>
      </c>
      <c r="C1794" s="18">
        <v>3.5168170000000001</v>
      </c>
      <c r="D1794" s="149">
        <f t="shared" si="37"/>
        <v>4.7618636249491031E-2</v>
      </c>
    </row>
    <row r="1795" spans="2:4" x14ac:dyDescent="0.25">
      <c r="B1795" s="12">
        <v>32854</v>
      </c>
      <c r="C1795" s="18">
        <v>3.3569629999999999</v>
      </c>
      <c r="D1795" s="149">
        <f t="shared" si="37"/>
        <v>-4.8780771161956782E-2</v>
      </c>
    </row>
    <row r="1796" spans="2:4" x14ac:dyDescent="0.25">
      <c r="B1796" s="12">
        <v>32847</v>
      </c>
      <c r="C1796" s="18">
        <v>3.5291160000000001</v>
      </c>
      <c r="D1796" s="149">
        <f t="shared" si="37"/>
        <v>-4.9668216122418229E-2</v>
      </c>
    </row>
    <row r="1797" spans="2:4" x14ac:dyDescent="0.25">
      <c r="B1797" s="12">
        <v>32840</v>
      </c>
      <c r="C1797" s="18">
        <v>3.713562</v>
      </c>
      <c r="D1797" s="149">
        <f t="shared" ref="D1797:D1860" si="38">C1797/C1798-1</f>
        <v>0.11439065890042222</v>
      </c>
    </row>
    <row r="1798" spans="2:4" x14ac:dyDescent="0.25">
      <c r="B1798" s="12">
        <v>32833</v>
      </c>
      <c r="C1798" s="18">
        <v>3.3323700000000001</v>
      </c>
      <c r="D1798" s="149">
        <f t="shared" si="38"/>
        <v>-3.6763013108035425E-3</v>
      </c>
    </row>
    <row r="1799" spans="2:4" x14ac:dyDescent="0.25">
      <c r="B1799" s="12">
        <v>32826</v>
      </c>
      <c r="C1799" s="18">
        <v>3.3446660000000001</v>
      </c>
      <c r="D1799" s="149">
        <f t="shared" si="38"/>
        <v>-1.0909471583652075E-2</v>
      </c>
    </row>
    <row r="1800" spans="2:4" x14ac:dyDescent="0.25">
      <c r="B1800" s="12">
        <v>32819</v>
      </c>
      <c r="C1800" s="18">
        <v>3.3815569999999999</v>
      </c>
      <c r="D1800" s="149">
        <f t="shared" si="38"/>
        <v>2.508513686467162E-2</v>
      </c>
    </row>
    <row r="1801" spans="2:4" x14ac:dyDescent="0.25">
      <c r="B1801" s="12">
        <v>32812</v>
      </c>
      <c r="C1801" s="18">
        <v>3.2988059999999999</v>
      </c>
      <c r="D1801" s="149">
        <f t="shared" si="38"/>
        <v>1.4981316045739934E-2</v>
      </c>
    </row>
    <row r="1802" spans="2:4" x14ac:dyDescent="0.25">
      <c r="B1802" s="12">
        <v>32805</v>
      </c>
      <c r="C1802" s="18">
        <v>3.2501150000000001</v>
      </c>
      <c r="D1802" s="149">
        <f t="shared" si="38"/>
        <v>-1.1111067162047017E-2</v>
      </c>
    </row>
    <row r="1803" spans="2:4" x14ac:dyDescent="0.25">
      <c r="B1803" s="12">
        <v>32798</v>
      </c>
      <c r="C1803" s="18">
        <v>3.2866330000000001</v>
      </c>
      <c r="D1803" s="149">
        <f t="shared" si="38"/>
        <v>-1.4598581726992577E-2</v>
      </c>
    </row>
    <row r="1804" spans="2:4" x14ac:dyDescent="0.25">
      <c r="B1804" s="12">
        <v>32791</v>
      </c>
      <c r="C1804" s="18">
        <v>3.335324</v>
      </c>
      <c r="D1804" s="149">
        <f t="shared" si="38"/>
        <v>-0.11326836406328766</v>
      </c>
    </row>
    <row r="1805" spans="2:4" x14ac:dyDescent="0.25">
      <c r="B1805" s="12">
        <v>32784</v>
      </c>
      <c r="C1805" s="18">
        <v>3.761368</v>
      </c>
      <c r="D1805" s="149">
        <f t="shared" si="38"/>
        <v>0.10752643846571508</v>
      </c>
    </row>
    <row r="1806" spans="2:4" x14ac:dyDescent="0.25">
      <c r="B1806" s="12">
        <v>32777</v>
      </c>
      <c r="C1806" s="18">
        <v>3.396188</v>
      </c>
      <c r="D1806" s="149">
        <f t="shared" si="38"/>
        <v>4.1044812720397506E-2</v>
      </c>
    </row>
    <row r="1807" spans="2:4" x14ac:dyDescent="0.25">
      <c r="B1807" s="12">
        <v>32770</v>
      </c>
      <c r="C1807" s="18">
        <v>3.2622879999999999</v>
      </c>
      <c r="D1807" s="149">
        <f t="shared" si="38"/>
        <v>-1.4705624742900825E-2</v>
      </c>
    </row>
    <row r="1808" spans="2:4" x14ac:dyDescent="0.25">
      <c r="B1808" s="12">
        <v>32763</v>
      </c>
      <c r="C1808" s="18">
        <v>3.310978</v>
      </c>
      <c r="D1808" s="149">
        <f t="shared" si="38"/>
        <v>-7.299440773969823E-3</v>
      </c>
    </row>
    <row r="1809" spans="2:4" x14ac:dyDescent="0.25">
      <c r="B1809" s="12">
        <v>32756</v>
      </c>
      <c r="C1809" s="18">
        <v>3.335324</v>
      </c>
      <c r="D1809" s="149">
        <f t="shared" si="38"/>
        <v>-2.1428487601075075E-2</v>
      </c>
    </row>
    <row r="1810" spans="2:4" x14ac:dyDescent="0.25">
      <c r="B1810" s="12">
        <v>32749</v>
      </c>
      <c r="C1810" s="18">
        <v>3.4083600000000001</v>
      </c>
      <c r="D1810" s="149">
        <f t="shared" si="38"/>
        <v>-7.0923638668735078E-3</v>
      </c>
    </row>
    <row r="1811" spans="2:4" x14ac:dyDescent="0.25">
      <c r="B1811" s="12">
        <v>32742</v>
      </c>
      <c r="C1811" s="18">
        <v>3.432706</v>
      </c>
      <c r="D1811" s="149">
        <f t="shared" si="38"/>
        <v>4.8327037640698789E-2</v>
      </c>
    </row>
    <row r="1812" spans="2:4" x14ac:dyDescent="0.25">
      <c r="B1812" s="12">
        <v>32735</v>
      </c>
      <c r="C1812" s="18">
        <v>3.2744610000000001</v>
      </c>
      <c r="D1812" s="149">
        <f t="shared" si="38"/>
        <v>-4.6099199873219532E-2</v>
      </c>
    </row>
    <row r="1813" spans="2:4" x14ac:dyDescent="0.25">
      <c r="B1813" s="12">
        <v>32728</v>
      </c>
      <c r="C1813" s="18">
        <v>3.432706</v>
      </c>
      <c r="D1813" s="149">
        <f t="shared" si="38"/>
        <v>3.5590954857314117E-3</v>
      </c>
    </row>
    <row r="1814" spans="2:4" x14ac:dyDescent="0.25">
      <c r="B1814" s="12">
        <v>32721</v>
      </c>
      <c r="C1814" s="18">
        <v>3.4205320000000001</v>
      </c>
      <c r="D1814" s="149">
        <f t="shared" si="38"/>
        <v>-4.6199403563255137E-3</v>
      </c>
    </row>
    <row r="1815" spans="2:4" x14ac:dyDescent="0.25">
      <c r="B1815" s="12">
        <v>32714</v>
      </c>
      <c r="C1815" s="18">
        <v>3.4364080000000001</v>
      </c>
      <c r="D1815" s="149">
        <f t="shared" si="38"/>
        <v>2.5180160882863012E-2</v>
      </c>
    </row>
    <row r="1816" spans="2:4" x14ac:dyDescent="0.25">
      <c r="B1816" s="12">
        <v>32707</v>
      </c>
      <c r="C1816" s="18">
        <v>3.352004</v>
      </c>
      <c r="D1816" s="149">
        <f t="shared" si="38"/>
        <v>-7.142816944544883E-3</v>
      </c>
    </row>
    <row r="1817" spans="2:4" x14ac:dyDescent="0.25">
      <c r="B1817" s="12">
        <v>32700</v>
      </c>
      <c r="C1817" s="18">
        <v>3.3761190000000001</v>
      </c>
      <c r="D1817" s="149">
        <f t="shared" si="38"/>
        <v>3.5840599846257426E-3</v>
      </c>
    </row>
    <row r="1818" spans="2:4" x14ac:dyDescent="0.25">
      <c r="B1818" s="12">
        <v>32693</v>
      </c>
      <c r="C1818" s="18">
        <v>3.3640620000000001</v>
      </c>
      <c r="D1818" s="149">
        <f t="shared" si="38"/>
        <v>1.0869653404906199E-2</v>
      </c>
    </row>
    <row r="1819" spans="2:4" x14ac:dyDescent="0.25">
      <c r="B1819" s="12">
        <v>32686</v>
      </c>
      <c r="C1819" s="18">
        <v>3.3278889999999999</v>
      </c>
      <c r="D1819" s="149">
        <f t="shared" si="38"/>
        <v>-7.1942038255324858E-3</v>
      </c>
    </row>
    <row r="1820" spans="2:4" x14ac:dyDescent="0.25">
      <c r="B1820" s="12">
        <v>32679</v>
      </c>
      <c r="C1820" s="18">
        <v>3.352004</v>
      </c>
      <c r="D1820" s="149">
        <f t="shared" si="38"/>
        <v>-6.3973639384546699E-2</v>
      </c>
    </row>
    <row r="1821" spans="2:4" x14ac:dyDescent="0.25">
      <c r="B1821" s="12">
        <v>32672</v>
      </c>
      <c r="C1821" s="18">
        <v>3.5811000000000002</v>
      </c>
      <c r="D1821" s="149">
        <f t="shared" si="38"/>
        <v>-1.3288410416473773E-2</v>
      </c>
    </row>
    <row r="1822" spans="2:4" x14ac:dyDescent="0.25">
      <c r="B1822" s="12">
        <v>32665</v>
      </c>
      <c r="C1822" s="18">
        <v>3.6293280000000001</v>
      </c>
      <c r="D1822" s="149">
        <f t="shared" si="38"/>
        <v>4.8780198831217314E-2</v>
      </c>
    </row>
    <row r="1823" spans="2:4" x14ac:dyDescent="0.25">
      <c r="B1823" s="12">
        <v>32658</v>
      </c>
      <c r="C1823" s="18">
        <v>3.4605229999999998</v>
      </c>
      <c r="D1823" s="149">
        <f t="shared" si="38"/>
        <v>2.8673966175415178E-2</v>
      </c>
    </row>
    <row r="1824" spans="2:4" x14ac:dyDescent="0.25">
      <c r="B1824" s="12">
        <v>32651</v>
      </c>
      <c r="C1824" s="18">
        <v>3.3640620000000001</v>
      </c>
      <c r="D1824" s="149">
        <f t="shared" si="38"/>
        <v>2.1978202250740875E-2</v>
      </c>
    </row>
    <row r="1825" spans="2:4" x14ac:dyDescent="0.25">
      <c r="B1825" s="12">
        <v>32644</v>
      </c>
      <c r="C1825" s="18">
        <v>3.2917160000000001</v>
      </c>
      <c r="D1825" s="149">
        <f t="shared" si="38"/>
        <v>-7.2729860861466822E-3</v>
      </c>
    </row>
    <row r="1826" spans="2:4" x14ac:dyDescent="0.25">
      <c r="B1826" s="12">
        <v>32637</v>
      </c>
      <c r="C1826" s="18">
        <v>3.3158319999999999</v>
      </c>
      <c r="D1826" s="149">
        <f t="shared" si="38"/>
        <v>2.2305013803050278E-2</v>
      </c>
    </row>
    <row r="1827" spans="2:4" x14ac:dyDescent="0.25">
      <c r="B1827" s="12">
        <v>32630</v>
      </c>
      <c r="C1827" s="18">
        <v>3.2434859999999999</v>
      </c>
      <c r="D1827" s="149">
        <f t="shared" si="38"/>
        <v>-1.5336649458637774E-2</v>
      </c>
    </row>
    <row r="1828" spans="2:4" x14ac:dyDescent="0.25">
      <c r="B1828" s="12">
        <v>32623</v>
      </c>
      <c r="C1828" s="18">
        <v>3.2940049999999998</v>
      </c>
      <c r="D1828" s="149">
        <f t="shared" si="38"/>
        <v>0</v>
      </c>
    </row>
    <row r="1829" spans="2:4" x14ac:dyDescent="0.25">
      <c r="B1829" s="12">
        <v>32616</v>
      </c>
      <c r="C1829" s="18">
        <v>3.2940049999999998</v>
      </c>
      <c r="D1829" s="149">
        <f t="shared" si="38"/>
        <v>4.1509167891086163E-2</v>
      </c>
    </row>
    <row r="1830" spans="2:4" x14ac:dyDescent="0.25">
      <c r="B1830" s="12">
        <v>32609</v>
      </c>
      <c r="C1830" s="18">
        <v>3.1627230000000002</v>
      </c>
      <c r="D1830" s="149">
        <f t="shared" si="38"/>
        <v>-3.7588324530279937E-3</v>
      </c>
    </row>
    <row r="1831" spans="2:4" x14ac:dyDescent="0.25">
      <c r="B1831" s="12">
        <v>32602</v>
      </c>
      <c r="C1831" s="18">
        <v>3.1746560000000001</v>
      </c>
      <c r="D1831" s="149">
        <f t="shared" si="38"/>
        <v>-1.8450492543898522E-2</v>
      </c>
    </row>
    <row r="1832" spans="2:4" x14ac:dyDescent="0.25">
      <c r="B1832" s="12">
        <v>32595</v>
      </c>
      <c r="C1832" s="18">
        <v>3.2343310000000001</v>
      </c>
      <c r="D1832" s="149">
        <f t="shared" si="38"/>
        <v>8.8353187969712366E-2</v>
      </c>
    </row>
    <row r="1833" spans="2:4" x14ac:dyDescent="0.25">
      <c r="B1833" s="12">
        <v>32588</v>
      </c>
      <c r="C1833" s="18">
        <v>2.9717660000000001</v>
      </c>
      <c r="D1833" s="149">
        <f t="shared" si="38"/>
        <v>-3.9993980626061854E-3</v>
      </c>
    </row>
    <row r="1834" spans="2:4" x14ac:dyDescent="0.25">
      <c r="B1834" s="12">
        <v>32581</v>
      </c>
      <c r="C1834" s="18">
        <v>2.9836990000000001</v>
      </c>
      <c r="D1834" s="149">
        <f t="shared" si="38"/>
        <v>-1.5748621117356754E-2</v>
      </c>
    </row>
    <row r="1835" spans="2:4" x14ac:dyDescent="0.25">
      <c r="B1835" s="12">
        <v>32574</v>
      </c>
      <c r="C1835" s="18">
        <v>3.0314399999999999</v>
      </c>
      <c r="D1835" s="149">
        <f t="shared" si="38"/>
        <v>-1.1673019818442931E-2</v>
      </c>
    </row>
    <row r="1836" spans="2:4" x14ac:dyDescent="0.25">
      <c r="B1836" s="12">
        <v>32567</v>
      </c>
      <c r="C1836" s="18">
        <v>3.0672440000000001</v>
      </c>
      <c r="D1836" s="149">
        <f t="shared" si="38"/>
        <v>2.3904789436893781E-2</v>
      </c>
    </row>
    <row r="1837" spans="2:4" x14ac:dyDescent="0.25">
      <c r="B1837" s="12">
        <v>32560</v>
      </c>
      <c r="C1837" s="18">
        <v>2.9956339999999999</v>
      </c>
      <c r="D1837" s="149">
        <f t="shared" si="38"/>
        <v>-1.1811548307075204E-2</v>
      </c>
    </row>
    <row r="1838" spans="2:4" x14ac:dyDescent="0.25">
      <c r="B1838" s="12">
        <v>32553</v>
      </c>
      <c r="C1838" s="18">
        <v>3.0314399999999999</v>
      </c>
      <c r="D1838" s="149">
        <f t="shared" si="38"/>
        <v>3.2520527350329287E-2</v>
      </c>
    </row>
    <row r="1839" spans="2:4" x14ac:dyDescent="0.25">
      <c r="B1839" s="12">
        <v>32546</v>
      </c>
      <c r="C1839" s="18">
        <v>2.9359609999999998</v>
      </c>
      <c r="D1839" s="149">
        <f t="shared" si="38"/>
        <v>-5.0746610566952954E-3</v>
      </c>
    </row>
    <row r="1840" spans="2:4" x14ac:dyDescent="0.25">
      <c r="B1840" s="12">
        <v>32539</v>
      </c>
      <c r="C1840" s="18">
        <v>2.950936</v>
      </c>
      <c r="D1840" s="149">
        <f t="shared" si="38"/>
        <v>-3.8462027224073214E-2</v>
      </c>
    </row>
    <row r="1841" spans="2:4" x14ac:dyDescent="0.25">
      <c r="B1841" s="12">
        <v>32532</v>
      </c>
      <c r="C1841" s="18">
        <v>3.068975</v>
      </c>
      <c r="D1841" s="149">
        <f t="shared" si="38"/>
        <v>6.9958567966106999E-2</v>
      </c>
    </row>
    <row r="1842" spans="2:4" x14ac:dyDescent="0.25">
      <c r="B1842" s="12">
        <v>32525</v>
      </c>
      <c r="C1842" s="18">
        <v>2.868312</v>
      </c>
      <c r="D1842" s="149">
        <f t="shared" si="38"/>
        <v>-4.3306676912978403E-2</v>
      </c>
    </row>
    <row r="1843" spans="2:4" x14ac:dyDescent="0.25">
      <c r="B1843" s="12">
        <v>32518</v>
      </c>
      <c r="C1843" s="18">
        <v>2.9981520000000002</v>
      </c>
      <c r="D1843" s="149">
        <f t="shared" si="38"/>
        <v>1.1952107862280403E-2</v>
      </c>
    </row>
    <row r="1844" spans="2:4" x14ac:dyDescent="0.25">
      <c r="B1844" s="12">
        <v>32511</v>
      </c>
      <c r="C1844" s="18">
        <v>2.9627409999999998</v>
      </c>
      <c r="D1844" s="149">
        <f t="shared" si="38"/>
        <v>7.2648899615108675E-2</v>
      </c>
    </row>
    <row r="1845" spans="2:4" x14ac:dyDescent="0.25">
      <c r="B1845" s="12">
        <v>32504</v>
      </c>
      <c r="C1845" s="18">
        <v>2.762079</v>
      </c>
      <c r="D1845" s="149">
        <f t="shared" si="38"/>
        <v>2.6316346834469373E-2</v>
      </c>
    </row>
    <row r="1846" spans="2:4" x14ac:dyDescent="0.25">
      <c r="B1846" s="12">
        <v>32497</v>
      </c>
      <c r="C1846" s="18">
        <v>2.691255</v>
      </c>
      <c r="D1846" s="149">
        <f t="shared" si="38"/>
        <v>-1.2987284475882044E-2</v>
      </c>
    </row>
    <row r="1847" spans="2:4" x14ac:dyDescent="0.25">
      <c r="B1847" s="12">
        <v>32490</v>
      </c>
      <c r="C1847" s="18">
        <v>2.726667</v>
      </c>
      <c r="D1847" s="149">
        <f t="shared" si="38"/>
        <v>4.3479173718894426E-3</v>
      </c>
    </row>
    <row r="1848" spans="2:4" x14ac:dyDescent="0.25">
      <c r="B1848" s="12">
        <v>32483</v>
      </c>
      <c r="C1848" s="18">
        <v>2.7148629999999998</v>
      </c>
      <c r="D1848" s="149">
        <f t="shared" si="38"/>
        <v>3.6036819897184769E-2</v>
      </c>
    </row>
    <row r="1849" spans="2:4" x14ac:dyDescent="0.25">
      <c r="B1849" s="12">
        <v>32476</v>
      </c>
      <c r="C1849" s="18">
        <v>2.620431</v>
      </c>
      <c r="D1849" s="149">
        <f t="shared" si="38"/>
        <v>1.834823879991454E-2</v>
      </c>
    </row>
    <row r="1850" spans="2:4" x14ac:dyDescent="0.25">
      <c r="B1850" s="12">
        <v>32469</v>
      </c>
      <c r="C1850" s="18">
        <v>2.5732170000000001</v>
      </c>
      <c r="D1850" s="149">
        <f t="shared" si="38"/>
        <v>4.3061892578144079E-2</v>
      </c>
    </row>
    <row r="1851" spans="2:4" x14ac:dyDescent="0.25">
      <c r="B1851" s="12">
        <v>32462</v>
      </c>
      <c r="C1851" s="18">
        <v>2.4669840000000001</v>
      </c>
      <c r="D1851" s="149">
        <f t="shared" si="38"/>
        <v>-2.7906782472734259E-2</v>
      </c>
    </row>
    <row r="1852" spans="2:4" x14ac:dyDescent="0.25">
      <c r="B1852" s="12">
        <v>32455</v>
      </c>
      <c r="C1852" s="18">
        <v>2.5378059999999998</v>
      </c>
      <c r="D1852" s="149">
        <f t="shared" si="38"/>
        <v>-2.2726992664886092E-2</v>
      </c>
    </row>
    <row r="1853" spans="2:4" x14ac:dyDescent="0.25">
      <c r="B1853" s="12">
        <v>32448</v>
      </c>
      <c r="C1853" s="18">
        <v>2.5968239999999998</v>
      </c>
      <c r="D1853" s="149">
        <f t="shared" si="38"/>
        <v>3.5922302706559162E-3</v>
      </c>
    </row>
    <row r="1854" spans="2:4" x14ac:dyDescent="0.25">
      <c r="B1854" s="12">
        <v>32441</v>
      </c>
      <c r="C1854" s="18">
        <v>2.587529</v>
      </c>
      <c r="D1854" s="149">
        <f t="shared" si="38"/>
        <v>-3.4783225000233231E-2</v>
      </c>
    </row>
    <row r="1855" spans="2:4" x14ac:dyDescent="0.25">
      <c r="B1855" s="12">
        <v>32434</v>
      </c>
      <c r="C1855" s="18">
        <v>2.6807750000000001</v>
      </c>
      <c r="D1855" s="149">
        <f t="shared" si="38"/>
        <v>3.6036697559718167E-2</v>
      </c>
    </row>
    <row r="1856" spans="2:4" x14ac:dyDescent="0.25">
      <c r="B1856" s="12">
        <v>32427</v>
      </c>
      <c r="C1856" s="18">
        <v>2.587529</v>
      </c>
      <c r="D1856" s="149">
        <f t="shared" si="38"/>
        <v>0</v>
      </c>
    </row>
    <row r="1857" spans="2:4" x14ac:dyDescent="0.25">
      <c r="B1857" s="12">
        <v>32420</v>
      </c>
      <c r="C1857" s="18">
        <v>2.587529</v>
      </c>
      <c r="D1857" s="149">
        <f t="shared" si="38"/>
        <v>1.3697991509713514E-2</v>
      </c>
    </row>
    <row r="1858" spans="2:4" x14ac:dyDescent="0.25">
      <c r="B1858" s="12">
        <v>32413</v>
      </c>
      <c r="C1858" s="18">
        <v>2.5525639999999998</v>
      </c>
      <c r="D1858" s="149">
        <f t="shared" si="38"/>
        <v>-9.0489709702303855E-3</v>
      </c>
    </row>
    <row r="1859" spans="2:4" x14ac:dyDescent="0.25">
      <c r="B1859" s="12">
        <v>32406</v>
      </c>
      <c r="C1859" s="18">
        <v>2.5758730000000001</v>
      </c>
      <c r="D1859" s="149">
        <f t="shared" si="38"/>
        <v>-1.3393763391273739E-2</v>
      </c>
    </row>
    <row r="1860" spans="2:4" x14ac:dyDescent="0.25">
      <c r="B1860" s="12">
        <v>32399</v>
      </c>
      <c r="C1860" s="18">
        <v>2.6108419999999999</v>
      </c>
      <c r="D1860" s="149">
        <f t="shared" si="38"/>
        <v>4.48409444953346E-3</v>
      </c>
    </row>
    <row r="1861" spans="2:4" x14ac:dyDescent="0.25">
      <c r="B1861" s="12">
        <v>32392</v>
      </c>
      <c r="C1861" s="18">
        <v>2.5991870000000001</v>
      </c>
      <c r="D1861" s="149">
        <f t="shared" ref="D1861:D1924" si="39">C1861/C1862-1</f>
        <v>4.505456750436565E-3</v>
      </c>
    </row>
    <row r="1862" spans="2:4" x14ac:dyDescent="0.25">
      <c r="B1862" s="12">
        <v>32385</v>
      </c>
      <c r="C1862" s="18">
        <v>2.587529</v>
      </c>
      <c r="D1862" s="149">
        <f t="shared" si="39"/>
        <v>0</v>
      </c>
    </row>
    <row r="1863" spans="2:4" x14ac:dyDescent="0.25">
      <c r="B1863" s="12">
        <v>32378</v>
      </c>
      <c r="C1863" s="18">
        <v>2.587529</v>
      </c>
      <c r="D1863" s="149">
        <f t="shared" si="39"/>
        <v>4.2253594878654654E-2</v>
      </c>
    </row>
    <row r="1864" spans="2:4" x14ac:dyDescent="0.25">
      <c r="B1864" s="12">
        <v>32371</v>
      </c>
      <c r="C1864" s="18">
        <v>2.4826290000000002</v>
      </c>
      <c r="D1864" s="149">
        <f t="shared" si="39"/>
        <v>-6.9868799307036711E-2</v>
      </c>
    </row>
    <row r="1865" spans="2:4" x14ac:dyDescent="0.25">
      <c r="B1865" s="12">
        <v>32364</v>
      </c>
      <c r="C1865" s="18">
        <v>2.669117</v>
      </c>
      <c r="D1865" s="149">
        <f t="shared" si="39"/>
        <v>-5.3719704138172952E-2</v>
      </c>
    </row>
    <row r="1866" spans="2:4" x14ac:dyDescent="0.25">
      <c r="B1866" s="12">
        <v>32357</v>
      </c>
      <c r="C1866" s="18">
        <v>2.8206410000000002</v>
      </c>
      <c r="D1866" s="149">
        <f t="shared" si="39"/>
        <v>5.6169840770712298E-3</v>
      </c>
    </row>
    <row r="1867" spans="2:4" x14ac:dyDescent="0.25">
      <c r="B1867" s="12">
        <v>32350</v>
      </c>
      <c r="C1867" s="18">
        <v>2.8048860000000002</v>
      </c>
      <c r="D1867" s="149">
        <f t="shared" si="39"/>
        <v>-2.4096574178807395E-2</v>
      </c>
    </row>
    <row r="1868" spans="2:4" x14ac:dyDescent="0.25">
      <c r="B1868" s="12">
        <v>32343</v>
      </c>
      <c r="C1868" s="18">
        <v>2.8741430000000001</v>
      </c>
      <c r="D1868" s="149">
        <f t="shared" si="39"/>
        <v>0</v>
      </c>
    </row>
    <row r="1869" spans="2:4" x14ac:dyDescent="0.25">
      <c r="B1869" s="12">
        <v>32336</v>
      </c>
      <c r="C1869" s="18">
        <v>2.8741430000000001</v>
      </c>
      <c r="D1869" s="149">
        <f t="shared" si="39"/>
        <v>-1.5810623169075888E-2</v>
      </c>
    </row>
    <row r="1870" spans="2:4" x14ac:dyDescent="0.25">
      <c r="B1870" s="12">
        <v>32329</v>
      </c>
      <c r="C1870" s="18">
        <v>2.920315</v>
      </c>
      <c r="D1870" s="149">
        <f t="shared" si="39"/>
        <v>0</v>
      </c>
    </row>
    <row r="1871" spans="2:4" x14ac:dyDescent="0.25">
      <c r="B1871" s="12">
        <v>32322</v>
      </c>
      <c r="C1871" s="18">
        <v>2.920315</v>
      </c>
      <c r="D1871" s="149">
        <f t="shared" si="39"/>
        <v>3.9679961275767006E-3</v>
      </c>
    </row>
    <row r="1872" spans="2:4" x14ac:dyDescent="0.25">
      <c r="B1872" s="12">
        <v>32315</v>
      </c>
      <c r="C1872" s="18">
        <v>2.9087730000000001</v>
      </c>
      <c r="D1872" s="149">
        <f t="shared" si="39"/>
        <v>3.9844969106688222E-3</v>
      </c>
    </row>
    <row r="1873" spans="2:4" x14ac:dyDescent="0.25">
      <c r="B1873" s="12">
        <v>32308</v>
      </c>
      <c r="C1873" s="18">
        <v>2.8972289999999998</v>
      </c>
      <c r="D1873" s="149">
        <f t="shared" si="39"/>
        <v>-3.9686837027159694E-3</v>
      </c>
    </row>
    <row r="1874" spans="2:4" x14ac:dyDescent="0.25">
      <c r="B1874" s="12">
        <v>32301</v>
      </c>
      <c r="C1874" s="18">
        <v>2.9087730000000001</v>
      </c>
      <c r="D1874" s="149">
        <f t="shared" si="39"/>
        <v>-3.952313363455584E-3</v>
      </c>
    </row>
    <row r="1875" spans="2:4" x14ac:dyDescent="0.25">
      <c r="B1875" s="12">
        <v>32294</v>
      </c>
      <c r="C1875" s="18">
        <v>2.920315</v>
      </c>
      <c r="D1875" s="149">
        <f t="shared" si="39"/>
        <v>3.2653435041082535E-2</v>
      </c>
    </row>
    <row r="1876" spans="2:4" x14ac:dyDescent="0.25">
      <c r="B1876" s="12">
        <v>32287</v>
      </c>
      <c r="C1876" s="18">
        <v>2.8279719999999999</v>
      </c>
      <c r="D1876" s="149">
        <f t="shared" si="39"/>
        <v>-8.0976928222109557E-3</v>
      </c>
    </row>
    <row r="1877" spans="2:4" x14ac:dyDescent="0.25">
      <c r="B1877" s="12">
        <v>32280</v>
      </c>
      <c r="C1877" s="18">
        <v>2.8510589999999998</v>
      </c>
      <c r="D1877" s="149">
        <f t="shared" si="39"/>
        <v>-8.0316115099354768E-3</v>
      </c>
    </row>
    <row r="1878" spans="2:4" x14ac:dyDescent="0.25">
      <c r="B1878" s="12">
        <v>32273</v>
      </c>
      <c r="C1878" s="18">
        <v>2.8741430000000001</v>
      </c>
      <c r="D1878" s="149">
        <f t="shared" si="39"/>
        <v>-2.7344013065564998E-2</v>
      </c>
    </row>
    <row r="1879" spans="2:4" x14ac:dyDescent="0.25">
      <c r="B1879" s="12">
        <v>32266</v>
      </c>
      <c r="C1879" s="18">
        <v>2.9549430000000001</v>
      </c>
      <c r="D1879" s="149">
        <f t="shared" si="39"/>
        <v>1.7337066280702196E-2</v>
      </c>
    </row>
    <row r="1880" spans="2:4" x14ac:dyDescent="0.25">
      <c r="B1880" s="12">
        <v>32259</v>
      </c>
      <c r="C1880" s="18">
        <v>2.9045860000000001</v>
      </c>
      <c r="D1880" s="149">
        <f t="shared" si="39"/>
        <v>-1.5503037800920105E-2</v>
      </c>
    </row>
    <row r="1881" spans="2:4" x14ac:dyDescent="0.25">
      <c r="B1881" s="12">
        <v>32252</v>
      </c>
      <c r="C1881" s="18">
        <v>2.9503249999999999</v>
      </c>
      <c r="D1881" s="149">
        <f t="shared" si="39"/>
        <v>-1.5267677502646904E-2</v>
      </c>
    </row>
    <row r="1882" spans="2:4" x14ac:dyDescent="0.25">
      <c r="B1882" s="12">
        <v>32245</v>
      </c>
      <c r="C1882" s="18">
        <v>2.9960680000000002</v>
      </c>
      <c r="D1882" s="149">
        <f t="shared" si="39"/>
        <v>2.3437414601620077E-2</v>
      </c>
    </row>
    <row r="1883" spans="2:4" x14ac:dyDescent="0.25">
      <c r="B1883" s="12">
        <v>32238</v>
      </c>
      <c r="C1883" s="18">
        <v>2.9274559999999998</v>
      </c>
      <c r="D1883" s="149">
        <f t="shared" si="39"/>
        <v>0.12280723286662454</v>
      </c>
    </row>
    <row r="1884" spans="2:4" x14ac:dyDescent="0.25">
      <c r="B1884" s="12">
        <v>32231</v>
      </c>
      <c r="C1884" s="18">
        <v>2.6072649999999999</v>
      </c>
      <c r="D1884" s="149">
        <f t="shared" si="39"/>
        <v>-4.2016550449034296E-2</v>
      </c>
    </row>
    <row r="1885" spans="2:4" x14ac:dyDescent="0.25">
      <c r="B1885" s="12">
        <v>32224</v>
      </c>
      <c r="C1885" s="18">
        <v>2.7216179999999999</v>
      </c>
      <c r="D1885" s="149">
        <f t="shared" si="39"/>
        <v>-5.5555825456655383E-2</v>
      </c>
    </row>
    <row r="1886" spans="2:4" x14ac:dyDescent="0.25">
      <c r="B1886" s="12">
        <v>32217</v>
      </c>
      <c r="C1886" s="18">
        <v>2.8817140000000001</v>
      </c>
      <c r="D1886" s="149">
        <f t="shared" si="39"/>
        <v>-1.1765004435839166E-2</v>
      </c>
    </row>
    <row r="1887" spans="2:4" x14ac:dyDescent="0.25">
      <c r="B1887" s="12">
        <v>32210</v>
      </c>
      <c r="C1887" s="18">
        <v>2.9160210000000002</v>
      </c>
      <c r="D1887" s="149">
        <f t="shared" si="39"/>
        <v>-4.1353023809187262E-2</v>
      </c>
    </row>
    <row r="1888" spans="2:4" x14ac:dyDescent="0.25">
      <c r="B1888" s="12">
        <v>32203</v>
      </c>
      <c r="C1888" s="18">
        <v>3.0418090000000002</v>
      </c>
      <c r="D1888" s="149">
        <f t="shared" si="39"/>
        <v>7.5758428957468649E-3</v>
      </c>
    </row>
    <row r="1889" spans="2:4" x14ac:dyDescent="0.25">
      <c r="B1889" s="12">
        <v>32196</v>
      </c>
      <c r="C1889" s="18">
        <v>3.0189379999999999</v>
      </c>
      <c r="D1889" s="149">
        <f t="shared" si="39"/>
        <v>2.3256081957072627E-2</v>
      </c>
    </row>
    <row r="1890" spans="2:4" x14ac:dyDescent="0.25">
      <c r="B1890" s="12">
        <v>32189</v>
      </c>
      <c r="C1890" s="18">
        <v>2.9503249999999999</v>
      </c>
      <c r="D1890" s="149">
        <f t="shared" si="39"/>
        <v>5.7376611470519867E-2</v>
      </c>
    </row>
    <row r="1891" spans="2:4" x14ac:dyDescent="0.25">
      <c r="B1891" s="12">
        <v>32182</v>
      </c>
      <c r="C1891" s="18">
        <v>2.7902309999999999</v>
      </c>
      <c r="D1891" s="149">
        <f t="shared" si="39"/>
        <v>1.6666854922719576E-2</v>
      </c>
    </row>
    <row r="1892" spans="2:4" x14ac:dyDescent="0.25">
      <c r="B1892" s="12">
        <v>32175</v>
      </c>
      <c r="C1892" s="18">
        <v>2.7444890000000002</v>
      </c>
      <c r="D1892" s="149">
        <f t="shared" si="39"/>
        <v>-1.4778560318086442E-2</v>
      </c>
    </row>
    <row r="1893" spans="2:4" x14ac:dyDescent="0.25">
      <c r="B1893" s="12">
        <v>32168</v>
      </c>
      <c r="C1893" s="18">
        <v>2.785657</v>
      </c>
      <c r="D1893" s="149">
        <f t="shared" si="39"/>
        <v>-3.5294358028128858E-2</v>
      </c>
    </row>
    <row r="1894" spans="2:4" x14ac:dyDescent="0.25">
      <c r="B1894" s="12">
        <v>32161</v>
      </c>
      <c r="C1894" s="18">
        <v>2.887572</v>
      </c>
      <c r="D1894" s="149">
        <f t="shared" si="39"/>
        <v>-3.9059710682863846E-3</v>
      </c>
    </row>
    <row r="1895" spans="2:4" x14ac:dyDescent="0.25">
      <c r="B1895" s="12">
        <v>32154</v>
      </c>
      <c r="C1895" s="18">
        <v>2.898895</v>
      </c>
      <c r="D1895" s="149">
        <f t="shared" si="39"/>
        <v>1.9920662145640478E-2</v>
      </c>
    </row>
    <row r="1896" spans="2:4" x14ac:dyDescent="0.25">
      <c r="B1896" s="12">
        <v>32147</v>
      </c>
      <c r="C1896" s="18">
        <v>2.8422749999999999</v>
      </c>
      <c r="D1896" s="149">
        <f t="shared" si="39"/>
        <v>-3.9683221083270936E-3</v>
      </c>
    </row>
    <row r="1897" spans="2:4" x14ac:dyDescent="0.25">
      <c r="B1897" s="12">
        <v>32140</v>
      </c>
      <c r="C1897" s="18">
        <v>2.853599</v>
      </c>
      <c r="D1897" s="149">
        <f t="shared" si="39"/>
        <v>1.6128951851366535E-2</v>
      </c>
    </row>
    <row r="1898" spans="2:4" x14ac:dyDescent="0.25">
      <c r="B1898" s="12">
        <v>32133</v>
      </c>
      <c r="C1898" s="18">
        <v>2.8083040000000001</v>
      </c>
      <c r="D1898" s="149">
        <f t="shared" si="39"/>
        <v>1.2244744953111342E-2</v>
      </c>
    </row>
    <row r="1899" spans="2:4" x14ac:dyDescent="0.25">
      <c r="B1899" s="12">
        <v>32126</v>
      </c>
      <c r="C1899" s="18">
        <v>2.7743329999999999</v>
      </c>
      <c r="D1899" s="149">
        <f t="shared" si="39"/>
        <v>-1.2096624866823613E-2</v>
      </c>
    </row>
    <row r="1900" spans="2:4" x14ac:dyDescent="0.25">
      <c r="B1900" s="12">
        <v>32119</v>
      </c>
      <c r="C1900" s="18">
        <v>2.8083040000000001</v>
      </c>
      <c r="D1900" s="149">
        <f t="shared" si="39"/>
        <v>0.11711713145191616</v>
      </c>
    </row>
    <row r="1901" spans="2:4" x14ac:dyDescent="0.25">
      <c r="B1901" s="12">
        <v>32112</v>
      </c>
      <c r="C1901" s="18">
        <v>2.5138850000000001</v>
      </c>
      <c r="D1901" s="149">
        <f t="shared" si="39"/>
        <v>-1.3333171105431307E-2</v>
      </c>
    </row>
    <row r="1902" spans="2:4" x14ac:dyDescent="0.25">
      <c r="B1902" s="12">
        <v>32105</v>
      </c>
      <c r="C1902" s="18">
        <v>2.5478559999999999</v>
      </c>
      <c r="D1902" s="149">
        <f t="shared" si="39"/>
        <v>3.6866175660266176E-2</v>
      </c>
    </row>
    <row r="1903" spans="2:4" x14ac:dyDescent="0.25">
      <c r="B1903" s="12">
        <v>32098</v>
      </c>
      <c r="C1903" s="18">
        <v>2.4572660000000002</v>
      </c>
      <c r="D1903" s="149">
        <f t="shared" si="39"/>
        <v>-5.6521563846840372E-2</v>
      </c>
    </row>
    <row r="1904" spans="2:4" x14ac:dyDescent="0.25">
      <c r="B1904" s="12">
        <v>32091</v>
      </c>
      <c r="C1904" s="18">
        <v>2.6044749999999999</v>
      </c>
      <c r="D1904" s="149">
        <f t="shared" si="39"/>
        <v>4.5454527208772078E-2</v>
      </c>
    </row>
    <row r="1905" spans="2:4" x14ac:dyDescent="0.25">
      <c r="B1905" s="12">
        <v>32084</v>
      </c>
      <c r="C1905" s="18">
        <v>2.4912369999999999</v>
      </c>
      <c r="D1905" s="149">
        <f t="shared" si="39"/>
        <v>1.5646231601571747E-2</v>
      </c>
    </row>
    <row r="1906" spans="2:4" x14ac:dyDescent="0.25">
      <c r="B1906" s="12">
        <v>32077</v>
      </c>
      <c r="C1906" s="18">
        <v>2.4528590000000001</v>
      </c>
      <c r="D1906" s="149">
        <f t="shared" si="39"/>
        <v>9.499994196568462E-2</v>
      </c>
    </row>
    <row r="1907" spans="2:4" x14ac:dyDescent="0.25">
      <c r="B1907" s="12">
        <v>32070</v>
      </c>
      <c r="C1907" s="18">
        <v>2.2400540000000002</v>
      </c>
      <c r="D1907" s="149">
        <f t="shared" si="39"/>
        <v>0.16279035966211386</v>
      </c>
    </row>
    <row r="1908" spans="2:4" x14ac:dyDescent="0.25">
      <c r="B1908" s="12">
        <v>32063</v>
      </c>
      <c r="C1908" s="18">
        <v>1.926447</v>
      </c>
      <c r="D1908" s="149">
        <f t="shared" si="39"/>
        <v>-0.40277764860596743</v>
      </c>
    </row>
    <row r="1909" spans="2:4" x14ac:dyDescent="0.25">
      <c r="B1909" s="12">
        <v>32056</v>
      </c>
      <c r="C1909" s="18">
        <v>3.2256779999999998</v>
      </c>
      <c r="D1909" s="149">
        <f t="shared" si="39"/>
        <v>-6.1889211027072233E-2</v>
      </c>
    </row>
    <row r="1910" spans="2:4" x14ac:dyDescent="0.25">
      <c r="B1910" s="12">
        <v>32049</v>
      </c>
      <c r="C1910" s="18">
        <v>3.4384830000000002</v>
      </c>
      <c r="D1910" s="149">
        <f t="shared" si="39"/>
        <v>1.9933669130517417E-2</v>
      </c>
    </row>
    <row r="1911" spans="2:4" x14ac:dyDescent="0.25">
      <c r="B1911" s="12">
        <v>32042</v>
      </c>
      <c r="C1911" s="18">
        <v>3.3712810000000002</v>
      </c>
      <c r="D1911" s="149">
        <f t="shared" si="39"/>
        <v>6.3603957122444932E-2</v>
      </c>
    </row>
    <row r="1912" spans="2:4" x14ac:dyDescent="0.25">
      <c r="B1912" s="12">
        <v>32035</v>
      </c>
      <c r="C1912" s="18">
        <v>3.1696770000000001</v>
      </c>
      <c r="D1912" s="149">
        <f t="shared" si="39"/>
        <v>7.1169435937976644E-3</v>
      </c>
    </row>
    <row r="1913" spans="2:4" x14ac:dyDescent="0.25">
      <c r="B1913" s="12">
        <v>32028</v>
      </c>
      <c r="C1913" s="18">
        <v>3.147278</v>
      </c>
      <c r="D1913" s="149">
        <f t="shared" si="39"/>
        <v>3.571659751976819E-3</v>
      </c>
    </row>
    <row r="1914" spans="2:4" x14ac:dyDescent="0.25">
      <c r="B1914" s="12">
        <v>32021</v>
      </c>
      <c r="C1914" s="18">
        <v>3.1360769999999998</v>
      </c>
      <c r="D1914" s="149">
        <f t="shared" si="39"/>
        <v>-6.3544807952268245E-2</v>
      </c>
    </row>
    <row r="1915" spans="2:4" x14ac:dyDescent="0.25">
      <c r="B1915" s="12">
        <v>32014</v>
      </c>
      <c r="C1915" s="18">
        <v>3.348881</v>
      </c>
      <c r="D1915" s="149">
        <f t="shared" si="39"/>
        <v>-6.6443586280705569E-3</v>
      </c>
    </row>
    <row r="1916" spans="2:4" x14ac:dyDescent="0.25">
      <c r="B1916" s="12">
        <v>32007</v>
      </c>
      <c r="C1916" s="18">
        <v>3.3712810000000002</v>
      </c>
      <c r="D1916" s="149">
        <f t="shared" si="39"/>
        <v>-9.8687678842414028E-3</v>
      </c>
    </row>
    <row r="1917" spans="2:4" x14ac:dyDescent="0.25">
      <c r="B1917" s="12">
        <v>32000</v>
      </c>
      <c r="C1917" s="18">
        <v>3.4048829999999999</v>
      </c>
      <c r="D1917" s="149">
        <f t="shared" si="39"/>
        <v>-6.535789428535721E-3</v>
      </c>
    </row>
    <row r="1918" spans="2:4" x14ac:dyDescent="0.25">
      <c r="B1918" s="12">
        <v>31993</v>
      </c>
      <c r="C1918" s="18">
        <v>3.4272830000000001</v>
      </c>
      <c r="D1918" s="149">
        <f t="shared" si="39"/>
        <v>4.5704621463262818E-3</v>
      </c>
    </row>
    <row r="1919" spans="2:4" x14ac:dyDescent="0.25">
      <c r="B1919" s="12">
        <v>31986</v>
      </c>
      <c r="C1919" s="18">
        <v>3.4116900000000001</v>
      </c>
      <c r="D1919" s="149">
        <f t="shared" si="39"/>
        <v>3.7162173459551084E-2</v>
      </c>
    </row>
    <row r="1920" spans="2:4" x14ac:dyDescent="0.25">
      <c r="B1920" s="12">
        <v>31979</v>
      </c>
      <c r="C1920" s="18">
        <v>3.289447</v>
      </c>
      <c r="D1920" s="149">
        <f t="shared" si="39"/>
        <v>-1.9867555588662489E-2</v>
      </c>
    </row>
    <row r="1921" spans="2:4" x14ac:dyDescent="0.25">
      <c r="B1921" s="12">
        <v>31972</v>
      </c>
      <c r="C1921" s="18">
        <v>3.356125</v>
      </c>
      <c r="D1921" s="149">
        <f t="shared" si="39"/>
        <v>5.2264494826820274E-2</v>
      </c>
    </row>
    <row r="1922" spans="2:4" x14ac:dyDescent="0.25">
      <c r="B1922" s="12">
        <v>31965</v>
      </c>
      <c r="C1922" s="18">
        <v>3.1894309999999999</v>
      </c>
      <c r="D1922" s="149">
        <f t="shared" si="39"/>
        <v>0.11240271279369263</v>
      </c>
    </row>
    <row r="1923" spans="2:4" x14ac:dyDescent="0.25">
      <c r="B1923" s="12">
        <v>31958</v>
      </c>
      <c r="C1923" s="18">
        <v>2.8671549999999999</v>
      </c>
      <c r="D1923" s="149">
        <f t="shared" si="39"/>
        <v>7.8128515027444667E-3</v>
      </c>
    </row>
    <row r="1924" spans="2:4" x14ac:dyDescent="0.25">
      <c r="B1924" s="12">
        <v>31951</v>
      </c>
      <c r="C1924" s="18">
        <v>2.8449279999999999</v>
      </c>
      <c r="D1924" s="149">
        <f t="shared" si="39"/>
        <v>0</v>
      </c>
    </row>
    <row r="1925" spans="2:4" x14ac:dyDescent="0.25">
      <c r="B1925" s="12">
        <v>31944</v>
      </c>
      <c r="C1925" s="18">
        <v>2.8449279999999999</v>
      </c>
      <c r="D1925" s="149">
        <f t="shared" ref="D1925:D1988" si="40">C1925/C1926-1</f>
        <v>1.1858427286795648E-2</v>
      </c>
    </row>
    <row r="1926" spans="2:4" x14ac:dyDescent="0.25">
      <c r="B1926" s="12">
        <v>31937</v>
      </c>
      <c r="C1926" s="18">
        <v>2.8115869999999998</v>
      </c>
      <c r="D1926" s="149">
        <f t="shared" si="40"/>
        <v>-3.9377164149811961E-3</v>
      </c>
    </row>
    <row r="1927" spans="2:4" x14ac:dyDescent="0.25">
      <c r="B1927" s="12">
        <v>31930</v>
      </c>
      <c r="C1927" s="18">
        <v>2.822702</v>
      </c>
      <c r="D1927" s="149">
        <f t="shared" si="40"/>
        <v>3.2520702890521891E-2</v>
      </c>
    </row>
    <row r="1928" spans="2:4" x14ac:dyDescent="0.25">
      <c r="B1928" s="12">
        <v>31923</v>
      </c>
      <c r="C1928" s="18">
        <v>2.733797</v>
      </c>
      <c r="D1928" s="149">
        <f t="shared" si="40"/>
        <v>0</v>
      </c>
    </row>
    <row r="1929" spans="2:4" x14ac:dyDescent="0.25">
      <c r="B1929" s="12">
        <v>31916</v>
      </c>
      <c r="C1929" s="18">
        <v>2.733797</v>
      </c>
      <c r="D1929" s="149">
        <f t="shared" si="40"/>
        <v>-3.9062851502744467E-2</v>
      </c>
    </row>
    <row r="1930" spans="2:4" x14ac:dyDescent="0.25">
      <c r="B1930" s="12">
        <v>31909</v>
      </c>
      <c r="C1930" s="18">
        <v>2.8449279999999999</v>
      </c>
      <c r="D1930" s="149">
        <f t="shared" si="40"/>
        <v>-1.5384956154968932E-2</v>
      </c>
    </row>
    <row r="1931" spans="2:4" x14ac:dyDescent="0.25">
      <c r="B1931" s="12">
        <v>31902</v>
      </c>
      <c r="C1931" s="18">
        <v>2.8893810000000002</v>
      </c>
      <c r="D1931" s="149">
        <f t="shared" si="40"/>
        <v>0.13261267010469302</v>
      </c>
    </row>
    <row r="1932" spans="2:4" x14ac:dyDescent="0.25">
      <c r="B1932" s="12">
        <v>31895</v>
      </c>
      <c r="C1932" s="18">
        <v>2.5510760000000001</v>
      </c>
      <c r="D1932" s="149">
        <f t="shared" si="40"/>
        <v>3.1110644051081104E-2</v>
      </c>
    </row>
    <row r="1933" spans="2:4" x14ac:dyDescent="0.25">
      <c r="B1933" s="12">
        <v>31888</v>
      </c>
      <c r="C1933" s="18">
        <v>2.4741050000000002</v>
      </c>
      <c r="D1933" s="149">
        <f t="shared" si="40"/>
        <v>-4.4239686225778785E-3</v>
      </c>
    </row>
    <row r="1934" spans="2:4" x14ac:dyDescent="0.25">
      <c r="B1934" s="12">
        <v>31881</v>
      </c>
      <c r="C1934" s="18">
        <v>2.4850989999999999</v>
      </c>
      <c r="D1934" s="149">
        <f t="shared" si="40"/>
        <v>2.7272268804740873E-2</v>
      </c>
    </row>
    <row r="1935" spans="2:4" x14ac:dyDescent="0.25">
      <c r="B1935" s="12">
        <v>31874</v>
      </c>
      <c r="C1935" s="18">
        <v>2.4191240000000001</v>
      </c>
      <c r="D1935" s="149">
        <f t="shared" si="40"/>
        <v>-5.9828966820931306E-2</v>
      </c>
    </row>
    <row r="1936" spans="2:4" x14ac:dyDescent="0.25">
      <c r="B1936" s="12">
        <v>31867</v>
      </c>
      <c r="C1936" s="18">
        <v>2.5730680000000001</v>
      </c>
      <c r="D1936" s="149">
        <f t="shared" si="40"/>
        <v>4.9327273794997906E-2</v>
      </c>
    </row>
    <row r="1937" spans="2:4" x14ac:dyDescent="0.25">
      <c r="B1937" s="12">
        <v>31860</v>
      </c>
      <c r="C1937" s="18">
        <v>2.4521120000000001</v>
      </c>
      <c r="D1937" s="149">
        <f t="shared" si="40"/>
        <v>4.5044971234469156E-3</v>
      </c>
    </row>
    <row r="1938" spans="2:4" x14ac:dyDescent="0.25">
      <c r="B1938" s="12">
        <v>31853</v>
      </c>
      <c r="C1938" s="18">
        <v>2.4411160000000001</v>
      </c>
      <c r="D1938" s="149">
        <f t="shared" si="40"/>
        <v>6.7308041243964833E-2</v>
      </c>
    </row>
    <row r="1939" spans="2:4" x14ac:dyDescent="0.25">
      <c r="B1939" s="12">
        <v>31846</v>
      </c>
      <c r="C1939" s="18">
        <v>2.2871709999999998</v>
      </c>
      <c r="D1939" s="149">
        <f t="shared" si="40"/>
        <v>4.5226068648898332E-2</v>
      </c>
    </row>
    <row r="1940" spans="2:4" x14ac:dyDescent="0.25">
      <c r="B1940" s="12">
        <v>31839</v>
      </c>
      <c r="C1940" s="18">
        <v>2.1882069999999998</v>
      </c>
      <c r="D1940" s="149">
        <f t="shared" si="40"/>
        <v>5.2909976533106695E-2</v>
      </c>
    </row>
    <row r="1941" spans="2:4" x14ac:dyDescent="0.25">
      <c r="B1941" s="12">
        <v>31832</v>
      </c>
      <c r="C1941" s="18">
        <v>2.0782470000000002</v>
      </c>
      <c r="D1941" s="149">
        <f t="shared" si="40"/>
        <v>-2.0725359303487734E-2</v>
      </c>
    </row>
    <row r="1942" spans="2:4" x14ac:dyDescent="0.25">
      <c r="B1942" s="12">
        <v>31825</v>
      </c>
      <c r="C1942" s="18">
        <v>2.1222310000000002</v>
      </c>
      <c r="D1942" s="149">
        <f t="shared" si="40"/>
        <v>1.0470708109549642E-2</v>
      </c>
    </row>
    <row r="1943" spans="2:4" x14ac:dyDescent="0.25">
      <c r="B1943" s="12">
        <v>31818</v>
      </c>
      <c r="C1943" s="18">
        <v>2.1002399999999999</v>
      </c>
      <c r="D1943" s="149">
        <f t="shared" si="40"/>
        <v>-2.5510156735739309E-2</v>
      </c>
    </row>
    <row r="1944" spans="2:4" x14ac:dyDescent="0.25">
      <c r="B1944" s="12">
        <v>31811</v>
      </c>
      <c r="C1944" s="18">
        <v>2.1552199999999999</v>
      </c>
      <c r="D1944" s="149">
        <f t="shared" si="40"/>
        <v>6.7537781035925892E-2</v>
      </c>
    </row>
    <row r="1945" spans="2:4" x14ac:dyDescent="0.25">
      <c r="B1945" s="12">
        <v>31804</v>
      </c>
      <c r="C1945" s="18">
        <v>2.0188700000000002</v>
      </c>
      <c r="D1945" s="149">
        <f t="shared" si="40"/>
        <v>-2.6177212430039565E-2</v>
      </c>
    </row>
    <row r="1946" spans="2:4" x14ac:dyDescent="0.25">
      <c r="B1946" s="12">
        <v>31797</v>
      </c>
      <c r="C1946" s="18">
        <v>2.0731389999999998</v>
      </c>
      <c r="D1946" s="149">
        <f t="shared" si="40"/>
        <v>-1.5463266372227946E-2</v>
      </c>
    </row>
    <row r="1947" spans="2:4" x14ac:dyDescent="0.25">
      <c r="B1947" s="12">
        <v>31790</v>
      </c>
      <c r="C1947" s="18">
        <v>2.1057000000000001</v>
      </c>
      <c r="D1947" s="149">
        <f t="shared" si="40"/>
        <v>2.6454216593197577E-2</v>
      </c>
    </row>
    <row r="1948" spans="2:4" x14ac:dyDescent="0.25">
      <c r="B1948" s="12">
        <v>31783</v>
      </c>
      <c r="C1948" s="18">
        <v>2.051431</v>
      </c>
      <c r="D1948" s="149">
        <f t="shared" si="40"/>
        <v>6.7796839548173837E-2</v>
      </c>
    </row>
    <row r="1949" spans="2:4" x14ac:dyDescent="0.25">
      <c r="B1949" s="12">
        <v>31776</v>
      </c>
      <c r="C1949" s="18">
        <v>1.921181</v>
      </c>
      <c r="D1949" s="149">
        <f t="shared" si="40"/>
        <v>2.3120559217708614E-2</v>
      </c>
    </row>
    <row r="1950" spans="2:4" x14ac:dyDescent="0.25">
      <c r="B1950" s="12">
        <v>31769</v>
      </c>
      <c r="C1950" s="18">
        <v>1.877766</v>
      </c>
      <c r="D1950" s="149">
        <f t="shared" si="40"/>
        <v>0</v>
      </c>
    </row>
    <row r="1951" spans="2:4" x14ac:dyDescent="0.25">
      <c r="B1951" s="12">
        <v>31762</v>
      </c>
      <c r="C1951" s="18">
        <v>1.877766</v>
      </c>
      <c r="D1951" s="149">
        <f t="shared" si="40"/>
        <v>1.764738080308792E-2</v>
      </c>
    </row>
    <row r="1952" spans="2:4" x14ac:dyDescent="0.25">
      <c r="B1952" s="12">
        <v>31755</v>
      </c>
      <c r="C1952" s="18">
        <v>1.8452029999999999</v>
      </c>
      <c r="D1952" s="149">
        <f t="shared" si="40"/>
        <v>0</v>
      </c>
    </row>
    <row r="1953" spans="2:4" x14ac:dyDescent="0.25">
      <c r="B1953" s="12">
        <v>31748</v>
      </c>
      <c r="C1953" s="18">
        <v>1.8452029999999999</v>
      </c>
      <c r="D1953" s="149">
        <f t="shared" si="40"/>
        <v>1.796440550798839E-2</v>
      </c>
    </row>
    <row r="1954" spans="2:4" x14ac:dyDescent="0.25">
      <c r="B1954" s="12">
        <v>31741</v>
      </c>
      <c r="C1954" s="18">
        <v>1.81264</v>
      </c>
      <c r="D1954" s="149">
        <f t="shared" si="40"/>
        <v>2.4539572151406563E-2</v>
      </c>
    </row>
    <row r="1955" spans="2:4" x14ac:dyDescent="0.25">
      <c r="B1955" s="12">
        <v>31734</v>
      </c>
      <c r="C1955" s="18">
        <v>1.7692239999999999</v>
      </c>
      <c r="D1955" s="149">
        <f t="shared" si="40"/>
        <v>-4.1176499279483081E-2</v>
      </c>
    </row>
    <row r="1956" spans="2:4" x14ac:dyDescent="0.25">
      <c r="B1956" s="12">
        <v>31727</v>
      </c>
      <c r="C1956" s="18">
        <v>1.8452029999999999</v>
      </c>
      <c r="D1956" s="149">
        <f t="shared" si="40"/>
        <v>-0.10994728284017619</v>
      </c>
    </row>
    <row r="1957" spans="2:4" x14ac:dyDescent="0.25">
      <c r="B1957" s="12">
        <v>31720</v>
      </c>
      <c r="C1957" s="18">
        <v>2.0731389999999998</v>
      </c>
      <c r="D1957" s="149">
        <f t="shared" si="40"/>
        <v>-4.3417975707306544E-2</v>
      </c>
    </row>
    <row r="1958" spans="2:4" x14ac:dyDescent="0.25">
      <c r="B1958" s="12">
        <v>31713</v>
      </c>
      <c r="C1958" s="18">
        <v>2.1672359999999999</v>
      </c>
      <c r="D1958" s="149">
        <f t="shared" si="40"/>
        <v>-2.8846003040855384E-2</v>
      </c>
    </row>
    <row r="1959" spans="2:4" x14ac:dyDescent="0.25">
      <c r="B1959" s="12">
        <v>31706</v>
      </c>
      <c r="C1959" s="18">
        <v>2.2316090000000002</v>
      </c>
      <c r="D1959" s="149">
        <f t="shared" si="40"/>
        <v>-3.7037404620009706E-2</v>
      </c>
    </row>
    <row r="1960" spans="2:4" x14ac:dyDescent="0.25">
      <c r="B1960" s="12">
        <v>31699</v>
      </c>
      <c r="C1960" s="18">
        <v>2.3174410000000001</v>
      </c>
      <c r="D1960" s="149">
        <f t="shared" si="40"/>
        <v>-9.1739785146679464E-3</v>
      </c>
    </row>
    <row r="1961" spans="2:4" x14ac:dyDescent="0.25">
      <c r="B1961" s="12">
        <v>31692</v>
      </c>
      <c r="C1961" s="18">
        <v>2.3388979999999999</v>
      </c>
      <c r="D1961" s="149">
        <f t="shared" si="40"/>
        <v>2.8301733328936818E-2</v>
      </c>
    </row>
    <row r="1962" spans="2:4" x14ac:dyDescent="0.25">
      <c r="B1962" s="12">
        <v>31685</v>
      </c>
      <c r="C1962" s="18">
        <v>2.2745250000000001</v>
      </c>
      <c r="D1962" s="149">
        <f t="shared" si="40"/>
        <v>0.12765935295027564</v>
      </c>
    </row>
    <row r="1963" spans="2:4" x14ac:dyDescent="0.25">
      <c r="B1963" s="12">
        <v>31678</v>
      </c>
      <c r="C1963" s="18">
        <v>2.0170319999999999</v>
      </c>
      <c r="D1963" s="149">
        <f t="shared" si="40"/>
        <v>-6.4676349300048619E-2</v>
      </c>
    </row>
    <row r="1964" spans="2:4" x14ac:dyDescent="0.25">
      <c r="B1964" s="12">
        <v>31671</v>
      </c>
      <c r="C1964" s="18">
        <v>2.156507</v>
      </c>
      <c r="D1964" s="149">
        <f t="shared" si="40"/>
        <v>0.28025539721034054</v>
      </c>
    </row>
    <row r="1965" spans="2:4" x14ac:dyDescent="0.25">
      <c r="B1965" s="12">
        <v>31664</v>
      </c>
      <c r="C1965" s="18">
        <v>1.6844349999999999</v>
      </c>
      <c r="D1965" s="149">
        <f t="shared" si="40"/>
        <v>-2.4845543930825942E-2</v>
      </c>
    </row>
    <row r="1966" spans="2:4" x14ac:dyDescent="0.25">
      <c r="B1966" s="12">
        <v>31657</v>
      </c>
      <c r="C1966" s="18">
        <v>1.727352</v>
      </c>
      <c r="D1966" s="149">
        <f t="shared" si="40"/>
        <v>6.6225202353241697E-2</v>
      </c>
    </row>
    <row r="1967" spans="2:4" x14ac:dyDescent="0.25">
      <c r="B1967" s="12">
        <v>31650</v>
      </c>
      <c r="C1967" s="18">
        <v>1.620063</v>
      </c>
      <c r="D1967" s="149">
        <f t="shared" si="40"/>
        <v>0</v>
      </c>
    </row>
    <row r="1968" spans="2:4" x14ac:dyDescent="0.25">
      <c r="B1968" s="12">
        <v>31643</v>
      </c>
      <c r="C1968" s="18">
        <v>1.620063</v>
      </c>
      <c r="D1968" s="149">
        <f t="shared" si="40"/>
        <v>6.3380249333280014E-2</v>
      </c>
    </row>
    <row r="1969" spans="2:4" x14ac:dyDescent="0.25">
      <c r="B1969" s="12">
        <v>31636</v>
      </c>
      <c r="C1969" s="18">
        <v>1.5235030000000001</v>
      </c>
      <c r="D1969" s="149">
        <f t="shared" si="40"/>
        <v>5.1851662626579254E-2</v>
      </c>
    </row>
    <row r="1970" spans="2:4" x14ac:dyDescent="0.25">
      <c r="B1970" s="12">
        <v>31629</v>
      </c>
      <c r="C1970" s="18">
        <v>1.448401</v>
      </c>
      <c r="D1970" s="149">
        <f t="shared" si="40"/>
        <v>0.11002276909258524</v>
      </c>
    </row>
    <row r="1971" spans="2:4" x14ac:dyDescent="0.25">
      <c r="B1971" s="12">
        <v>31622</v>
      </c>
      <c r="C1971" s="18">
        <v>1.3048390000000001</v>
      </c>
      <c r="D1971" s="149">
        <f t="shared" si="40"/>
        <v>-8.8235458530906641E-2</v>
      </c>
    </row>
    <row r="1972" spans="2:4" x14ac:dyDescent="0.25">
      <c r="B1972" s="12">
        <v>31615</v>
      </c>
      <c r="C1972" s="18">
        <v>1.431114</v>
      </c>
      <c r="D1972" s="149">
        <f t="shared" si="40"/>
        <v>-2.1582271471174197E-2</v>
      </c>
    </row>
    <row r="1973" spans="2:4" x14ac:dyDescent="0.25">
      <c r="B1973" s="12">
        <v>31608</v>
      </c>
      <c r="C1973" s="18">
        <v>1.462682</v>
      </c>
      <c r="D1973" s="149">
        <f t="shared" si="40"/>
        <v>-9.1503556204553638E-2</v>
      </c>
    </row>
    <row r="1974" spans="2:4" x14ac:dyDescent="0.25">
      <c r="B1974" s="12">
        <v>31601</v>
      </c>
      <c r="C1974" s="18">
        <v>1.6100030000000001</v>
      </c>
      <c r="D1974" s="149">
        <f t="shared" si="40"/>
        <v>-4.9689349339446687E-2</v>
      </c>
    </row>
    <row r="1975" spans="2:4" x14ac:dyDescent="0.25">
      <c r="B1975" s="12">
        <v>31594</v>
      </c>
      <c r="C1975" s="18">
        <v>1.694186</v>
      </c>
      <c r="D1975" s="149">
        <f t="shared" si="40"/>
        <v>-2.424322358330655E-2</v>
      </c>
    </row>
    <row r="1976" spans="2:4" x14ac:dyDescent="0.25">
      <c r="B1976" s="12">
        <v>31587</v>
      </c>
      <c r="C1976" s="18">
        <v>1.7362789999999999</v>
      </c>
      <c r="D1976" s="149">
        <f t="shared" si="40"/>
        <v>6.0982004977532256E-3</v>
      </c>
    </row>
    <row r="1977" spans="2:4" x14ac:dyDescent="0.25">
      <c r="B1977" s="12">
        <v>31580</v>
      </c>
      <c r="C1977" s="18">
        <v>1.7257549999999999</v>
      </c>
      <c r="D1977" s="149">
        <f t="shared" si="40"/>
        <v>0</v>
      </c>
    </row>
    <row r="1978" spans="2:4" x14ac:dyDescent="0.25">
      <c r="B1978" s="12">
        <v>31573</v>
      </c>
      <c r="C1978" s="18">
        <v>1.7257549999999999</v>
      </c>
      <c r="D1978" s="149">
        <f t="shared" si="40"/>
        <v>-2.9585535960197307E-2</v>
      </c>
    </row>
    <row r="1979" spans="2:4" x14ac:dyDescent="0.25">
      <c r="B1979" s="12">
        <v>31566</v>
      </c>
      <c r="C1979" s="18">
        <v>1.7783690000000001</v>
      </c>
      <c r="D1979" s="149">
        <f t="shared" si="40"/>
        <v>-1.7441491057423431E-2</v>
      </c>
    </row>
    <row r="1980" spans="2:4" x14ac:dyDescent="0.25">
      <c r="B1980" s="12">
        <v>31559</v>
      </c>
      <c r="C1980" s="18">
        <v>1.8099369999999999</v>
      </c>
      <c r="D1980" s="149">
        <f t="shared" si="40"/>
        <v>4.2422905535343114E-2</v>
      </c>
    </row>
    <row r="1981" spans="2:4" x14ac:dyDescent="0.25">
      <c r="B1981" s="12">
        <v>31552</v>
      </c>
      <c r="C1981" s="18">
        <v>1.7362789999999999</v>
      </c>
      <c r="D1981" s="149">
        <f t="shared" si="40"/>
        <v>0</v>
      </c>
    </row>
    <row r="1982" spans="2:4" x14ac:dyDescent="0.25">
      <c r="B1982" s="12">
        <v>31545</v>
      </c>
      <c r="C1982" s="18">
        <v>1.7362789999999999</v>
      </c>
      <c r="D1982" s="149">
        <f t="shared" si="40"/>
        <v>-3.5086422579795551E-2</v>
      </c>
    </row>
    <row r="1983" spans="2:4" x14ac:dyDescent="0.25">
      <c r="B1983" s="12">
        <v>31538</v>
      </c>
      <c r="C1983" s="18">
        <v>1.7994140000000001</v>
      </c>
      <c r="D1983" s="149">
        <f t="shared" si="40"/>
        <v>9.1953625404685324E-2</v>
      </c>
    </row>
    <row r="1984" spans="2:4" x14ac:dyDescent="0.25">
      <c r="B1984" s="12">
        <v>31531</v>
      </c>
      <c r="C1984" s="18">
        <v>1.647885</v>
      </c>
      <c r="D1984" s="149">
        <f t="shared" si="40"/>
        <v>-2.4540323984130974E-2</v>
      </c>
    </row>
    <row r="1985" spans="2:4" x14ac:dyDescent="0.25">
      <c r="B1985" s="12">
        <v>31524</v>
      </c>
      <c r="C1985" s="18">
        <v>1.6893419999999999</v>
      </c>
      <c r="D1985" s="149">
        <f t="shared" si="40"/>
        <v>6.1734020180144178E-3</v>
      </c>
    </row>
    <row r="1986" spans="2:4" x14ac:dyDescent="0.25">
      <c r="B1986" s="12">
        <v>31517</v>
      </c>
      <c r="C1986" s="18">
        <v>1.6789769999999999</v>
      </c>
      <c r="D1986" s="149">
        <f t="shared" si="40"/>
        <v>-6.1355249558703306E-3</v>
      </c>
    </row>
    <row r="1987" spans="2:4" x14ac:dyDescent="0.25">
      <c r="B1987" s="12">
        <v>31510</v>
      </c>
      <c r="C1987" s="18">
        <v>1.6893419999999999</v>
      </c>
      <c r="D1987" s="149">
        <f t="shared" si="40"/>
        <v>-5.2324756243208759E-2</v>
      </c>
    </row>
    <row r="1988" spans="2:4" x14ac:dyDescent="0.25">
      <c r="B1988" s="12">
        <v>31503</v>
      </c>
      <c r="C1988" s="18">
        <v>1.7826169999999999</v>
      </c>
      <c r="D1988" s="149">
        <f t="shared" si="40"/>
        <v>-3.3708224514067187E-2</v>
      </c>
    </row>
    <row r="1989" spans="2:4" x14ac:dyDescent="0.25">
      <c r="B1989" s="12">
        <v>31496</v>
      </c>
      <c r="C1989" s="18">
        <v>1.8448020000000001</v>
      </c>
      <c r="D1989" s="149">
        <f t="shared" ref="D1989:D2052" si="41">C1989/C1990-1</f>
        <v>-2.7322260313336066E-2</v>
      </c>
    </row>
    <row r="1990" spans="2:4" x14ac:dyDescent="0.25">
      <c r="B1990" s="12">
        <v>31489</v>
      </c>
      <c r="C1990" s="18">
        <v>1.896622</v>
      </c>
      <c r="D1990" s="149">
        <f t="shared" si="41"/>
        <v>-2.1390768900545365E-2</v>
      </c>
    </row>
    <row r="1991" spans="2:4" x14ac:dyDescent="0.25">
      <c r="B1991" s="12">
        <v>31482</v>
      </c>
      <c r="C1991" s="18">
        <v>1.9380790000000001</v>
      </c>
      <c r="D1991" s="149">
        <f t="shared" si="41"/>
        <v>5.0562065739304218E-2</v>
      </c>
    </row>
    <row r="1992" spans="2:4" x14ac:dyDescent="0.25">
      <c r="B1992" s="12">
        <v>31475</v>
      </c>
      <c r="C1992" s="18">
        <v>1.8448020000000001</v>
      </c>
      <c r="D1992" s="149">
        <f t="shared" si="41"/>
        <v>-5.3191702297680665E-2</v>
      </c>
    </row>
    <row r="1993" spans="2:4" x14ac:dyDescent="0.25">
      <c r="B1993" s="12">
        <v>31468</v>
      </c>
      <c r="C1993" s="18">
        <v>1.9484429999999999</v>
      </c>
      <c r="D1993" s="149">
        <f t="shared" si="41"/>
        <v>5.6180012814383229E-2</v>
      </c>
    </row>
    <row r="1994" spans="2:4" x14ac:dyDescent="0.25">
      <c r="B1994" s="12">
        <v>31461</v>
      </c>
      <c r="C1994" s="18">
        <v>1.8448020000000001</v>
      </c>
      <c r="D1994" s="149">
        <f t="shared" si="41"/>
        <v>-2.1977905461501024E-2</v>
      </c>
    </row>
    <row r="1995" spans="2:4" x14ac:dyDescent="0.25">
      <c r="B1995" s="12">
        <v>31454</v>
      </c>
      <c r="C1995" s="18">
        <v>1.886258</v>
      </c>
      <c r="D1995" s="149">
        <f t="shared" si="41"/>
        <v>2.8248433580202681E-2</v>
      </c>
    </row>
    <row r="1996" spans="2:4" x14ac:dyDescent="0.25">
      <c r="B1996" s="12">
        <v>31447</v>
      </c>
      <c r="C1996" s="18">
        <v>1.834438</v>
      </c>
      <c r="D1996" s="149">
        <f t="shared" si="41"/>
        <v>-2.553767224980652E-2</v>
      </c>
    </row>
    <row r="1997" spans="2:4" x14ac:dyDescent="0.25">
      <c r="B1997" s="12">
        <v>31440</v>
      </c>
      <c r="C1997" s="18">
        <v>1.8825130000000001</v>
      </c>
      <c r="D1997" s="149">
        <f t="shared" si="41"/>
        <v>5.4649916332003556E-3</v>
      </c>
    </row>
    <row r="1998" spans="2:4" x14ac:dyDescent="0.25">
      <c r="B1998" s="12">
        <v>31433</v>
      </c>
      <c r="C1998" s="18">
        <v>1.8722810000000001</v>
      </c>
      <c r="D1998" s="149">
        <f t="shared" si="41"/>
        <v>-7.5757732826458479E-2</v>
      </c>
    </row>
    <row r="1999" spans="2:4" x14ac:dyDescent="0.25">
      <c r="B1999" s="12">
        <v>31426</v>
      </c>
      <c r="C1999" s="18">
        <v>2.025747</v>
      </c>
      <c r="D1999" s="149">
        <f t="shared" si="41"/>
        <v>-2.4630435138489948E-2</v>
      </c>
    </row>
    <row r="2000" spans="2:4" x14ac:dyDescent="0.25">
      <c r="B2000" s="12">
        <v>31419</v>
      </c>
      <c r="C2000" s="18">
        <v>2.076902</v>
      </c>
      <c r="D2000" s="149">
        <f t="shared" si="41"/>
        <v>-2.4037901258237571E-2</v>
      </c>
    </row>
    <row r="2001" spans="2:4" x14ac:dyDescent="0.25">
      <c r="B2001" s="12">
        <v>31412</v>
      </c>
      <c r="C2001" s="18">
        <v>2.1280559999999999</v>
      </c>
      <c r="D2001" s="149">
        <f t="shared" si="41"/>
        <v>-9.523774061934831E-3</v>
      </c>
    </row>
    <row r="2002" spans="2:4" x14ac:dyDescent="0.25">
      <c r="B2002" s="12">
        <v>31405</v>
      </c>
      <c r="C2002" s="18">
        <v>2.1485180000000001</v>
      </c>
      <c r="D2002" s="149">
        <f t="shared" si="41"/>
        <v>4.9999291372484489E-2</v>
      </c>
    </row>
    <row r="2003" spans="2:4" x14ac:dyDescent="0.25">
      <c r="B2003" s="12">
        <v>31398</v>
      </c>
      <c r="C2003" s="18">
        <v>2.0462090000000002</v>
      </c>
      <c r="D2003" s="149">
        <f t="shared" si="41"/>
        <v>-3.3815825198021399E-2</v>
      </c>
    </row>
    <row r="2004" spans="2:4" x14ac:dyDescent="0.25">
      <c r="B2004" s="12">
        <v>31391</v>
      </c>
      <c r="C2004" s="18">
        <v>2.1178249999999998</v>
      </c>
      <c r="D2004" s="149">
        <f t="shared" si="41"/>
        <v>4.8538737281118571E-3</v>
      </c>
    </row>
    <row r="2005" spans="2:4" x14ac:dyDescent="0.25">
      <c r="B2005" s="12">
        <v>31384</v>
      </c>
      <c r="C2005" s="18">
        <v>2.1075949999999999</v>
      </c>
      <c r="D2005" s="149">
        <f t="shared" si="41"/>
        <v>-2.3696583671105942E-2</v>
      </c>
    </row>
    <row r="2006" spans="2:4" x14ac:dyDescent="0.25">
      <c r="B2006" s="12">
        <v>31377</v>
      </c>
      <c r="C2006" s="18">
        <v>2.1587499999999999</v>
      </c>
      <c r="D2006" s="149">
        <f t="shared" si="41"/>
        <v>1.9324070685727168E-2</v>
      </c>
    </row>
    <row r="2007" spans="2:4" x14ac:dyDescent="0.25">
      <c r="B2007" s="12">
        <v>31370</v>
      </c>
      <c r="C2007" s="18">
        <v>2.1178249999999998</v>
      </c>
      <c r="D2007" s="149">
        <f t="shared" si="41"/>
        <v>-2.3585719014726836E-2</v>
      </c>
    </row>
    <row r="2008" spans="2:4" x14ac:dyDescent="0.25">
      <c r="B2008" s="12">
        <v>31363</v>
      </c>
      <c r="C2008" s="18">
        <v>2.1689820000000002</v>
      </c>
      <c r="D2008" s="149">
        <f t="shared" si="41"/>
        <v>-1.395387320678132E-2</v>
      </c>
    </row>
    <row r="2009" spans="2:4" x14ac:dyDescent="0.25">
      <c r="B2009" s="12">
        <v>31356</v>
      </c>
      <c r="C2009" s="18">
        <v>2.1996760000000002</v>
      </c>
      <c r="D2009" s="149">
        <f t="shared" si="41"/>
        <v>2.0524849728778882E-2</v>
      </c>
    </row>
    <row r="2010" spans="2:4" x14ac:dyDescent="0.25">
      <c r="B2010" s="12">
        <v>31349</v>
      </c>
      <c r="C2010" s="18">
        <v>2.1554359999999999</v>
      </c>
      <c r="D2010" s="149">
        <f t="shared" si="41"/>
        <v>-5.3334574802624046E-2</v>
      </c>
    </row>
    <row r="2011" spans="2:4" x14ac:dyDescent="0.25">
      <c r="B2011" s="12">
        <v>31342</v>
      </c>
      <c r="C2011" s="18">
        <v>2.276872</v>
      </c>
      <c r="D2011" s="149">
        <f t="shared" si="41"/>
        <v>-8.5365834063100055E-2</v>
      </c>
    </row>
    <row r="2012" spans="2:4" x14ac:dyDescent="0.25">
      <c r="B2012" s="12">
        <v>31335</v>
      </c>
      <c r="C2012" s="18">
        <v>2.4893800000000001</v>
      </c>
      <c r="D2012" s="149">
        <f t="shared" si="41"/>
        <v>-1.6000496470356618E-2</v>
      </c>
    </row>
    <row r="2013" spans="2:4" x14ac:dyDescent="0.25">
      <c r="B2013" s="12">
        <v>31328</v>
      </c>
      <c r="C2013" s="18">
        <v>2.5298590000000001</v>
      </c>
      <c r="D2013" s="149">
        <f t="shared" si="41"/>
        <v>-1.5747746598110179E-2</v>
      </c>
    </row>
    <row r="2014" spans="2:4" x14ac:dyDescent="0.25">
      <c r="B2014" s="12">
        <v>31321</v>
      </c>
      <c r="C2014" s="18">
        <v>2.5703360000000002</v>
      </c>
      <c r="D2014" s="149">
        <f t="shared" si="41"/>
        <v>3.9531836193444914E-3</v>
      </c>
    </row>
    <row r="2015" spans="2:4" x14ac:dyDescent="0.25">
      <c r="B2015" s="12">
        <v>31314</v>
      </c>
      <c r="C2015" s="18">
        <v>2.5602149999999999</v>
      </c>
      <c r="D2015" s="149">
        <f t="shared" si="41"/>
        <v>1.6063165247208078E-2</v>
      </c>
    </row>
    <row r="2016" spans="2:4" x14ac:dyDescent="0.25">
      <c r="B2016" s="12">
        <v>31307</v>
      </c>
      <c r="C2016" s="18">
        <v>2.5197400000000001</v>
      </c>
      <c r="D2016" s="149">
        <f t="shared" si="41"/>
        <v>4.6219002044904922E-2</v>
      </c>
    </row>
    <row r="2017" spans="2:4" x14ac:dyDescent="0.25">
      <c r="B2017" s="12">
        <v>31300</v>
      </c>
      <c r="C2017" s="18">
        <v>2.4084249999999998</v>
      </c>
      <c r="D2017" s="149">
        <f t="shared" si="41"/>
        <v>-8.3329799152866979E-3</v>
      </c>
    </row>
    <row r="2018" spans="2:4" x14ac:dyDescent="0.25">
      <c r="B2018" s="12">
        <v>31293</v>
      </c>
      <c r="C2018" s="18">
        <v>2.4286629999999998</v>
      </c>
      <c r="D2018" s="149">
        <f t="shared" si="41"/>
        <v>0</v>
      </c>
    </row>
    <row r="2019" spans="2:4" x14ac:dyDescent="0.25">
      <c r="B2019" s="12">
        <v>31286</v>
      </c>
      <c r="C2019" s="18">
        <v>2.4286629999999998</v>
      </c>
      <c r="D2019" s="149">
        <f t="shared" si="41"/>
        <v>-1.6393157131632918E-2</v>
      </c>
    </row>
    <row r="2020" spans="2:4" x14ac:dyDescent="0.25">
      <c r="B2020" s="12">
        <v>31279</v>
      </c>
      <c r="C2020" s="18">
        <v>2.4691399999999999</v>
      </c>
      <c r="D2020" s="149">
        <f t="shared" si="41"/>
        <v>4.273448687829573E-2</v>
      </c>
    </row>
    <row r="2021" spans="2:4" x14ac:dyDescent="0.25">
      <c r="B2021" s="12">
        <v>31272</v>
      </c>
      <c r="C2021" s="18">
        <v>2.367947</v>
      </c>
      <c r="D2021" s="149">
        <f t="shared" si="41"/>
        <v>-1.265769477097145E-2</v>
      </c>
    </row>
    <row r="2022" spans="2:4" x14ac:dyDescent="0.25">
      <c r="B2022" s="12">
        <v>31265</v>
      </c>
      <c r="C2022" s="18">
        <v>2.398304</v>
      </c>
      <c r="D2022" s="149">
        <f t="shared" si="41"/>
        <v>-2.3200725949264922E-2</v>
      </c>
    </row>
    <row r="2023" spans="2:4" x14ac:dyDescent="0.25">
      <c r="B2023" s="12">
        <v>31258</v>
      </c>
      <c r="C2023" s="18">
        <v>2.4552679999999998</v>
      </c>
      <c r="D2023" s="149">
        <f t="shared" si="41"/>
        <v>2.0833541219710927E-2</v>
      </c>
    </row>
    <row r="2024" spans="2:4" x14ac:dyDescent="0.25">
      <c r="B2024" s="12">
        <v>31251</v>
      </c>
      <c r="C2024" s="18">
        <v>2.40516</v>
      </c>
      <c r="D2024" s="149">
        <f t="shared" si="41"/>
        <v>8.1081081081081141E-2</v>
      </c>
    </row>
    <row r="2025" spans="2:4" x14ac:dyDescent="0.25">
      <c r="B2025" s="12">
        <v>31244</v>
      </c>
      <c r="C2025" s="18">
        <v>2.2247729999999999</v>
      </c>
      <c r="D2025" s="149">
        <f t="shared" si="41"/>
        <v>3.738317757009324E-2</v>
      </c>
    </row>
    <row r="2026" spans="2:4" x14ac:dyDescent="0.25">
      <c r="B2026" s="12">
        <v>31237</v>
      </c>
      <c r="C2026" s="18">
        <v>2.1446010000000002</v>
      </c>
      <c r="D2026" s="149">
        <f t="shared" si="41"/>
        <v>-4.6513937705110475E-3</v>
      </c>
    </row>
    <row r="2027" spans="2:4" x14ac:dyDescent="0.25">
      <c r="B2027" s="12">
        <v>31230</v>
      </c>
      <c r="C2027" s="18">
        <v>2.154623</v>
      </c>
      <c r="D2027" s="149">
        <f t="shared" si="41"/>
        <v>-3.5874431435545584E-2</v>
      </c>
    </row>
    <row r="2028" spans="2:4" x14ac:dyDescent="0.25">
      <c r="B2028" s="12">
        <v>31223</v>
      </c>
      <c r="C2028" s="18">
        <v>2.2347950000000001</v>
      </c>
      <c r="D2028" s="149">
        <f t="shared" si="41"/>
        <v>2.2936008682250764E-2</v>
      </c>
    </row>
    <row r="2029" spans="2:4" x14ac:dyDescent="0.25">
      <c r="B2029" s="12">
        <v>31216</v>
      </c>
      <c r="C2029" s="18">
        <v>2.1846869999999998</v>
      </c>
      <c r="D2029" s="149">
        <f t="shared" si="41"/>
        <v>1.3953253074899807E-2</v>
      </c>
    </row>
    <row r="2030" spans="2:4" x14ac:dyDescent="0.25">
      <c r="B2030" s="12">
        <v>31209</v>
      </c>
      <c r="C2030" s="18">
        <v>2.154623</v>
      </c>
      <c r="D2030" s="149">
        <f t="shared" si="41"/>
        <v>-1.3761239024171368E-2</v>
      </c>
    </row>
    <row r="2031" spans="2:4" x14ac:dyDescent="0.25">
      <c r="B2031" s="12">
        <v>31202</v>
      </c>
      <c r="C2031" s="18">
        <v>2.1846869999999998</v>
      </c>
      <c r="D2031" s="149">
        <f t="shared" si="41"/>
        <v>-3.539823008849563E-2</v>
      </c>
    </row>
    <row r="2032" spans="2:4" x14ac:dyDescent="0.25">
      <c r="B2032" s="12">
        <v>31195</v>
      </c>
      <c r="C2032" s="18">
        <v>2.264859</v>
      </c>
      <c r="D2032" s="149">
        <f t="shared" si="41"/>
        <v>-3.8297259804564776E-2</v>
      </c>
    </row>
    <row r="2033" spans="2:4" x14ac:dyDescent="0.25">
      <c r="B2033" s="12">
        <v>31188</v>
      </c>
      <c r="C2033" s="18">
        <v>2.355051</v>
      </c>
      <c r="D2033" s="149">
        <f t="shared" si="41"/>
        <v>-4.2379223652198039E-3</v>
      </c>
    </row>
    <row r="2034" spans="2:4" x14ac:dyDescent="0.25">
      <c r="B2034" s="12">
        <v>31181</v>
      </c>
      <c r="C2034" s="18">
        <v>2.3650739999999999</v>
      </c>
      <c r="D2034" s="149">
        <f t="shared" si="41"/>
        <v>1.7241379310344751E-2</v>
      </c>
    </row>
    <row r="2035" spans="2:4" x14ac:dyDescent="0.25">
      <c r="B2035" s="12">
        <v>31174</v>
      </c>
      <c r="C2035" s="18">
        <v>2.3249879999999998</v>
      </c>
      <c r="D2035" s="149">
        <f t="shared" si="41"/>
        <v>5.4459843920996232E-2</v>
      </c>
    </row>
    <row r="2036" spans="2:4" x14ac:dyDescent="0.25">
      <c r="B2036" s="12">
        <v>31167</v>
      </c>
      <c r="C2036" s="18">
        <v>2.2049089999999998</v>
      </c>
      <c r="D2036" s="149">
        <f t="shared" si="41"/>
        <v>2.3041421200056256E-2</v>
      </c>
    </row>
    <row r="2037" spans="2:4" x14ac:dyDescent="0.25">
      <c r="B2037" s="12">
        <v>31160</v>
      </c>
      <c r="C2037" s="18">
        <v>2.155249</v>
      </c>
      <c r="D2037" s="149">
        <f t="shared" si="41"/>
        <v>4.6296188395467119E-3</v>
      </c>
    </row>
    <row r="2038" spans="2:4" x14ac:dyDescent="0.25">
      <c r="B2038" s="12">
        <v>31153</v>
      </c>
      <c r="C2038" s="18">
        <v>2.1453169999999999</v>
      </c>
      <c r="D2038" s="149">
        <f t="shared" si="41"/>
        <v>0</v>
      </c>
    </row>
    <row r="2039" spans="2:4" x14ac:dyDescent="0.25">
      <c r="B2039" s="12">
        <v>31146</v>
      </c>
      <c r="C2039" s="18">
        <v>2.1453169999999999</v>
      </c>
      <c r="D2039" s="149">
        <f t="shared" si="41"/>
        <v>4.6511519000087542E-3</v>
      </c>
    </row>
    <row r="2040" spans="2:4" x14ac:dyDescent="0.25">
      <c r="B2040" s="12">
        <v>31139</v>
      </c>
      <c r="C2040" s="18">
        <v>2.1353849999999999</v>
      </c>
      <c r="D2040" s="149">
        <f t="shared" si="41"/>
        <v>-9.2165684800225023E-3</v>
      </c>
    </row>
    <row r="2041" spans="2:4" x14ac:dyDescent="0.25">
      <c r="B2041" s="12">
        <v>31132</v>
      </c>
      <c r="C2041" s="18">
        <v>2.155249</v>
      </c>
      <c r="D2041" s="149">
        <f t="shared" si="41"/>
        <v>-9.1323990983457337E-3</v>
      </c>
    </row>
    <row r="2042" spans="2:4" x14ac:dyDescent="0.25">
      <c r="B2042" s="12">
        <v>31125</v>
      </c>
      <c r="C2042" s="18">
        <v>2.1751130000000001</v>
      </c>
      <c r="D2042" s="149">
        <f t="shared" si="41"/>
        <v>1.8604607600034795E-2</v>
      </c>
    </row>
    <row r="2043" spans="2:4" x14ac:dyDescent="0.25">
      <c r="B2043" s="12">
        <v>31118</v>
      </c>
      <c r="C2043" s="18">
        <v>2.1353849999999999</v>
      </c>
      <c r="D2043" s="149">
        <f t="shared" si="41"/>
        <v>0</v>
      </c>
    </row>
    <row r="2044" spans="2:4" x14ac:dyDescent="0.25">
      <c r="B2044" s="12">
        <v>31111</v>
      </c>
      <c r="C2044" s="18">
        <v>2.1353849999999999</v>
      </c>
      <c r="D2044" s="149">
        <f t="shared" si="41"/>
        <v>-4.8672881774254995E-2</v>
      </c>
    </row>
    <row r="2045" spans="2:4" x14ac:dyDescent="0.25">
      <c r="B2045" s="12">
        <v>31104</v>
      </c>
      <c r="C2045" s="18">
        <v>2.2446380000000001</v>
      </c>
      <c r="D2045" s="149">
        <f t="shared" si="41"/>
        <v>2.7273122521504156E-2</v>
      </c>
    </row>
    <row r="2046" spans="2:4" x14ac:dyDescent="0.25">
      <c r="B2046" s="12">
        <v>31097</v>
      </c>
      <c r="C2046" s="18">
        <v>2.1850450000000001</v>
      </c>
      <c r="D2046" s="149">
        <f t="shared" si="41"/>
        <v>-1.7856661266862472E-2</v>
      </c>
    </row>
    <row r="2047" spans="2:4" x14ac:dyDescent="0.25">
      <c r="B2047" s="12">
        <v>31090</v>
      </c>
      <c r="C2047" s="18">
        <v>2.2247720000000002</v>
      </c>
      <c r="D2047" s="149">
        <f t="shared" si="41"/>
        <v>9.0085350461177605E-3</v>
      </c>
    </row>
    <row r="2048" spans="2:4" x14ac:dyDescent="0.25">
      <c r="B2048" s="12">
        <v>31083</v>
      </c>
      <c r="C2048" s="18">
        <v>2.2049089999999998</v>
      </c>
      <c r="D2048" s="149">
        <f t="shared" si="41"/>
        <v>3.2426555387873535E-2</v>
      </c>
    </row>
    <row r="2049" spans="2:4" x14ac:dyDescent="0.25">
      <c r="B2049" s="12">
        <v>31076</v>
      </c>
      <c r="C2049" s="18">
        <v>2.1356570000000001</v>
      </c>
      <c r="D2049" s="149">
        <f t="shared" si="41"/>
        <v>-2.6905641618676257E-2</v>
      </c>
    </row>
    <row r="2050" spans="2:4" x14ac:dyDescent="0.25">
      <c r="B2050" s="12">
        <v>31069</v>
      </c>
      <c r="C2050" s="18">
        <v>2.1947070000000002</v>
      </c>
      <c r="D2050" s="149">
        <f t="shared" si="41"/>
        <v>-4.4635020255859859E-3</v>
      </c>
    </row>
    <row r="2051" spans="2:4" x14ac:dyDescent="0.25">
      <c r="B2051" s="12">
        <v>31062</v>
      </c>
      <c r="C2051" s="18">
        <v>2.2045469999999998</v>
      </c>
      <c r="D2051" s="149">
        <f t="shared" si="41"/>
        <v>1.8181389916131607E-2</v>
      </c>
    </row>
    <row r="2052" spans="2:4" x14ac:dyDescent="0.25">
      <c r="B2052" s="12">
        <v>31055</v>
      </c>
      <c r="C2052" s="18">
        <v>2.165181</v>
      </c>
      <c r="D2052" s="149">
        <f t="shared" si="41"/>
        <v>8.9108268432433801E-2</v>
      </c>
    </row>
    <row r="2053" spans="2:4" x14ac:dyDescent="0.25">
      <c r="B2053" s="12">
        <v>31048</v>
      </c>
      <c r="C2053" s="18">
        <v>1.9880310000000001</v>
      </c>
      <c r="D2053" s="149">
        <f t="shared" ref="D2053:D2116" si="42">C2053/C2054-1</f>
        <v>-3.3492276323555337E-2</v>
      </c>
    </row>
    <row r="2054" spans="2:4" x14ac:dyDescent="0.25">
      <c r="B2054" s="12">
        <v>31041</v>
      </c>
      <c r="C2054" s="18">
        <v>2.0569220000000001</v>
      </c>
      <c r="D2054" s="149">
        <f t="shared" si="42"/>
        <v>1.4562508200166135E-2</v>
      </c>
    </row>
    <row r="2055" spans="2:4" x14ac:dyDescent="0.25">
      <c r="B2055" s="12">
        <v>31034</v>
      </c>
      <c r="C2055" s="18">
        <v>2.0273979999999998</v>
      </c>
      <c r="D2055" s="149">
        <f t="shared" si="42"/>
        <v>7.2917614833097888E-2</v>
      </c>
    </row>
    <row r="2056" spans="2:4" x14ac:dyDescent="0.25">
      <c r="B2056" s="12">
        <v>31027</v>
      </c>
      <c r="C2056" s="18">
        <v>1.8896120000000001</v>
      </c>
      <c r="D2056" s="149">
        <f t="shared" si="42"/>
        <v>-2.0408713413306412E-2</v>
      </c>
    </row>
    <row r="2057" spans="2:4" x14ac:dyDescent="0.25">
      <c r="B2057" s="12">
        <v>31020</v>
      </c>
      <c r="C2057" s="18">
        <v>1.9289799999999999</v>
      </c>
      <c r="D2057" s="149">
        <f t="shared" si="42"/>
        <v>-1.0100771657285068E-2</v>
      </c>
    </row>
    <row r="2058" spans="2:4" x14ac:dyDescent="0.25">
      <c r="B2058" s="12">
        <v>31013</v>
      </c>
      <c r="C2058" s="18">
        <v>1.948663</v>
      </c>
      <c r="D2058" s="149">
        <f t="shared" si="42"/>
        <v>-2.4630707072324953E-2</v>
      </c>
    </row>
    <row r="2059" spans="2:4" x14ac:dyDescent="0.25">
      <c r="B2059" s="12">
        <v>31006</v>
      </c>
      <c r="C2059" s="18">
        <v>1.9978720000000001</v>
      </c>
      <c r="D2059" s="149">
        <f t="shared" si="42"/>
        <v>6.8420743022466146E-2</v>
      </c>
    </row>
    <row r="2060" spans="2:4" x14ac:dyDescent="0.25">
      <c r="B2060" s="12">
        <v>30999</v>
      </c>
      <c r="C2060" s="18">
        <v>1.8699300000000001</v>
      </c>
      <c r="D2060" s="149">
        <f t="shared" si="42"/>
        <v>-4.9999822185823883E-2</v>
      </c>
    </row>
    <row r="2061" spans="2:4" x14ac:dyDescent="0.25">
      <c r="B2061" s="12">
        <v>30992</v>
      </c>
      <c r="C2061" s="18">
        <v>1.9683470000000001</v>
      </c>
      <c r="D2061" s="149">
        <f t="shared" si="42"/>
        <v>-2.8598966489117861E-2</v>
      </c>
    </row>
    <row r="2062" spans="2:4" x14ac:dyDescent="0.25">
      <c r="B2062" s="12">
        <v>30985</v>
      </c>
      <c r="C2062" s="18">
        <v>2.026297</v>
      </c>
      <c r="D2062" s="149">
        <f t="shared" si="42"/>
        <v>0.12432389542767996</v>
      </c>
    </row>
    <row r="2063" spans="2:4" x14ac:dyDescent="0.25">
      <c r="B2063" s="12">
        <v>30978</v>
      </c>
      <c r="C2063" s="18">
        <v>1.8022359999999999</v>
      </c>
      <c r="D2063" s="149">
        <f t="shared" si="42"/>
        <v>1.6483832578496393E-2</v>
      </c>
    </row>
    <row r="2064" spans="2:4" x14ac:dyDescent="0.25">
      <c r="B2064" s="12">
        <v>30971</v>
      </c>
      <c r="C2064" s="18">
        <v>1.77301</v>
      </c>
      <c r="D2064" s="149">
        <f t="shared" si="42"/>
        <v>-2.1506319885605807E-2</v>
      </c>
    </row>
    <row r="2065" spans="2:4" x14ac:dyDescent="0.25">
      <c r="B2065" s="12">
        <v>30964</v>
      </c>
      <c r="C2065" s="18">
        <v>1.811979</v>
      </c>
      <c r="D2065" s="149">
        <f t="shared" si="42"/>
        <v>-5.3471444568868876E-3</v>
      </c>
    </row>
    <row r="2066" spans="2:4" x14ac:dyDescent="0.25">
      <c r="B2066" s="12">
        <v>30957</v>
      </c>
      <c r="C2066" s="18">
        <v>1.82172</v>
      </c>
      <c r="D2066" s="149">
        <f t="shared" si="42"/>
        <v>-4.5918185646141585E-2</v>
      </c>
    </row>
    <row r="2067" spans="2:4" x14ac:dyDescent="0.25">
      <c r="B2067" s="12">
        <v>30950</v>
      </c>
      <c r="C2067" s="18">
        <v>1.9093960000000001</v>
      </c>
      <c r="D2067" s="149">
        <f t="shared" si="42"/>
        <v>-5.0762373523945969E-3</v>
      </c>
    </row>
    <row r="2068" spans="2:4" x14ac:dyDescent="0.25">
      <c r="B2068" s="12">
        <v>30943</v>
      </c>
      <c r="C2068" s="18">
        <v>1.919138</v>
      </c>
      <c r="D2068" s="149">
        <f t="shared" si="42"/>
        <v>1.0256072813221273E-2</v>
      </c>
    </row>
    <row r="2069" spans="2:4" x14ac:dyDescent="0.25">
      <c r="B2069" s="12">
        <v>30936</v>
      </c>
      <c r="C2069" s="18">
        <v>1.8996550000000001</v>
      </c>
      <c r="D2069" s="149">
        <f t="shared" si="42"/>
        <v>-5.1016132850387752E-3</v>
      </c>
    </row>
    <row r="2070" spans="2:4" x14ac:dyDescent="0.25">
      <c r="B2070" s="12">
        <v>30929</v>
      </c>
      <c r="C2070" s="18">
        <v>1.9093960000000001</v>
      </c>
      <c r="D2070" s="149">
        <f t="shared" si="42"/>
        <v>-1.0101198623035046E-2</v>
      </c>
    </row>
    <row r="2071" spans="2:4" x14ac:dyDescent="0.25">
      <c r="B2071" s="12">
        <v>30922</v>
      </c>
      <c r="C2071" s="18">
        <v>1.9288799999999999</v>
      </c>
      <c r="D2071" s="149">
        <f t="shared" si="42"/>
        <v>5.076237352394708E-3</v>
      </c>
    </row>
    <row r="2072" spans="2:4" x14ac:dyDescent="0.25">
      <c r="B2072" s="12">
        <v>30915</v>
      </c>
      <c r="C2072" s="18">
        <v>1.919138</v>
      </c>
      <c r="D2072" s="149">
        <f t="shared" si="42"/>
        <v>1.5464749398252042E-2</v>
      </c>
    </row>
    <row r="2073" spans="2:4" x14ac:dyDescent="0.25">
      <c r="B2073" s="12">
        <v>30908</v>
      </c>
      <c r="C2073" s="18">
        <v>1.8899109999999999</v>
      </c>
      <c r="D2073" s="149">
        <f t="shared" si="42"/>
        <v>-3.9604216996655284E-2</v>
      </c>
    </row>
    <row r="2074" spans="2:4" x14ac:dyDescent="0.25">
      <c r="B2074" s="12">
        <v>30901</v>
      </c>
      <c r="C2074" s="18">
        <v>1.967846</v>
      </c>
      <c r="D2074" s="149">
        <f t="shared" si="42"/>
        <v>6.2928911606331184E-2</v>
      </c>
    </row>
    <row r="2075" spans="2:4" x14ac:dyDescent="0.25">
      <c r="B2075" s="12">
        <v>30894</v>
      </c>
      <c r="C2075" s="18">
        <v>1.851343</v>
      </c>
      <c r="D2075" s="149">
        <f t="shared" si="42"/>
        <v>4.3478677468136384E-2</v>
      </c>
    </row>
    <row r="2076" spans="2:4" x14ac:dyDescent="0.25">
      <c r="B2076" s="12">
        <v>30887</v>
      </c>
      <c r="C2076" s="18">
        <v>1.774203</v>
      </c>
      <c r="D2076" s="149">
        <f t="shared" si="42"/>
        <v>0</v>
      </c>
    </row>
    <row r="2077" spans="2:4" x14ac:dyDescent="0.25">
      <c r="B2077" s="12">
        <v>30880</v>
      </c>
      <c r="C2077" s="18">
        <v>1.774203</v>
      </c>
      <c r="D2077" s="149">
        <f t="shared" si="42"/>
        <v>0</v>
      </c>
    </row>
    <row r="2078" spans="2:4" x14ac:dyDescent="0.25">
      <c r="B2078" s="12">
        <v>30873</v>
      </c>
      <c r="C2078" s="18">
        <v>1.774203</v>
      </c>
      <c r="D2078" s="149">
        <f t="shared" si="42"/>
        <v>1.0989117440245E-2</v>
      </c>
    </row>
    <row r="2079" spans="2:4" x14ac:dyDescent="0.25">
      <c r="B2079" s="12">
        <v>30866</v>
      </c>
      <c r="C2079" s="18">
        <v>1.754918</v>
      </c>
      <c r="D2079" s="149">
        <f t="shared" si="42"/>
        <v>-3.1915726946657563E-2</v>
      </c>
    </row>
    <row r="2080" spans="2:4" x14ac:dyDescent="0.25">
      <c r="B2080" s="12">
        <v>30859</v>
      </c>
      <c r="C2080" s="18">
        <v>1.8127740000000001</v>
      </c>
      <c r="D2080" s="149">
        <f t="shared" si="42"/>
        <v>-6.467594436682067E-2</v>
      </c>
    </row>
    <row r="2081" spans="2:4" x14ac:dyDescent="0.25">
      <c r="B2081" s="12">
        <v>30852</v>
      </c>
      <c r="C2081" s="18">
        <v>1.938124</v>
      </c>
      <c r="D2081" s="149">
        <f t="shared" si="42"/>
        <v>-2.4271825109145717E-2</v>
      </c>
    </row>
    <row r="2082" spans="2:4" x14ac:dyDescent="0.25">
      <c r="B2082" s="12">
        <v>30845</v>
      </c>
      <c r="C2082" s="18">
        <v>1.9863360000000001</v>
      </c>
      <c r="D2082" s="149">
        <f t="shared" si="42"/>
        <v>-3.2864389234962488E-2</v>
      </c>
    </row>
    <row r="2083" spans="2:4" x14ac:dyDescent="0.25">
      <c r="B2083" s="12">
        <v>30838</v>
      </c>
      <c r="C2083" s="18">
        <v>2.0538340000000002</v>
      </c>
      <c r="D2083" s="149">
        <f t="shared" si="42"/>
        <v>-2.2935749265239669E-2</v>
      </c>
    </row>
    <row r="2084" spans="2:4" x14ac:dyDescent="0.25">
      <c r="B2084" s="12">
        <v>30831</v>
      </c>
      <c r="C2084" s="18">
        <v>2.1020460000000001</v>
      </c>
      <c r="D2084" s="149">
        <f t="shared" si="42"/>
        <v>1.3953860802906615E-2</v>
      </c>
    </row>
    <row r="2085" spans="2:4" x14ac:dyDescent="0.25">
      <c r="B2085" s="12">
        <v>30824</v>
      </c>
      <c r="C2085" s="18">
        <v>2.073118</v>
      </c>
      <c r="D2085" s="149">
        <f t="shared" si="42"/>
        <v>-2.2726329921634036E-2</v>
      </c>
    </row>
    <row r="2086" spans="2:4" x14ac:dyDescent="0.25">
      <c r="B2086" s="12">
        <v>30817</v>
      </c>
      <c r="C2086" s="18">
        <v>2.1213280000000001</v>
      </c>
      <c r="D2086" s="149">
        <f t="shared" si="42"/>
        <v>-1.785777946098388E-2</v>
      </c>
    </row>
    <row r="2087" spans="2:4" x14ac:dyDescent="0.25">
      <c r="B2087" s="12">
        <v>30810</v>
      </c>
      <c r="C2087" s="18">
        <v>2.1598989999999998</v>
      </c>
      <c r="D2087" s="149">
        <f t="shared" si="42"/>
        <v>-5.0847926862655379E-2</v>
      </c>
    </row>
    <row r="2088" spans="2:4" x14ac:dyDescent="0.25">
      <c r="B2088" s="12">
        <v>30803</v>
      </c>
      <c r="C2088" s="18">
        <v>2.2756090000000002</v>
      </c>
      <c r="D2088" s="149">
        <f t="shared" si="42"/>
        <v>2.1644996379181825E-2</v>
      </c>
    </row>
    <row r="2089" spans="2:4" x14ac:dyDescent="0.25">
      <c r="B2089" s="12">
        <v>30796</v>
      </c>
      <c r="C2089" s="18">
        <v>2.2273969999999998</v>
      </c>
      <c r="D2089" s="149">
        <f t="shared" si="42"/>
        <v>3.0974164050733277E-2</v>
      </c>
    </row>
    <row r="2090" spans="2:4" x14ac:dyDescent="0.25">
      <c r="B2090" s="12">
        <v>30789</v>
      </c>
      <c r="C2090" s="18">
        <v>2.1604779999999999</v>
      </c>
      <c r="D2090" s="149">
        <f t="shared" si="42"/>
        <v>-5.4394429864720761E-2</v>
      </c>
    </row>
    <row r="2091" spans="2:4" x14ac:dyDescent="0.25">
      <c r="B2091" s="12">
        <v>30782</v>
      </c>
      <c r="C2091" s="18">
        <v>2.2847559999999998</v>
      </c>
      <c r="D2091" s="149">
        <f t="shared" si="42"/>
        <v>3.9130039295590224E-2</v>
      </c>
    </row>
    <row r="2092" spans="2:4" x14ac:dyDescent="0.25">
      <c r="B2092" s="12">
        <v>30775</v>
      </c>
      <c r="C2092" s="18">
        <v>2.1987199999999998</v>
      </c>
      <c r="D2092" s="149">
        <f t="shared" si="42"/>
        <v>-6.1223775283259174E-2</v>
      </c>
    </row>
    <row r="2093" spans="2:4" x14ac:dyDescent="0.25">
      <c r="B2093" s="12">
        <v>30768</v>
      </c>
      <c r="C2093" s="18">
        <v>2.3421129999999999</v>
      </c>
      <c r="D2093" s="149">
        <f t="shared" si="42"/>
        <v>4.0976525741085457E-3</v>
      </c>
    </row>
    <row r="2094" spans="2:4" x14ac:dyDescent="0.25">
      <c r="B2094" s="12">
        <v>30761</v>
      </c>
      <c r="C2094" s="18">
        <v>2.3325550000000002</v>
      </c>
      <c r="D2094" s="149">
        <f t="shared" si="42"/>
        <v>1.6667284134916027E-2</v>
      </c>
    </row>
    <row r="2095" spans="2:4" x14ac:dyDescent="0.25">
      <c r="B2095" s="12">
        <v>30754</v>
      </c>
      <c r="C2095" s="18">
        <v>2.2943150000000001</v>
      </c>
      <c r="D2095" s="149">
        <f t="shared" si="42"/>
        <v>3.4483147318761675E-2</v>
      </c>
    </row>
    <row r="2096" spans="2:4" x14ac:dyDescent="0.25">
      <c r="B2096" s="12">
        <v>30747</v>
      </c>
      <c r="C2096" s="18">
        <v>2.2178369999999998</v>
      </c>
      <c r="D2096" s="149">
        <f t="shared" si="42"/>
        <v>5.4545601513179776E-2</v>
      </c>
    </row>
    <row r="2097" spans="2:4" x14ac:dyDescent="0.25">
      <c r="B2097" s="12">
        <v>30740</v>
      </c>
      <c r="C2097" s="18">
        <v>2.1031209999999998</v>
      </c>
      <c r="D2097" s="149">
        <f t="shared" si="42"/>
        <v>-2.6548291628056386E-2</v>
      </c>
    </row>
    <row r="2098" spans="2:4" x14ac:dyDescent="0.25">
      <c r="B2098" s="12">
        <v>30733</v>
      </c>
      <c r="C2098" s="18">
        <v>2.1604779999999999</v>
      </c>
      <c r="D2098" s="149">
        <f t="shared" si="42"/>
        <v>-4.405911598823864E-3</v>
      </c>
    </row>
    <row r="2099" spans="2:4" x14ac:dyDescent="0.25">
      <c r="B2099" s="12">
        <v>30726</v>
      </c>
      <c r="C2099" s="18">
        <v>2.1700390000000001</v>
      </c>
      <c r="D2099" s="149">
        <f t="shared" si="42"/>
        <v>-4.3861279070140924E-3</v>
      </c>
    </row>
    <row r="2100" spans="2:4" x14ac:dyDescent="0.25">
      <c r="B2100" s="12">
        <v>30719</v>
      </c>
      <c r="C2100" s="18">
        <v>2.1795990000000001</v>
      </c>
      <c r="D2100" s="149">
        <f t="shared" si="42"/>
        <v>5.5046275679129453E-2</v>
      </c>
    </row>
    <row r="2101" spans="2:4" x14ac:dyDescent="0.25">
      <c r="B2101" s="12">
        <v>30712</v>
      </c>
      <c r="C2101" s="18">
        <v>2.0658799999999999</v>
      </c>
      <c r="D2101" s="149">
        <f t="shared" si="42"/>
        <v>-0.11020413085669156</v>
      </c>
    </row>
    <row r="2102" spans="2:4" x14ac:dyDescent="0.25">
      <c r="B2102" s="12">
        <v>30705</v>
      </c>
      <c r="C2102" s="18">
        <v>2.3217460000000001</v>
      </c>
      <c r="D2102" s="149">
        <f t="shared" si="42"/>
        <v>-3.9216027067111581E-2</v>
      </c>
    </row>
    <row r="2103" spans="2:4" x14ac:dyDescent="0.25">
      <c r="B2103" s="12">
        <v>30698</v>
      </c>
      <c r="C2103" s="18">
        <v>2.416512</v>
      </c>
      <c r="D2103" s="149">
        <f t="shared" si="42"/>
        <v>2.4096339588914217E-2</v>
      </c>
    </row>
    <row r="2104" spans="2:4" x14ac:dyDescent="0.25">
      <c r="B2104" s="12">
        <v>30691</v>
      </c>
      <c r="C2104" s="18">
        <v>2.3596529999999998</v>
      </c>
      <c r="D2104" s="149">
        <f t="shared" si="42"/>
        <v>-4.961880484878467E-2</v>
      </c>
    </row>
    <row r="2105" spans="2:4" x14ac:dyDescent="0.25">
      <c r="B2105" s="12">
        <v>30684</v>
      </c>
      <c r="C2105" s="18">
        <v>2.4828489999999999</v>
      </c>
      <c r="D2105" s="149">
        <f t="shared" si="42"/>
        <v>7.8190267210296316E-2</v>
      </c>
    </row>
    <row r="2106" spans="2:4" x14ac:dyDescent="0.25">
      <c r="B2106" s="12">
        <v>30677</v>
      </c>
      <c r="C2106" s="18">
        <v>2.3027929999999999</v>
      </c>
      <c r="D2106" s="149">
        <f t="shared" si="42"/>
        <v>3.8461243604862139E-2</v>
      </c>
    </row>
    <row r="2107" spans="2:4" x14ac:dyDescent="0.25">
      <c r="B2107" s="12">
        <v>30670</v>
      </c>
      <c r="C2107" s="18">
        <v>2.2175050000000001</v>
      </c>
      <c r="D2107" s="149">
        <f t="shared" si="42"/>
        <v>2.1834256322916357E-2</v>
      </c>
    </row>
    <row r="2108" spans="2:4" x14ac:dyDescent="0.25">
      <c r="B2108" s="12">
        <v>30663</v>
      </c>
      <c r="C2108" s="18">
        <v>2.1701220000000001</v>
      </c>
      <c r="D2108" s="149">
        <f t="shared" si="42"/>
        <v>-3.7815280673899276E-2</v>
      </c>
    </row>
    <row r="2109" spans="2:4" x14ac:dyDescent="0.25">
      <c r="B2109" s="12">
        <v>30656</v>
      </c>
      <c r="C2109" s="18">
        <v>2.2554110000000001</v>
      </c>
      <c r="D2109" s="149">
        <f t="shared" si="42"/>
        <v>-4.1843128666847473E-3</v>
      </c>
    </row>
    <row r="2110" spans="2:4" x14ac:dyDescent="0.25">
      <c r="B2110" s="12">
        <v>30649</v>
      </c>
      <c r="C2110" s="18">
        <v>2.264888</v>
      </c>
      <c r="D2110" s="149">
        <f t="shared" si="42"/>
        <v>1.2712518058697331E-2</v>
      </c>
    </row>
    <row r="2111" spans="2:4" x14ac:dyDescent="0.25">
      <c r="B2111" s="12">
        <v>30642</v>
      </c>
      <c r="C2111" s="18">
        <v>2.2364570000000001</v>
      </c>
      <c r="D2111" s="149">
        <f t="shared" si="42"/>
        <v>5.3570856534479239E-2</v>
      </c>
    </row>
    <row r="2112" spans="2:4" x14ac:dyDescent="0.25">
      <c r="B2112" s="12">
        <v>30635</v>
      </c>
      <c r="C2112" s="18">
        <v>2.1227399999999998</v>
      </c>
      <c r="D2112" s="149">
        <f t="shared" si="42"/>
        <v>2.2830759801441447E-2</v>
      </c>
    </row>
    <row r="2113" spans="2:4" x14ac:dyDescent="0.25">
      <c r="B2113" s="12">
        <v>30628</v>
      </c>
      <c r="C2113" s="18">
        <v>2.075358</v>
      </c>
      <c r="D2113" s="149">
        <f t="shared" si="42"/>
        <v>2.8168951285088673E-2</v>
      </c>
    </row>
    <row r="2114" spans="2:4" x14ac:dyDescent="0.25">
      <c r="B2114" s="12">
        <v>30621</v>
      </c>
      <c r="C2114" s="18">
        <v>2.0184989999999998</v>
      </c>
      <c r="D2114" s="149">
        <f t="shared" si="42"/>
        <v>-1.8432662064458261E-2</v>
      </c>
    </row>
    <row r="2115" spans="2:4" x14ac:dyDescent="0.25">
      <c r="B2115" s="12">
        <v>30614</v>
      </c>
      <c r="C2115" s="18">
        <v>2.0564040000000001</v>
      </c>
      <c r="D2115" s="149">
        <f t="shared" si="42"/>
        <v>-3.9474243489349137E-2</v>
      </c>
    </row>
    <row r="2116" spans="2:4" x14ac:dyDescent="0.25">
      <c r="B2116" s="12">
        <v>30607</v>
      </c>
      <c r="C2116" s="18">
        <v>2.1409150000000001</v>
      </c>
      <c r="D2116" s="149">
        <f t="shared" si="42"/>
        <v>-2.5641083988886204E-2</v>
      </c>
    </row>
    <row r="2117" spans="2:4" x14ac:dyDescent="0.25">
      <c r="B2117" s="12">
        <v>30600</v>
      </c>
      <c r="C2117" s="18">
        <v>2.1972550000000002</v>
      </c>
      <c r="D2117" s="149">
        <f t="shared" ref="D2117:D2180" si="43">C2117/C2118-1</f>
        <v>8.6211724353837393E-3</v>
      </c>
    </row>
    <row r="2118" spans="2:4" x14ac:dyDescent="0.25">
      <c r="B2118" s="12">
        <v>30593</v>
      </c>
      <c r="C2118" s="18">
        <v>2.178474</v>
      </c>
      <c r="D2118" s="149">
        <f t="shared" si="43"/>
        <v>4.5045676020940562E-2</v>
      </c>
    </row>
    <row r="2119" spans="2:4" x14ac:dyDescent="0.25">
      <c r="B2119" s="12">
        <v>30586</v>
      </c>
      <c r="C2119" s="18">
        <v>2.0845729999999998</v>
      </c>
      <c r="D2119" s="149">
        <f t="shared" si="43"/>
        <v>-7.113034287435549E-2</v>
      </c>
    </row>
    <row r="2120" spans="2:4" x14ac:dyDescent="0.25">
      <c r="B2120" s="12">
        <v>30579</v>
      </c>
      <c r="C2120" s="18">
        <v>2.2442039999999999</v>
      </c>
      <c r="D2120" s="149">
        <f t="shared" si="43"/>
        <v>2.1367114877426374E-2</v>
      </c>
    </row>
    <row r="2121" spans="2:4" x14ac:dyDescent="0.25">
      <c r="B2121" s="12">
        <v>30572</v>
      </c>
      <c r="C2121" s="18">
        <v>2.1972550000000002</v>
      </c>
      <c r="D2121" s="149">
        <f t="shared" si="43"/>
        <v>1.7391344611160431E-2</v>
      </c>
    </row>
    <row r="2122" spans="2:4" x14ac:dyDescent="0.25">
      <c r="B2122" s="12">
        <v>30565</v>
      </c>
      <c r="C2122" s="18">
        <v>2.1596950000000001</v>
      </c>
      <c r="D2122" s="149">
        <f t="shared" si="43"/>
        <v>5.9907460937385082E-2</v>
      </c>
    </row>
    <row r="2123" spans="2:4" x14ac:dyDescent="0.25">
      <c r="B2123" s="12">
        <v>30558</v>
      </c>
      <c r="C2123" s="18">
        <v>2.0376259999999999</v>
      </c>
      <c r="D2123" s="149">
        <f t="shared" si="43"/>
        <v>-9.1314741655823539E-3</v>
      </c>
    </row>
    <row r="2124" spans="2:4" x14ac:dyDescent="0.25">
      <c r="B2124" s="12">
        <v>30551</v>
      </c>
      <c r="C2124" s="18">
        <v>2.0564040000000001</v>
      </c>
      <c r="D2124" s="149">
        <f t="shared" si="43"/>
        <v>-2.2321492245242491E-2</v>
      </c>
    </row>
    <row r="2125" spans="2:4" x14ac:dyDescent="0.25">
      <c r="B2125" s="12">
        <v>30544</v>
      </c>
      <c r="C2125" s="18">
        <v>2.1033539999999999</v>
      </c>
      <c r="D2125" s="149">
        <f t="shared" si="43"/>
        <v>7.692331323210011E-2</v>
      </c>
    </row>
    <row r="2126" spans="2:4" x14ac:dyDescent="0.25">
      <c r="B2126" s="12">
        <v>30537</v>
      </c>
      <c r="C2126" s="18">
        <v>1.953114</v>
      </c>
      <c r="D2126" s="149">
        <f t="shared" si="43"/>
        <v>3.9999574013775296E-2</v>
      </c>
    </row>
    <row r="2127" spans="2:4" x14ac:dyDescent="0.25">
      <c r="B2127" s="12">
        <v>30530</v>
      </c>
      <c r="C2127" s="18">
        <v>1.8779950000000001</v>
      </c>
      <c r="D2127" s="149">
        <f t="shared" si="43"/>
        <v>2.5587885142588807E-2</v>
      </c>
    </row>
    <row r="2128" spans="2:4" x14ac:dyDescent="0.25">
      <c r="B2128" s="12">
        <v>30523</v>
      </c>
      <c r="C2128" s="18">
        <v>1.83114</v>
      </c>
      <c r="D2128" s="149">
        <f t="shared" si="43"/>
        <v>1.0256268792584899E-2</v>
      </c>
    </row>
    <row r="2129" spans="2:4" x14ac:dyDescent="0.25">
      <c r="B2129" s="12">
        <v>30516</v>
      </c>
      <c r="C2129" s="18">
        <v>1.8125500000000001</v>
      </c>
      <c r="D2129" s="149">
        <f t="shared" si="43"/>
        <v>1.0362549889629813E-2</v>
      </c>
    </row>
    <row r="2130" spans="2:4" x14ac:dyDescent="0.25">
      <c r="B2130" s="12">
        <v>30509</v>
      </c>
      <c r="C2130" s="18">
        <v>1.79396</v>
      </c>
      <c r="D2130" s="149">
        <f t="shared" si="43"/>
        <v>-3.5000048412448304E-2</v>
      </c>
    </row>
    <row r="2131" spans="2:4" x14ac:dyDescent="0.25">
      <c r="B2131" s="12">
        <v>30502</v>
      </c>
      <c r="C2131" s="18">
        <v>1.8590260000000001</v>
      </c>
      <c r="D2131" s="149">
        <f t="shared" si="43"/>
        <v>1.0101416241269146E-2</v>
      </c>
    </row>
    <row r="2132" spans="2:4" x14ac:dyDescent="0.25">
      <c r="B2132" s="12">
        <v>30495</v>
      </c>
      <c r="C2132" s="18">
        <v>1.840435</v>
      </c>
      <c r="D2132" s="149">
        <f t="shared" si="43"/>
        <v>-1.9802238583395027E-2</v>
      </c>
    </row>
    <row r="2133" spans="2:4" x14ac:dyDescent="0.25">
      <c r="B2133" s="12">
        <v>30488</v>
      </c>
      <c r="C2133" s="18">
        <v>1.877616</v>
      </c>
      <c r="D2133" s="149">
        <f t="shared" si="43"/>
        <v>-3.3492872225099113E-2</v>
      </c>
    </row>
    <row r="2134" spans="2:4" x14ac:dyDescent="0.25">
      <c r="B2134" s="12">
        <v>30481</v>
      </c>
      <c r="C2134" s="18">
        <v>1.942682</v>
      </c>
      <c r="D2134" s="149">
        <f t="shared" si="43"/>
        <v>4.4999908554264501E-2</v>
      </c>
    </row>
    <row r="2135" spans="2:4" x14ac:dyDescent="0.25">
      <c r="B2135" s="12">
        <v>30474</v>
      </c>
      <c r="C2135" s="18">
        <v>1.8590260000000001</v>
      </c>
      <c r="D2135" s="149">
        <f t="shared" si="43"/>
        <v>0</v>
      </c>
    </row>
    <row r="2136" spans="2:4" x14ac:dyDescent="0.25">
      <c r="B2136" s="12">
        <v>30467</v>
      </c>
      <c r="C2136" s="18">
        <v>1.8590260000000001</v>
      </c>
      <c r="D2136" s="149">
        <f t="shared" si="43"/>
        <v>-7.8340917868384596E-2</v>
      </c>
    </row>
    <row r="2137" spans="2:4" x14ac:dyDescent="0.25">
      <c r="B2137" s="12">
        <v>30460</v>
      </c>
      <c r="C2137" s="18">
        <v>2.0170430000000001</v>
      </c>
      <c r="D2137" s="149">
        <f t="shared" si="43"/>
        <v>8.4999887037620736E-2</v>
      </c>
    </row>
    <row r="2138" spans="2:4" x14ac:dyDescent="0.25">
      <c r="B2138" s="12">
        <v>30453</v>
      </c>
      <c r="C2138" s="18">
        <v>1.8590260000000001</v>
      </c>
      <c r="D2138" s="149">
        <f t="shared" si="43"/>
        <v>3.0929104235512206E-2</v>
      </c>
    </row>
    <row r="2139" spans="2:4" x14ac:dyDescent="0.25">
      <c r="B2139" s="12">
        <v>30446</v>
      </c>
      <c r="C2139" s="18">
        <v>1.803253</v>
      </c>
      <c r="D2139" s="149">
        <f t="shared" si="43"/>
        <v>0</v>
      </c>
    </row>
    <row r="2140" spans="2:4" x14ac:dyDescent="0.25">
      <c r="B2140" s="12">
        <v>30439</v>
      </c>
      <c r="C2140" s="18">
        <v>1.803253</v>
      </c>
      <c r="D2140" s="149">
        <f t="shared" si="43"/>
        <v>4.8183519728429047E-2</v>
      </c>
    </row>
    <row r="2141" spans="2:4" x14ac:dyDescent="0.25">
      <c r="B2141" s="12">
        <v>30432</v>
      </c>
      <c r="C2141" s="18">
        <v>1.7203599999999999</v>
      </c>
      <c r="D2141" s="149">
        <f t="shared" si="43"/>
        <v>5.375294682794296E-3</v>
      </c>
    </row>
    <row r="2142" spans="2:4" x14ac:dyDescent="0.25">
      <c r="B2142" s="12">
        <v>30425</v>
      </c>
      <c r="C2142" s="18">
        <v>1.7111620000000001</v>
      </c>
      <c r="D2142" s="149">
        <f t="shared" si="43"/>
        <v>1.0870406395232513E-2</v>
      </c>
    </row>
    <row r="2143" spans="2:4" x14ac:dyDescent="0.25">
      <c r="B2143" s="12">
        <v>30418</v>
      </c>
      <c r="C2143" s="18">
        <v>1.692761</v>
      </c>
      <c r="D2143" s="149">
        <f t="shared" si="43"/>
        <v>-5.4061136500109797E-3</v>
      </c>
    </row>
    <row r="2144" spans="2:4" x14ac:dyDescent="0.25">
      <c r="B2144" s="12">
        <v>30411</v>
      </c>
      <c r="C2144" s="18">
        <v>1.701962</v>
      </c>
      <c r="D2144" s="149">
        <f t="shared" si="43"/>
        <v>1.6483890580412108E-2</v>
      </c>
    </row>
    <row r="2145" spans="2:4" x14ac:dyDescent="0.25">
      <c r="B2145" s="12">
        <v>30404</v>
      </c>
      <c r="C2145" s="18">
        <v>1.6743619999999999</v>
      </c>
      <c r="D2145" s="149">
        <f t="shared" si="43"/>
        <v>0</v>
      </c>
    </row>
    <row r="2146" spans="2:4" x14ac:dyDescent="0.25">
      <c r="B2146" s="12">
        <v>30397</v>
      </c>
      <c r="C2146" s="18">
        <v>1.6743619999999999</v>
      </c>
      <c r="D2146" s="149">
        <f t="shared" si="43"/>
        <v>2.8248615327172155E-2</v>
      </c>
    </row>
    <row r="2147" spans="2:4" x14ac:dyDescent="0.25">
      <c r="B2147" s="12">
        <v>30390</v>
      </c>
      <c r="C2147" s="18">
        <v>1.628363</v>
      </c>
      <c r="D2147" s="149">
        <f t="shared" si="43"/>
        <v>-4.8387586914622971E-2</v>
      </c>
    </row>
    <row r="2148" spans="2:4" x14ac:dyDescent="0.25">
      <c r="B2148" s="12">
        <v>30383</v>
      </c>
      <c r="C2148" s="18">
        <v>1.7111620000000001</v>
      </c>
      <c r="D2148" s="149">
        <f t="shared" si="43"/>
        <v>-2.6177468187302266E-2</v>
      </c>
    </row>
    <row r="2149" spans="2:4" x14ac:dyDescent="0.25">
      <c r="B2149" s="12">
        <v>30376</v>
      </c>
      <c r="C2149" s="18">
        <v>1.7571600000000001</v>
      </c>
      <c r="D2149" s="149">
        <f t="shared" si="43"/>
        <v>6.703943860740047E-2</v>
      </c>
    </row>
    <row r="2150" spans="2:4" x14ac:dyDescent="0.25">
      <c r="B2150" s="12">
        <v>30369</v>
      </c>
      <c r="C2150" s="18">
        <v>1.6467620000000001</v>
      </c>
      <c r="D2150" s="149">
        <f t="shared" si="43"/>
        <v>0</v>
      </c>
    </row>
    <row r="2151" spans="2:4" x14ac:dyDescent="0.25">
      <c r="B2151" s="12">
        <v>30362</v>
      </c>
      <c r="C2151" s="18">
        <v>1.6467620000000001</v>
      </c>
      <c r="D2151" s="149">
        <f t="shared" si="43"/>
        <v>-1.1049975918258959E-2</v>
      </c>
    </row>
    <row r="2152" spans="2:4" x14ac:dyDescent="0.25">
      <c r="B2152" s="12">
        <v>30355</v>
      </c>
      <c r="C2152" s="18">
        <v>1.665162</v>
      </c>
      <c r="D2152" s="149">
        <f t="shared" si="43"/>
        <v>6.4705412205516177E-2</v>
      </c>
    </row>
    <row r="2153" spans="2:4" x14ac:dyDescent="0.25">
      <c r="B2153" s="12">
        <v>30348</v>
      </c>
      <c r="C2153" s="18">
        <v>1.563965</v>
      </c>
      <c r="D2153" s="149">
        <f t="shared" si="43"/>
        <v>4.3022298101643708E-2</v>
      </c>
    </row>
    <row r="2154" spans="2:4" x14ac:dyDescent="0.25">
      <c r="B2154" s="12">
        <v>30341</v>
      </c>
      <c r="C2154" s="18">
        <v>1.499455</v>
      </c>
      <c r="D2154" s="149">
        <f t="shared" si="43"/>
        <v>4.4304348461981613E-2</v>
      </c>
    </row>
    <row r="2155" spans="2:4" x14ac:dyDescent="0.25">
      <c r="B2155" s="12">
        <v>30334</v>
      </c>
      <c r="C2155" s="18">
        <v>1.4358409999999999</v>
      </c>
      <c r="D2155" s="149">
        <f t="shared" si="43"/>
        <v>-5.3892582513524467E-2</v>
      </c>
    </row>
    <row r="2156" spans="2:4" x14ac:dyDescent="0.25">
      <c r="B2156" s="12">
        <v>30327</v>
      </c>
      <c r="C2156" s="18">
        <v>1.51763</v>
      </c>
      <c r="D2156" s="149">
        <f t="shared" si="43"/>
        <v>-4.0229136337132432E-2</v>
      </c>
    </row>
    <row r="2157" spans="2:4" x14ac:dyDescent="0.25">
      <c r="B2157" s="12">
        <v>30320</v>
      </c>
      <c r="C2157" s="18">
        <v>1.581242</v>
      </c>
      <c r="D2157" s="149">
        <f t="shared" si="43"/>
        <v>4.8192922830735174E-2</v>
      </c>
    </row>
    <row r="2158" spans="2:4" x14ac:dyDescent="0.25">
      <c r="B2158" s="12">
        <v>30313</v>
      </c>
      <c r="C2158" s="18">
        <v>1.5085409999999999</v>
      </c>
      <c r="D2158" s="149">
        <f t="shared" si="43"/>
        <v>-3.4883981300865563E-2</v>
      </c>
    </row>
    <row r="2159" spans="2:4" x14ac:dyDescent="0.25">
      <c r="B2159" s="12">
        <v>30306</v>
      </c>
      <c r="C2159" s="18">
        <v>1.563067</v>
      </c>
      <c r="D2159" s="149">
        <f t="shared" si="43"/>
        <v>0.19444465671313327</v>
      </c>
    </row>
    <row r="2160" spans="2:4" x14ac:dyDescent="0.25">
      <c r="B2160" s="12">
        <v>30299</v>
      </c>
      <c r="C2160" s="18">
        <v>1.3086139999999999</v>
      </c>
      <c r="D2160" s="149">
        <f t="shared" si="43"/>
        <v>-5.2631731357438483E-2</v>
      </c>
    </row>
    <row r="2161" spans="2:4" x14ac:dyDescent="0.25">
      <c r="B2161" s="12">
        <v>30292</v>
      </c>
      <c r="C2161" s="18">
        <v>1.3813150000000001</v>
      </c>
      <c r="D2161" s="149">
        <f t="shared" si="43"/>
        <v>-6.536234458642598E-3</v>
      </c>
    </row>
    <row r="2162" spans="2:4" x14ac:dyDescent="0.25">
      <c r="B2162" s="12">
        <v>30285</v>
      </c>
      <c r="C2162" s="18">
        <v>1.3904030000000001</v>
      </c>
      <c r="D2162" s="149">
        <f t="shared" si="43"/>
        <v>6.57923790011683E-3</v>
      </c>
    </row>
    <row r="2163" spans="2:4" x14ac:dyDescent="0.25">
      <c r="B2163" s="12">
        <v>30278</v>
      </c>
      <c r="C2163" s="18">
        <v>1.3813150000000001</v>
      </c>
      <c r="D2163" s="149">
        <f t="shared" si="43"/>
        <v>-5.0000137550068158E-2</v>
      </c>
    </row>
    <row r="2164" spans="2:4" x14ac:dyDescent="0.25">
      <c r="B2164" s="12">
        <v>30271</v>
      </c>
      <c r="C2164" s="18">
        <v>1.454016</v>
      </c>
      <c r="D2164" s="149">
        <f t="shared" si="43"/>
        <v>1.9107708827169834E-2</v>
      </c>
    </row>
    <row r="2165" spans="2:4" x14ac:dyDescent="0.25">
      <c r="B2165" s="12">
        <v>30264</v>
      </c>
      <c r="C2165" s="18">
        <v>1.4267540000000001</v>
      </c>
      <c r="D2165" s="149">
        <f t="shared" si="43"/>
        <v>-1.2578472713884126E-2</v>
      </c>
    </row>
    <row r="2166" spans="2:4" x14ac:dyDescent="0.25">
      <c r="B2166" s="12">
        <v>30257</v>
      </c>
      <c r="C2166" s="18">
        <v>1.4449289999999999</v>
      </c>
      <c r="D2166" s="149">
        <f t="shared" si="43"/>
        <v>8.1342667013910575E-2</v>
      </c>
    </row>
    <row r="2167" spans="2:4" x14ac:dyDescent="0.25">
      <c r="B2167" s="12">
        <v>30250</v>
      </c>
      <c r="C2167" s="18">
        <v>1.336236</v>
      </c>
      <c r="D2167" s="149">
        <f t="shared" si="43"/>
        <v>-9.6970045109733172E-2</v>
      </c>
    </row>
    <row r="2168" spans="2:4" x14ac:dyDescent="0.25">
      <c r="B2168" s="12">
        <v>30243</v>
      </c>
      <c r="C2168" s="18">
        <v>1.479725</v>
      </c>
      <c r="D2168" s="149">
        <f t="shared" si="43"/>
        <v>1.226989668139522E-2</v>
      </c>
    </row>
    <row r="2169" spans="2:4" x14ac:dyDescent="0.25">
      <c r="B2169" s="12">
        <v>30236</v>
      </c>
      <c r="C2169" s="18">
        <v>1.461789</v>
      </c>
      <c r="D2169" s="149">
        <f t="shared" si="43"/>
        <v>0.13985959456624886</v>
      </c>
    </row>
    <row r="2170" spans="2:4" x14ac:dyDescent="0.25">
      <c r="B2170" s="12">
        <v>30229</v>
      </c>
      <c r="C2170" s="18">
        <v>1.282429</v>
      </c>
      <c r="D2170" s="149">
        <f t="shared" si="43"/>
        <v>1.4185143124670008E-2</v>
      </c>
    </row>
    <row r="2171" spans="2:4" x14ac:dyDescent="0.25">
      <c r="B2171" s="12">
        <v>30222</v>
      </c>
      <c r="C2171" s="18">
        <v>1.2644919999999999</v>
      </c>
      <c r="D2171" s="149">
        <f t="shared" si="43"/>
        <v>-3.424647071942033E-2</v>
      </c>
    </row>
    <row r="2172" spans="2:4" x14ac:dyDescent="0.25">
      <c r="B2172" s="12">
        <v>30215</v>
      </c>
      <c r="C2172" s="18">
        <v>1.3093319999999999</v>
      </c>
      <c r="D2172" s="149">
        <f t="shared" si="43"/>
        <v>-1.3514216033072457E-2</v>
      </c>
    </row>
    <row r="2173" spans="2:4" x14ac:dyDescent="0.25">
      <c r="B2173" s="12">
        <v>30208</v>
      </c>
      <c r="C2173" s="18">
        <v>1.327269</v>
      </c>
      <c r="D2173" s="149">
        <f t="shared" si="43"/>
        <v>-3.267891448778093E-2</v>
      </c>
    </row>
    <row r="2174" spans="2:4" x14ac:dyDescent="0.25">
      <c r="B2174" s="12">
        <v>30201</v>
      </c>
      <c r="C2174" s="18">
        <v>1.3721080000000001</v>
      </c>
      <c r="D2174" s="149">
        <f t="shared" si="43"/>
        <v>-6.4934876864125579E-3</v>
      </c>
    </row>
    <row r="2175" spans="2:4" x14ac:dyDescent="0.25">
      <c r="B2175" s="12">
        <v>30194</v>
      </c>
      <c r="C2175" s="18">
        <v>1.381076</v>
      </c>
      <c r="D2175" s="149">
        <f t="shared" si="43"/>
        <v>-4.9383234410846133E-2</v>
      </c>
    </row>
    <row r="2176" spans="2:4" x14ac:dyDescent="0.25">
      <c r="B2176" s="12">
        <v>30187</v>
      </c>
      <c r="C2176" s="18">
        <v>1.4528209999999999</v>
      </c>
      <c r="D2176" s="149">
        <f t="shared" si="43"/>
        <v>6.5790014231847049E-2</v>
      </c>
    </row>
    <row r="2177" spans="2:4" x14ac:dyDescent="0.25">
      <c r="B2177" s="12">
        <v>30180</v>
      </c>
      <c r="C2177" s="18">
        <v>1.36314</v>
      </c>
      <c r="D2177" s="149">
        <f t="shared" si="43"/>
        <v>0.10144894746878608</v>
      </c>
    </row>
    <row r="2178" spans="2:4" x14ac:dyDescent="0.25">
      <c r="B2178" s="12">
        <v>30173</v>
      </c>
      <c r="C2178" s="18">
        <v>1.2375879999999999</v>
      </c>
      <c r="D2178" s="149">
        <f t="shared" si="43"/>
        <v>4.5454391863352761E-2</v>
      </c>
    </row>
    <row r="2179" spans="2:4" x14ac:dyDescent="0.25">
      <c r="B2179" s="12">
        <v>30166</v>
      </c>
      <c r="C2179" s="18">
        <v>1.1837800000000001</v>
      </c>
      <c r="D2179" s="149">
        <f t="shared" si="43"/>
        <v>-2.981337647532234E-2</v>
      </c>
    </row>
    <row r="2180" spans="2:4" x14ac:dyDescent="0.25">
      <c r="B2180" s="12">
        <v>30159</v>
      </c>
      <c r="C2180" s="18">
        <v>1.2201569999999999</v>
      </c>
      <c r="D2180" s="149">
        <f t="shared" si="43"/>
        <v>-2.7777290843637337E-2</v>
      </c>
    </row>
    <row r="2181" spans="2:4" x14ac:dyDescent="0.25">
      <c r="B2181" s="12">
        <v>30152</v>
      </c>
      <c r="C2181" s="18">
        <v>1.255018</v>
      </c>
      <c r="D2181" s="149">
        <f t="shared" ref="D2181:D2244" si="44">C2181/C2182-1</f>
        <v>-2.0408768581720693E-2</v>
      </c>
    </row>
    <row r="2182" spans="2:4" x14ac:dyDescent="0.25">
      <c r="B2182" s="12">
        <v>30145</v>
      </c>
      <c r="C2182" s="18">
        <v>1.2811650000000001</v>
      </c>
      <c r="D2182" s="149">
        <f t="shared" si="44"/>
        <v>-1.3422958333461632E-2</v>
      </c>
    </row>
    <row r="2183" spans="2:4" x14ac:dyDescent="0.25">
      <c r="B2183" s="12">
        <v>30138</v>
      </c>
      <c r="C2183" s="18">
        <v>1.2985960000000001</v>
      </c>
      <c r="D2183" s="149">
        <f t="shared" si="44"/>
        <v>1.3605585541284659E-2</v>
      </c>
    </row>
    <row r="2184" spans="2:4" x14ac:dyDescent="0.25">
      <c r="B2184" s="12">
        <v>30131</v>
      </c>
      <c r="C2184" s="18">
        <v>1.2811650000000001</v>
      </c>
      <c r="D2184" s="149">
        <f t="shared" si="44"/>
        <v>-1.9999831715636018E-2</v>
      </c>
    </row>
    <row r="2185" spans="2:4" x14ac:dyDescent="0.25">
      <c r="B2185" s="12">
        <v>30124</v>
      </c>
      <c r="C2185" s="18">
        <v>1.3073109999999999</v>
      </c>
      <c r="D2185" s="149">
        <f t="shared" si="44"/>
        <v>0</v>
      </c>
    </row>
    <row r="2186" spans="2:4" x14ac:dyDescent="0.25">
      <c r="B2186" s="12">
        <v>30117</v>
      </c>
      <c r="C2186" s="18">
        <v>1.3073109999999999</v>
      </c>
      <c r="D2186" s="149">
        <f t="shared" si="44"/>
        <v>0</v>
      </c>
    </row>
    <row r="2187" spans="2:4" x14ac:dyDescent="0.25">
      <c r="B2187" s="12">
        <v>30110</v>
      </c>
      <c r="C2187" s="18">
        <v>1.3073109999999999</v>
      </c>
      <c r="D2187" s="149">
        <f t="shared" si="44"/>
        <v>-0.11764697941913549</v>
      </c>
    </row>
    <row r="2188" spans="2:4" x14ac:dyDescent="0.25">
      <c r="B2188" s="12">
        <v>30103</v>
      </c>
      <c r="C2188" s="18">
        <v>1.481619</v>
      </c>
      <c r="D2188" s="149">
        <f t="shared" si="44"/>
        <v>-3.4091264687935108E-2</v>
      </c>
    </row>
    <row r="2189" spans="2:4" x14ac:dyDescent="0.25">
      <c r="B2189" s="12">
        <v>30096</v>
      </c>
      <c r="C2189" s="18">
        <v>1.5339119999999999</v>
      </c>
      <c r="D2189" s="149">
        <f t="shared" si="44"/>
        <v>-7.3684363088250326E-2</v>
      </c>
    </row>
    <row r="2190" spans="2:4" x14ac:dyDescent="0.25">
      <c r="B2190" s="12">
        <v>30089</v>
      </c>
      <c r="C2190" s="18">
        <v>1.6559280000000001</v>
      </c>
      <c r="D2190" s="149">
        <f t="shared" si="44"/>
        <v>-1.5543320652551817E-2</v>
      </c>
    </row>
    <row r="2191" spans="2:4" x14ac:dyDescent="0.25">
      <c r="B2191" s="12">
        <v>30082</v>
      </c>
      <c r="C2191" s="18">
        <v>1.6820729999999999</v>
      </c>
      <c r="D2191" s="149">
        <f t="shared" si="44"/>
        <v>-3.5000648277017432E-2</v>
      </c>
    </row>
    <row r="2192" spans="2:4" x14ac:dyDescent="0.25">
      <c r="B2192" s="12">
        <v>30075</v>
      </c>
      <c r="C2192" s="18">
        <v>1.743082</v>
      </c>
      <c r="D2192" s="149">
        <f t="shared" si="44"/>
        <v>8.5878819631117542E-2</v>
      </c>
    </row>
    <row r="2193" spans="2:4" x14ac:dyDescent="0.25">
      <c r="B2193" s="12">
        <v>30068</v>
      </c>
      <c r="C2193" s="18">
        <v>1.605227</v>
      </c>
      <c r="D2193" s="149">
        <f t="shared" si="44"/>
        <v>-5.2913495512980635E-3</v>
      </c>
    </row>
    <row r="2194" spans="2:4" x14ac:dyDescent="0.25">
      <c r="B2194" s="12">
        <v>30061</v>
      </c>
      <c r="C2194" s="18">
        <v>1.613766</v>
      </c>
      <c r="D2194" s="149">
        <f t="shared" si="44"/>
        <v>5.5864923909779041E-2</v>
      </c>
    </row>
    <row r="2195" spans="2:4" x14ac:dyDescent="0.25">
      <c r="B2195" s="12">
        <v>30054</v>
      </c>
      <c r="C2195" s="18">
        <v>1.528383</v>
      </c>
      <c r="D2195" s="149">
        <f t="shared" si="44"/>
        <v>-3.2431381883652466E-2</v>
      </c>
    </row>
    <row r="2196" spans="2:4" x14ac:dyDescent="0.25">
      <c r="B2196" s="12">
        <v>30047</v>
      </c>
      <c r="C2196" s="18">
        <v>1.579612</v>
      </c>
      <c r="D2196" s="149">
        <f t="shared" si="44"/>
        <v>-2.1164158868138272E-2</v>
      </c>
    </row>
    <row r="2197" spans="2:4" x14ac:dyDescent="0.25">
      <c r="B2197" s="12">
        <v>30040</v>
      </c>
      <c r="C2197" s="18">
        <v>1.613766</v>
      </c>
      <c r="D2197" s="149">
        <f t="shared" si="44"/>
        <v>-1.5625400303284964E-2</v>
      </c>
    </row>
    <row r="2198" spans="2:4" x14ac:dyDescent="0.25">
      <c r="B2198" s="12">
        <v>30033</v>
      </c>
      <c r="C2198" s="18">
        <v>1.6393819999999999</v>
      </c>
      <c r="D2198" s="149">
        <f t="shared" si="44"/>
        <v>2.1277364509816987E-2</v>
      </c>
    </row>
    <row r="2199" spans="2:4" x14ac:dyDescent="0.25">
      <c r="B2199" s="12">
        <v>30026</v>
      </c>
      <c r="C2199" s="18">
        <v>1.605227</v>
      </c>
      <c r="D2199" s="149">
        <f t="shared" si="44"/>
        <v>2.1739282643136182E-2</v>
      </c>
    </row>
    <row r="2200" spans="2:4" x14ac:dyDescent="0.25">
      <c r="B2200" s="12">
        <v>30019</v>
      </c>
      <c r="C2200" s="18">
        <v>1.5710729999999999</v>
      </c>
      <c r="D2200" s="149">
        <f t="shared" si="44"/>
        <v>-2.1276741544965283E-2</v>
      </c>
    </row>
    <row r="2201" spans="2:4" x14ac:dyDescent="0.25">
      <c r="B2201" s="12">
        <v>30012</v>
      </c>
      <c r="C2201" s="18">
        <v>1.605227</v>
      </c>
      <c r="D2201" s="149">
        <f t="shared" si="44"/>
        <v>-2.5906613128436451E-2</v>
      </c>
    </row>
    <row r="2202" spans="2:4" x14ac:dyDescent="0.25">
      <c r="B2202" s="12">
        <v>30005</v>
      </c>
      <c r="C2202" s="18">
        <v>1.6479189999999999</v>
      </c>
      <c r="D2202" s="149">
        <f t="shared" si="44"/>
        <v>1.5788646401262207E-2</v>
      </c>
    </row>
    <row r="2203" spans="2:4" x14ac:dyDescent="0.25">
      <c r="B2203" s="12">
        <v>29998</v>
      </c>
      <c r="C2203" s="18">
        <v>1.6223050000000001</v>
      </c>
      <c r="D2203" s="149">
        <f t="shared" si="44"/>
        <v>0</v>
      </c>
    </row>
    <row r="2204" spans="2:4" x14ac:dyDescent="0.25">
      <c r="B2204" s="12">
        <v>29991</v>
      </c>
      <c r="C2204" s="18">
        <v>1.6223050000000001</v>
      </c>
      <c r="D2204" s="149">
        <f t="shared" si="44"/>
        <v>4.9723739031575898E-2</v>
      </c>
    </row>
    <row r="2205" spans="2:4" x14ac:dyDescent="0.25">
      <c r="B2205" s="12">
        <v>29984</v>
      </c>
      <c r="C2205" s="18">
        <v>1.5454589999999999</v>
      </c>
      <c r="D2205" s="149">
        <f t="shared" si="44"/>
        <v>-6.8021463513474378E-2</v>
      </c>
    </row>
    <row r="2206" spans="2:4" x14ac:dyDescent="0.25">
      <c r="B2206" s="12">
        <v>29977</v>
      </c>
      <c r="C2206" s="18">
        <v>1.658256</v>
      </c>
      <c r="D2206" s="149">
        <f t="shared" si="44"/>
        <v>-1.9802489364607379E-2</v>
      </c>
    </row>
    <row r="2207" spans="2:4" x14ac:dyDescent="0.25">
      <c r="B2207" s="12">
        <v>29970</v>
      </c>
      <c r="C2207" s="18">
        <v>1.691757</v>
      </c>
      <c r="D2207" s="149">
        <f t="shared" si="44"/>
        <v>-6.4813530089745441E-2</v>
      </c>
    </row>
    <row r="2208" spans="2:4" x14ac:dyDescent="0.25">
      <c r="B2208" s="12">
        <v>29963</v>
      </c>
      <c r="C2208" s="18">
        <v>1.809005</v>
      </c>
      <c r="D2208" s="149">
        <f t="shared" si="44"/>
        <v>-4.0000403315465505E-2</v>
      </c>
    </row>
    <row r="2209" spans="2:4" x14ac:dyDescent="0.25">
      <c r="B2209" s="12">
        <v>29956</v>
      </c>
      <c r="C2209" s="18">
        <v>1.8843810000000001</v>
      </c>
      <c r="D2209" s="149">
        <f t="shared" si="44"/>
        <v>-6.2500279849771578E-2</v>
      </c>
    </row>
    <row r="2210" spans="2:4" x14ac:dyDescent="0.25">
      <c r="B2210" s="12">
        <v>29949</v>
      </c>
      <c r="C2210" s="18">
        <v>2.0100069999999999</v>
      </c>
      <c r="D2210" s="149">
        <f t="shared" si="44"/>
        <v>-1.2346121850513092E-2</v>
      </c>
    </row>
    <row r="2211" spans="2:4" x14ac:dyDescent="0.25">
      <c r="B2211" s="12">
        <v>29942</v>
      </c>
      <c r="C2211" s="18">
        <v>2.0351330000000001</v>
      </c>
      <c r="D2211" s="149">
        <f t="shared" si="44"/>
        <v>1.2500453978518511E-2</v>
      </c>
    </row>
    <row r="2212" spans="2:4" x14ac:dyDescent="0.25">
      <c r="B2212" s="12">
        <v>29935</v>
      </c>
      <c r="C2212" s="18">
        <v>2.0100069999999999</v>
      </c>
      <c r="D2212" s="149">
        <f t="shared" si="44"/>
        <v>-4.7619340935926346E-2</v>
      </c>
    </row>
    <row r="2213" spans="2:4" x14ac:dyDescent="0.25">
      <c r="B2213" s="12">
        <v>29928</v>
      </c>
      <c r="C2213" s="18">
        <v>2.1105079999999998</v>
      </c>
      <c r="D2213" s="149">
        <f t="shared" si="44"/>
        <v>5.8824355727513211E-2</v>
      </c>
    </row>
    <row r="2214" spans="2:4" x14ac:dyDescent="0.25">
      <c r="B2214" s="12">
        <v>29921</v>
      </c>
      <c r="C2214" s="18">
        <v>1.9932559999999999</v>
      </c>
      <c r="D2214" s="149">
        <f t="shared" si="44"/>
        <v>1.2765403946483289E-2</v>
      </c>
    </row>
    <row r="2215" spans="2:4" x14ac:dyDescent="0.25">
      <c r="B2215" s="12">
        <v>29914</v>
      </c>
      <c r="C2215" s="18">
        <v>1.968132</v>
      </c>
      <c r="D2215" s="149">
        <f t="shared" si="44"/>
        <v>6.8182138891270894E-2</v>
      </c>
    </row>
    <row r="2216" spans="2:4" x14ac:dyDescent="0.25">
      <c r="B2216" s="12">
        <v>29907</v>
      </c>
      <c r="C2216" s="18">
        <v>1.842506</v>
      </c>
      <c r="D2216" s="149">
        <f t="shared" si="44"/>
        <v>-9.465081643312756E-2</v>
      </c>
    </row>
    <row r="2217" spans="2:4" x14ac:dyDescent="0.25">
      <c r="B2217" s="12">
        <v>29900</v>
      </c>
      <c r="C2217" s="18">
        <v>2.0351330000000001</v>
      </c>
      <c r="D2217" s="149">
        <f t="shared" si="44"/>
        <v>2.5317386785404405E-2</v>
      </c>
    </row>
    <row r="2218" spans="2:4" x14ac:dyDescent="0.25">
      <c r="B2218" s="12">
        <v>29893</v>
      </c>
      <c r="C2218" s="18">
        <v>1.9848809999999999</v>
      </c>
      <c r="D2218" s="149">
        <f t="shared" si="44"/>
        <v>4.4973402911149263E-2</v>
      </c>
    </row>
    <row r="2219" spans="2:4" x14ac:dyDescent="0.25">
      <c r="B2219" s="12">
        <v>29886</v>
      </c>
      <c r="C2219" s="18">
        <v>1.899456</v>
      </c>
      <c r="D2219" s="149">
        <f t="shared" si="44"/>
        <v>7.4418573080256012E-2</v>
      </c>
    </row>
    <row r="2220" spans="2:4" x14ac:dyDescent="0.25">
      <c r="B2220" s="12">
        <v>29879</v>
      </c>
      <c r="C2220" s="18">
        <v>1.767892</v>
      </c>
      <c r="D2220" s="149">
        <f t="shared" si="44"/>
        <v>-4.6292073594375038E-3</v>
      </c>
    </row>
    <row r="2221" spans="2:4" x14ac:dyDescent="0.25">
      <c r="B2221" s="12">
        <v>29872</v>
      </c>
      <c r="C2221" s="18">
        <v>1.776114</v>
      </c>
      <c r="D2221" s="149">
        <f t="shared" si="44"/>
        <v>-7.2961978222268131E-2</v>
      </c>
    </row>
    <row r="2222" spans="2:4" x14ac:dyDescent="0.25">
      <c r="B2222" s="12">
        <v>29865</v>
      </c>
      <c r="C2222" s="18">
        <v>1.915902</v>
      </c>
      <c r="D2222" s="149">
        <f t="shared" si="44"/>
        <v>0.10426564595639998</v>
      </c>
    </row>
    <row r="2223" spans="2:4" x14ac:dyDescent="0.25">
      <c r="B2223" s="12">
        <v>29858</v>
      </c>
      <c r="C2223" s="18">
        <v>1.735001</v>
      </c>
      <c r="D2223" s="149">
        <f t="shared" si="44"/>
        <v>3.4313555997763201E-2</v>
      </c>
    </row>
    <row r="2224" spans="2:4" x14ac:dyDescent="0.25">
      <c r="B2224" s="12">
        <v>29851</v>
      </c>
      <c r="C2224" s="18">
        <v>1.6774420000000001</v>
      </c>
      <c r="D2224" s="149">
        <f t="shared" si="44"/>
        <v>-6.8492983330029178E-2</v>
      </c>
    </row>
    <row r="2225" spans="2:4" x14ac:dyDescent="0.25">
      <c r="B2225" s="12">
        <v>29844</v>
      </c>
      <c r="C2225" s="18">
        <v>1.800783</v>
      </c>
      <c r="D2225" s="149">
        <f t="shared" si="44"/>
        <v>-4.7825942123471799E-2</v>
      </c>
    </row>
    <row r="2226" spans="2:4" x14ac:dyDescent="0.25">
      <c r="B2226" s="12">
        <v>29837</v>
      </c>
      <c r="C2226" s="18">
        <v>1.8912329999999999</v>
      </c>
      <c r="D2226" s="149">
        <f t="shared" si="44"/>
        <v>-4.3291342363287466E-3</v>
      </c>
    </row>
    <row r="2227" spans="2:4" x14ac:dyDescent="0.25">
      <c r="B2227" s="12">
        <v>29830</v>
      </c>
      <c r="C2227" s="18">
        <v>1.899456</v>
      </c>
      <c r="D2227" s="149">
        <f t="shared" si="44"/>
        <v>3.1249847304165357E-2</v>
      </c>
    </row>
    <row r="2228" spans="2:4" x14ac:dyDescent="0.25">
      <c r="B2228" s="12">
        <v>29823</v>
      </c>
      <c r="C2228" s="18">
        <v>1.8418969999999999</v>
      </c>
      <c r="D2228" s="149">
        <f t="shared" si="44"/>
        <v>-3.030288672125081E-2</v>
      </c>
    </row>
    <row r="2229" spans="2:4" x14ac:dyDescent="0.25">
      <c r="B2229" s="12">
        <v>29816</v>
      </c>
      <c r="C2229" s="18">
        <v>1.899456</v>
      </c>
      <c r="D2229" s="149">
        <f t="shared" si="44"/>
        <v>0</v>
      </c>
    </row>
    <row r="2230" spans="2:4" x14ac:dyDescent="0.25">
      <c r="B2230" s="12">
        <v>29809</v>
      </c>
      <c r="C2230" s="18">
        <v>1.899456</v>
      </c>
      <c r="D2230" s="149">
        <f t="shared" si="44"/>
        <v>-3.3473282384483438E-2</v>
      </c>
    </row>
    <row r="2231" spans="2:4" x14ac:dyDescent="0.25">
      <c r="B2231" s="12">
        <v>29802</v>
      </c>
      <c r="C2231" s="18">
        <v>1.965239</v>
      </c>
      <c r="D2231" s="149">
        <f t="shared" si="44"/>
        <v>7.8267589822853534E-3</v>
      </c>
    </row>
    <row r="2232" spans="2:4" x14ac:dyDescent="0.25">
      <c r="B2232" s="12">
        <v>29795</v>
      </c>
      <c r="C2232" s="18">
        <v>1.9499770000000001</v>
      </c>
      <c r="D2232" s="149">
        <f t="shared" si="44"/>
        <v>1.2605792588884501E-2</v>
      </c>
    </row>
    <row r="2233" spans="2:4" x14ac:dyDescent="0.25">
      <c r="B2233" s="12">
        <v>29788</v>
      </c>
      <c r="C2233" s="18">
        <v>1.925702</v>
      </c>
      <c r="D2233" s="149">
        <f t="shared" si="44"/>
        <v>2.1458184811759429E-2</v>
      </c>
    </row>
    <row r="2234" spans="2:4" x14ac:dyDescent="0.25">
      <c r="B2234" s="12">
        <v>29781</v>
      </c>
      <c r="C2234" s="18">
        <v>1.885248</v>
      </c>
      <c r="D2234" s="149">
        <f t="shared" si="44"/>
        <v>3.5556383159289329E-2</v>
      </c>
    </row>
    <row r="2235" spans="2:4" x14ac:dyDescent="0.25">
      <c r="B2235" s="12">
        <v>29774</v>
      </c>
      <c r="C2235" s="18">
        <v>1.8205169999999999</v>
      </c>
      <c r="D2235" s="149">
        <f t="shared" si="44"/>
        <v>8.9678419097107831E-3</v>
      </c>
    </row>
    <row r="2236" spans="2:4" x14ac:dyDescent="0.25">
      <c r="B2236" s="12">
        <v>29767</v>
      </c>
      <c r="C2236" s="18">
        <v>1.8043359999999999</v>
      </c>
      <c r="D2236" s="149">
        <f t="shared" si="44"/>
        <v>-6.6945565584769828E-2</v>
      </c>
    </row>
    <row r="2237" spans="2:4" x14ac:dyDescent="0.25">
      <c r="B2237" s="12">
        <v>29760</v>
      </c>
      <c r="C2237" s="18">
        <v>1.9337949999999999</v>
      </c>
      <c r="D2237" s="149">
        <f t="shared" si="44"/>
        <v>-1.2396402984983124E-2</v>
      </c>
    </row>
    <row r="2238" spans="2:4" x14ac:dyDescent="0.25">
      <c r="B2238" s="12">
        <v>29753</v>
      </c>
      <c r="C2238" s="18">
        <v>1.9580679999999999</v>
      </c>
      <c r="D2238" s="149">
        <f t="shared" si="44"/>
        <v>-3.2000229385237611E-2</v>
      </c>
    </row>
    <row r="2239" spans="2:4" x14ac:dyDescent="0.25">
      <c r="B2239" s="12">
        <v>29746</v>
      </c>
      <c r="C2239" s="18">
        <v>2.0227979999999999</v>
      </c>
      <c r="D2239" s="149">
        <f t="shared" si="44"/>
        <v>3.3058096041608254E-2</v>
      </c>
    </row>
    <row r="2240" spans="2:4" x14ac:dyDescent="0.25">
      <c r="B2240" s="12">
        <v>29739</v>
      </c>
      <c r="C2240" s="18">
        <v>1.9580679999999999</v>
      </c>
      <c r="D2240" s="149">
        <f t="shared" si="44"/>
        <v>-8.3333255308570719E-2</v>
      </c>
    </row>
    <row r="2241" spans="2:4" x14ac:dyDescent="0.25">
      <c r="B2241" s="12">
        <v>29732</v>
      </c>
      <c r="C2241" s="18">
        <v>2.1360739999999998</v>
      </c>
      <c r="D2241" s="149">
        <f t="shared" si="44"/>
        <v>1.5384249730238331E-2</v>
      </c>
    </row>
    <row r="2242" spans="2:4" x14ac:dyDescent="0.25">
      <c r="B2242" s="12">
        <v>29725</v>
      </c>
      <c r="C2242" s="18">
        <v>2.10371</v>
      </c>
      <c r="D2242" s="149">
        <f t="shared" si="44"/>
        <v>3.860911740158901E-3</v>
      </c>
    </row>
    <row r="2243" spans="2:4" x14ac:dyDescent="0.25">
      <c r="B2243" s="12">
        <v>29718</v>
      </c>
      <c r="C2243" s="18">
        <v>2.0956190000000001</v>
      </c>
      <c r="D2243" s="149">
        <f t="shared" si="44"/>
        <v>3.8753952639700717E-3</v>
      </c>
    </row>
    <row r="2244" spans="2:4" x14ac:dyDescent="0.25">
      <c r="B2244" s="12">
        <v>29711</v>
      </c>
      <c r="C2244" s="18">
        <v>2.087529</v>
      </c>
      <c r="D2244" s="149">
        <f t="shared" si="44"/>
        <v>-4.3687928920311814E-3</v>
      </c>
    </row>
    <row r="2245" spans="2:4" x14ac:dyDescent="0.25">
      <c r="B2245" s="12">
        <v>29704</v>
      </c>
      <c r="C2245" s="18">
        <v>2.096689</v>
      </c>
      <c r="D2245" s="149">
        <f t="shared" ref="D2245:D2308" si="45">C2245/C2246-1</f>
        <v>-5.0542023030374916E-2</v>
      </c>
    </row>
    <row r="2246" spans="2:4" x14ac:dyDescent="0.25">
      <c r="B2246" s="12">
        <v>29697</v>
      </c>
      <c r="C2246" s="18">
        <v>2.2083010000000001</v>
      </c>
      <c r="D2246" s="149">
        <f t="shared" si="45"/>
        <v>2.214058349421677E-2</v>
      </c>
    </row>
    <row r="2247" spans="2:4" x14ac:dyDescent="0.25">
      <c r="B2247" s="12">
        <v>29690</v>
      </c>
      <c r="C2247" s="18">
        <v>2.1604670000000001</v>
      </c>
      <c r="D2247" s="149">
        <f t="shared" si="45"/>
        <v>-1.4545988632325701E-2</v>
      </c>
    </row>
    <row r="2248" spans="2:4" x14ac:dyDescent="0.25">
      <c r="B2248" s="12">
        <v>29683</v>
      </c>
      <c r="C2248" s="18">
        <v>2.1923569999999999</v>
      </c>
      <c r="D2248" s="149">
        <f t="shared" si="45"/>
        <v>7.0040095565571781E-2</v>
      </c>
    </row>
    <row r="2249" spans="2:4" x14ac:dyDescent="0.25">
      <c r="B2249" s="12">
        <v>29676</v>
      </c>
      <c r="C2249" s="18">
        <v>2.0488550000000001</v>
      </c>
      <c r="D2249" s="149">
        <f t="shared" si="45"/>
        <v>-7.5539915678219938E-2</v>
      </c>
    </row>
    <row r="2250" spans="2:4" x14ac:dyDescent="0.25">
      <c r="B2250" s="12">
        <v>29669</v>
      </c>
      <c r="C2250" s="18">
        <v>2.216272</v>
      </c>
      <c r="D2250" s="149">
        <f t="shared" si="45"/>
        <v>4.5112083474212694E-2</v>
      </c>
    </row>
    <row r="2251" spans="2:4" x14ac:dyDescent="0.25">
      <c r="B2251" s="12">
        <v>29662</v>
      </c>
      <c r="C2251" s="18">
        <v>2.1206070000000001</v>
      </c>
      <c r="D2251" s="149">
        <f t="shared" si="45"/>
        <v>1.5267745702266078E-2</v>
      </c>
    </row>
    <row r="2252" spans="2:4" x14ac:dyDescent="0.25">
      <c r="B2252" s="12">
        <v>29655</v>
      </c>
      <c r="C2252" s="18">
        <v>2.0887169999999999</v>
      </c>
      <c r="D2252" s="149">
        <f t="shared" si="45"/>
        <v>6.9387514783507909E-2</v>
      </c>
    </row>
    <row r="2253" spans="2:4" x14ac:dyDescent="0.25">
      <c r="B2253" s="12">
        <v>29648</v>
      </c>
      <c r="C2253" s="18">
        <v>1.95319</v>
      </c>
      <c r="D2253" s="149">
        <f t="shared" si="45"/>
        <v>6.0606718803113413E-2</v>
      </c>
    </row>
    <row r="2254" spans="2:4" x14ac:dyDescent="0.25">
      <c r="B2254" s="12">
        <v>29641</v>
      </c>
      <c r="C2254" s="18">
        <v>1.8415779999999999</v>
      </c>
      <c r="D2254" s="149">
        <f t="shared" si="45"/>
        <v>1.7620697467521929E-2</v>
      </c>
    </row>
    <row r="2255" spans="2:4" x14ac:dyDescent="0.25">
      <c r="B2255" s="12">
        <v>29634</v>
      </c>
      <c r="C2255" s="18">
        <v>1.80969</v>
      </c>
      <c r="D2255" s="149">
        <f t="shared" si="45"/>
        <v>3.1817935611514025E-2</v>
      </c>
    </row>
    <row r="2256" spans="2:4" x14ac:dyDescent="0.25">
      <c r="B2256" s="12">
        <v>29627</v>
      </c>
      <c r="C2256" s="18">
        <v>1.7538849999999999</v>
      </c>
      <c r="D2256" s="149">
        <f t="shared" si="45"/>
        <v>-4.5247713066384199E-3</v>
      </c>
    </row>
    <row r="2257" spans="2:4" x14ac:dyDescent="0.25">
      <c r="B2257" s="12">
        <v>29620</v>
      </c>
      <c r="C2257" s="18">
        <v>1.761857</v>
      </c>
      <c r="D2257" s="149">
        <f t="shared" si="45"/>
        <v>5.2013198403580763E-2</v>
      </c>
    </row>
    <row r="2258" spans="2:4" x14ac:dyDescent="0.25">
      <c r="B2258" s="12">
        <v>29613</v>
      </c>
      <c r="C2258" s="18">
        <v>1.6747479999999999</v>
      </c>
      <c r="D2258" s="149">
        <f t="shared" si="45"/>
        <v>0.12041863800817776</v>
      </c>
    </row>
    <row r="2259" spans="2:4" x14ac:dyDescent="0.25">
      <c r="B2259" s="12">
        <v>29606</v>
      </c>
      <c r="C2259" s="18">
        <v>1.4947520000000001</v>
      </c>
      <c r="D2259" s="149">
        <f t="shared" si="45"/>
        <v>-1.0362135138767492E-2</v>
      </c>
    </row>
    <row r="2260" spans="2:4" x14ac:dyDescent="0.25">
      <c r="B2260" s="12">
        <v>29599</v>
      </c>
      <c r="C2260" s="18">
        <v>1.5104029999999999</v>
      </c>
      <c r="D2260" s="149">
        <f t="shared" si="45"/>
        <v>-1.5306272129324339E-2</v>
      </c>
    </row>
    <row r="2261" spans="2:4" x14ac:dyDescent="0.25">
      <c r="B2261" s="12">
        <v>29592</v>
      </c>
      <c r="C2261" s="18">
        <v>1.533881</v>
      </c>
      <c r="D2261" s="149">
        <f t="shared" si="45"/>
        <v>-4.8542960625603593E-2</v>
      </c>
    </row>
    <row r="2262" spans="2:4" x14ac:dyDescent="0.25">
      <c r="B2262" s="12">
        <v>29585</v>
      </c>
      <c r="C2262" s="18">
        <v>1.612139</v>
      </c>
      <c r="D2262" s="149">
        <f t="shared" si="45"/>
        <v>3.5174269276210923E-2</v>
      </c>
    </row>
    <row r="2263" spans="2:4" x14ac:dyDescent="0.25">
      <c r="B2263" s="12">
        <v>29578</v>
      </c>
      <c r="C2263" s="18">
        <v>1.5573600000000001</v>
      </c>
      <c r="D2263" s="149">
        <f t="shared" si="45"/>
        <v>3.1089053716127468E-2</v>
      </c>
    </row>
    <row r="2264" spans="2:4" x14ac:dyDescent="0.25">
      <c r="B2264" s="12">
        <v>29571</v>
      </c>
      <c r="C2264" s="18">
        <v>1.5104029999999999</v>
      </c>
      <c r="D2264" s="149">
        <f t="shared" si="45"/>
        <v>7.8211588609985006E-2</v>
      </c>
    </row>
    <row r="2265" spans="2:4" x14ac:dyDescent="0.25">
      <c r="B2265" s="12">
        <v>29564</v>
      </c>
      <c r="C2265" s="18">
        <v>1.400841</v>
      </c>
      <c r="D2265" s="149">
        <f t="shared" si="45"/>
        <v>-5.5549008778518205E-3</v>
      </c>
    </row>
    <row r="2266" spans="2:4" x14ac:dyDescent="0.25">
      <c r="B2266" s="12">
        <v>29557</v>
      </c>
      <c r="C2266" s="18">
        <v>1.408666</v>
      </c>
      <c r="D2266" s="149">
        <f t="shared" si="45"/>
        <v>-5.5249164838206966E-3</v>
      </c>
    </row>
    <row r="2267" spans="2:4" x14ac:dyDescent="0.25">
      <c r="B2267" s="12">
        <v>29550</v>
      </c>
      <c r="C2267" s="18">
        <v>1.4164920000000001</v>
      </c>
      <c r="D2267" s="149">
        <f t="shared" si="45"/>
        <v>-2.6881978975310861E-2</v>
      </c>
    </row>
    <row r="2268" spans="2:4" x14ac:dyDescent="0.25">
      <c r="B2268" s="12">
        <v>29543</v>
      </c>
      <c r="C2268" s="18">
        <v>1.455622</v>
      </c>
      <c r="D2268" s="149">
        <f t="shared" si="45"/>
        <v>-4.6154269568089323E-2</v>
      </c>
    </row>
    <row r="2269" spans="2:4" x14ac:dyDescent="0.25">
      <c r="B2269" s="12">
        <v>29536</v>
      </c>
      <c r="C2269" s="18">
        <v>1.5260560000000001</v>
      </c>
      <c r="D2269" s="149">
        <f t="shared" si="45"/>
        <v>0.10795483833963893</v>
      </c>
    </row>
    <row r="2270" spans="2:4" x14ac:dyDescent="0.25">
      <c r="B2270" s="12">
        <v>29529</v>
      </c>
      <c r="C2270" s="18">
        <v>1.3773629999999999</v>
      </c>
      <c r="D2270" s="149">
        <f t="shared" si="45"/>
        <v>-9.7204437756448492E-3</v>
      </c>
    </row>
    <row r="2271" spans="2:4" x14ac:dyDescent="0.25">
      <c r="B2271" s="12">
        <v>29522</v>
      </c>
      <c r="C2271" s="18">
        <v>1.3908830000000001</v>
      </c>
      <c r="D2271" s="149">
        <f t="shared" si="45"/>
        <v>3.4285238370376891E-2</v>
      </c>
    </row>
    <row r="2272" spans="2:4" x14ac:dyDescent="0.25">
      <c r="B2272" s="12">
        <v>29515</v>
      </c>
      <c r="C2272" s="18">
        <v>1.3447769999999999</v>
      </c>
      <c r="D2272" s="149">
        <f t="shared" si="45"/>
        <v>-2.2346539296191015E-2</v>
      </c>
    </row>
    <row r="2273" spans="2:4" x14ac:dyDescent="0.25">
      <c r="B2273" s="12">
        <v>29508</v>
      </c>
      <c r="C2273" s="18">
        <v>1.375515</v>
      </c>
      <c r="D2273" s="149">
        <f t="shared" si="45"/>
        <v>-5.5552382556667279E-3</v>
      </c>
    </row>
    <row r="2274" spans="2:4" x14ac:dyDescent="0.25">
      <c r="B2274" s="12">
        <v>29501</v>
      </c>
      <c r="C2274" s="18">
        <v>1.3831990000000001</v>
      </c>
      <c r="D2274" s="149">
        <f t="shared" si="45"/>
        <v>1.1236045415000451E-2</v>
      </c>
    </row>
    <row r="2275" spans="2:4" x14ac:dyDescent="0.25">
      <c r="B2275" s="12">
        <v>29494</v>
      </c>
      <c r="C2275" s="18">
        <v>1.3678300000000001</v>
      </c>
      <c r="D2275" s="149">
        <f t="shared" si="45"/>
        <v>5.9523495994534548E-2</v>
      </c>
    </row>
    <row r="2276" spans="2:4" x14ac:dyDescent="0.25">
      <c r="B2276" s="12">
        <v>29487</v>
      </c>
      <c r="C2276" s="18">
        <v>1.290986</v>
      </c>
      <c r="D2276" s="149">
        <f t="shared" si="45"/>
        <v>-7.1822719811803104E-2</v>
      </c>
    </row>
    <row r="2277" spans="2:4" x14ac:dyDescent="0.25">
      <c r="B2277" s="12">
        <v>29480</v>
      </c>
      <c r="C2277" s="18">
        <v>1.3908830000000001</v>
      </c>
      <c r="D2277" s="149">
        <f t="shared" si="45"/>
        <v>-1.0929754460968222E-2</v>
      </c>
    </row>
    <row r="2278" spans="2:4" x14ac:dyDescent="0.25">
      <c r="B2278" s="12">
        <v>29473</v>
      </c>
      <c r="C2278" s="18">
        <v>1.406253</v>
      </c>
      <c r="D2278" s="149">
        <f t="shared" si="45"/>
        <v>5.4949062183604624E-3</v>
      </c>
    </row>
    <row r="2279" spans="2:4" x14ac:dyDescent="0.25">
      <c r="B2279" s="12">
        <v>29466</v>
      </c>
      <c r="C2279" s="18">
        <v>1.398568</v>
      </c>
      <c r="D2279" s="149">
        <f t="shared" si="45"/>
        <v>5.5252670425909312E-3</v>
      </c>
    </row>
    <row r="2280" spans="2:4" x14ac:dyDescent="0.25">
      <c r="B2280" s="12">
        <v>29459</v>
      </c>
      <c r="C2280" s="18">
        <v>1.3908830000000001</v>
      </c>
      <c r="D2280" s="149">
        <f t="shared" si="45"/>
        <v>-2.162179652664098E-2</v>
      </c>
    </row>
    <row r="2281" spans="2:4" x14ac:dyDescent="0.25">
      <c r="B2281" s="12">
        <v>29452</v>
      </c>
      <c r="C2281" s="18">
        <v>1.421621</v>
      </c>
      <c r="D2281" s="149">
        <f t="shared" si="45"/>
        <v>5.4351823562028834E-3</v>
      </c>
    </row>
    <row r="2282" spans="2:4" x14ac:dyDescent="0.25">
      <c r="B2282" s="12">
        <v>29445</v>
      </c>
      <c r="C2282" s="18">
        <v>1.4139360000000001</v>
      </c>
      <c r="D2282" s="149">
        <f t="shared" si="45"/>
        <v>-7.070701759689979E-2</v>
      </c>
    </row>
    <row r="2283" spans="2:4" x14ac:dyDescent="0.25">
      <c r="B2283" s="12">
        <v>29438</v>
      </c>
      <c r="C2283" s="18">
        <v>1.5215179999999999</v>
      </c>
      <c r="D2283" s="149">
        <f t="shared" si="45"/>
        <v>3.2413253545888754E-2</v>
      </c>
    </row>
    <row r="2284" spans="2:4" x14ac:dyDescent="0.25">
      <c r="B2284" s="12">
        <v>29431</v>
      </c>
      <c r="C2284" s="18">
        <v>1.473749</v>
      </c>
      <c r="D2284" s="149">
        <f t="shared" si="45"/>
        <v>0.10795533142076996</v>
      </c>
    </row>
    <row r="2285" spans="2:4" x14ac:dyDescent="0.25">
      <c r="B2285" s="12">
        <v>29424</v>
      </c>
      <c r="C2285" s="18">
        <v>1.330152</v>
      </c>
      <c r="D2285" s="149">
        <f t="shared" si="45"/>
        <v>-1.6759743499713542E-2</v>
      </c>
    </row>
    <row r="2286" spans="2:4" x14ac:dyDescent="0.25">
      <c r="B2286" s="12">
        <v>29417</v>
      </c>
      <c r="C2286" s="18">
        <v>1.3528249999999999</v>
      </c>
      <c r="D2286" s="149">
        <f t="shared" si="45"/>
        <v>5.2941066589041519E-2</v>
      </c>
    </row>
    <row r="2287" spans="2:4" x14ac:dyDescent="0.25">
      <c r="B2287" s="12">
        <v>29410</v>
      </c>
      <c r="C2287" s="18">
        <v>1.2848059999999999</v>
      </c>
      <c r="D2287" s="149">
        <f t="shared" si="45"/>
        <v>6.2500155057478635E-2</v>
      </c>
    </row>
    <row r="2288" spans="2:4" x14ac:dyDescent="0.25">
      <c r="B2288" s="12">
        <v>29403</v>
      </c>
      <c r="C2288" s="18">
        <v>1.2092290000000001</v>
      </c>
      <c r="D2288" s="149">
        <f t="shared" si="45"/>
        <v>5.9602527142243789E-2</v>
      </c>
    </row>
    <row r="2289" spans="2:4" x14ac:dyDescent="0.25">
      <c r="B2289" s="12">
        <v>29396</v>
      </c>
      <c r="C2289" s="18">
        <v>1.1412100000000001</v>
      </c>
      <c r="D2289" s="149">
        <f t="shared" si="45"/>
        <v>-2.5806677416959078E-2</v>
      </c>
    </row>
    <row r="2290" spans="2:4" x14ac:dyDescent="0.25">
      <c r="B2290" s="12">
        <v>29389</v>
      </c>
      <c r="C2290" s="18">
        <v>1.171441</v>
      </c>
      <c r="D2290" s="149">
        <f t="shared" si="45"/>
        <v>1.9736796289590242E-2</v>
      </c>
    </row>
    <row r="2291" spans="2:4" x14ac:dyDescent="0.25">
      <c r="B2291" s="12">
        <v>29382</v>
      </c>
      <c r="C2291" s="18">
        <v>1.148768</v>
      </c>
      <c r="D2291" s="149">
        <f t="shared" si="45"/>
        <v>2.0134180508749155E-2</v>
      </c>
    </row>
    <row r="2292" spans="2:4" x14ac:dyDescent="0.25">
      <c r="B2292" s="12">
        <v>29375</v>
      </c>
      <c r="C2292" s="18">
        <v>1.1260950000000001</v>
      </c>
      <c r="D2292" s="149">
        <f t="shared" si="45"/>
        <v>1.360601775551129E-2</v>
      </c>
    </row>
    <row r="2293" spans="2:4" x14ac:dyDescent="0.25">
      <c r="B2293" s="12">
        <v>29368</v>
      </c>
      <c r="C2293" s="18">
        <v>1.1109789999999999</v>
      </c>
      <c r="D2293" s="149">
        <f t="shared" si="45"/>
        <v>-3.2895240814507454E-2</v>
      </c>
    </row>
    <row r="2294" spans="2:4" x14ac:dyDescent="0.25">
      <c r="B2294" s="12">
        <v>29361</v>
      </c>
      <c r="C2294" s="18">
        <v>1.148768</v>
      </c>
      <c r="D2294" s="149">
        <f t="shared" si="45"/>
        <v>3.4014144281755199E-2</v>
      </c>
    </row>
    <row r="2295" spans="2:4" x14ac:dyDescent="0.25">
      <c r="B2295" s="12">
        <v>29354</v>
      </c>
      <c r="C2295" s="18">
        <v>1.1109789999999999</v>
      </c>
      <c r="D2295" s="149">
        <f t="shared" si="45"/>
        <v>3.5209915839849781E-2</v>
      </c>
    </row>
    <row r="2296" spans="2:4" x14ac:dyDescent="0.25">
      <c r="B2296" s="12">
        <v>29347</v>
      </c>
      <c r="C2296" s="18">
        <v>1.0731919999999999</v>
      </c>
      <c r="D2296" s="149">
        <f t="shared" si="45"/>
        <v>8.0479032088076607E-4</v>
      </c>
    </row>
    <row r="2297" spans="2:4" x14ac:dyDescent="0.25">
      <c r="B2297" s="12">
        <v>29340</v>
      </c>
      <c r="C2297" s="18">
        <v>1.0723290000000001</v>
      </c>
      <c r="D2297" s="149">
        <f t="shared" si="45"/>
        <v>2.1126646561468343E-2</v>
      </c>
    </row>
    <row r="2298" spans="2:4" x14ac:dyDescent="0.25">
      <c r="B2298" s="12">
        <v>29333</v>
      </c>
      <c r="C2298" s="18">
        <v>1.050143</v>
      </c>
      <c r="D2298" s="149">
        <f t="shared" si="45"/>
        <v>5.9701507598538983E-2</v>
      </c>
    </row>
    <row r="2299" spans="2:4" x14ac:dyDescent="0.25">
      <c r="B2299" s="12">
        <v>29326</v>
      </c>
      <c r="C2299" s="18">
        <v>0.99097999999999997</v>
      </c>
      <c r="D2299" s="149">
        <f t="shared" si="45"/>
        <v>-3.5970411184914619E-2</v>
      </c>
    </row>
    <row r="2300" spans="2:4" x14ac:dyDescent="0.25">
      <c r="B2300" s="12">
        <v>29319</v>
      </c>
      <c r="C2300" s="18">
        <v>1.0279560000000001</v>
      </c>
      <c r="D2300" s="149">
        <f t="shared" si="45"/>
        <v>7.245027739618104E-3</v>
      </c>
    </row>
    <row r="2301" spans="2:4" x14ac:dyDescent="0.25">
      <c r="B2301" s="12">
        <v>29312</v>
      </c>
      <c r="C2301" s="18">
        <v>1.020562</v>
      </c>
      <c r="D2301" s="149">
        <f t="shared" si="45"/>
        <v>-1.4284996793361149E-2</v>
      </c>
    </row>
    <row r="2302" spans="2:4" x14ac:dyDescent="0.25">
      <c r="B2302" s="12">
        <v>29305</v>
      </c>
      <c r="C2302" s="18">
        <v>1.0353520000000001</v>
      </c>
      <c r="D2302" s="149">
        <f t="shared" si="45"/>
        <v>1.4492015183791063E-2</v>
      </c>
    </row>
    <row r="2303" spans="2:4" x14ac:dyDescent="0.25">
      <c r="B2303" s="12">
        <v>29298</v>
      </c>
      <c r="C2303" s="18">
        <v>1.020562</v>
      </c>
      <c r="D2303" s="149">
        <f t="shared" si="45"/>
        <v>-2.816854466486951E-2</v>
      </c>
    </row>
    <row r="2304" spans="2:4" x14ac:dyDescent="0.25">
      <c r="B2304" s="12">
        <v>29291</v>
      </c>
      <c r="C2304" s="18">
        <v>1.050143</v>
      </c>
      <c r="D2304" s="149">
        <f t="shared" si="45"/>
        <v>-2.7396816223405063E-2</v>
      </c>
    </row>
    <row r="2305" spans="2:4" x14ac:dyDescent="0.25">
      <c r="B2305" s="12">
        <v>29284</v>
      </c>
      <c r="C2305" s="18">
        <v>1.0797239999999999</v>
      </c>
      <c r="D2305" s="149">
        <f t="shared" si="45"/>
        <v>-3.9474351412733921E-2</v>
      </c>
    </row>
    <row r="2306" spans="2:4" x14ac:dyDescent="0.25">
      <c r="B2306" s="12">
        <v>29277</v>
      </c>
      <c r="C2306" s="18">
        <v>1.1240969999999999</v>
      </c>
      <c r="D2306" s="149">
        <f t="shared" si="45"/>
        <v>-3.7973654391904699E-2</v>
      </c>
    </row>
    <row r="2307" spans="2:4" x14ac:dyDescent="0.25">
      <c r="B2307" s="12">
        <v>29270</v>
      </c>
      <c r="C2307" s="18">
        <v>1.1684680000000001</v>
      </c>
      <c r="D2307" s="149">
        <f t="shared" si="45"/>
        <v>-7.0588675109150012E-2</v>
      </c>
    </row>
    <row r="2308" spans="2:4" x14ac:dyDescent="0.25">
      <c r="B2308" s="12">
        <v>29263</v>
      </c>
      <c r="C2308" s="18">
        <v>1.2572129999999999</v>
      </c>
      <c r="D2308" s="149">
        <f t="shared" si="45"/>
        <v>2.4096817366130452E-2</v>
      </c>
    </row>
    <row r="2309" spans="2:4" x14ac:dyDescent="0.25">
      <c r="B2309" s="12">
        <v>29256</v>
      </c>
      <c r="C2309" s="18">
        <v>1.2276309999999999</v>
      </c>
      <c r="D2309" s="149">
        <f t="shared" ref="D2309:D2314" si="46">C2309/C2310-1</f>
        <v>4.5471229402582303E-2</v>
      </c>
    </row>
    <row r="2310" spans="2:4" x14ac:dyDescent="0.25">
      <c r="B2310" s="12">
        <v>29249</v>
      </c>
      <c r="C2310" s="18">
        <v>1.174237</v>
      </c>
      <c r="D2310" s="149">
        <f t="shared" si="46"/>
        <v>9.4594317461501154E-2</v>
      </c>
    </row>
    <row r="2311" spans="2:4" x14ac:dyDescent="0.25">
      <c r="B2311" s="12">
        <v>29242</v>
      </c>
      <c r="C2311" s="18">
        <v>1.0727599999999999</v>
      </c>
      <c r="D2311" s="149">
        <f t="shared" si="46"/>
        <v>-8.6419521783081321E-2</v>
      </c>
    </row>
    <row r="2312" spans="2:4" x14ac:dyDescent="0.25">
      <c r="B2312" s="12">
        <v>29235</v>
      </c>
      <c r="C2312" s="18">
        <v>1.174237</v>
      </c>
      <c r="D2312" s="149">
        <f t="shared" si="46"/>
        <v>-1.8182532694862807E-2</v>
      </c>
    </row>
    <row r="2313" spans="2:4" x14ac:dyDescent="0.25">
      <c r="B2313" s="12">
        <v>29228</v>
      </c>
      <c r="C2313" s="18">
        <v>1.195983</v>
      </c>
      <c r="D2313" s="149">
        <f t="shared" si="46"/>
        <v>0.13793034549426464</v>
      </c>
    </row>
    <row r="2314" spans="2:4" x14ac:dyDescent="0.25">
      <c r="B2314" s="12">
        <v>29221</v>
      </c>
      <c r="C2314" s="18">
        <v>1.051016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2024-04-26T15:25:03Z</dcterms:modified>
</cp:coreProperties>
</file>