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simon\Documents\models\Oil &amp; Gas - Integrated - US\"/>
    </mc:Choice>
  </mc:AlternateContent>
  <xr:revisionPtr revIDLastSave="0" documentId="13_ncr:1_{0593B1D4-5D39-424A-92E6-3D7EBD6124C3}" xr6:coauthVersionLast="47" xr6:coauthVersionMax="47" xr10:uidLastSave="{00000000-0000-0000-0000-000000000000}"/>
  <bookViews>
    <workbookView xWindow="-120" yWindow="-120" windowWidth="29040" windowHeight="15720" tabRatio="678" xr2:uid="{00000000-000D-0000-FFFF-FFFF00000000}"/>
  </bookViews>
  <sheets>
    <sheet name="Main" sheetId="1" r:id="rId1"/>
    <sheet name="Model" sheetId="2" r:id="rId2"/>
    <sheet name="Model-graph" sheetId="3" r:id="rId3"/>
    <sheet name="KPIs" sheetId="6" r:id="rId4"/>
    <sheet name="Catalysts" sheetId="4" r:id="rId5"/>
    <sheet name="DoR" sheetId="5" r:id="rId6"/>
  </sheets>
  <definedNames>
    <definedName name="_xlchart.v1.0" hidden="1">Model!$B$24</definedName>
    <definedName name="_xlchart.v1.1" hidden="1">Model!$B$25</definedName>
    <definedName name="_xlchart.v1.2" hidden="1">Model!$L$24:$U$24</definedName>
    <definedName name="_xlchart.v1.3" hidden="1">Model!$L$25:$U$25</definedName>
    <definedName name="_xlchart.v1.4" hidden="1">Model!$L$2:$U$2</definedName>
    <definedName name="_xlchart.v1.5" hidden="1">Model!$B$5</definedName>
    <definedName name="_xlchart.v1.6" hidden="1">Model!$B$6</definedName>
    <definedName name="_xlchart.v1.7" hidden="1">Model!$L$2:$U$2</definedName>
    <definedName name="_xlchart.v1.8" hidden="1">Model!$L$5:$U$5</definedName>
    <definedName name="_xlchart.v1.9" hidden="1">Model!$L$6:$U$6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9" i="5" l="1"/>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D1260" i="5"/>
  <c r="D1261" i="5"/>
  <c r="D1262" i="5"/>
  <c r="D1263" i="5"/>
  <c r="D1264" i="5"/>
  <c r="D1265" i="5"/>
  <c r="D1266" i="5"/>
  <c r="D1267" i="5"/>
  <c r="D1268" i="5"/>
  <c r="D1269" i="5"/>
  <c r="D1270" i="5"/>
  <c r="D1271" i="5"/>
  <c r="D1272" i="5"/>
  <c r="D1273" i="5"/>
  <c r="D1274" i="5"/>
  <c r="D1275" i="5"/>
  <c r="D1276" i="5"/>
  <c r="D1277" i="5"/>
  <c r="D1278" i="5"/>
  <c r="D1279" i="5"/>
  <c r="D1280" i="5"/>
  <c r="D1281" i="5"/>
  <c r="D1282" i="5"/>
  <c r="D1283" i="5"/>
  <c r="D1284" i="5"/>
  <c r="D1285" i="5"/>
  <c r="D1286" i="5"/>
  <c r="D1287" i="5"/>
  <c r="D1288" i="5"/>
  <c r="D1289" i="5"/>
  <c r="D1290" i="5"/>
  <c r="D1291" i="5"/>
  <c r="D1292" i="5"/>
  <c r="D1293" i="5"/>
  <c r="D1294" i="5"/>
  <c r="D1295" i="5"/>
  <c r="D1296" i="5"/>
  <c r="D1297" i="5"/>
  <c r="D1298" i="5"/>
  <c r="D1299" i="5"/>
  <c r="D1300" i="5"/>
  <c r="D1301" i="5"/>
  <c r="D1302" i="5"/>
  <c r="D1303" i="5"/>
  <c r="D1304" i="5"/>
  <c r="D1305" i="5"/>
  <c r="D1306" i="5"/>
  <c r="D1307" i="5"/>
  <c r="D1308" i="5"/>
  <c r="D1309" i="5"/>
  <c r="D1310" i="5"/>
  <c r="D1311" i="5"/>
  <c r="D1312" i="5"/>
  <c r="D1313" i="5"/>
  <c r="D1314" i="5"/>
  <c r="D1315" i="5"/>
  <c r="D1316" i="5"/>
  <c r="D1317" i="5"/>
  <c r="D1318" i="5"/>
  <c r="D1319" i="5"/>
  <c r="D1320" i="5"/>
  <c r="D1321" i="5"/>
  <c r="D1322" i="5"/>
  <c r="D1323" i="5"/>
  <c r="D1324" i="5"/>
  <c r="D1325" i="5"/>
  <c r="D1326" i="5"/>
  <c r="D1327" i="5"/>
  <c r="D1328" i="5"/>
  <c r="D1329" i="5"/>
  <c r="D1330" i="5"/>
  <c r="D1331" i="5"/>
  <c r="D1332" i="5"/>
  <c r="D1333" i="5"/>
  <c r="D1334" i="5"/>
  <c r="D1335" i="5"/>
  <c r="D1336" i="5"/>
  <c r="D1337" i="5"/>
  <c r="D1338" i="5"/>
  <c r="D1339" i="5"/>
  <c r="D1340" i="5"/>
  <c r="D1341" i="5"/>
  <c r="D1342" i="5"/>
  <c r="D1343" i="5"/>
  <c r="D1344" i="5"/>
  <c r="D1345" i="5"/>
  <c r="D1346" i="5"/>
  <c r="D1347" i="5"/>
  <c r="D1348" i="5"/>
  <c r="D1349" i="5"/>
  <c r="D1350" i="5"/>
  <c r="D1351" i="5"/>
  <c r="D1352" i="5"/>
  <c r="D1353" i="5"/>
  <c r="D1354" i="5"/>
  <c r="D1355" i="5"/>
  <c r="D1356" i="5"/>
  <c r="D1357" i="5"/>
  <c r="D1358" i="5"/>
  <c r="D1359" i="5"/>
  <c r="D1360" i="5"/>
  <c r="D1361" i="5"/>
  <c r="D1362" i="5"/>
  <c r="D1363" i="5"/>
  <c r="D1364" i="5"/>
  <c r="D1365" i="5"/>
  <c r="D1366" i="5"/>
  <c r="D1367" i="5"/>
  <c r="D1368" i="5"/>
  <c r="D1369" i="5"/>
  <c r="D1370" i="5"/>
  <c r="D1371" i="5"/>
  <c r="D1372" i="5"/>
  <c r="D1373" i="5"/>
  <c r="D1374" i="5"/>
  <c r="D1375" i="5"/>
  <c r="D1376" i="5"/>
  <c r="D1377" i="5"/>
  <c r="D1378" i="5"/>
  <c r="D1379" i="5"/>
  <c r="D1380" i="5"/>
  <c r="D1381" i="5"/>
  <c r="D1382" i="5"/>
  <c r="D1383" i="5"/>
  <c r="D1384" i="5"/>
  <c r="D1385" i="5"/>
  <c r="D1386" i="5"/>
  <c r="D1387" i="5"/>
  <c r="D1388" i="5"/>
  <c r="D1389" i="5"/>
  <c r="D1390" i="5"/>
  <c r="D1391" i="5"/>
  <c r="D1392" i="5"/>
  <c r="D1393" i="5"/>
  <c r="D1394" i="5"/>
  <c r="D1395" i="5"/>
  <c r="D1396" i="5"/>
  <c r="D1397" i="5"/>
  <c r="D1398" i="5"/>
  <c r="D1399" i="5"/>
  <c r="D1400" i="5"/>
  <c r="D1401" i="5"/>
  <c r="D1402" i="5"/>
  <c r="D1403" i="5"/>
  <c r="D1404" i="5"/>
  <c r="D1405" i="5"/>
  <c r="D1406" i="5"/>
  <c r="D1407" i="5"/>
  <c r="D1408" i="5"/>
  <c r="D1409" i="5"/>
  <c r="D1410" i="5"/>
  <c r="D1411" i="5"/>
  <c r="D1412" i="5"/>
  <c r="D1413" i="5"/>
  <c r="D1414" i="5"/>
  <c r="D1415" i="5"/>
  <c r="D1416" i="5"/>
  <c r="D1417" i="5"/>
  <c r="D1418" i="5"/>
  <c r="D1419" i="5"/>
  <c r="D1420" i="5"/>
  <c r="D1421" i="5"/>
  <c r="D1422" i="5"/>
  <c r="D1423" i="5"/>
  <c r="D1424" i="5"/>
  <c r="D1425" i="5"/>
  <c r="D1426" i="5"/>
  <c r="D1427" i="5"/>
  <c r="D1428" i="5"/>
  <c r="D1429" i="5"/>
  <c r="D1430" i="5"/>
  <c r="D1431" i="5"/>
  <c r="D1432" i="5"/>
  <c r="D1433" i="5"/>
  <c r="D1434" i="5"/>
  <c r="D1435" i="5"/>
  <c r="D1436" i="5"/>
  <c r="D1437" i="5"/>
  <c r="D1438" i="5"/>
  <c r="D1439" i="5"/>
  <c r="D1440" i="5"/>
  <c r="D1441" i="5"/>
  <c r="D1442" i="5"/>
  <c r="D1443" i="5"/>
  <c r="D1444" i="5"/>
  <c r="D1445" i="5"/>
  <c r="D1446" i="5"/>
  <c r="D1447" i="5"/>
  <c r="D1448" i="5"/>
  <c r="D1449" i="5"/>
  <c r="D1450" i="5"/>
  <c r="D1451" i="5"/>
  <c r="D1452" i="5"/>
  <c r="D1453" i="5"/>
  <c r="D1454" i="5"/>
  <c r="D1455" i="5"/>
  <c r="D1456" i="5"/>
  <c r="D1457" i="5"/>
  <c r="D1458" i="5"/>
  <c r="D1459" i="5"/>
  <c r="D1460" i="5"/>
  <c r="D1461" i="5"/>
  <c r="D1462" i="5"/>
  <c r="D1463" i="5"/>
  <c r="D1464" i="5"/>
  <c r="D1465" i="5"/>
  <c r="D1466" i="5"/>
  <c r="D1467" i="5"/>
  <c r="D1468" i="5"/>
  <c r="D1469" i="5"/>
  <c r="D1470" i="5"/>
  <c r="D1471" i="5"/>
  <c r="D1472" i="5"/>
  <c r="D1473" i="5"/>
  <c r="D1474" i="5"/>
  <c r="D1475" i="5"/>
  <c r="D1476" i="5"/>
  <c r="D1477" i="5"/>
  <c r="D1478" i="5"/>
  <c r="D1479" i="5"/>
  <c r="D1480" i="5"/>
  <c r="D1481" i="5"/>
  <c r="D1482" i="5"/>
  <c r="D1483" i="5"/>
  <c r="D1484" i="5"/>
  <c r="D1485" i="5"/>
  <c r="D1486" i="5"/>
  <c r="D1487" i="5"/>
  <c r="D1488" i="5"/>
  <c r="D1489" i="5"/>
  <c r="D1490" i="5"/>
  <c r="D1491" i="5"/>
  <c r="D1492" i="5"/>
  <c r="D1493" i="5"/>
  <c r="D1494" i="5"/>
  <c r="D1495" i="5"/>
  <c r="D1496" i="5"/>
  <c r="D1497" i="5"/>
  <c r="D1498" i="5"/>
  <c r="D1499" i="5"/>
  <c r="D1500" i="5"/>
  <c r="D1501" i="5"/>
  <c r="D1502" i="5"/>
  <c r="D1503" i="5"/>
  <c r="D1504" i="5"/>
  <c r="D1505" i="5"/>
  <c r="D1506" i="5"/>
  <c r="D1507" i="5"/>
  <c r="D1508" i="5"/>
  <c r="D1509" i="5"/>
  <c r="D1510" i="5"/>
  <c r="D1511" i="5"/>
  <c r="D1512" i="5"/>
  <c r="D1513" i="5"/>
  <c r="D1514" i="5"/>
  <c r="D1515" i="5"/>
  <c r="D1516" i="5"/>
  <c r="D1517" i="5"/>
  <c r="D1518" i="5"/>
  <c r="D1519" i="5"/>
  <c r="D1520" i="5"/>
  <c r="D1521" i="5"/>
  <c r="D1522" i="5"/>
  <c r="D1523" i="5"/>
  <c r="D1524" i="5"/>
  <c r="D1525" i="5"/>
  <c r="D1526" i="5"/>
  <c r="D1527" i="5"/>
  <c r="D1528" i="5"/>
  <c r="D1529" i="5"/>
  <c r="D1530" i="5"/>
  <c r="D1531" i="5"/>
  <c r="D1532" i="5"/>
  <c r="D1533" i="5"/>
  <c r="D1534" i="5"/>
  <c r="D1535" i="5"/>
  <c r="D1536" i="5"/>
  <c r="D1537" i="5"/>
  <c r="D1538" i="5"/>
  <c r="D1539" i="5"/>
  <c r="D1540" i="5"/>
  <c r="D1541" i="5"/>
  <c r="D1542" i="5"/>
  <c r="D1543" i="5"/>
  <c r="D1544" i="5"/>
  <c r="D1545" i="5"/>
  <c r="D1546" i="5"/>
  <c r="D1547" i="5"/>
  <c r="D1548" i="5"/>
  <c r="D1549" i="5"/>
  <c r="D1550" i="5"/>
  <c r="D1551" i="5"/>
  <c r="D1552" i="5"/>
  <c r="D1553" i="5"/>
  <c r="D1554" i="5"/>
  <c r="D1555" i="5"/>
  <c r="D1556" i="5"/>
  <c r="D1557" i="5"/>
  <c r="D1558" i="5"/>
  <c r="D1559" i="5"/>
  <c r="D1560" i="5"/>
  <c r="D1561" i="5"/>
  <c r="D1562" i="5"/>
  <c r="D1563" i="5"/>
  <c r="D1564" i="5"/>
  <c r="D1565" i="5"/>
  <c r="D1566" i="5"/>
  <c r="D1567" i="5"/>
  <c r="D1568" i="5"/>
  <c r="D1569" i="5"/>
  <c r="D1570" i="5"/>
  <c r="D1571" i="5"/>
  <c r="D1572" i="5"/>
  <c r="D1573" i="5"/>
  <c r="D1574" i="5"/>
  <c r="D1575" i="5"/>
  <c r="D1576" i="5"/>
  <c r="D1577" i="5"/>
  <c r="D1578" i="5"/>
  <c r="D1579" i="5"/>
  <c r="D1580" i="5"/>
  <c r="D1581" i="5"/>
  <c r="D1582" i="5"/>
  <c r="D1583" i="5"/>
  <c r="D1584" i="5"/>
  <c r="D1585" i="5"/>
  <c r="D1586" i="5"/>
  <c r="D1587" i="5"/>
  <c r="D1588" i="5"/>
  <c r="D1589" i="5"/>
  <c r="D1590" i="5"/>
  <c r="D1591" i="5"/>
  <c r="D1592" i="5"/>
  <c r="D1593" i="5"/>
  <c r="D1594" i="5"/>
  <c r="D1595" i="5"/>
  <c r="D1596" i="5"/>
  <c r="D1597" i="5"/>
  <c r="D1598" i="5"/>
  <c r="D1599" i="5"/>
  <c r="D1600" i="5"/>
  <c r="D1601" i="5"/>
  <c r="D1602" i="5"/>
  <c r="D1603" i="5"/>
  <c r="D1604" i="5"/>
  <c r="D1605" i="5"/>
  <c r="D1606" i="5"/>
  <c r="D1607" i="5"/>
  <c r="D1608" i="5"/>
  <c r="D1609" i="5"/>
  <c r="D1610" i="5"/>
  <c r="D1611" i="5"/>
  <c r="D1612" i="5"/>
  <c r="D1613" i="5"/>
  <c r="D1614" i="5"/>
  <c r="D1615" i="5"/>
  <c r="D1616" i="5"/>
  <c r="D1617" i="5"/>
  <c r="D1618" i="5"/>
  <c r="D1619" i="5"/>
  <c r="D1620" i="5"/>
  <c r="D1621" i="5"/>
  <c r="D1622" i="5"/>
  <c r="D1623" i="5"/>
  <c r="D1624" i="5"/>
  <c r="D1625" i="5"/>
  <c r="D1626" i="5"/>
  <c r="D1627" i="5"/>
  <c r="D1628" i="5"/>
  <c r="D1629" i="5"/>
  <c r="D1630" i="5"/>
  <c r="D1631" i="5"/>
  <c r="D1632" i="5"/>
  <c r="D1633" i="5"/>
  <c r="D1634" i="5"/>
  <c r="D1635" i="5"/>
  <c r="D1636" i="5"/>
  <c r="D1637" i="5"/>
  <c r="D1638" i="5"/>
  <c r="D1639" i="5"/>
  <c r="D1640" i="5"/>
  <c r="D1641" i="5"/>
  <c r="D1642" i="5"/>
  <c r="D1643" i="5"/>
  <c r="D1644" i="5"/>
  <c r="D1645" i="5"/>
  <c r="D1646" i="5"/>
  <c r="D1647" i="5"/>
  <c r="D1648" i="5"/>
  <c r="D1649" i="5"/>
  <c r="D1650" i="5"/>
  <c r="D1651" i="5"/>
  <c r="D1652" i="5"/>
  <c r="D1653" i="5"/>
  <c r="D1654" i="5"/>
  <c r="D1655" i="5"/>
  <c r="D1656" i="5"/>
  <c r="D1657" i="5"/>
  <c r="D1658" i="5"/>
  <c r="D1659" i="5"/>
  <c r="D1660" i="5"/>
  <c r="D1661" i="5"/>
  <c r="D1662" i="5"/>
  <c r="D1663" i="5"/>
  <c r="D1664" i="5"/>
  <c r="D1665" i="5"/>
  <c r="D1666" i="5"/>
  <c r="D1667" i="5"/>
  <c r="D1668" i="5"/>
  <c r="D1669" i="5"/>
  <c r="D1670" i="5"/>
  <c r="D1671" i="5"/>
  <c r="D1672" i="5"/>
  <c r="D1673" i="5"/>
  <c r="D1674" i="5"/>
  <c r="D1675" i="5"/>
  <c r="D1676" i="5"/>
  <c r="D1677" i="5"/>
  <c r="D1678" i="5"/>
  <c r="D1679" i="5"/>
  <c r="D1680" i="5"/>
  <c r="D1681" i="5"/>
  <c r="D1682" i="5"/>
  <c r="D1683" i="5"/>
  <c r="D1684" i="5"/>
  <c r="D1685" i="5"/>
  <c r="D1686" i="5"/>
  <c r="D1687" i="5"/>
  <c r="D1688" i="5"/>
  <c r="D1689" i="5"/>
  <c r="D1690" i="5"/>
  <c r="D1691" i="5"/>
  <c r="D1692" i="5"/>
  <c r="D1693" i="5"/>
  <c r="D1694" i="5"/>
  <c r="D1695" i="5"/>
  <c r="D1696" i="5"/>
  <c r="D1697" i="5"/>
  <c r="D1698" i="5"/>
  <c r="D1699" i="5"/>
  <c r="D1700" i="5"/>
  <c r="D1701" i="5"/>
  <c r="D1702" i="5"/>
  <c r="D1703" i="5"/>
  <c r="D1704" i="5"/>
  <c r="D1705" i="5"/>
  <c r="D1706" i="5"/>
  <c r="D1707" i="5"/>
  <c r="D1708" i="5"/>
  <c r="D1709" i="5"/>
  <c r="D1710" i="5"/>
  <c r="D1711" i="5"/>
  <c r="D1712" i="5"/>
  <c r="D1713" i="5"/>
  <c r="D1714" i="5"/>
  <c r="D1715" i="5"/>
  <c r="D1716" i="5"/>
  <c r="D1717" i="5"/>
  <c r="D1718" i="5"/>
  <c r="D1719" i="5"/>
  <c r="D1720" i="5"/>
  <c r="D1721" i="5"/>
  <c r="D1722" i="5"/>
  <c r="D1723" i="5"/>
  <c r="D1724" i="5"/>
  <c r="D1725" i="5"/>
  <c r="D1726" i="5"/>
  <c r="D1727" i="5"/>
  <c r="D1728" i="5"/>
  <c r="D1729" i="5"/>
  <c r="D1730" i="5"/>
  <c r="D1731" i="5"/>
  <c r="D1732" i="5"/>
  <c r="D1733" i="5"/>
  <c r="D1734" i="5"/>
  <c r="D1735" i="5"/>
  <c r="D1736" i="5"/>
  <c r="D1737" i="5"/>
  <c r="D1738" i="5"/>
  <c r="D1739" i="5"/>
  <c r="D1740" i="5"/>
  <c r="D1741" i="5"/>
  <c r="D1742" i="5"/>
  <c r="D1743" i="5"/>
  <c r="D1744" i="5"/>
  <c r="D1745" i="5"/>
  <c r="D1746" i="5"/>
  <c r="D1747" i="5"/>
  <c r="D1748" i="5"/>
  <c r="D1749" i="5"/>
  <c r="D1750" i="5"/>
  <c r="D1751" i="5"/>
  <c r="D1752" i="5"/>
  <c r="D1753" i="5"/>
  <c r="D1754" i="5"/>
  <c r="D1755" i="5"/>
  <c r="D1756" i="5"/>
  <c r="D1757" i="5"/>
  <c r="D1758" i="5"/>
  <c r="D1759" i="5"/>
  <c r="D1760" i="5"/>
  <c r="D1761" i="5"/>
  <c r="D1762" i="5"/>
  <c r="D1763" i="5"/>
  <c r="D1764" i="5"/>
  <c r="D1765" i="5"/>
  <c r="D1766" i="5"/>
  <c r="D1767" i="5"/>
  <c r="D1768" i="5"/>
  <c r="D1769" i="5"/>
  <c r="D1770" i="5"/>
  <c r="D1771" i="5"/>
  <c r="D1772" i="5"/>
  <c r="D1773" i="5"/>
  <c r="D1774" i="5"/>
  <c r="D1775" i="5"/>
  <c r="D1776" i="5"/>
  <c r="D1777" i="5"/>
  <c r="D1778" i="5"/>
  <c r="D1779" i="5"/>
  <c r="D1780" i="5"/>
  <c r="D1781" i="5"/>
  <c r="D1782" i="5"/>
  <c r="D1783" i="5"/>
  <c r="D1784" i="5"/>
  <c r="D1785" i="5"/>
  <c r="D1786" i="5"/>
  <c r="D1787" i="5"/>
  <c r="D1788" i="5"/>
  <c r="D1789" i="5"/>
  <c r="D1790" i="5"/>
  <c r="D1791" i="5"/>
  <c r="D1792" i="5"/>
  <c r="D1793" i="5"/>
  <c r="D1794" i="5"/>
  <c r="D1795" i="5"/>
  <c r="D1796" i="5"/>
  <c r="D1797" i="5"/>
  <c r="D1798" i="5"/>
  <c r="D1799" i="5"/>
  <c r="D1800" i="5"/>
  <c r="D1801" i="5"/>
  <c r="D1802" i="5"/>
  <c r="D1803" i="5"/>
  <c r="D1804" i="5"/>
  <c r="D1805" i="5"/>
  <c r="D1806" i="5"/>
  <c r="D1807" i="5"/>
  <c r="D1808" i="5"/>
  <c r="D1809" i="5"/>
  <c r="D1810" i="5"/>
  <c r="D1811" i="5"/>
  <c r="D1812" i="5"/>
  <c r="D1813" i="5"/>
  <c r="D1814" i="5"/>
  <c r="D1815" i="5"/>
  <c r="D1816" i="5"/>
  <c r="D1817" i="5"/>
  <c r="D1818" i="5"/>
  <c r="D1819" i="5"/>
  <c r="D1820" i="5"/>
  <c r="D1821" i="5"/>
  <c r="D1822" i="5"/>
  <c r="D1823" i="5"/>
  <c r="D1824" i="5"/>
  <c r="D1825" i="5"/>
  <c r="D1826" i="5"/>
  <c r="D1827" i="5"/>
  <c r="D1828" i="5"/>
  <c r="D1829" i="5"/>
  <c r="D1830" i="5"/>
  <c r="D1831" i="5"/>
  <c r="D1832" i="5"/>
  <c r="D1833" i="5"/>
  <c r="D1834" i="5"/>
  <c r="D1835" i="5"/>
  <c r="D1836" i="5"/>
  <c r="D1837" i="5"/>
  <c r="D1838" i="5"/>
  <c r="D1839" i="5"/>
  <c r="D1840" i="5"/>
  <c r="D1841" i="5"/>
  <c r="D1842" i="5"/>
  <c r="D1843" i="5"/>
  <c r="D1844" i="5"/>
  <c r="D1845" i="5"/>
  <c r="D1846" i="5"/>
  <c r="D1847" i="5"/>
  <c r="D1848" i="5"/>
  <c r="D1849" i="5"/>
  <c r="D1850" i="5"/>
  <c r="D1851" i="5"/>
  <c r="D1852" i="5"/>
  <c r="D1853" i="5"/>
  <c r="D1854" i="5"/>
  <c r="D1855" i="5"/>
  <c r="D1856" i="5"/>
  <c r="D1857" i="5"/>
  <c r="D1858" i="5"/>
  <c r="D1859" i="5"/>
  <c r="D1860" i="5"/>
  <c r="D1861" i="5"/>
  <c r="D1862" i="5"/>
  <c r="D1863" i="5"/>
  <c r="D1864" i="5"/>
  <c r="D1865" i="5"/>
  <c r="D1866" i="5"/>
  <c r="D1867" i="5"/>
  <c r="D1868" i="5"/>
  <c r="D1869" i="5"/>
  <c r="D1870" i="5"/>
  <c r="D1871" i="5"/>
  <c r="D1872" i="5"/>
  <c r="D1873" i="5"/>
  <c r="D1874" i="5"/>
  <c r="D1875" i="5"/>
  <c r="D1876" i="5"/>
  <c r="D1877" i="5"/>
  <c r="D1878" i="5"/>
  <c r="D1879" i="5"/>
  <c r="D1880" i="5"/>
  <c r="D1881" i="5"/>
  <c r="D1882" i="5"/>
  <c r="D1883" i="5"/>
  <c r="D1884" i="5"/>
  <c r="D1885" i="5"/>
  <c r="D1886" i="5"/>
  <c r="D1887" i="5"/>
  <c r="D1888" i="5"/>
  <c r="D1889" i="5"/>
  <c r="D1890" i="5"/>
  <c r="D1891" i="5"/>
  <c r="D1892" i="5"/>
  <c r="D1893" i="5"/>
  <c r="D1894" i="5"/>
  <c r="D1895" i="5"/>
  <c r="D1896" i="5"/>
  <c r="D1897" i="5"/>
  <c r="D1898" i="5"/>
  <c r="D1899" i="5"/>
  <c r="D1900" i="5"/>
  <c r="D1901" i="5"/>
  <c r="D1902" i="5"/>
  <c r="D1903" i="5"/>
  <c r="D1904" i="5"/>
  <c r="D1905" i="5"/>
  <c r="D1906" i="5"/>
  <c r="D1907" i="5"/>
  <c r="D1908" i="5"/>
  <c r="D1909" i="5"/>
  <c r="D1910" i="5"/>
  <c r="D1911" i="5"/>
  <c r="D1912" i="5"/>
  <c r="D1913" i="5"/>
  <c r="D1914" i="5"/>
  <c r="D1915" i="5"/>
  <c r="D1916" i="5"/>
  <c r="D1917" i="5"/>
  <c r="D1918" i="5"/>
  <c r="D1919" i="5"/>
  <c r="D1920" i="5"/>
  <c r="D1921" i="5"/>
  <c r="D1922" i="5"/>
  <c r="D1923" i="5"/>
  <c r="D1924" i="5"/>
  <c r="D1925" i="5"/>
  <c r="D1926" i="5"/>
  <c r="D1927" i="5"/>
  <c r="D1928" i="5"/>
  <c r="D1929" i="5"/>
  <c r="D1930" i="5"/>
  <c r="D1931" i="5"/>
  <c r="D1932" i="5"/>
  <c r="D1933" i="5"/>
  <c r="D1934" i="5"/>
  <c r="D1935" i="5"/>
  <c r="D1936" i="5"/>
  <c r="D1937" i="5"/>
  <c r="D1938" i="5"/>
  <c r="D1939" i="5"/>
  <c r="D1940" i="5"/>
  <c r="D1941" i="5"/>
  <c r="D1942" i="5"/>
  <c r="D1943" i="5"/>
  <c r="D1944" i="5"/>
  <c r="D1945" i="5"/>
  <c r="D1946" i="5"/>
  <c r="D1947" i="5"/>
  <c r="D1948" i="5"/>
  <c r="D1949" i="5"/>
  <c r="D1950" i="5"/>
  <c r="D1951" i="5"/>
  <c r="D1952" i="5"/>
  <c r="D1953" i="5"/>
  <c r="D1954" i="5"/>
  <c r="D1955" i="5"/>
  <c r="D1956" i="5"/>
  <c r="D1957" i="5"/>
  <c r="D1958" i="5"/>
  <c r="D1959" i="5"/>
  <c r="D1960" i="5"/>
  <c r="D1961" i="5"/>
  <c r="D1962" i="5"/>
  <c r="D1963" i="5"/>
  <c r="D1964" i="5"/>
  <c r="D1965" i="5"/>
  <c r="D1966" i="5"/>
  <c r="D1967" i="5"/>
  <c r="D1968" i="5"/>
  <c r="D1969" i="5"/>
  <c r="D1970" i="5"/>
  <c r="D1971" i="5"/>
  <c r="D1972" i="5"/>
  <c r="D1973" i="5"/>
  <c r="D1974" i="5"/>
  <c r="D1975" i="5"/>
  <c r="D1976" i="5"/>
  <c r="D1977" i="5"/>
  <c r="D1978" i="5"/>
  <c r="D1979" i="5"/>
  <c r="D1980" i="5"/>
  <c r="D1981" i="5"/>
  <c r="D1982" i="5"/>
  <c r="D1983" i="5"/>
  <c r="D1984" i="5"/>
  <c r="D1985" i="5"/>
  <c r="D1986" i="5"/>
  <c r="D1987" i="5"/>
  <c r="D1988" i="5"/>
  <c r="D1989" i="5"/>
  <c r="D1990" i="5"/>
  <c r="D1991" i="5"/>
  <c r="D1992" i="5"/>
  <c r="D1993" i="5"/>
  <c r="D1994" i="5"/>
  <c r="D1995" i="5"/>
  <c r="D1996" i="5"/>
  <c r="D1997" i="5"/>
  <c r="D1998" i="5"/>
  <c r="D1999" i="5"/>
  <c r="D2000" i="5"/>
  <c r="D2001" i="5"/>
  <c r="D2002" i="5"/>
  <c r="D2003" i="5"/>
  <c r="D2004" i="5"/>
  <c r="D2005" i="5"/>
  <c r="D2006" i="5"/>
  <c r="D2007" i="5"/>
  <c r="D2008" i="5"/>
  <c r="D2009" i="5"/>
  <c r="D2010" i="5"/>
  <c r="D2011" i="5"/>
  <c r="D2012" i="5"/>
  <c r="D2013" i="5"/>
  <c r="D2014" i="5"/>
  <c r="D2015" i="5"/>
  <c r="D2016" i="5"/>
  <c r="D2017" i="5"/>
  <c r="D2018" i="5"/>
  <c r="D2019" i="5"/>
  <c r="D2020" i="5"/>
  <c r="D2021" i="5"/>
  <c r="D2022" i="5"/>
  <c r="D2023" i="5"/>
  <c r="D2024" i="5"/>
  <c r="D2025" i="5"/>
  <c r="D2026" i="5"/>
  <c r="D2027" i="5"/>
  <c r="D2028" i="5"/>
  <c r="D2029" i="5"/>
  <c r="D2030" i="5"/>
  <c r="D2031" i="5"/>
  <c r="D2032" i="5"/>
  <c r="D2033" i="5"/>
  <c r="D2034" i="5"/>
  <c r="D2035" i="5"/>
  <c r="D2036" i="5"/>
  <c r="D2037" i="5"/>
  <c r="D2038" i="5"/>
  <c r="D2039" i="5"/>
  <c r="D2040" i="5"/>
  <c r="D2041" i="5"/>
  <c r="D2042" i="5"/>
  <c r="D2043" i="5"/>
  <c r="D2044" i="5"/>
  <c r="D2045" i="5"/>
  <c r="D2046" i="5"/>
  <c r="D2047" i="5"/>
  <c r="D2048" i="5"/>
  <c r="D2049" i="5"/>
  <c r="D2050" i="5"/>
  <c r="D2051" i="5"/>
  <c r="D2052" i="5"/>
  <c r="D2053" i="5"/>
  <c r="D2054" i="5"/>
  <c r="D2055" i="5"/>
  <c r="D2056" i="5"/>
  <c r="D2057" i="5"/>
  <c r="D2058" i="5"/>
  <c r="D2059" i="5"/>
  <c r="D2060" i="5"/>
  <c r="D2061" i="5"/>
  <c r="D2062" i="5"/>
  <c r="D2063" i="5"/>
  <c r="D2064" i="5"/>
  <c r="D2065" i="5"/>
  <c r="D2066" i="5"/>
  <c r="D2067" i="5"/>
  <c r="D2068" i="5"/>
  <c r="D2069" i="5"/>
  <c r="D2070" i="5"/>
  <c r="D2071" i="5"/>
  <c r="D2072" i="5"/>
  <c r="D2073" i="5"/>
  <c r="D2074" i="5"/>
  <c r="D2075" i="5"/>
  <c r="D2076" i="5"/>
  <c r="D2077" i="5"/>
  <c r="D2078" i="5"/>
  <c r="D2079" i="5"/>
  <c r="D2080" i="5"/>
  <c r="D2081" i="5"/>
  <c r="D2082" i="5"/>
  <c r="D2083" i="5"/>
  <c r="D2084" i="5"/>
  <c r="D2085" i="5"/>
  <c r="D2086" i="5"/>
  <c r="D2087" i="5"/>
  <c r="D2088" i="5"/>
  <c r="D2089" i="5"/>
  <c r="D2090" i="5"/>
  <c r="D2091" i="5"/>
  <c r="D2092" i="5"/>
  <c r="D2093" i="5"/>
  <c r="D2094" i="5"/>
  <c r="D2095" i="5"/>
  <c r="D2096" i="5"/>
  <c r="D2097" i="5"/>
  <c r="D2098" i="5"/>
  <c r="D2099" i="5"/>
  <c r="D2100" i="5"/>
  <c r="D2101" i="5"/>
  <c r="D2102" i="5"/>
  <c r="D2103" i="5"/>
  <c r="D2104" i="5"/>
  <c r="D2105" i="5"/>
  <c r="D2106" i="5"/>
  <c r="D2107" i="5"/>
  <c r="D2108" i="5"/>
  <c r="D2109" i="5"/>
  <c r="D2110" i="5"/>
  <c r="D2111" i="5"/>
  <c r="D2112" i="5"/>
  <c r="D2113" i="5"/>
  <c r="D2114" i="5"/>
  <c r="D2115" i="5"/>
  <c r="D2116" i="5"/>
  <c r="D2117" i="5"/>
  <c r="D2118" i="5"/>
  <c r="D2119" i="5"/>
  <c r="D2120" i="5"/>
  <c r="D2121" i="5"/>
  <c r="D2122" i="5"/>
  <c r="D2123" i="5"/>
  <c r="D2124" i="5"/>
  <c r="D2125" i="5"/>
  <c r="D2126" i="5"/>
  <c r="D2127" i="5"/>
  <c r="D2128" i="5"/>
  <c r="D2129" i="5"/>
  <c r="D2130" i="5"/>
  <c r="D2131" i="5"/>
  <c r="D2132" i="5"/>
  <c r="D2133" i="5"/>
  <c r="D2134" i="5"/>
  <c r="D2135" i="5"/>
  <c r="D2136" i="5"/>
  <c r="D2137" i="5"/>
  <c r="D2138" i="5"/>
  <c r="D2139" i="5"/>
  <c r="D2140" i="5"/>
  <c r="D2141" i="5"/>
  <c r="D2142" i="5"/>
  <c r="D2143" i="5"/>
  <c r="D2144" i="5"/>
  <c r="D2145" i="5"/>
  <c r="D2146" i="5"/>
  <c r="D2147" i="5"/>
  <c r="D2148" i="5"/>
  <c r="D2149" i="5"/>
  <c r="D2150" i="5"/>
  <c r="D2151" i="5"/>
  <c r="D2152" i="5"/>
  <c r="D2153" i="5"/>
  <c r="D2154" i="5"/>
  <c r="D2155" i="5"/>
  <c r="D2156" i="5"/>
  <c r="D2157" i="5"/>
  <c r="D2158" i="5"/>
  <c r="D2159" i="5"/>
  <c r="D2160" i="5"/>
  <c r="D2161" i="5"/>
  <c r="D2162" i="5"/>
  <c r="D2163" i="5"/>
  <c r="D2164" i="5"/>
  <c r="D2165" i="5"/>
  <c r="D2166" i="5"/>
  <c r="D2167" i="5"/>
  <c r="D2168" i="5"/>
  <c r="D2169" i="5"/>
  <c r="D2170" i="5"/>
  <c r="D2171" i="5"/>
  <c r="D2172" i="5"/>
  <c r="D2173" i="5"/>
  <c r="D2174" i="5"/>
  <c r="D2175" i="5"/>
  <c r="D2176" i="5"/>
  <c r="D2177" i="5"/>
  <c r="D2178" i="5"/>
  <c r="D2179" i="5"/>
  <c r="D2180" i="5"/>
  <c r="D2181" i="5"/>
  <c r="D2182" i="5"/>
  <c r="D2183" i="5"/>
  <c r="D2184" i="5"/>
  <c r="D2185" i="5"/>
  <c r="D2186" i="5"/>
  <c r="D2187" i="5"/>
  <c r="D2188" i="5"/>
  <c r="D2189" i="5"/>
  <c r="D2190" i="5"/>
  <c r="D2191" i="5"/>
  <c r="D2192" i="5"/>
  <c r="D2193" i="5"/>
  <c r="D2194" i="5"/>
  <c r="D2195" i="5"/>
  <c r="D2196" i="5"/>
  <c r="D2197" i="5"/>
  <c r="D2198" i="5"/>
  <c r="D2199" i="5"/>
  <c r="D2200" i="5"/>
  <c r="D2201" i="5"/>
  <c r="D2202" i="5"/>
  <c r="D2203" i="5"/>
  <c r="D2204" i="5"/>
  <c r="D2205" i="5"/>
  <c r="D2206" i="5"/>
  <c r="D2207" i="5"/>
  <c r="D2208" i="5"/>
  <c r="D2209" i="5"/>
  <c r="D2210" i="5"/>
  <c r="D2211" i="5"/>
  <c r="D2212" i="5"/>
  <c r="D2213" i="5"/>
  <c r="D2214" i="5"/>
  <c r="D2215" i="5"/>
  <c r="D2216" i="5"/>
  <c r="D2217" i="5"/>
  <c r="D2218" i="5"/>
  <c r="D2219" i="5"/>
  <c r="D2220" i="5"/>
  <c r="D2221" i="5"/>
  <c r="D2222" i="5"/>
  <c r="D2223" i="5"/>
  <c r="D2224" i="5"/>
  <c r="D2225" i="5"/>
  <c r="D2226" i="5"/>
  <c r="D2227" i="5"/>
  <c r="D2228" i="5"/>
  <c r="D2229" i="5"/>
  <c r="D2230" i="5"/>
  <c r="D2231" i="5"/>
  <c r="D2232" i="5"/>
  <c r="D2233" i="5"/>
  <c r="D2234" i="5"/>
  <c r="D2235" i="5"/>
  <c r="D2236" i="5"/>
  <c r="D2237" i="5"/>
  <c r="D2238" i="5"/>
  <c r="D2239" i="5"/>
  <c r="D2240" i="5"/>
  <c r="D2241" i="5"/>
  <c r="D2242" i="5"/>
  <c r="D2243" i="5"/>
  <c r="D2244" i="5"/>
  <c r="D2245" i="5"/>
  <c r="D2246" i="5"/>
  <c r="D2247" i="5"/>
  <c r="D2248" i="5"/>
  <c r="D2249" i="5"/>
  <c r="D2250" i="5"/>
  <c r="D2251" i="5"/>
  <c r="D2252" i="5"/>
  <c r="D2253" i="5"/>
  <c r="D2254" i="5"/>
  <c r="D2255" i="5"/>
  <c r="D2256" i="5"/>
  <c r="D2257" i="5"/>
  <c r="D2258" i="5"/>
  <c r="D2259" i="5"/>
  <c r="D2260" i="5"/>
  <c r="D2261" i="5"/>
  <c r="D2262" i="5"/>
  <c r="D2263" i="5"/>
  <c r="D2264" i="5"/>
  <c r="D2265" i="5"/>
  <c r="D2266" i="5"/>
  <c r="D2267" i="5"/>
  <c r="D2268" i="5"/>
  <c r="D2269" i="5"/>
  <c r="D2270" i="5"/>
  <c r="D2271" i="5"/>
  <c r="D2272" i="5"/>
  <c r="D2273" i="5"/>
  <c r="D2274" i="5"/>
  <c r="D2275" i="5"/>
  <c r="D2276" i="5"/>
  <c r="D2277" i="5"/>
  <c r="D2278" i="5"/>
  <c r="D2279" i="5"/>
  <c r="D2280" i="5"/>
  <c r="D2281" i="5"/>
  <c r="D2282" i="5"/>
  <c r="D2283" i="5"/>
  <c r="D2284" i="5"/>
  <c r="D2285" i="5"/>
  <c r="D2286" i="5"/>
  <c r="D2287" i="5"/>
  <c r="D2288" i="5"/>
  <c r="D2289" i="5"/>
  <c r="D2290" i="5"/>
  <c r="D2291" i="5"/>
  <c r="D2292" i="5"/>
  <c r="D2293" i="5"/>
  <c r="D2294" i="5"/>
  <c r="D2295" i="5"/>
  <c r="D2296" i="5"/>
  <c r="D2297" i="5"/>
  <c r="D2298" i="5"/>
  <c r="D2299" i="5"/>
  <c r="D2300" i="5"/>
  <c r="D2301" i="5"/>
  <c r="D2302" i="5"/>
  <c r="D2303" i="5"/>
  <c r="C32" i="1"/>
  <c r="C31" i="1"/>
  <c r="C30" i="1"/>
  <c r="C29" i="1"/>
  <c r="C28" i="1"/>
  <c r="C27" i="1"/>
  <c r="C25" i="1"/>
  <c r="C10" i="1"/>
  <c r="C9" i="1"/>
  <c r="I22" i="2"/>
  <c r="H22" i="2"/>
  <c r="H28" i="2" s="1"/>
  <c r="X9" i="2"/>
  <c r="X22" i="2"/>
  <c r="W22" i="2"/>
  <c r="V22" i="2"/>
  <c r="N22" i="6"/>
  <c r="N14" i="6"/>
  <c r="N13" i="6"/>
  <c r="N12" i="6"/>
  <c r="N11" i="6"/>
  <c r="N10" i="6"/>
  <c r="N8" i="6"/>
  <c r="R22" i="6"/>
  <c r="R14" i="6"/>
  <c r="R13" i="6"/>
  <c r="R12" i="6"/>
  <c r="R11" i="6"/>
  <c r="R10" i="6"/>
  <c r="R8" i="6"/>
  <c r="G40" i="2"/>
  <c r="F40" i="2"/>
  <c r="E40" i="2"/>
  <c r="D40" i="2"/>
  <c r="C40" i="2"/>
  <c r="S40" i="2"/>
  <c r="R40" i="2"/>
  <c r="Q40" i="2"/>
  <c r="O40" i="2"/>
  <c r="N40" i="2"/>
  <c r="M40" i="2"/>
  <c r="L40" i="2"/>
  <c r="U40" i="2"/>
  <c r="W9" i="2"/>
  <c r="U9" i="2"/>
  <c r="U17" i="2"/>
  <c r="U63" i="2"/>
  <c r="U57" i="2"/>
  <c r="U60" i="2" s="1"/>
  <c r="U47" i="2"/>
  <c r="U52" i="2" s="1"/>
  <c r="T41" i="2"/>
  <c r="U34" i="2"/>
  <c r="U33" i="2"/>
  <c r="U5" i="2"/>
  <c r="U31" i="2" s="1"/>
  <c r="C21" i="1"/>
  <c r="C17" i="1"/>
  <c r="C15" i="1"/>
  <c r="C14" i="1"/>
  <c r="C7" i="1"/>
  <c r="I35" i="2"/>
  <c r="C17" i="2"/>
  <c r="D17" i="2"/>
  <c r="D13" i="2"/>
  <c r="C54" i="2"/>
  <c r="C43" i="2"/>
  <c r="D54" i="2"/>
  <c r="D43" i="2"/>
  <c r="L43" i="2"/>
  <c r="M43" i="2"/>
  <c r="L17" i="2"/>
  <c r="L13" i="2"/>
  <c r="M17" i="2"/>
  <c r="N17" i="2"/>
  <c r="O17" i="2"/>
  <c r="D14" i="6"/>
  <c r="D13" i="6"/>
  <c r="D12" i="6"/>
  <c r="D11" i="6"/>
  <c r="D10" i="6"/>
  <c r="E43" i="2"/>
  <c r="E17" i="2"/>
  <c r="E12" i="2"/>
  <c r="Q63" i="2"/>
  <c r="R63" i="2"/>
  <c r="S63" i="2"/>
  <c r="Q17" i="2"/>
  <c r="R17" i="2"/>
  <c r="S17" i="2"/>
  <c r="D22" i="6"/>
  <c r="P22" i="6"/>
  <c r="O22" i="6"/>
  <c r="M22" i="6"/>
  <c r="M24" i="6" s="1"/>
  <c r="L22" i="6"/>
  <c r="L24" i="6" s="1"/>
  <c r="K22" i="6"/>
  <c r="J22" i="6"/>
  <c r="J24" i="6" s="1"/>
  <c r="I22" i="6"/>
  <c r="Q22" i="6"/>
  <c r="Q24" i="6" s="1"/>
  <c r="P8" i="6"/>
  <c r="O8" i="6"/>
  <c r="M8" i="6"/>
  <c r="L8" i="6"/>
  <c r="K8" i="6"/>
  <c r="J8" i="6"/>
  <c r="I8" i="6"/>
  <c r="Q8" i="6"/>
  <c r="C22" i="6"/>
  <c r="E22" i="6"/>
  <c r="E24" i="6" s="1"/>
  <c r="B22" i="6"/>
  <c r="B24" i="6" s="1"/>
  <c r="Q14" i="6"/>
  <c r="M14" i="6"/>
  <c r="O14" i="6"/>
  <c r="P14" i="6"/>
  <c r="P13" i="6"/>
  <c r="O13" i="6"/>
  <c r="M13" i="6"/>
  <c r="P12" i="6"/>
  <c r="O12" i="6"/>
  <c r="M12" i="6"/>
  <c r="P11" i="6"/>
  <c r="O11" i="6"/>
  <c r="M11" i="6"/>
  <c r="P10" i="6"/>
  <c r="O10" i="6"/>
  <c r="M10" i="6"/>
  <c r="Q13" i="6"/>
  <c r="Q12" i="6"/>
  <c r="Q11" i="6"/>
  <c r="Q10" i="6"/>
  <c r="B8" i="6"/>
  <c r="C8" i="6"/>
  <c r="D8" i="6"/>
  <c r="E8" i="6"/>
  <c r="E14" i="6"/>
  <c r="E13" i="6"/>
  <c r="E12" i="6"/>
  <c r="E11" i="6"/>
  <c r="E10" i="6"/>
  <c r="P59" i="2"/>
  <c r="P58" i="2"/>
  <c r="P63" i="2" s="1"/>
  <c r="P56" i="2"/>
  <c r="P55" i="2"/>
  <c r="P54" i="2"/>
  <c r="P53" i="2"/>
  <c r="P51" i="2"/>
  <c r="P50" i="2"/>
  <c r="P49" i="2"/>
  <c r="P48" i="2"/>
  <c r="P46" i="2"/>
  <c r="P45" i="2"/>
  <c r="P44" i="2"/>
  <c r="P43" i="2"/>
  <c r="P42" i="2"/>
  <c r="P41" i="2"/>
  <c r="T59" i="2"/>
  <c r="T58" i="2"/>
  <c r="T63" i="2" s="1"/>
  <c r="T56" i="2"/>
  <c r="T55" i="2"/>
  <c r="T54" i="2"/>
  <c r="T53" i="2"/>
  <c r="T51" i="2"/>
  <c r="T50" i="2"/>
  <c r="T49" i="2"/>
  <c r="T48" i="2"/>
  <c r="T46" i="2"/>
  <c r="T45" i="2"/>
  <c r="T44" i="2"/>
  <c r="T43" i="2"/>
  <c r="T42" i="2"/>
  <c r="P17" i="2"/>
  <c r="S34" i="2"/>
  <c r="R34" i="2"/>
  <c r="Q34" i="2"/>
  <c r="P34" i="2"/>
  <c r="S33" i="2"/>
  <c r="R33" i="2"/>
  <c r="Q33" i="2"/>
  <c r="P33" i="2"/>
  <c r="T34" i="2"/>
  <c r="T33" i="2"/>
  <c r="T17" i="2"/>
  <c r="L5" i="2"/>
  <c r="L32" i="2" s="1"/>
  <c r="M5" i="2"/>
  <c r="M32" i="2" s="1"/>
  <c r="N5" i="2"/>
  <c r="N31" i="2" s="1"/>
  <c r="O5" i="2"/>
  <c r="O31" i="2" s="1"/>
  <c r="P5" i="2"/>
  <c r="Q5" i="2"/>
  <c r="R5" i="2"/>
  <c r="V30" i="2" s="1"/>
  <c r="S5" i="2"/>
  <c r="S32" i="2" s="1"/>
  <c r="T5" i="2"/>
  <c r="X30" i="2" s="1"/>
  <c r="G17" i="2"/>
  <c r="F17" i="2"/>
  <c r="C5" i="2"/>
  <c r="C32" i="2" s="1"/>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2" i="5"/>
  <c r="L9" i="2"/>
  <c r="M9" i="2"/>
  <c r="N9" i="2"/>
  <c r="O9" i="2"/>
  <c r="P9" i="2"/>
  <c r="Q9" i="2"/>
  <c r="R9" i="2"/>
  <c r="S9" i="2"/>
  <c r="T9" i="2"/>
  <c r="V9" i="2"/>
  <c r="D9" i="2"/>
  <c r="E9" i="2"/>
  <c r="F9" i="2"/>
  <c r="G9" i="2"/>
  <c r="H9" i="2"/>
  <c r="H14" i="2" s="1"/>
  <c r="H19" i="2" s="1"/>
  <c r="I9" i="2"/>
  <c r="I14" i="2" s="1"/>
  <c r="I19" i="2" s="1"/>
  <c r="C9" i="2"/>
  <c r="T40" i="2" l="1"/>
  <c r="P40" i="2"/>
  <c r="C19" i="1"/>
  <c r="W30" i="2"/>
  <c r="M31" i="2"/>
  <c r="U32" i="2"/>
  <c r="C31" i="2"/>
  <c r="T57" i="2"/>
  <c r="O24" i="6"/>
  <c r="P24" i="6"/>
  <c r="N24" i="6"/>
  <c r="R24" i="6"/>
  <c r="K24" i="6"/>
  <c r="D24" i="6"/>
  <c r="U61" i="2"/>
  <c r="U27" i="2"/>
  <c r="C24" i="1" s="1"/>
  <c r="U14" i="2"/>
  <c r="U19" i="2" s="1"/>
  <c r="U37" i="2" s="1"/>
  <c r="U30" i="2"/>
  <c r="C24" i="6"/>
  <c r="I24" i="6"/>
  <c r="R32" i="2"/>
  <c r="R14" i="2"/>
  <c r="R19" i="2" s="1"/>
  <c r="R22" i="2" s="1"/>
  <c r="R24" i="2" s="1"/>
  <c r="V35" i="2" s="1"/>
  <c r="S14" i="2"/>
  <c r="S19" i="2" s="1"/>
  <c r="S22" i="2" s="1"/>
  <c r="S24" i="2" s="1"/>
  <c r="W35" i="2" s="1"/>
  <c r="M14" i="2"/>
  <c r="M19" i="2" s="1"/>
  <c r="M22" i="2" s="1"/>
  <c r="M24" i="2" s="1"/>
  <c r="L14" i="2"/>
  <c r="L19" i="2" s="1"/>
  <c r="L22" i="2" s="1"/>
  <c r="L24" i="2" s="1"/>
  <c r="N14" i="2"/>
  <c r="N19" i="2" s="1"/>
  <c r="N32" i="2"/>
  <c r="P14" i="2"/>
  <c r="P19" i="2" s="1"/>
  <c r="P32" i="2"/>
  <c r="T32" i="2"/>
  <c r="T14" i="2"/>
  <c r="T19" i="2" s="1"/>
  <c r="O32" i="2"/>
  <c r="Q14" i="2"/>
  <c r="Q19" i="2" s="1"/>
  <c r="Q32" i="2"/>
  <c r="O14" i="2"/>
  <c r="O19" i="2" s="1"/>
  <c r="C8" i="1"/>
  <c r="I31" i="5"/>
  <c r="I30" i="5"/>
  <c r="I29" i="5"/>
  <c r="I28" i="5"/>
  <c r="I26" i="5"/>
  <c r="I25" i="5"/>
  <c r="I24" i="5"/>
  <c r="I23" i="5"/>
  <c r="I22" i="5"/>
  <c r="I21" i="5"/>
  <c r="I20" i="5"/>
  <c r="I19" i="5"/>
  <c r="I65" i="5"/>
  <c r="I64" i="5"/>
  <c r="U22" i="2" l="1"/>
  <c r="U29" i="2"/>
  <c r="L29" i="2"/>
  <c r="M29" i="2"/>
  <c r="M37" i="2"/>
  <c r="R37" i="2"/>
  <c r="R29" i="2"/>
  <c r="S29" i="2"/>
  <c r="S37" i="2"/>
  <c r="L37" i="2"/>
  <c r="O22" i="2"/>
  <c r="O24" i="2" s="1"/>
  <c r="O29" i="2"/>
  <c r="O37" i="2"/>
  <c r="Q22" i="2"/>
  <c r="Q24" i="2" s="1"/>
  <c r="Q29" i="2"/>
  <c r="Q37" i="2"/>
  <c r="N22" i="2"/>
  <c r="N24" i="2" s="1"/>
  <c r="N29" i="2"/>
  <c r="N37" i="2"/>
  <c r="T22" i="2"/>
  <c r="T24" i="2" s="1"/>
  <c r="X35" i="2" s="1"/>
  <c r="T37" i="2"/>
  <c r="T29" i="2"/>
  <c r="P22" i="2"/>
  <c r="P24" i="2" s="1"/>
  <c r="P37" i="2"/>
  <c r="P29" i="2"/>
  <c r="I27" i="5"/>
  <c r="H6" i="5"/>
  <c r="H4" i="5"/>
  <c r="I4" i="5" s="1"/>
  <c r="J35" i="5"/>
  <c r="K35" i="5" s="1"/>
  <c r="I44" i="5"/>
  <c r="M58" i="5"/>
  <c r="I58" i="5"/>
  <c r="M57" i="5"/>
  <c r="I57" i="5"/>
  <c r="M56" i="5"/>
  <c r="K56" i="5"/>
  <c r="I56" i="5"/>
  <c r="M55" i="5"/>
  <c r="K55" i="5"/>
  <c r="I55" i="5"/>
  <c r="M54" i="5"/>
  <c r="K54" i="5"/>
  <c r="I54" i="5"/>
  <c r="M53" i="5"/>
  <c r="K53" i="5"/>
  <c r="I53" i="5"/>
  <c r="M52" i="5"/>
  <c r="K52" i="5"/>
  <c r="I52" i="5"/>
  <c r="M51" i="5"/>
  <c r="K51" i="5"/>
  <c r="I51" i="5"/>
  <c r="M50" i="5"/>
  <c r="K50" i="5"/>
  <c r="I50" i="5"/>
  <c r="M49" i="5"/>
  <c r="K49" i="5"/>
  <c r="I49" i="5"/>
  <c r="M48" i="5"/>
  <c r="K48" i="5"/>
  <c r="I48" i="5"/>
  <c r="M47" i="5"/>
  <c r="K47" i="5"/>
  <c r="I47" i="5"/>
  <c r="M46" i="5"/>
  <c r="K46" i="5"/>
  <c r="I46" i="5"/>
  <c r="M45" i="5"/>
  <c r="K45" i="5"/>
  <c r="I45" i="5"/>
  <c r="M44" i="5"/>
  <c r="K44" i="5"/>
  <c r="J41" i="5"/>
  <c r="I41" i="5"/>
  <c r="J40" i="5"/>
  <c r="I40" i="5"/>
  <c r="J39" i="5"/>
  <c r="I39" i="5"/>
  <c r="J36" i="5"/>
  <c r="K36" i="5" s="1"/>
  <c r="L36" i="5" s="1"/>
  <c r="H14" i="5"/>
  <c r="K15" i="5" s="1"/>
  <c r="H13" i="5"/>
  <c r="H12" i="5"/>
  <c r="I12" i="5" s="1"/>
  <c r="H11" i="5"/>
  <c r="H10" i="5"/>
  <c r="H9" i="5"/>
  <c r="H8" i="5"/>
  <c r="I8" i="5" s="1"/>
  <c r="H7" i="5"/>
  <c r="H5" i="5"/>
  <c r="C14" i="2"/>
  <c r="D5" i="2"/>
  <c r="D14" i="2" s="1"/>
  <c r="E5" i="2"/>
  <c r="E14" i="2" s="1"/>
  <c r="F5" i="2"/>
  <c r="F14" i="2" s="1"/>
  <c r="G5" i="2"/>
  <c r="L28" i="2"/>
  <c r="L27" i="2"/>
  <c r="M27" i="2"/>
  <c r="N27" i="2"/>
  <c r="O27" i="2"/>
  <c r="P27" i="2"/>
  <c r="Q27" i="2"/>
  <c r="R27" i="2"/>
  <c r="S27" i="2"/>
  <c r="T27" i="2"/>
  <c r="P30" i="2"/>
  <c r="Q30" i="2"/>
  <c r="R30" i="2"/>
  <c r="S30" i="2"/>
  <c r="T30" i="2"/>
  <c r="L31" i="2"/>
  <c r="P31" i="2"/>
  <c r="Q31" i="2"/>
  <c r="R31" i="2"/>
  <c r="S31" i="2"/>
  <c r="T31" i="2"/>
  <c r="L47" i="2"/>
  <c r="L52" i="2" s="1"/>
  <c r="M47" i="2"/>
  <c r="M52" i="2" s="1"/>
  <c r="N47" i="2"/>
  <c r="N52" i="2" s="1"/>
  <c r="O47" i="2"/>
  <c r="O52" i="2" s="1"/>
  <c r="P47" i="2"/>
  <c r="P52" i="2" s="1"/>
  <c r="Q47" i="2"/>
  <c r="Q52" i="2" s="1"/>
  <c r="R47" i="2"/>
  <c r="R52" i="2" s="1"/>
  <c r="S47" i="2"/>
  <c r="S52" i="2" s="1"/>
  <c r="T47" i="2"/>
  <c r="T52" i="2" s="1"/>
  <c r="L57" i="2"/>
  <c r="L60" i="2" s="1"/>
  <c r="M57" i="2"/>
  <c r="M60" i="2" s="1"/>
  <c r="N57" i="2"/>
  <c r="N60" i="2" s="1"/>
  <c r="O57" i="2"/>
  <c r="O60" i="2" s="1"/>
  <c r="P57" i="2"/>
  <c r="P60" i="2" s="1"/>
  <c r="Q57" i="2"/>
  <c r="Q60" i="2" s="1"/>
  <c r="R57" i="2"/>
  <c r="R60" i="2" s="1"/>
  <c r="S57" i="2"/>
  <c r="S60" i="2" s="1"/>
  <c r="T60" i="2"/>
  <c r="I36" i="2"/>
  <c r="H36" i="2"/>
  <c r="C47" i="2"/>
  <c r="C52" i="2" s="1"/>
  <c r="D47" i="2"/>
  <c r="D52" i="2" s="1"/>
  <c r="E47" i="2"/>
  <c r="E52" i="2" s="1"/>
  <c r="I28" i="2"/>
  <c r="I30" i="2"/>
  <c r="E34" i="2"/>
  <c r="F34" i="2"/>
  <c r="G34" i="2"/>
  <c r="E33" i="2"/>
  <c r="F33" i="2"/>
  <c r="G33" i="2"/>
  <c r="G14" i="2" l="1"/>
  <c r="G19" i="2" s="1"/>
  <c r="C20" i="1"/>
  <c r="U35" i="2"/>
  <c r="U24" i="2"/>
  <c r="U28" i="2"/>
  <c r="R61" i="2"/>
  <c r="Q61" i="2"/>
  <c r="G37" i="2"/>
  <c r="F19" i="2"/>
  <c r="F37" i="2"/>
  <c r="D19" i="2"/>
  <c r="D37" i="2"/>
  <c r="P61" i="2"/>
  <c r="C19" i="2"/>
  <c r="C37" i="2"/>
  <c r="E19" i="2"/>
  <c r="E37" i="2"/>
  <c r="T61" i="2"/>
  <c r="L61" i="2"/>
  <c r="S61" i="2"/>
  <c r="O61" i="2"/>
  <c r="N61" i="2"/>
  <c r="M61" i="2"/>
  <c r="K11" i="5"/>
  <c r="G31" i="2"/>
  <c r="G32" i="2"/>
  <c r="F36" i="2"/>
  <c r="F32" i="2"/>
  <c r="E31" i="2"/>
  <c r="E32" i="2"/>
  <c r="D31" i="2"/>
  <c r="D32" i="2"/>
  <c r="K7" i="5"/>
  <c r="K9" i="5"/>
  <c r="K4" i="5"/>
  <c r="K13" i="5"/>
  <c r="K5" i="5"/>
  <c r="I6" i="5"/>
  <c r="I10" i="5"/>
  <c r="I14" i="5"/>
  <c r="K39" i="5"/>
  <c r="L39" i="5" s="1"/>
  <c r="I34" i="5"/>
  <c r="J6" i="5"/>
  <c r="L6" i="5" s="1"/>
  <c r="J7" i="5"/>
  <c r="L7" i="5" s="1"/>
  <c r="J10" i="5"/>
  <c r="L10" i="5" s="1"/>
  <c r="J11" i="5"/>
  <c r="L11" i="5" s="1"/>
  <c r="K40" i="5"/>
  <c r="L40" i="5" s="1"/>
  <c r="J4" i="5"/>
  <c r="L4" i="5" s="1"/>
  <c r="M4" i="5" s="1"/>
  <c r="J15" i="5"/>
  <c r="L15" i="5" s="1"/>
  <c r="J5" i="5"/>
  <c r="L5" i="5" s="1"/>
  <c r="J34" i="5"/>
  <c r="K34" i="5" s="1"/>
  <c r="L34" i="5" s="1"/>
  <c r="K41" i="5"/>
  <c r="L41" i="5" s="1"/>
  <c r="J9" i="5"/>
  <c r="L9" i="5" s="1"/>
  <c r="I35" i="5"/>
  <c r="L35" i="5" s="1"/>
  <c r="J14" i="5"/>
  <c r="L14" i="5" s="1"/>
  <c r="I5" i="5"/>
  <c r="K6" i="5"/>
  <c r="I9" i="5"/>
  <c r="K10" i="5"/>
  <c r="I13" i="5"/>
  <c r="K14" i="5"/>
  <c r="J13" i="5"/>
  <c r="L13" i="5" s="1"/>
  <c r="J8" i="5"/>
  <c r="L8" i="5" s="1"/>
  <c r="J12" i="5"/>
  <c r="L12" i="5" s="1"/>
  <c r="I7" i="5"/>
  <c r="K8" i="5"/>
  <c r="I11" i="5"/>
  <c r="K12" i="5"/>
  <c r="Q28" i="2"/>
  <c r="Q35" i="2"/>
  <c r="M28" i="2"/>
  <c r="P28" i="2"/>
  <c r="P35" i="2"/>
  <c r="T35" i="2"/>
  <c r="T28" i="2"/>
  <c r="S35" i="2"/>
  <c r="S28" i="2"/>
  <c r="R28" i="2"/>
  <c r="R35" i="2"/>
  <c r="O28" i="2"/>
  <c r="N28" i="2"/>
  <c r="C27" i="2"/>
  <c r="H37" i="2"/>
  <c r="I37" i="2"/>
  <c r="G36" i="2"/>
  <c r="D36" i="2"/>
  <c r="E36" i="2"/>
  <c r="C36" i="2"/>
  <c r="H30" i="2"/>
  <c r="F27" i="2"/>
  <c r="F31" i="2"/>
  <c r="E27" i="2"/>
  <c r="D27" i="2"/>
  <c r="G27" i="2"/>
  <c r="G30" i="2"/>
  <c r="G57" i="2"/>
  <c r="G47" i="2"/>
  <c r="E30" i="2"/>
  <c r="F30" i="2"/>
  <c r="D30" i="2"/>
  <c r="D57" i="2"/>
  <c r="D60" i="2" s="1"/>
  <c r="D61" i="2" s="1"/>
  <c r="E57" i="2"/>
  <c r="F47" i="2"/>
  <c r="F52" i="2" s="1"/>
  <c r="G52" i="2" l="1"/>
  <c r="G60" i="2"/>
  <c r="C23" i="1"/>
  <c r="C22" i="1"/>
  <c r="C22" i="2"/>
  <c r="C29" i="2"/>
  <c r="D22" i="2"/>
  <c r="D29" i="2"/>
  <c r="F22" i="2"/>
  <c r="F29" i="2"/>
  <c r="E22" i="2"/>
  <c r="E29" i="2"/>
  <c r="G22" i="2"/>
  <c r="G29" i="2"/>
  <c r="M5" i="5"/>
  <c r="M6" i="5" s="1"/>
  <c r="M7" i="5" s="1"/>
  <c r="M8" i="5" s="1"/>
  <c r="M9" i="5" s="1"/>
  <c r="M10" i="5" s="1"/>
  <c r="M11" i="5" s="1"/>
  <c r="M12" i="5" s="1"/>
  <c r="M13" i="5" s="1"/>
  <c r="M14" i="5" s="1"/>
  <c r="M15" i="5" s="1"/>
  <c r="F57" i="2"/>
  <c r="F60" i="2" s="1"/>
  <c r="F61" i="2" s="1"/>
  <c r="E60" i="2"/>
  <c r="E61" i="2" s="1"/>
  <c r="C57" i="2"/>
  <c r="C60" i="2" s="1"/>
  <c r="C61" i="2" s="1"/>
  <c r="G61" i="2" l="1"/>
  <c r="C34" i="1"/>
  <c r="C33" i="1"/>
  <c r="C24" i="2"/>
  <c r="E24" i="2"/>
  <c r="D28" i="2"/>
  <c r="G35" i="2"/>
  <c r="G24" i="2"/>
  <c r="C13" i="1" s="1"/>
  <c r="G28" i="2"/>
  <c r="C35" i="1" l="1"/>
  <c r="C16" i="1"/>
  <c r="C18" i="1" s="1"/>
  <c r="H35" i="2"/>
  <c r="C28" i="2"/>
  <c r="D35" i="2"/>
  <c r="E28" i="2"/>
  <c r="F35" i="2"/>
  <c r="F24" i="2"/>
  <c r="E35" i="2"/>
  <c r="D24" i="2"/>
  <c r="F28" i="2"/>
  <c r="C11" i="1" s="1"/>
  <c r="C12" i="1" l="1"/>
  <c r="C2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family val="2"/>
          </rPr>
          <t>Simon Burghardt:</t>
        </r>
        <r>
          <rPr>
            <sz val="9"/>
            <color indexed="81"/>
            <rFont val="Tahoma"/>
            <family val="2"/>
          </rPr>
          <t xml:space="preserve">
= Net Sales / Average Total Assets
Average Total Assets = (Assets at start of year + Assets end of year) / 2</t>
        </r>
      </text>
    </comment>
    <comment ref="B34" authorId="0" shapeId="0" xr:uid="{BE9EE88E-4163-4D0A-BE61-4D10937BAFB7}">
      <text>
        <r>
          <rPr>
            <b/>
            <sz val="9"/>
            <color indexed="81"/>
            <rFont val="Tahoma"/>
            <family val="2"/>
          </rPr>
          <t>Simon Burghardt:</t>
        </r>
        <r>
          <rPr>
            <sz val="9"/>
            <color indexed="81"/>
            <rFont val="Tahoma"/>
            <family val="2"/>
          </rPr>
          <t xml:space="preserve">
= Net Income / Total Assets</t>
        </r>
      </text>
    </comment>
    <comment ref="B35" authorId="0" shapeId="0" xr:uid="{4A245704-8FBD-412D-8ACC-9F438C60C482}">
      <text>
        <r>
          <rPr>
            <b/>
            <sz val="9"/>
            <color indexed="81"/>
            <rFont val="Tahoma"/>
            <family val="2"/>
          </rPr>
          <t>Simon Burghardt:</t>
        </r>
        <r>
          <rPr>
            <sz val="9"/>
            <color indexed="81"/>
            <rFont val="Tahoma"/>
            <family val="2"/>
          </rPr>
          <t xml:space="preserve">
= Net Income / Shareholders Equity $</t>
        </r>
      </text>
    </comment>
    <comment ref="B36" authorId="0" shapeId="0" xr:uid="{07083824-5D79-40A7-83E6-23D30EAF9E8E}">
      <text>
        <r>
          <rPr>
            <b/>
            <sz val="9"/>
            <color indexed="81"/>
            <rFont val="Tahoma"/>
            <family val="2"/>
          </rPr>
          <t>Simon Burghardt:</t>
        </r>
        <r>
          <rPr>
            <sz val="9"/>
            <color indexed="81"/>
            <rFont val="Tahoma"/>
            <family val="2"/>
          </rPr>
          <t xml:space="preserve">
= Last Annual Free Cash Flow per Share / Current Market Stock Price
P/FCFPS = Current Market Stock Price / Annualized Free Cash Flow per Share
P/E </t>
        </r>
      </text>
    </comment>
  </commentList>
</comments>
</file>

<file path=xl/sharedStrings.xml><?xml version="1.0" encoding="utf-8"?>
<sst xmlns="http://schemas.openxmlformats.org/spreadsheetml/2006/main" count="252" uniqueCount="225">
  <si>
    <t>Price</t>
  </si>
  <si>
    <t>Shares</t>
  </si>
  <si>
    <t>MC</t>
  </si>
  <si>
    <t>CASH</t>
  </si>
  <si>
    <t>DEBT</t>
  </si>
  <si>
    <t>EV</t>
  </si>
  <si>
    <t>Q222</t>
  </si>
  <si>
    <t>Q322</t>
  </si>
  <si>
    <t>Q422</t>
  </si>
  <si>
    <t>Q123</t>
  </si>
  <si>
    <t>Q421</t>
  </si>
  <si>
    <t>Q122</t>
  </si>
  <si>
    <t>FY21</t>
  </si>
  <si>
    <t>FY22</t>
  </si>
  <si>
    <t>FY23</t>
  </si>
  <si>
    <t>Revenue</t>
  </si>
  <si>
    <t>FY20</t>
  </si>
  <si>
    <t>EBITDA</t>
  </si>
  <si>
    <t>Income Tax</t>
  </si>
  <si>
    <t>Net Income</t>
  </si>
  <si>
    <t>EPS</t>
  </si>
  <si>
    <t>Operational Income</t>
  </si>
  <si>
    <t>D&amp;A</t>
  </si>
  <si>
    <t>Cash</t>
  </si>
  <si>
    <t>Other</t>
  </si>
  <si>
    <t>Total Assets</t>
  </si>
  <si>
    <t>Total Liablities</t>
  </si>
  <si>
    <t>AP</t>
  </si>
  <si>
    <t>Gross Margin</t>
  </si>
  <si>
    <t>Net Margin</t>
  </si>
  <si>
    <t>Revenue y/y</t>
  </si>
  <si>
    <t>FY24</t>
  </si>
  <si>
    <t>FY19</t>
  </si>
  <si>
    <t>Net Income y/y</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</si>
  <si>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</si>
  <si>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</si>
  <si>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</si>
  <si>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</si>
  <si>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</si>
  <si>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</si>
  <si>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</si>
  <si>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</si>
  <si>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</si>
  <si>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</si>
  <si>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</si>
  <si>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</si>
  <si>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</si>
  <si>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</si>
  <si>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</si>
  <si>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</si>
  <si>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</si>
  <si>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</si>
  <si>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</si>
  <si>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</si>
  <si>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</si>
  <si>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</si>
  <si>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</si>
  <si>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</si>
  <si>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COGS</t>
  </si>
  <si>
    <t>Current Assets</t>
  </si>
  <si>
    <t>Total Current Liabilities</t>
  </si>
  <si>
    <t>Q124</t>
  </si>
  <si>
    <t>EPS exp.</t>
  </si>
  <si>
    <t>Rev. Exp.</t>
  </si>
  <si>
    <t>Q224</t>
  </si>
  <si>
    <t>FY25</t>
  </si>
  <si>
    <t>PEG1</t>
  </si>
  <si>
    <t>PEG2</t>
  </si>
  <si>
    <t>EBIT</t>
  </si>
  <si>
    <t>EV/EBITDA</t>
  </si>
  <si>
    <t>NI Noncontrolling Interest</t>
  </si>
  <si>
    <t>Notes</t>
  </si>
  <si>
    <t>Restricted Cash</t>
  </si>
  <si>
    <t>Prepaid Expense</t>
  </si>
  <si>
    <t>PP&amp;E</t>
  </si>
  <si>
    <t>Equity</t>
  </si>
  <si>
    <t>Interest exp / REV</t>
  </si>
  <si>
    <t>Interest exp / op Inc</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</si>
  <si>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</si>
  <si>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</si>
  <si>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</si>
  <si>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</si>
  <si>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</si>
  <si>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</si>
  <si>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</si>
  <si>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</si>
  <si>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</si>
  <si>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</si>
  <si>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</si>
  <si>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</si>
  <si>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w/w</t>
  </si>
  <si>
    <t>Close to Close Weekly returns</t>
  </si>
  <si>
    <t>Intervals</t>
  </si>
  <si>
    <t>Bin</t>
  </si>
  <si>
    <t>Frequency</t>
  </si>
  <si>
    <t>Range</t>
  </si>
  <si>
    <t>Probability</t>
  </si>
  <si>
    <t>Cumulative Percentage</t>
  </si>
  <si>
    <t>More</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</si>
  <si>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</si>
  <si>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</si>
  <si>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</si>
  <si>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</si>
  <si>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</si>
  <si>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</si>
  <si>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</si>
  <si>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</si>
  <si>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</si>
  <si>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</si>
  <si>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</si>
  <si>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</si>
  <si>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</si>
  <si>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</si>
  <si>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</si>
  <si>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</si>
  <si>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</si>
  <si>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</si>
  <si>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</si>
  <si>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</si>
  <si>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</si>
  <si>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</si>
  <si>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</si>
  <si>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</si>
  <si>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</si>
  <si>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</si>
  <si>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</si>
  <si>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</si>
  <si>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</si>
  <si>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</si>
  <si>
    <t>Descriptive Statistics</t>
  </si>
  <si>
    <t>G&amp;A / REV</t>
  </si>
  <si>
    <t>G&amp;A</t>
  </si>
  <si>
    <t>Price (T.Rowe) Associates Inc</t>
  </si>
  <si>
    <t>9.87%</t>
  </si>
  <si>
    <t>Robotti Robert</t>
  </si>
  <si>
    <t>7.37%</t>
  </si>
  <si>
    <t>Vanguard Group Inc</t>
  </si>
  <si>
    <t>7.33%</t>
  </si>
  <si>
    <t>Blackrock Inc.</t>
  </si>
  <si>
    <t>6.56%</t>
  </si>
  <si>
    <t>Neuberger Berman Group, LLC</t>
  </si>
  <si>
    <t>5.96%</t>
  </si>
  <si>
    <t>FMR, LLC</t>
  </si>
  <si>
    <t>4.30%</t>
  </si>
  <si>
    <t>Boston Partners</t>
  </si>
  <si>
    <t>3.98%</t>
  </si>
  <si>
    <t>Dimensional Fund Advisors LP</t>
  </si>
  <si>
    <t>3.45%</t>
  </si>
  <si>
    <t>Pilgrim Global Advisors LLC</t>
  </si>
  <si>
    <t>3.29%</t>
  </si>
  <si>
    <t>Slate Path Capital, LP</t>
  </si>
  <si>
    <t>2.70%</t>
  </si>
  <si>
    <t>DARLING DAVID E</t>
  </si>
  <si>
    <t>FAGERSTAL DICK H</t>
  </si>
  <si>
    <t>HUDSON DANIEL ALLEN</t>
  </si>
  <si>
    <t>KNEEN QUINTIN V</t>
  </si>
  <si>
    <t>RASPINO LOUIS A</t>
  </si>
  <si>
    <t>ROBOTTI ROBERT EDWARD</t>
  </si>
  <si>
    <t>ROBOTTI, ROBERT EDWARD</t>
  </si>
  <si>
    <t>RUBIO SAMUEL R</t>
  </si>
  <si>
    <t>TRAUB KENNETH H</t>
  </si>
  <si>
    <t>ZABROCKY LOIS K</t>
  </si>
  <si>
    <t>Mr. Quintin V. Kneen</t>
  </si>
  <si>
    <t>President, CEO &amp; Director</t>
  </si>
  <si>
    <t>Mr. Samuel R. Rubio</t>
  </si>
  <si>
    <t>Executive VP &amp; CFO</t>
  </si>
  <si>
    <t>Mr. David E. Darling</t>
  </si>
  <si>
    <t>Executive VP &amp; COO</t>
  </si>
  <si>
    <t>Mr. Daniel A. Hudson</t>
  </si>
  <si>
    <t>Executive VP, General Counsel &amp; Corporate Secretary</t>
  </si>
  <si>
    <t>Mr. Lee R. Johnson</t>
  </si>
  <si>
    <t>Executive VP &amp; Chief Information Officer</t>
  </si>
  <si>
    <t>West Gotcher</t>
  </si>
  <si>
    <t>Vice President of Finance &amp; Investor Relations</t>
  </si>
  <si>
    <t>Piers Middleton</t>
  </si>
  <si>
    <t>Vice President Sales &amp; Marketing</t>
  </si>
  <si>
    <t>Mr. Darren J. Vorst</t>
  </si>
  <si>
    <t>VP &amp; Treasurer</t>
  </si>
  <si>
    <t xml:space="preserve">Tidewater Inc., together with its subsidiaries, provides offshore support vessels and marine support services to the offshore energy industry through the operation of a fleet of marine service vessels worldwide. It provides services in support of offshore oil and gas exploration, field development, and production, as well as windfarm development and maintenance, including towing of and anchor handling for mobile offshore drilling units; transporting supplies and personnel necessary to sustain drilling, workover, and production activities; offshore construction, and seismic and subsea support; geotechnical survey support for windfarm construction; and various specialized services, such as pipe and cable laying. </t>
  </si>
  <si>
    <t>Vessel Revenues</t>
  </si>
  <si>
    <t>Other operating revenues</t>
  </si>
  <si>
    <t>Cost of other operating rev</t>
  </si>
  <si>
    <t>Vessel operating cost</t>
  </si>
  <si>
    <t>Longlived Assets Impairment</t>
  </si>
  <si>
    <t>Gain on asset dispositions</t>
  </si>
  <si>
    <t>Foreign exchange gain</t>
  </si>
  <si>
    <t>Equity in net earnings</t>
  </si>
  <si>
    <t>Interest net</t>
  </si>
  <si>
    <t>Other (loss on warrants)</t>
  </si>
  <si>
    <t>Tax Rate</t>
  </si>
  <si>
    <t>Vessel revenues y/y</t>
  </si>
  <si>
    <t>Other y/y</t>
  </si>
  <si>
    <t>Trade &amp; receivables</t>
  </si>
  <si>
    <t>Marine operating supplies</t>
  </si>
  <si>
    <t>Assets held for sale</t>
  </si>
  <si>
    <t>Deferred drydocking and survey cost</t>
  </si>
  <si>
    <t>Indemnification assets</t>
  </si>
  <si>
    <t>Other assets</t>
  </si>
  <si>
    <t>Accrued Expense</t>
  </si>
  <si>
    <t>Current Portion of ltd</t>
  </si>
  <si>
    <t>Other current liab</t>
  </si>
  <si>
    <t>Long-term debt</t>
  </si>
  <si>
    <t>Other liab</t>
  </si>
  <si>
    <t>Revenue Breakdown</t>
  </si>
  <si>
    <t>Americas</t>
  </si>
  <si>
    <t>Asia Pacific</t>
  </si>
  <si>
    <t>Middle East</t>
  </si>
  <si>
    <t>Europe</t>
  </si>
  <si>
    <t>West Africa</t>
  </si>
  <si>
    <t>Total</t>
  </si>
  <si>
    <t>Americas y/y</t>
  </si>
  <si>
    <t>Asia Pacific y/y</t>
  </si>
  <si>
    <t>Middle East y/y</t>
  </si>
  <si>
    <t>Europe y/y</t>
  </si>
  <si>
    <t>West Africa y/y</t>
  </si>
  <si>
    <t>Vessel operating Cost</t>
  </si>
  <si>
    <t>Crew Cost</t>
  </si>
  <si>
    <t>Repair &amp; maintenance</t>
  </si>
  <si>
    <t>Insurance</t>
  </si>
  <si>
    <t>Fuel, lube and supplies</t>
  </si>
  <si>
    <t>Operating Margin</t>
  </si>
  <si>
    <t>Debt y/y</t>
  </si>
  <si>
    <t>Q324</t>
  </si>
  <si>
    <t>Q424</t>
  </si>
  <si>
    <t>D&amp;A / REV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</si>
</sst>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rgb="FFFF9B9B"/>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s>
  <borders count="46">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9" fillId="9" borderId="9" applyNumberFormat="0" applyAlignment="0" applyProtection="0"/>
  </cellStyleXfs>
  <cellXfs count="161">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9" fontId="0" fillId="6" borderId="0" xfId="0" applyNumberFormat="1" applyFill="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2" fontId="6" fillId="6" borderId="0" xfId="0" applyNumberFormat="1" applyFont="1" applyFill="1"/>
    <xf numFmtId="0" fontId="6" fillId="6" borderId="0" xfId="0" applyFont="1" applyFill="1"/>
    <xf numFmtId="9" fontId="5" fillId="6" borderId="0" xfId="1" applyFont="1" applyFill="1"/>
    <xf numFmtId="9" fontId="5" fillId="6" borderId="0" xfId="0" applyNumberFormat="1" applyFont="1" applyFill="1"/>
    <xf numFmtId="9" fontId="5" fillId="6" borderId="0" xfId="1" applyFont="1" applyFill="1" applyBorder="1"/>
    <xf numFmtId="2" fontId="2" fillId="0" borderId="2" xfId="0" applyNumberFormat="1" applyFont="1" applyBorder="1" applyAlignment="1">
      <alignment horizontal="right"/>
    </xf>
    <xf numFmtId="2" fontId="2" fillId="0" borderId="0" xfId="0" applyNumberFormat="1" applyFont="1" applyAlignment="1">
      <alignment horizontal="right"/>
    </xf>
    <xf numFmtId="2" fontId="5" fillId="0" borderId="0" xfId="0" applyNumberFormat="1" applyFont="1"/>
    <xf numFmtId="2" fontId="0" fillId="0" borderId="2" xfId="0" applyNumberFormat="1" applyBorder="1"/>
    <xf numFmtId="9" fontId="0" fillId="7" borderId="0" xfId="1" applyFont="1" applyFill="1" applyBorder="1"/>
    <xf numFmtId="9" fontId="0" fillId="7" borderId="2" xfId="1" applyFont="1" applyFill="1" applyBorder="1"/>
    <xf numFmtId="9" fontId="0" fillId="7" borderId="0" xfId="1" applyFont="1" applyFill="1"/>
    <xf numFmtId="10" fontId="2" fillId="0" borderId="0" xfId="1" applyNumberFormat="1" applyFont="1"/>
    <xf numFmtId="10" fontId="2" fillId="0" borderId="2" xfId="1" applyNumberFormat="1" applyFont="1" applyBorder="1"/>
    <xf numFmtId="2" fontId="2" fillId="3" borderId="2" xfId="0" applyNumberFormat="1" applyFont="1" applyFill="1" applyBorder="1"/>
    <xf numFmtId="2" fontId="6" fillId="3" borderId="0" xfId="0" applyNumberFormat="1" applyFont="1" applyFill="1"/>
    <xf numFmtId="0" fontId="6" fillId="3" borderId="0" xfId="0" applyFont="1" applyFill="1"/>
    <xf numFmtId="9" fontId="5" fillId="0" borderId="0" xfId="1" applyFont="1" applyBorder="1"/>
    <xf numFmtId="3" fontId="6" fillId="6" borderId="0" xfId="0" applyNumberFormat="1" applyFont="1" applyFill="1"/>
    <xf numFmtId="0" fontId="0" fillId="3" borderId="7" xfId="0" applyFill="1" applyBorder="1" applyAlignment="1">
      <alignment horizontal="right"/>
    </xf>
    <xf numFmtId="0" fontId="11" fillId="11" borderId="13" xfId="0" applyFont="1" applyFill="1" applyBorder="1"/>
    <xf numFmtId="0" fontId="11" fillId="11" borderId="14" xfId="0" applyFont="1" applyFill="1" applyBorder="1"/>
    <xf numFmtId="0" fontId="11" fillId="11" borderId="15" xfId="0" applyFont="1" applyFill="1" applyBorder="1"/>
    <xf numFmtId="0" fontId="11" fillId="11" borderId="16" xfId="0" applyFont="1" applyFill="1" applyBorder="1"/>
    <xf numFmtId="0" fontId="12" fillId="11" borderId="17" xfId="0" applyFont="1" applyFill="1" applyBorder="1" applyAlignment="1">
      <alignment horizontal="center"/>
    </xf>
    <xf numFmtId="0" fontId="12" fillId="11" borderId="18" xfId="0" applyFont="1" applyFill="1" applyBorder="1" applyAlignment="1">
      <alignment horizontal="center"/>
    </xf>
    <xf numFmtId="0" fontId="11" fillId="11" borderId="19" xfId="0" applyFont="1" applyFill="1" applyBorder="1"/>
    <xf numFmtId="0" fontId="11" fillId="11" borderId="20" xfId="0" applyFont="1" applyFill="1" applyBorder="1"/>
    <xf numFmtId="166" fontId="11" fillId="11" borderId="21" xfId="0" applyNumberFormat="1" applyFont="1" applyFill="1" applyBorder="1"/>
    <xf numFmtId="166" fontId="11" fillId="11" borderId="22" xfId="0" applyNumberFormat="1" applyFont="1" applyFill="1" applyBorder="1"/>
    <xf numFmtId="0" fontId="11" fillId="11" borderId="22" xfId="0" applyFont="1" applyFill="1" applyBorder="1"/>
    <xf numFmtId="10" fontId="11" fillId="11" borderId="22" xfId="0" applyNumberFormat="1" applyFont="1" applyFill="1" applyBorder="1"/>
    <xf numFmtId="10" fontId="11" fillId="11" borderId="23" xfId="0" applyNumberFormat="1" applyFont="1" applyFill="1" applyBorder="1"/>
    <xf numFmtId="166" fontId="11" fillId="11" borderId="24" xfId="0" applyNumberFormat="1" applyFont="1" applyFill="1" applyBorder="1"/>
    <xf numFmtId="166" fontId="11" fillId="11" borderId="25" xfId="0" applyNumberFormat="1" applyFont="1" applyFill="1" applyBorder="1"/>
    <xf numFmtId="0" fontId="11" fillId="11" borderId="25" xfId="0" applyFont="1" applyFill="1" applyBorder="1"/>
    <xf numFmtId="0" fontId="11" fillId="11" borderId="25" xfId="0" quotePrefix="1" applyFont="1" applyFill="1" applyBorder="1"/>
    <xf numFmtId="10" fontId="11" fillId="11" borderId="25" xfId="0" applyNumberFormat="1" applyFont="1" applyFill="1" applyBorder="1"/>
    <xf numFmtId="10" fontId="11" fillId="11" borderId="26" xfId="0" applyNumberFormat="1" applyFont="1" applyFill="1" applyBorder="1"/>
    <xf numFmtId="0" fontId="11" fillId="11" borderId="27" xfId="0" applyFont="1" applyFill="1" applyBorder="1"/>
    <xf numFmtId="0" fontId="11" fillId="11" borderId="28" xfId="0" applyFont="1" applyFill="1" applyBorder="1"/>
    <xf numFmtId="10" fontId="11" fillId="11" borderId="29" xfId="0" applyNumberFormat="1" applyFont="1" applyFill="1" applyBorder="1"/>
    <xf numFmtId="166" fontId="11" fillId="11" borderId="30" xfId="0" applyNumberFormat="1" applyFont="1" applyFill="1" applyBorder="1"/>
    <xf numFmtId="0" fontId="11" fillId="11" borderId="31" xfId="0" applyFont="1" applyFill="1" applyBorder="1"/>
    <xf numFmtId="166" fontId="11" fillId="11" borderId="34" xfId="0" applyNumberFormat="1" applyFont="1" applyFill="1" applyBorder="1"/>
    <xf numFmtId="166" fontId="11" fillId="11" borderId="13" xfId="0" applyNumberFormat="1" applyFont="1" applyFill="1" applyBorder="1"/>
    <xf numFmtId="0" fontId="0" fillId="11" borderId="35" xfId="0" applyFill="1" applyBorder="1"/>
    <xf numFmtId="166" fontId="11" fillId="11" borderId="36" xfId="0" applyNumberFormat="1" applyFont="1" applyFill="1" applyBorder="1"/>
    <xf numFmtId="166" fontId="11" fillId="11" borderId="37" xfId="0" applyNumberFormat="1" applyFont="1" applyFill="1" applyBorder="1"/>
    <xf numFmtId="0" fontId="13" fillId="11" borderId="22" xfId="0" applyFont="1" applyFill="1" applyBorder="1"/>
    <xf numFmtId="0" fontId="13" fillId="11" borderId="23" xfId="0" applyFont="1" applyFill="1" applyBorder="1"/>
    <xf numFmtId="166" fontId="13" fillId="11" borderId="24" xfId="0" applyNumberFormat="1" applyFont="1" applyFill="1" applyBorder="1"/>
    <xf numFmtId="166" fontId="13" fillId="11" borderId="30" xfId="0" applyNumberFormat="1" applyFont="1" applyFill="1" applyBorder="1"/>
    <xf numFmtId="10" fontId="11" fillId="11" borderId="28" xfId="0" applyNumberFormat="1" applyFont="1" applyFill="1" applyBorder="1"/>
    <xf numFmtId="0" fontId="11" fillId="11" borderId="0" xfId="0" applyFont="1" applyFill="1"/>
    <xf numFmtId="1" fontId="11" fillId="11" borderId="24" xfId="0" applyNumberFormat="1" applyFont="1" applyFill="1" applyBorder="1"/>
    <xf numFmtId="10" fontId="11" fillId="11" borderId="38" xfId="0" applyNumberFormat="1" applyFont="1" applyFill="1" applyBorder="1"/>
    <xf numFmtId="9" fontId="13" fillId="11" borderId="39" xfId="0" applyNumberFormat="1" applyFont="1" applyFill="1" applyBorder="1"/>
    <xf numFmtId="10" fontId="0" fillId="11" borderId="41" xfId="0" applyNumberFormat="1" applyFill="1" applyBorder="1" applyAlignment="1">
      <alignment horizontal="centerContinuous"/>
    </xf>
    <xf numFmtId="9" fontId="13" fillId="11" borderId="42" xfId="0" applyNumberFormat="1" applyFont="1" applyFill="1" applyBorder="1"/>
    <xf numFmtId="10" fontId="0" fillId="11" borderId="40" xfId="0" applyNumberFormat="1" applyFill="1" applyBorder="1" applyAlignment="1">
      <alignment horizontal="centerContinuous"/>
    </xf>
    <xf numFmtId="9" fontId="13" fillId="11" borderId="34" xfId="0" applyNumberFormat="1" applyFont="1" applyFill="1" applyBorder="1"/>
    <xf numFmtId="10" fontId="0" fillId="11" borderId="2" xfId="0" applyNumberFormat="1" applyFill="1" applyBorder="1" applyAlignment="1">
      <alignment horizontal="centerContinuous"/>
    </xf>
    <xf numFmtId="9" fontId="13" fillId="11" borderId="1" xfId="0" applyNumberFormat="1" applyFont="1" applyFill="1" applyBorder="1"/>
    <xf numFmtId="10" fontId="0" fillId="11" borderId="31" xfId="0" applyNumberFormat="1" applyFill="1" applyBorder="1" applyAlignment="1">
      <alignment horizontal="centerContinuous"/>
    </xf>
    <xf numFmtId="9" fontId="13" fillId="11" borderId="13" xfId="0" applyNumberFormat="1" applyFont="1" applyFill="1" applyBorder="1"/>
    <xf numFmtId="10" fontId="0" fillId="11" borderId="35" xfId="0" applyNumberFormat="1" applyFill="1" applyBorder="1" applyAlignment="1">
      <alignment horizontal="centerContinuous"/>
    </xf>
    <xf numFmtId="0" fontId="11" fillId="11" borderId="43" xfId="0" applyFont="1" applyFill="1" applyBorder="1"/>
    <xf numFmtId="9" fontId="13" fillId="11" borderId="43" xfId="0" applyNumberFormat="1" applyFont="1" applyFill="1" applyBorder="1"/>
    <xf numFmtId="10" fontId="0" fillId="11" borderId="15" xfId="0" applyNumberFormat="1" applyFill="1" applyBorder="1" applyAlignment="1">
      <alignment horizontal="centerContinuous"/>
    </xf>
    <xf numFmtId="0" fontId="13" fillId="0" borderId="21" xfId="0" applyFont="1" applyBorder="1"/>
    <xf numFmtId="9" fontId="9" fillId="9" borderId="23" xfId="3" applyNumberFormat="1" applyBorder="1"/>
    <xf numFmtId="0" fontId="13" fillId="0" borderId="27" xfId="0" applyFont="1" applyBorder="1"/>
    <xf numFmtId="9" fontId="9" fillId="9" borderId="29" xfId="3" applyNumberFormat="1" applyBorder="1"/>
    <xf numFmtId="0" fontId="11" fillId="0" borderId="0" xfId="0" applyFont="1"/>
    <xf numFmtId="2" fontId="9" fillId="9" borderId="23" xfId="3" applyNumberFormat="1" applyBorder="1"/>
    <xf numFmtId="0" fontId="13" fillId="0" borderId="24" xfId="0" applyFont="1" applyBorder="1"/>
    <xf numFmtId="2" fontId="0" fillId="0" borderId="26" xfId="0" applyNumberFormat="1" applyBorder="1"/>
    <xf numFmtId="2" fontId="0" fillId="0" borderId="29" xfId="0" applyNumberFormat="1" applyBorder="1"/>
    <xf numFmtId="2" fontId="0" fillId="0" borderId="2" xfId="1" applyNumberFormat="1" applyFont="1" applyBorder="1"/>
    <xf numFmtId="9" fontId="5" fillId="0" borderId="0" xfId="1" applyFont="1" applyFill="1" applyBorder="1"/>
    <xf numFmtId="165" fontId="11" fillId="11" borderId="31" xfId="0" applyNumberFormat="1" applyFont="1" applyFill="1" applyBorder="1"/>
    <xf numFmtId="2" fontId="11" fillId="11" borderId="31" xfId="0" applyNumberFormat="1" applyFont="1" applyFill="1" applyBorder="1"/>
    <xf numFmtId="0" fontId="0" fillId="6" borderId="0" xfId="0" applyFill="1"/>
    <xf numFmtId="9" fontId="0" fillId="7" borderId="0" xfId="0" applyNumberFormat="1" applyFill="1"/>
    <xf numFmtId="9" fontId="0" fillId="7" borderId="2" xfId="0" applyNumberFormat="1" applyFill="1" applyBorder="1"/>
    <xf numFmtId="9" fontId="2" fillId="0" borderId="2" xfId="1" applyFont="1" applyBorder="1"/>
    <xf numFmtId="9" fontId="2" fillId="0" borderId="0" xfId="1" applyFont="1" applyBorder="1"/>
    <xf numFmtId="2" fontId="0" fillId="0" borderId="0" xfId="0" applyNumberFormat="1" applyAlignment="1">
      <alignment horizontal="right"/>
    </xf>
    <xf numFmtId="3" fontId="0" fillId="3" borderId="2" xfId="0" applyNumberFormat="1" applyFill="1" applyBorder="1"/>
    <xf numFmtId="2" fontId="2" fillId="3" borderId="2" xfId="0" applyNumberFormat="1" applyFont="1" applyFill="1" applyBorder="1" applyAlignment="1">
      <alignment horizontal="right"/>
    </xf>
    <xf numFmtId="1" fontId="2" fillId="0" borderId="0" xfId="0" applyNumberFormat="1" applyFont="1"/>
    <xf numFmtId="3" fontId="5" fillId="3" borderId="0" xfId="0" applyNumberFormat="1" applyFont="1" applyFill="1"/>
    <xf numFmtId="3" fontId="0" fillId="7" borderId="0" xfId="0" applyNumberFormat="1" applyFill="1"/>
    <xf numFmtId="3" fontId="5" fillId="7" borderId="0" xfId="0" applyNumberFormat="1" applyFont="1" applyFill="1"/>
    <xf numFmtId="2" fontId="6" fillId="0" borderId="0" xfId="0" applyNumberFormat="1" applyFont="1"/>
    <xf numFmtId="0" fontId="6" fillId="0" borderId="0" xfId="0" applyFont="1"/>
    <xf numFmtId="0" fontId="0" fillId="8" borderId="3" xfId="0" applyFill="1" applyBorder="1" applyAlignment="1">
      <alignment horizontal="center" vertical="center" wrapText="1"/>
    </xf>
    <xf numFmtId="0" fontId="0" fillId="8" borderId="7" xfId="0" applyFill="1" applyBorder="1" applyAlignment="1">
      <alignment horizontal="center" vertical="center"/>
    </xf>
    <xf numFmtId="0" fontId="0" fillId="8" borderId="4" xfId="0" applyFill="1" applyBorder="1" applyAlignment="1">
      <alignment horizontal="center" vertical="center"/>
    </xf>
    <xf numFmtId="0" fontId="0" fillId="8" borderId="1" xfId="0" applyFill="1" applyBorder="1" applyAlignment="1">
      <alignment horizontal="center" vertical="center"/>
    </xf>
    <xf numFmtId="0" fontId="0" fillId="8" borderId="0" xfId="0" applyFill="1" applyAlignment="1">
      <alignment horizontal="center" vertical="center"/>
    </xf>
    <xf numFmtId="0" fontId="0" fillId="8" borderId="2" xfId="0" applyFill="1" applyBorder="1" applyAlignment="1">
      <alignment horizontal="center" vertical="center"/>
    </xf>
    <xf numFmtId="0" fontId="0" fillId="8" borderId="5" xfId="0" applyFill="1" applyBorder="1" applyAlignment="1">
      <alignment horizontal="center" vertical="center"/>
    </xf>
    <xf numFmtId="0" fontId="0" fillId="8" borderId="8" xfId="0" applyFill="1" applyBorder="1" applyAlignment="1">
      <alignment horizontal="center" vertical="center"/>
    </xf>
    <xf numFmtId="0" fontId="0" fillId="8" borderId="6" xfId="0" applyFill="1" applyBorder="1" applyAlignment="1">
      <alignment horizontal="center" vertical="center"/>
    </xf>
    <xf numFmtId="0" fontId="10" fillId="10" borderId="10" xfId="0" applyFont="1" applyFill="1" applyBorder="1" applyAlignment="1">
      <alignment horizontal="center"/>
    </xf>
    <xf numFmtId="0" fontId="10" fillId="10" borderId="11" xfId="0" applyFont="1" applyFill="1" applyBorder="1" applyAlignment="1">
      <alignment horizontal="center"/>
    </xf>
    <xf numFmtId="0" fontId="10" fillId="10" borderId="12" xfId="0" applyFont="1" applyFill="1" applyBorder="1" applyAlignment="1">
      <alignment horizontal="center"/>
    </xf>
    <xf numFmtId="166" fontId="11" fillId="11" borderId="32" xfId="0" applyNumberFormat="1" applyFont="1" applyFill="1" applyBorder="1" applyAlignment="1">
      <alignment horizontal="center"/>
    </xf>
    <xf numFmtId="166" fontId="11" fillId="11" borderId="44" xfId="0" applyNumberFormat="1" applyFont="1" applyFill="1" applyBorder="1" applyAlignment="1">
      <alignment horizontal="center"/>
    </xf>
    <xf numFmtId="166" fontId="11" fillId="11" borderId="33" xfId="0" applyNumberFormat="1" applyFont="1" applyFill="1" applyBorder="1" applyAlignment="1">
      <alignment horizontal="center"/>
    </xf>
    <xf numFmtId="166" fontId="11" fillId="11" borderId="45" xfId="0" applyNumberFormat="1" applyFont="1" applyFill="1" applyBorder="1" applyAlignment="1">
      <alignment horizontal="center"/>
    </xf>
    <xf numFmtId="0" fontId="2" fillId="0" borderId="39" xfId="0" applyFont="1" applyBorder="1" applyAlignment="1">
      <alignment horizontal="center"/>
    </xf>
    <xf numFmtId="0" fontId="2" fillId="0" borderId="18" xfId="0" applyFont="1" applyBorder="1" applyAlignment="1">
      <alignment horizontal="center"/>
    </xf>
    <xf numFmtId="0" fontId="2" fillId="0" borderId="40" xfId="0" applyFont="1" applyBorder="1" applyAlignment="1">
      <alignment horizontal="center"/>
    </xf>
    <xf numFmtId="10" fontId="0" fillId="0" borderId="0" xfId="1" applyNumberFormat="1" applyFont="1"/>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FF9B9B"/>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Model!$B$5</c:f>
              <c:strCache>
                <c:ptCount val="1"/>
                <c:pt idx="0">
                  <c:v>Revenue</c:v>
                </c:pt>
              </c:strCache>
            </c:strRef>
          </c:tx>
          <c:spPr>
            <a:solidFill>
              <a:schemeClr val="accent2"/>
            </a:solidFill>
            <a:ln>
              <a:noFill/>
            </a:ln>
            <a:effectLst/>
          </c:spPr>
          <c:invertIfNegative val="0"/>
          <c:dPt>
            <c:idx val="8"/>
            <c:invertIfNegative val="0"/>
            <c:bubble3D val="0"/>
            <c:spPr>
              <a:solidFill>
                <a:schemeClr val="accent2"/>
              </a:solidFill>
              <a:ln>
                <a:noFill/>
              </a:ln>
              <a:effectLst/>
            </c:spPr>
            <c:extLst>
              <c:ext xmlns:c16="http://schemas.microsoft.com/office/drawing/2014/chart" uri="{C3380CC4-5D6E-409C-BE32-E72D297353CC}">
                <c16:uniqueId val="{00000001-6E99-4F14-BF02-F307195D91C7}"/>
              </c:ext>
            </c:extLst>
          </c:dPt>
          <c:dPt>
            <c:idx val="9"/>
            <c:invertIfNegative val="0"/>
            <c:bubble3D val="0"/>
            <c:spPr>
              <a:solidFill>
                <a:schemeClr val="accent2"/>
              </a:solidFill>
              <a:ln>
                <a:noFill/>
              </a:ln>
              <a:effectLst/>
            </c:spPr>
            <c:extLst>
              <c:ext xmlns:c16="http://schemas.microsoft.com/office/drawing/2014/chart" uri="{C3380CC4-5D6E-409C-BE32-E72D297353CC}">
                <c16:uniqueId val="{00000003-6E99-4F14-BF02-F307195D91C7}"/>
              </c:ext>
            </c:extLst>
          </c:dPt>
          <c:dPt>
            <c:idx val="10"/>
            <c:invertIfNegative val="0"/>
            <c:bubble3D val="0"/>
            <c:spPr>
              <a:solidFill>
                <a:schemeClr val="bg2"/>
              </a:solidFill>
              <a:ln>
                <a:noFill/>
              </a:ln>
              <a:effectLst/>
            </c:spPr>
            <c:extLst>
              <c:ext xmlns:c16="http://schemas.microsoft.com/office/drawing/2014/chart" uri="{C3380CC4-5D6E-409C-BE32-E72D297353CC}">
                <c16:uniqueId val="{00000004-0B50-4ECB-86F3-B845F44217F8}"/>
              </c:ext>
            </c:extLst>
          </c:dPt>
          <c:dPt>
            <c:idx val="11"/>
            <c:invertIfNegative val="0"/>
            <c:bubble3D val="0"/>
            <c:spPr>
              <a:solidFill>
                <a:schemeClr val="bg2"/>
              </a:solidFill>
              <a:ln>
                <a:noFill/>
              </a:ln>
              <a:effectLst/>
            </c:spPr>
            <c:extLst>
              <c:ext xmlns:c16="http://schemas.microsoft.com/office/drawing/2014/chart" uri="{C3380CC4-5D6E-409C-BE32-E72D297353CC}">
                <c16:uniqueId val="{00000001-E309-400E-9279-09DE67BBD1C5}"/>
              </c:ext>
            </c:extLst>
          </c:dPt>
          <c:dPt>
            <c:idx val="12"/>
            <c:invertIfNegative val="0"/>
            <c:bubble3D val="0"/>
            <c:spPr>
              <a:solidFill>
                <a:schemeClr val="bg2"/>
              </a:solidFill>
              <a:ln>
                <a:noFill/>
              </a:ln>
              <a:effectLst/>
            </c:spPr>
            <c:extLst>
              <c:ext xmlns:c16="http://schemas.microsoft.com/office/drawing/2014/chart" uri="{C3380CC4-5D6E-409C-BE32-E72D297353CC}">
                <c16:uniqueId val="{00000003-E309-400E-9279-09DE67BBD1C5}"/>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Model!$L$2:$X$2</c:f>
              <c:strCache>
                <c:ptCount val="13"/>
                <c:pt idx="0">
                  <c:v>Q421</c:v>
                </c:pt>
                <c:pt idx="1">
                  <c:v>Q122</c:v>
                </c:pt>
                <c:pt idx="2">
                  <c:v>Q222</c:v>
                </c:pt>
                <c:pt idx="3">
                  <c:v>Q322</c:v>
                </c:pt>
                <c:pt idx="4">
                  <c:v>Q422</c:v>
                </c:pt>
                <c:pt idx="5">
                  <c:v>Q123</c:v>
                </c:pt>
                <c:pt idx="6">
                  <c:v>Q223</c:v>
                </c:pt>
                <c:pt idx="7">
                  <c:v>Q323</c:v>
                </c:pt>
                <c:pt idx="8">
                  <c:v>Q423</c:v>
                </c:pt>
                <c:pt idx="9">
                  <c:v>Q124</c:v>
                </c:pt>
                <c:pt idx="10">
                  <c:v>Q224</c:v>
                </c:pt>
                <c:pt idx="11">
                  <c:v>Q324</c:v>
                </c:pt>
                <c:pt idx="12">
                  <c:v>Q424</c:v>
                </c:pt>
              </c:strCache>
            </c:strRef>
          </c:cat>
          <c:val>
            <c:numRef>
              <c:f>Model!$L$5:$X$5</c:f>
              <c:numCache>
                <c:formatCode>#,##0</c:formatCode>
                <c:ptCount val="13"/>
                <c:pt idx="0">
                  <c:v>105.175</c:v>
                </c:pt>
                <c:pt idx="1">
                  <c:v>105.729</c:v>
                </c:pt>
                <c:pt idx="2">
                  <c:v>163.447</c:v>
                </c:pt>
                <c:pt idx="3">
                  <c:v>191.762</c:v>
                </c:pt>
                <c:pt idx="4">
                  <c:v>186.74599999999998</c:v>
                </c:pt>
                <c:pt idx="5">
                  <c:v>193.10400000000001</c:v>
                </c:pt>
                <c:pt idx="6">
                  <c:v>214.96100000000001</c:v>
                </c:pt>
                <c:pt idx="7">
                  <c:v>299.262</c:v>
                </c:pt>
                <c:pt idx="8">
                  <c:v>302.65799999999996</c:v>
                </c:pt>
                <c:pt idx="9">
                  <c:v>321.16399999999999</c:v>
                </c:pt>
                <c:pt idx="10" formatCode="0">
                  <c:v>337.89</c:v>
                </c:pt>
                <c:pt idx="11" formatCode="0">
                  <c:v>374.52</c:v>
                </c:pt>
                <c:pt idx="12" formatCode="0">
                  <c:v>384.83</c:v>
                </c:pt>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Model!$B$30</c:f>
              <c:strCache>
                <c:ptCount val="1"/>
                <c:pt idx="0">
                  <c:v>Revenue y/y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Model!$M$30:$X$30</c:f>
              <c:numCache>
                <c:formatCode>0%</c:formatCode>
                <c:ptCount val="12"/>
                <c:pt idx="3">
                  <c:v>0.77557404326123125</c:v>
                </c:pt>
                <c:pt idx="4">
                  <c:v>0.82640524359447287</c:v>
                </c:pt>
                <c:pt idx="5">
                  <c:v>0.31517250240139005</c:v>
                </c:pt>
                <c:pt idx="6">
                  <c:v>0.56059073226186618</c:v>
                </c:pt>
                <c:pt idx="7">
                  <c:v>0.62069334818416455</c:v>
                </c:pt>
                <c:pt idx="8">
                  <c:v>0.66316596238296444</c:v>
                </c:pt>
                <c:pt idx="9">
                  <c:v>0.57186652462539711</c:v>
                </c:pt>
                <c:pt idx="10">
                  <c:v>0.25147863744812238</c:v>
                </c:pt>
                <c:pt idx="11">
                  <c:v>0.27150116633295673</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Model!$B$5</c:f>
              <c:strCache>
                <c:ptCount val="1"/>
                <c:pt idx="0">
                  <c:v>Revenue</c:v>
                </c:pt>
              </c:strCache>
            </c:strRef>
          </c:tx>
          <c:spPr>
            <a:solidFill>
              <a:schemeClr val="accent2"/>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1-21CC-452E-9D1B-EA54FE60E683}"/>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1-8FA1-4450-8EE0-3FE2DAE0EFFF}"/>
              </c:ext>
            </c:extLst>
          </c:dPt>
          <c:dPt>
            <c:idx val="6"/>
            <c:invertIfNegative val="0"/>
            <c:bubble3D val="0"/>
            <c:spPr>
              <a:solidFill>
                <a:schemeClr val="bg1">
                  <a:lumMod val="85000"/>
                </a:schemeClr>
              </a:solidFill>
              <a:ln>
                <a:noFill/>
              </a:ln>
              <a:effectLst/>
            </c:spPr>
            <c:extLst>
              <c:ext xmlns:c16="http://schemas.microsoft.com/office/drawing/2014/chart" uri="{C3380CC4-5D6E-409C-BE32-E72D297353CC}">
                <c16:uniqueId val="{00000004-D4C9-4F31-9D14-A9F505B85788}"/>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Model!$C$5:$I$5</c:f>
              <c:numCache>
                <c:formatCode>#,##0</c:formatCode>
                <c:ptCount val="7"/>
                <c:pt idx="0">
                  <c:v>486.54899999999998</c:v>
                </c:pt>
                <c:pt idx="1">
                  <c:v>397.03799999999995</c:v>
                </c:pt>
                <c:pt idx="2">
                  <c:v>371.03300000000002</c:v>
                </c:pt>
                <c:pt idx="3">
                  <c:v>647.68399999999997</c:v>
                </c:pt>
                <c:pt idx="4">
                  <c:v>1009.985</c:v>
                </c:pt>
                <c:pt idx="5">
                  <c:v>1410</c:v>
                </c:pt>
                <c:pt idx="6">
                  <c:v>1630</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Model!$B$30</c:f>
              <c:strCache>
                <c:ptCount val="1"/>
                <c:pt idx="0">
                  <c:v>Revenue y/y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Model!$C$30:$I$30</c:f>
              <c:numCache>
                <c:formatCode>0%</c:formatCode>
                <c:ptCount val="7"/>
                <c:pt idx="1">
                  <c:v>-0.1839711930350284</c:v>
                </c:pt>
                <c:pt idx="2">
                  <c:v>-6.5497509054548764E-2</c:v>
                </c:pt>
                <c:pt idx="3">
                  <c:v>0.74562370463004624</c:v>
                </c:pt>
                <c:pt idx="4">
                  <c:v>0.55937926519722581</c:v>
                </c:pt>
                <c:pt idx="5">
                  <c:v>0.39606033752976533</c:v>
                </c:pt>
                <c:pt idx="6">
                  <c:v>0.15602836879432624</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Model!$B$22</c:f>
              <c:strCache>
                <c:ptCount val="1"/>
                <c:pt idx="0">
                  <c:v>Net Income</c:v>
                </c:pt>
              </c:strCache>
            </c:strRef>
          </c:tx>
          <c:spPr>
            <a:solidFill>
              <a:schemeClr val="accent1"/>
            </a:solidFill>
            <a:ln>
              <a:noFill/>
            </a:ln>
            <a:effectLst/>
          </c:spPr>
          <c:invertIfNegative val="0"/>
          <c:dPt>
            <c:idx val="8"/>
            <c:invertIfNegative val="0"/>
            <c:bubble3D val="0"/>
            <c:spPr>
              <a:solidFill>
                <a:schemeClr val="accent1"/>
              </a:solidFill>
              <a:ln>
                <a:noFill/>
              </a:ln>
              <a:effectLst/>
            </c:spPr>
            <c:extLst>
              <c:ext xmlns:c16="http://schemas.microsoft.com/office/drawing/2014/chart" uri="{C3380CC4-5D6E-409C-BE32-E72D297353CC}">
                <c16:uniqueId val="{00000001-E8C4-4CB9-AE67-56CFF4965A90}"/>
              </c:ext>
            </c:extLst>
          </c:dPt>
          <c:dPt>
            <c:idx val="9"/>
            <c:invertIfNegative val="0"/>
            <c:bubble3D val="0"/>
            <c:spPr>
              <a:solidFill>
                <a:schemeClr val="accent1"/>
              </a:solidFill>
              <a:ln>
                <a:noFill/>
              </a:ln>
              <a:effectLst/>
            </c:spPr>
            <c:extLst>
              <c:ext xmlns:c16="http://schemas.microsoft.com/office/drawing/2014/chart" uri="{C3380CC4-5D6E-409C-BE32-E72D297353CC}">
                <c16:uniqueId val="{00000003-E8C4-4CB9-AE67-56CFF4965A90}"/>
              </c:ext>
            </c:extLst>
          </c:dPt>
          <c:dPt>
            <c:idx val="10"/>
            <c:invertIfNegative val="0"/>
            <c:bubble3D val="0"/>
            <c:spPr>
              <a:solidFill>
                <a:schemeClr val="bg2"/>
              </a:solidFill>
              <a:ln>
                <a:noFill/>
              </a:ln>
              <a:effectLst/>
            </c:spPr>
            <c:extLst>
              <c:ext xmlns:c16="http://schemas.microsoft.com/office/drawing/2014/chart" uri="{C3380CC4-5D6E-409C-BE32-E72D297353CC}">
                <c16:uniqueId val="{00000004-557C-4861-BBBD-52723D9A8E5E}"/>
              </c:ext>
            </c:extLst>
          </c:dPt>
          <c:dPt>
            <c:idx val="11"/>
            <c:invertIfNegative val="0"/>
            <c:bubble3D val="0"/>
            <c:spPr>
              <a:solidFill>
                <a:schemeClr val="bg2"/>
              </a:solidFill>
              <a:ln>
                <a:noFill/>
              </a:ln>
              <a:effectLst/>
            </c:spPr>
            <c:extLst>
              <c:ext xmlns:c16="http://schemas.microsoft.com/office/drawing/2014/chart" uri="{C3380CC4-5D6E-409C-BE32-E72D297353CC}">
                <c16:uniqueId val="{00000001-C0F4-4607-8C78-36F0EE07B767}"/>
              </c:ext>
            </c:extLst>
          </c:dPt>
          <c:dPt>
            <c:idx val="12"/>
            <c:invertIfNegative val="0"/>
            <c:bubble3D val="0"/>
            <c:spPr>
              <a:solidFill>
                <a:schemeClr val="bg2"/>
              </a:solidFill>
              <a:ln>
                <a:noFill/>
              </a:ln>
              <a:effectLst/>
            </c:spPr>
            <c:extLst>
              <c:ext xmlns:c16="http://schemas.microsoft.com/office/drawing/2014/chart" uri="{C3380CC4-5D6E-409C-BE32-E72D297353CC}">
                <c16:uniqueId val="{00000003-C0F4-4607-8C78-36F0EE07B767}"/>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Model!$L$2:$X$2</c:f>
              <c:strCache>
                <c:ptCount val="13"/>
                <c:pt idx="0">
                  <c:v>Q421</c:v>
                </c:pt>
                <c:pt idx="1">
                  <c:v>Q122</c:v>
                </c:pt>
                <c:pt idx="2">
                  <c:v>Q222</c:v>
                </c:pt>
                <c:pt idx="3">
                  <c:v>Q322</c:v>
                </c:pt>
                <c:pt idx="4">
                  <c:v>Q422</c:v>
                </c:pt>
                <c:pt idx="5">
                  <c:v>Q123</c:v>
                </c:pt>
                <c:pt idx="6">
                  <c:v>Q223</c:v>
                </c:pt>
                <c:pt idx="7">
                  <c:v>Q323</c:v>
                </c:pt>
                <c:pt idx="8">
                  <c:v>Q423</c:v>
                </c:pt>
                <c:pt idx="9">
                  <c:v>Q124</c:v>
                </c:pt>
                <c:pt idx="10">
                  <c:v>Q224</c:v>
                </c:pt>
                <c:pt idx="11">
                  <c:v>Q324</c:v>
                </c:pt>
                <c:pt idx="12">
                  <c:v>Q424</c:v>
                </c:pt>
              </c:strCache>
            </c:strRef>
          </c:cat>
          <c:val>
            <c:numRef>
              <c:f>Model!$L$22:$X$22</c:f>
              <c:numCache>
                <c:formatCode>#,##0</c:formatCode>
                <c:ptCount val="13"/>
                <c:pt idx="0">
                  <c:v>-37.934000000000005</c:v>
                </c:pt>
                <c:pt idx="1">
                  <c:v>-12.168000000000003</c:v>
                </c:pt>
                <c:pt idx="2">
                  <c:v>-25.580999999999996</c:v>
                </c:pt>
                <c:pt idx="3">
                  <c:v>5.3800000000000017</c:v>
                </c:pt>
                <c:pt idx="4">
                  <c:v>10.619999999999965</c:v>
                </c:pt>
                <c:pt idx="5">
                  <c:v>10.894000000000023</c:v>
                </c:pt>
                <c:pt idx="6">
                  <c:v>22.584000000000003</c:v>
                </c:pt>
                <c:pt idx="7">
                  <c:v>26.199000000000012</c:v>
                </c:pt>
                <c:pt idx="8">
                  <c:v>37.654999999999966</c:v>
                </c:pt>
                <c:pt idx="9">
                  <c:v>47.025999999999939</c:v>
                </c:pt>
                <c:pt idx="10">
                  <c:v>55.545000000000002</c:v>
                </c:pt>
                <c:pt idx="11">
                  <c:v>84.64</c:v>
                </c:pt>
                <c:pt idx="12">
                  <c:v>96.278000000000006</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Model!$B$27</c:f>
              <c:strCache>
                <c:ptCount val="1"/>
                <c:pt idx="0">
                  <c:v>Gross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Model!$L$27:$X$27</c:f>
              <c:numCache>
                <c:formatCode>0%</c:formatCode>
                <c:ptCount val="13"/>
                <c:pt idx="0">
                  <c:v>0.32098882814357033</c:v>
                </c:pt>
                <c:pt idx="1">
                  <c:v>0.3485987761162973</c:v>
                </c:pt>
                <c:pt idx="2">
                  <c:v>0.38365341670388564</c:v>
                </c:pt>
                <c:pt idx="3">
                  <c:v>0.40744777380294317</c:v>
                </c:pt>
                <c:pt idx="4">
                  <c:v>0.37781799877909028</c:v>
                </c:pt>
                <c:pt idx="5">
                  <c:v>0.39612851106139702</c:v>
                </c:pt>
                <c:pt idx="6">
                  <c:v>0.4480998878866399</c:v>
                </c:pt>
                <c:pt idx="7">
                  <c:v>0.4462377448523368</c:v>
                </c:pt>
                <c:pt idx="8">
                  <c:v>0.47171394775621323</c:v>
                </c:pt>
                <c:pt idx="9">
                  <c:v>0.47470451233637634</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Model!$B$22</c:f>
              <c:strCache>
                <c:ptCount val="1"/>
                <c:pt idx="0">
                  <c:v>Net Income</c:v>
                </c:pt>
              </c:strCache>
            </c:strRef>
          </c:tx>
          <c:spPr>
            <a:solidFill>
              <a:schemeClr val="accent1"/>
            </a:solidFill>
            <a:ln>
              <a:noFill/>
            </a:ln>
            <a:effectLst/>
          </c:spPr>
          <c:invertIfNegative val="0"/>
          <c:dPt>
            <c:idx val="5"/>
            <c:invertIfNegative val="0"/>
            <c:bubble3D val="0"/>
            <c:spPr>
              <a:solidFill>
                <a:schemeClr val="bg2"/>
              </a:solidFill>
              <a:ln>
                <a:noFill/>
              </a:ln>
              <a:effectLst/>
            </c:spPr>
            <c:extLst>
              <c:ext xmlns:c16="http://schemas.microsoft.com/office/drawing/2014/chart" uri="{C3380CC4-5D6E-409C-BE32-E72D297353CC}">
                <c16:uniqueId val="{00000000-3B94-42E0-A478-2FD7F74F4148}"/>
              </c:ext>
            </c:extLst>
          </c:dPt>
          <c:dPt>
            <c:idx val="6"/>
            <c:invertIfNegative val="0"/>
            <c:bubble3D val="0"/>
            <c:spPr>
              <a:solidFill>
                <a:schemeClr val="bg2"/>
              </a:solidFill>
              <a:ln>
                <a:noFill/>
              </a:ln>
              <a:effectLst/>
            </c:spPr>
            <c:extLst>
              <c:ext xmlns:c16="http://schemas.microsoft.com/office/drawing/2014/chart" uri="{C3380CC4-5D6E-409C-BE32-E72D297353CC}">
                <c16:uniqueId val="{00000001-3B94-42E0-A478-2FD7F74F4148}"/>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Model!$C$22:$I$22</c:f>
              <c:numCache>
                <c:formatCode>#,##0</c:formatCode>
                <c:ptCount val="7"/>
                <c:pt idx="0">
                  <c:v>-141.74300000000005</c:v>
                </c:pt>
                <c:pt idx="1">
                  <c:v>-196.24199999999996</c:v>
                </c:pt>
                <c:pt idx="2">
                  <c:v>-128.96900000000002</c:v>
                </c:pt>
                <c:pt idx="3">
                  <c:v>-21.749000000000031</c:v>
                </c:pt>
                <c:pt idx="4">
                  <c:v>97.185000000000031</c:v>
                </c:pt>
                <c:pt idx="5">
                  <c:v>276.66700000000003</c:v>
                </c:pt>
                <c:pt idx="6">
                  <c:v>427.96099999999996</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Model!$B$35</c:f>
              <c:strCache>
                <c:ptCount val="1"/>
                <c:pt idx="0">
                  <c:v>Net Income y/y</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Model!$C$35:$I$35</c:f>
              <c:numCache>
                <c:formatCode>0%</c:formatCode>
                <c:ptCount val="7"/>
                <c:pt idx="1">
                  <c:v>-0.38449165038132316</c:v>
                </c:pt>
                <c:pt idx="2">
                  <c:v>0.34280633095871405</c:v>
                </c:pt>
                <c:pt idx="3">
                  <c:v>-0.83136257550263992</c:v>
                </c:pt>
                <c:pt idx="4">
                  <c:v>-5.4684813094854885</c:v>
                </c:pt>
                <c:pt idx="5">
                  <c:v>1.8487987858208563</c:v>
                </c:pt>
                <c:pt idx="6">
                  <c:v>0.5468451242829826</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Model!$B$31</c:f>
              <c:strCache>
                <c:ptCount val="1"/>
                <c:pt idx="0">
                  <c:v>G&amp;A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Model!$L$2:$X$2</c:f>
              <c:strCache>
                <c:ptCount val="13"/>
                <c:pt idx="0">
                  <c:v>Q421</c:v>
                </c:pt>
                <c:pt idx="1">
                  <c:v>Q122</c:v>
                </c:pt>
                <c:pt idx="2">
                  <c:v>Q222</c:v>
                </c:pt>
                <c:pt idx="3">
                  <c:v>Q322</c:v>
                </c:pt>
                <c:pt idx="4">
                  <c:v>Q422</c:v>
                </c:pt>
                <c:pt idx="5">
                  <c:v>Q123</c:v>
                </c:pt>
                <c:pt idx="6">
                  <c:v>Q223</c:v>
                </c:pt>
                <c:pt idx="7">
                  <c:v>Q323</c:v>
                </c:pt>
                <c:pt idx="8">
                  <c:v>Q423</c:v>
                </c:pt>
                <c:pt idx="9">
                  <c:v>Q124</c:v>
                </c:pt>
                <c:pt idx="10">
                  <c:v>Q224</c:v>
                </c:pt>
                <c:pt idx="11">
                  <c:v>Q324</c:v>
                </c:pt>
                <c:pt idx="12">
                  <c:v>Q424</c:v>
                </c:pt>
              </c:strCache>
            </c:strRef>
          </c:cat>
          <c:val>
            <c:numRef>
              <c:f>Model!$L$31:$X$31</c:f>
              <c:numCache>
                <c:formatCode>0%</c:formatCode>
                <c:ptCount val="13"/>
                <c:pt idx="0">
                  <c:v>0.16772997385310195</c:v>
                </c:pt>
                <c:pt idx="1">
                  <c:v>0.17229899081614314</c:v>
                </c:pt>
                <c:pt idx="2">
                  <c:v>0.17011018862383523</c:v>
                </c:pt>
                <c:pt idx="3">
                  <c:v>0.14219188368915633</c:v>
                </c:pt>
                <c:pt idx="4">
                  <c:v>0.15332590791770642</c:v>
                </c:pt>
                <c:pt idx="5">
                  <c:v>0.12192911591681167</c:v>
                </c:pt>
                <c:pt idx="6">
                  <c:v>0.12101264880606249</c:v>
                </c:pt>
                <c:pt idx="7">
                  <c:v>7.0175966210210453E-2</c:v>
                </c:pt>
                <c:pt idx="8">
                  <c:v>8.1689563798082329E-2</c:v>
                </c:pt>
                <c:pt idx="9">
                  <c:v>7.8866249019192688E-2</c:v>
                </c:pt>
              </c:numCache>
            </c:numRef>
          </c:val>
          <c:smooth val="0"/>
          <c:extLst>
            <c:ext xmlns:c16="http://schemas.microsoft.com/office/drawing/2014/chart" uri="{C3380CC4-5D6E-409C-BE32-E72D297353CC}">
              <c16:uniqueId val="{00000001-35FE-4BEB-944F-3D772460C6A2}"/>
            </c:ext>
          </c:extLst>
        </c:ser>
        <c:ser>
          <c:idx val="0"/>
          <c:order val="1"/>
          <c:tx>
            <c:strRef>
              <c:f>Model!$B$32</c:f>
              <c:strCache>
                <c:ptCount val="1"/>
                <c:pt idx="0">
                  <c:v>D&amp;A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Model!$L$2:$X$2</c:f>
              <c:strCache>
                <c:ptCount val="13"/>
                <c:pt idx="0">
                  <c:v>Q421</c:v>
                </c:pt>
                <c:pt idx="1">
                  <c:v>Q122</c:v>
                </c:pt>
                <c:pt idx="2">
                  <c:v>Q222</c:v>
                </c:pt>
                <c:pt idx="3">
                  <c:v>Q322</c:v>
                </c:pt>
                <c:pt idx="4">
                  <c:v>Q422</c:v>
                </c:pt>
                <c:pt idx="5">
                  <c:v>Q123</c:v>
                </c:pt>
                <c:pt idx="6">
                  <c:v>Q223</c:v>
                </c:pt>
                <c:pt idx="7">
                  <c:v>Q323</c:v>
                </c:pt>
                <c:pt idx="8">
                  <c:v>Q423</c:v>
                </c:pt>
                <c:pt idx="9">
                  <c:v>Q124</c:v>
                </c:pt>
                <c:pt idx="10">
                  <c:v>Q224</c:v>
                </c:pt>
                <c:pt idx="11">
                  <c:v>Q324</c:v>
                </c:pt>
                <c:pt idx="12">
                  <c:v>Q424</c:v>
                </c:pt>
              </c:strCache>
            </c:strRef>
          </c:cat>
          <c:val>
            <c:numRef>
              <c:f>Model!$L$32:$X$32</c:f>
              <c:numCache>
                <c:formatCode>0%</c:formatCode>
                <c:ptCount val="13"/>
                <c:pt idx="0">
                  <c:v>0.2689612550511053</c:v>
                </c:pt>
                <c:pt idx="1">
                  <c:v>0.25212571763659924</c:v>
                </c:pt>
                <c:pt idx="2">
                  <c:v>0.19435046222934652</c:v>
                </c:pt>
                <c:pt idx="3">
                  <c:v>0.16090779195043858</c:v>
                </c:pt>
                <c:pt idx="4">
                  <c:v>0.1600087819819434</c:v>
                </c:pt>
                <c:pt idx="5">
                  <c:v>0.15880561769823515</c:v>
                </c:pt>
                <c:pt idx="6">
                  <c:v>0.15243695367996984</c:v>
                </c:pt>
                <c:pt idx="7">
                  <c:v>0.19290788673470069</c:v>
                </c:pt>
                <c:pt idx="8">
                  <c:v>0.19549128058732962</c:v>
                </c:pt>
                <c:pt idx="9">
                  <c:v>0.17520643658691512</c:v>
                </c:pt>
              </c:numCache>
            </c:numRef>
          </c:val>
          <c:smooth val="0"/>
          <c:extLst>
            <c:ext xmlns:c16="http://schemas.microsoft.com/office/drawing/2014/chart" uri="{C3380CC4-5D6E-409C-BE32-E72D297353CC}">
              <c16:uniqueId val="{00000000-1CAA-4791-8C2B-1B9112E1C867}"/>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Model!$B$31</c:f>
              <c:strCache>
                <c:ptCount val="1"/>
                <c:pt idx="0">
                  <c:v>G&amp;A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Model!$C$31:$I$31</c:f>
              <c:numCache>
                <c:formatCode>0%</c:formatCode>
                <c:ptCount val="7"/>
                <c:pt idx="0">
                  <c:v>0.21316660809086033</c:v>
                </c:pt>
                <c:pt idx="1">
                  <c:v>0.18498733118744304</c:v>
                </c:pt>
                <c:pt idx="2">
                  <c:v>0.18466281974918675</c:v>
                </c:pt>
                <c:pt idx="3">
                  <c:v>0.15736223219965292</c:v>
                </c:pt>
                <c:pt idx="4">
                  <c:v>9.4341005064431646E-2</c:v>
                </c:pt>
              </c:numCache>
            </c:numRef>
          </c:val>
          <c:smooth val="0"/>
          <c:extLst>
            <c:ext xmlns:c16="http://schemas.microsoft.com/office/drawing/2014/chart" uri="{C3380CC4-5D6E-409C-BE32-E72D297353CC}">
              <c16:uniqueId val="{00000000-E79C-46D7-BBD0-0EABFCB1E143}"/>
            </c:ext>
          </c:extLst>
        </c:ser>
        <c:ser>
          <c:idx val="0"/>
          <c:order val="1"/>
          <c:tx>
            <c:strRef>
              <c:f>Model!$B$32</c:f>
              <c:strCache>
                <c:ptCount val="1"/>
                <c:pt idx="0">
                  <c:v>D&amp;A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Model!$C$32:$I$32</c:f>
              <c:numCache>
                <c:formatCode>0%</c:formatCode>
                <c:ptCount val="7"/>
                <c:pt idx="0">
                  <c:v>0.20949791285153191</c:v>
                </c:pt>
                <c:pt idx="1">
                  <c:v>0.2939491937799405</c:v>
                </c:pt>
                <c:pt idx="2">
                  <c:v>0.30871647535394425</c:v>
                </c:pt>
                <c:pt idx="3">
                  <c:v>0.18397860685148931</c:v>
                </c:pt>
                <c:pt idx="4">
                  <c:v>0.17854819626034049</c:v>
                </c:pt>
              </c:numCache>
            </c:numRef>
          </c:val>
          <c:smooth val="0"/>
          <c:extLst>
            <c:ext xmlns:c16="http://schemas.microsoft.com/office/drawing/2014/chart" uri="{C3380CC4-5D6E-409C-BE32-E72D297353CC}">
              <c16:uniqueId val="{00000001-E79C-46D7-BBD0-0EABFCB1E143}"/>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Catalysts!$C$1</c:f>
              <c:strCache>
                <c:ptCount val="1"/>
                <c:pt idx="0">
                  <c:v>Close</c:v>
                </c:pt>
              </c:strCache>
            </c:strRef>
          </c:tx>
          <c:spPr>
            <a:ln w="28575" cap="rnd">
              <a:solidFill>
                <a:schemeClr val="tx1">
                  <a:lumMod val="85000"/>
                  <a:lumOff val="15000"/>
                </a:schemeClr>
              </a:solidFill>
              <a:round/>
            </a:ln>
            <a:effectLst/>
          </c:spPr>
          <c:marker>
            <c:symbol val="none"/>
          </c:marker>
          <c:cat>
            <c:numRef>
              <c:f>Catalysts!$B$2:$B$10000</c:f>
              <c:numCache>
                <c:formatCode>m/d/yyyy</c:formatCode>
                <c:ptCount val="9999"/>
                <c:pt idx="0">
                  <c:v>45411</c:v>
                </c:pt>
                <c:pt idx="1">
                  <c:v>45404</c:v>
                </c:pt>
                <c:pt idx="2">
                  <c:v>45397</c:v>
                </c:pt>
                <c:pt idx="3">
                  <c:v>45390</c:v>
                </c:pt>
                <c:pt idx="4">
                  <c:v>45383</c:v>
                </c:pt>
                <c:pt idx="5">
                  <c:v>45376</c:v>
                </c:pt>
                <c:pt idx="6">
                  <c:v>45369</c:v>
                </c:pt>
                <c:pt idx="7">
                  <c:v>45362</c:v>
                </c:pt>
                <c:pt idx="8">
                  <c:v>45355</c:v>
                </c:pt>
                <c:pt idx="9">
                  <c:v>45348</c:v>
                </c:pt>
                <c:pt idx="10">
                  <c:v>45341</c:v>
                </c:pt>
                <c:pt idx="11">
                  <c:v>45334</c:v>
                </c:pt>
                <c:pt idx="12">
                  <c:v>45327</c:v>
                </c:pt>
                <c:pt idx="13">
                  <c:v>45320</c:v>
                </c:pt>
                <c:pt idx="14">
                  <c:v>45313</c:v>
                </c:pt>
                <c:pt idx="15">
                  <c:v>45306</c:v>
                </c:pt>
                <c:pt idx="16">
                  <c:v>45299</c:v>
                </c:pt>
                <c:pt idx="17">
                  <c:v>45292</c:v>
                </c:pt>
                <c:pt idx="18">
                  <c:v>45285</c:v>
                </c:pt>
                <c:pt idx="19">
                  <c:v>45278</c:v>
                </c:pt>
                <c:pt idx="20">
                  <c:v>45271</c:v>
                </c:pt>
                <c:pt idx="21">
                  <c:v>45264</c:v>
                </c:pt>
                <c:pt idx="22">
                  <c:v>45257</c:v>
                </c:pt>
                <c:pt idx="23">
                  <c:v>45250</c:v>
                </c:pt>
                <c:pt idx="24">
                  <c:v>45243</c:v>
                </c:pt>
                <c:pt idx="25">
                  <c:v>45236</c:v>
                </c:pt>
                <c:pt idx="26">
                  <c:v>45229</c:v>
                </c:pt>
                <c:pt idx="27">
                  <c:v>45222</c:v>
                </c:pt>
                <c:pt idx="28">
                  <c:v>45215</c:v>
                </c:pt>
                <c:pt idx="29">
                  <c:v>45208</c:v>
                </c:pt>
                <c:pt idx="30">
                  <c:v>45201</c:v>
                </c:pt>
                <c:pt idx="31">
                  <c:v>45194</c:v>
                </c:pt>
                <c:pt idx="32">
                  <c:v>45187</c:v>
                </c:pt>
                <c:pt idx="33">
                  <c:v>45180</c:v>
                </c:pt>
                <c:pt idx="34">
                  <c:v>45173</c:v>
                </c:pt>
                <c:pt idx="35">
                  <c:v>45166</c:v>
                </c:pt>
                <c:pt idx="36">
                  <c:v>45159</c:v>
                </c:pt>
                <c:pt idx="37">
                  <c:v>45152</c:v>
                </c:pt>
                <c:pt idx="38">
                  <c:v>45145</c:v>
                </c:pt>
                <c:pt idx="39">
                  <c:v>45138</c:v>
                </c:pt>
                <c:pt idx="40">
                  <c:v>45131</c:v>
                </c:pt>
                <c:pt idx="41">
                  <c:v>45124</c:v>
                </c:pt>
                <c:pt idx="42">
                  <c:v>45117</c:v>
                </c:pt>
                <c:pt idx="43">
                  <c:v>45110</c:v>
                </c:pt>
                <c:pt idx="44">
                  <c:v>45103</c:v>
                </c:pt>
                <c:pt idx="45">
                  <c:v>45096</c:v>
                </c:pt>
                <c:pt idx="46">
                  <c:v>45089</c:v>
                </c:pt>
                <c:pt idx="47">
                  <c:v>45082</c:v>
                </c:pt>
                <c:pt idx="48">
                  <c:v>45075</c:v>
                </c:pt>
                <c:pt idx="49">
                  <c:v>45068</c:v>
                </c:pt>
                <c:pt idx="50">
                  <c:v>45061</c:v>
                </c:pt>
                <c:pt idx="51">
                  <c:v>45054</c:v>
                </c:pt>
                <c:pt idx="52">
                  <c:v>45047</c:v>
                </c:pt>
                <c:pt idx="53">
                  <c:v>45040</c:v>
                </c:pt>
                <c:pt idx="54">
                  <c:v>45033</c:v>
                </c:pt>
                <c:pt idx="55">
                  <c:v>45026</c:v>
                </c:pt>
                <c:pt idx="56">
                  <c:v>45019</c:v>
                </c:pt>
                <c:pt idx="57">
                  <c:v>45012</c:v>
                </c:pt>
                <c:pt idx="58">
                  <c:v>45005</c:v>
                </c:pt>
                <c:pt idx="59">
                  <c:v>44998</c:v>
                </c:pt>
                <c:pt idx="60">
                  <c:v>44991</c:v>
                </c:pt>
                <c:pt idx="61">
                  <c:v>44984</c:v>
                </c:pt>
                <c:pt idx="62">
                  <c:v>44977</c:v>
                </c:pt>
                <c:pt idx="63">
                  <c:v>44970</c:v>
                </c:pt>
                <c:pt idx="64">
                  <c:v>44963</c:v>
                </c:pt>
                <c:pt idx="65">
                  <c:v>44956</c:v>
                </c:pt>
                <c:pt idx="66">
                  <c:v>44949</c:v>
                </c:pt>
                <c:pt idx="67">
                  <c:v>44942</c:v>
                </c:pt>
                <c:pt idx="68">
                  <c:v>44935</c:v>
                </c:pt>
                <c:pt idx="69">
                  <c:v>44928</c:v>
                </c:pt>
                <c:pt idx="70">
                  <c:v>44921</c:v>
                </c:pt>
                <c:pt idx="71">
                  <c:v>44914</c:v>
                </c:pt>
                <c:pt idx="72">
                  <c:v>44907</c:v>
                </c:pt>
                <c:pt idx="73">
                  <c:v>44900</c:v>
                </c:pt>
                <c:pt idx="74">
                  <c:v>44893</c:v>
                </c:pt>
                <c:pt idx="75">
                  <c:v>44886</c:v>
                </c:pt>
                <c:pt idx="76">
                  <c:v>44879</c:v>
                </c:pt>
                <c:pt idx="77">
                  <c:v>44872</c:v>
                </c:pt>
                <c:pt idx="78">
                  <c:v>44865</c:v>
                </c:pt>
                <c:pt idx="79">
                  <c:v>44858</c:v>
                </c:pt>
                <c:pt idx="80">
                  <c:v>44851</c:v>
                </c:pt>
                <c:pt idx="81">
                  <c:v>44844</c:v>
                </c:pt>
                <c:pt idx="82">
                  <c:v>44837</c:v>
                </c:pt>
                <c:pt idx="83">
                  <c:v>44830</c:v>
                </c:pt>
                <c:pt idx="84">
                  <c:v>44823</c:v>
                </c:pt>
                <c:pt idx="85">
                  <c:v>44816</c:v>
                </c:pt>
                <c:pt idx="86">
                  <c:v>44809</c:v>
                </c:pt>
                <c:pt idx="87">
                  <c:v>44802</c:v>
                </c:pt>
                <c:pt idx="88">
                  <c:v>44795</c:v>
                </c:pt>
                <c:pt idx="89">
                  <c:v>44788</c:v>
                </c:pt>
                <c:pt idx="90">
                  <c:v>44781</c:v>
                </c:pt>
                <c:pt idx="91">
                  <c:v>44774</c:v>
                </c:pt>
                <c:pt idx="92">
                  <c:v>44767</c:v>
                </c:pt>
                <c:pt idx="93">
                  <c:v>44760</c:v>
                </c:pt>
                <c:pt idx="94">
                  <c:v>44753</c:v>
                </c:pt>
                <c:pt idx="95">
                  <c:v>44746</c:v>
                </c:pt>
                <c:pt idx="96">
                  <c:v>44739</c:v>
                </c:pt>
                <c:pt idx="97">
                  <c:v>44732</c:v>
                </c:pt>
                <c:pt idx="98">
                  <c:v>44725</c:v>
                </c:pt>
                <c:pt idx="99">
                  <c:v>44718</c:v>
                </c:pt>
                <c:pt idx="100">
                  <c:v>44711</c:v>
                </c:pt>
                <c:pt idx="101">
                  <c:v>44704</c:v>
                </c:pt>
                <c:pt idx="102">
                  <c:v>44697</c:v>
                </c:pt>
                <c:pt idx="103">
                  <c:v>44690</c:v>
                </c:pt>
                <c:pt idx="104">
                  <c:v>44683</c:v>
                </c:pt>
                <c:pt idx="105">
                  <c:v>44676</c:v>
                </c:pt>
                <c:pt idx="106">
                  <c:v>44669</c:v>
                </c:pt>
                <c:pt idx="107">
                  <c:v>44662</c:v>
                </c:pt>
                <c:pt idx="108">
                  <c:v>44655</c:v>
                </c:pt>
                <c:pt idx="109">
                  <c:v>44648</c:v>
                </c:pt>
                <c:pt idx="110">
                  <c:v>44641</c:v>
                </c:pt>
                <c:pt idx="111">
                  <c:v>44634</c:v>
                </c:pt>
                <c:pt idx="112">
                  <c:v>44627</c:v>
                </c:pt>
                <c:pt idx="113">
                  <c:v>44620</c:v>
                </c:pt>
                <c:pt idx="114">
                  <c:v>44613</c:v>
                </c:pt>
                <c:pt idx="115">
                  <c:v>44606</c:v>
                </c:pt>
                <c:pt idx="116">
                  <c:v>44599</c:v>
                </c:pt>
                <c:pt idx="117">
                  <c:v>44592</c:v>
                </c:pt>
                <c:pt idx="118">
                  <c:v>44585</c:v>
                </c:pt>
                <c:pt idx="119">
                  <c:v>44578</c:v>
                </c:pt>
                <c:pt idx="120">
                  <c:v>44571</c:v>
                </c:pt>
                <c:pt idx="121">
                  <c:v>44564</c:v>
                </c:pt>
                <c:pt idx="122">
                  <c:v>44557</c:v>
                </c:pt>
                <c:pt idx="123">
                  <c:v>44550</c:v>
                </c:pt>
                <c:pt idx="124">
                  <c:v>44543</c:v>
                </c:pt>
                <c:pt idx="125">
                  <c:v>44536</c:v>
                </c:pt>
                <c:pt idx="126">
                  <c:v>44529</c:v>
                </c:pt>
                <c:pt idx="127">
                  <c:v>44522</c:v>
                </c:pt>
                <c:pt idx="128">
                  <c:v>44515</c:v>
                </c:pt>
                <c:pt idx="129">
                  <c:v>44508</c:v>
                </c:pt>
                <c:pt idx="130">
                  <c:v>44501</c:v>
                </c:pt>
                <c:pt idx="131">
                  <c:v>44494</c:v>
                </c:pt>
                <c:pt idx="132">
                  <c:v>44487</c:v>
                </c:pt>
                <c:pt idx="133">
                  <c:v>44480</c:v>
                </c:pt>
                <c:pt idx="134">
                  <c:v>44473</c:v>
                </c:pt>
                <c:pt idx="135">
                  <c:v>44466</c:v>
                </c:pt>
                <c:pt idx="136">
                  <c:v>44459</c:v>
                </c:pt>
                <c:pt idx="137">
                  <c:v>44452</c:v>
                </c:pt>
                <c:pt idx="138">
                  <c:v>44445</c:v>
                </c:pt>
                <c:pt idx="139">
                  <c:v>44438</c:v>
                </c:pt>
                <c:pt idx="140">
                  <c:v>44431</c:v>
                </c:pt>
                <c:pt idx="141">
                  <c:v>44424</c:v>
                </c:pt>
                <c:pt idx="142">
                  <c:v>44417</c:v>
                </c:pt>
                <c:pt idx="143">
                  <c:v>44410</c:v>
                </c:pt>
                <c:pt idx="144">
                  <c:v>44403</c:v>
                </c:pt>
                <c:pt idx="145">
                  <c:v>44396</c:v>
                </c:pt>
                <c:pt idx="146">
                  <c:v>44389</c:v>
                </c:pt>
                <c:pt idx="147">
                  <c:v>44382</c:v>
                </c:pt>
                <c:pt idx="148">
                  <c:v>44375</c:v>
                </c:pt>
                <c:pt idx="149">
                  <c:v>44368</c:v>
                </c:pt>
                <c:pt idx="150">
                  <c:v>44361</c:v>
                </c:pt>
                <c:pt idx="151">
                  <c:v>44354</c:v>
                </c:pt>
                <c:pt idx="152">
                  <c:v>44347</c:v>
                </c:pt>
                <c:pt idx="153">
                  <c:v>44340</c:v>
                </c:pt>
                <c:pt idx="154">
                  <c:v>44333</c:v>
                </c:pt>
                <c:pt idx="155">
                  <c:v>44326</c:v>
                </c:pt>
                <c:pt idx="156">
                  <c:v>44319</c:v>
                </c:pt>
                <c:pt idx="157">
                  <c:v>44312</c:v>
                </c:pt>
                <c:pt idx="158">
                  <c:v>44305</c:v>
                </c:pt>
                <c:pt idx="159">
                  <c:v>44298</c:v>
                </c:pt>
                <c:pt idx="160">
                  <c:v>44291</c:v>
                </c:pt>
                <c:pt idx="161">
                  <c:v>44284</c:v>
                </c:pt>
                <c:pt idx="162">
                  <c:v>44277</c:v>
                </c:pt>
                <c:pt idx="163">
                  <c:v>44270</c:v>
                </c:pt>
                <c:pt idx="164">
                  <c:v>44263</c:v>
                </c:pt>
                <c:pt idx="165">
                  <c:v>44256</c:v>
                </c:pt>
                <c:pt idx="166">
                  <c:v>44249</c:v>
                </c:pt>
                <c:pt idx="167">
                  <c:v>44242</c:v>
                </c:pt>
                <c:pt idx="168">
                  <c:v>44235</c:v>
                </c:pt>
                <c:pt idx="169">
                  <c:v>44228</c:v>
                </c:pt>
                <c:pt idx="170">
                  <c:v>44221</c:v>
                </c:pt>
                <c:pt idx="171">
                  <c:v>44214</c:v>
                </c:pt>
                <c:pt idx="172">
                  <c:v>44207</c:v>
                </c:pt>
                <c:pt idx="173">
                  <c:v>44200</c:v>
                </c:pt>
                <c:pt idx="174">
                  <c:v>44193</c:v>
                </c:pt>
                <c:pt idx="175">
                  <c:v>44186</c:v>
                </c:pt>
                <c:pt idx="176">
                  <c:v>44179</c:v>
                </c:pt>
                <c:pt idx="177">
                  <c:v>44172</c:v>
                </c:pt>
                <c:pt idx="178">
                  <c:v>44165</c:v>
                </c:pt>
                <c:pt idx="179">
                  <c:v>44158</c:v>
                </c:pt>
                <c:pt idx="180">
                  <c:v>44151</c:v>
                </c:pt>
                <c:pt idx="181">
                  <c:v>44144</c:v>
                </c:pt>
                <c:pt idx="182">
                  <c:v>44137</c:v>
                </c:pt>
                <c:pt idx="183">
                  <c:v>44130</c:v>
                </c:pt>
                <c:pt idx="184">
                  <c:v>44123</c:v>
                </c:pt>
                <c:pt idx="185">
                  <c:v>44116</c:v>
                </c:pt>
                <c:pt idx="186">
                  <c:v>44109</c:v>
                </c:pt>
                <c:pt idx="187">
                  <c:v>44102</c:v>
                </c:pt>
                <c:pt idx="188">
                  <c:v>44095</c:v>
                </c:pt>
                <c:pt idx="189">
                  <c:v>44088</c:v>
                </c:pt>
                <c:pt idx="190">
                  <c:v>44081</c:v>
                </c:pt>
                <c:pt idx="191">
                  <c:v>44074</c:v>
                </c:pt>
                <c:pt idx="192">
                  <c:v>44067</c:v>
                </c:pt>
                <c:pt idx="193">
                  <c:v>44060</c:v>
                </c:pt>
                <c:pt idx="194">
                  <c:v>44053</c:v>
                </c:pt>
                <c:pt idx="195">
                  <c:v>44046</c:v>
                </c:pt>
                <c:pt idx="196">
                  <c:v>44039</c:v>
                </c:pt>
                <c:pt idx="197">
                  <c:v>44032</c:v>
                </c:pt>
                <c:pt idx="198">
                  <c:v>44025</c:v>
                </c:pt>
                <c:pt idx="199">
                  <c:v>44018</c:v>
                </c:pt>
                <c:pt idx="200">
                  <c:v>44011</c:v>
                </c:pt>
                <c:pt idx="201">
                  <c:v>44004</c:v>
                </c:pt>
                <c:pt idx="202">
                  <c:v>43997</c:v>
                </c:pt>
                <c:pt idx="203">
                  <c:v>43990</c:v>
                </c:pt>
                <c:pt idx="204">
                  <c:v>43983</c:v>
                </c:pt>
                <c:pt idx="205">
                  <c:v>43976</c:v>
                </c:pt>
                <c:pt idx="206">
                  <c:v>43969</c:v>
                </c:pt>
                <c:pt idx="207">
                  <c:v>43962</c:v>
                </c:pt>
                <c:pt idx="208">
                  <c:v>43955</c:v>
                </c:pt>
                <c:pt idx="209">
                  <c:v>43948</c:v>
                </c:pt>
                <c:pt idx="210">
                  <c:v>43941</c:v>
                </c:pt>
                <c:pt idx="211">
                  <c:v>43934</c:v>
                </c:pt>
                <c:pt idx="212">
                  <c:v>43927</c:v>
                </c:pt>
                <c:pt idx="213">
                  <c:v>43920</c:v>
                </c:pt>
                <c:pt idx="214">
                  <c:v>43913</c:v>
                </c:pt>
                <c:pt idx="215">
                  <c:v>43906</c:v>
                </c:pt>
                <c:pt idx="216">
                  <c:v>43899</c:v>
                </c:pt>
                <c:pt idx="217">
                  <c:v>43892</c:v>
                </c:pt>
                <c:pt idx="218">
                  <c:v>43885</c:v>
                </c:pt>
                <c:pt idx="219">
                  <c:v>43878</c:v>
                </c:pt>
                <c:pt idx="220">
                  <c:v>43871</c:v>
                </c:pt>
                <c:pt idx="221">
                  <c:v>43864</c:v>
                </c:pt>
                <c:pt idx="222">
                  <c:v>43857</c:v>
                </c:pt>
                <c:pt idx="223">
                  <c:v>43850</c:v>
                </c:pt>
                <c:pt idx="224">
                  <c:v>43843</c:v>
                </c:pt>
                <c:pt idx="225">
                  <c:v>43836</c:v>
                </c:pt>
                <c:pt idx="226">
                  <c:v>43829</c:v>
                </c:pt>
                <c:pt idx="227">
                  <c:v>43822</c:v>
                </c:pt>
                <c:pt idx="228">
                  <c:v>43815</c:v>
                </c:pt>
                <c:pt idx="229">
                  <c:v>43808</c:v>
                </c:pt>
                <c:pt idx="230">
                  <c:v>43801</c:v>
                </c:pt>
                <c:pt idx="231">
                  <c:v>43794</c:v>
                </c:pt>
                <c:pt idx="232">
                  <c:v>43787</c:v>
                </c:pt>
                <c:pt idx="233">
                  <c:v>43780</c:v>
                </c:pt>
                <c:pt idx="234">
                  <c:v>43773</c:v>
                </c:pt>
                <c:pt idx="235">
                  <c:v>43766</c:v>
                </c:pt>
                <c:pt idx="236">
                  <c:v>43759</c:v>
                </c:pt>
                <c:pt idx="237">
                  <c:v>43752</c:v>
                </c:pt>
                <c:pt idx="238">
                  <c:v>43745</c:v>
                </c:pt>
                <c:pt idx="239">
                  <c:v>43738</c:v>
                </c:pt>
                <c:pt idx="240">
                  <c:v>43731</c:v>
                </c:pt>
                <c:pt idx="241">
                  <c:v>43724</c:v>
                </c:pt>
                <c:pt idx="242">
                  <c:v>43717</c:v>
                </c:pt>
                <c:pt idx="243">
                  <c:v>43710</c:v>
                </c:pt>
                <c:pt idx="244">
                  <c:v>43703</c:v>
                </c:pt>
                <c:pt idx="245">
                  <c:v>43696</c:v>
                </c:pt>
                <c:pt idx="246">
                  <c:v>43689</c:v>
                </c:pt>
                <c:pt idx="247">
                  <c:v>43682</c:v>
                </c:pt>
                <c:pt idx="248">
                  <c:v>43675</c:v>
                </c:pt>
                <c:pt idx="249">
                  <c:v>43668</c:v>
                </c:pt>
                <c:pt idx="250">
                  <c:v>43661</c:v>
                </c:pt>
                <c:pt idx="251">
                  <c:v>43654</c:v>
                </c:pt>
                <c:pt idx="252">
                  <c:v>43647</c:v>
                </c:pt>
                <c:pt idx="253">
                  <c:v>43640</c:v>
                </c:pt>
                <c:pt idx="254">
                  <c:v>43633</c:v>
                </c:pt>
                <c:pt idx="255">
                  <c:v>43626</c:v>
                </c:pt>
                <c:pt idx="256">
                  <c:v>43619</c:v>
                </c:pt>
                <c:pt idx="257">
                  <c:v>43612</c:v>
                </c:pt>
                <c:pt idx="258">
                  <c:v>43605</c:v>
                </c:pt>
                <c:pt idx="259">
                  <c:v>43598</c:v>
                </c:pt>
                <c:pt idx="260">
                  <c:v>43591</c:v>
                </c:pt>
                <c:pt idx="261">
                  <c:v>43584</c:v>
                </c:pt>
                <c:pt idx="262">
                  <c:v>43577</c:v>
                </c:pt>
                <c:pt idx="263">
                  <c:v>43570</c:v>
                </c:pt>
                <c:pt idx="264">
                  <c:v>43563</c:v>
                </c:pt>
                <c:pt idx="265">
                  <c:v>43556</c:v>
                </c:pt>
                <c:pt idx="266">
                  <c:v>43549</c:v>
                </c:pt>
                <c:pt idx="267">
                  <c:v>43542</c:v>
                </c:pt>
                <c:pt idx="268">
                  <c:v>43535</c:v>
                </c:pt>
                <c:pt idx="269">
                  <c:v>43528</c:v>
                </c:pt>
                <c:pt idx="270">
                  <c:v>43521</c:v>
                </c:pt>
                <c:pt idx="271">
                  <c:v>43514</c:v>
                </c:pt>
                <c:pt idx="272">
                  <c:v>43507</c:v>
                </c:pt>
                <c:pt idx="273">
                  <c:v>43500</c:v>
                </c:pt>
                <c:pt idx="274">
                  <c:v>43493</c:v>
                </c:pt>
                <c:pt idx="275">
                  <c:v>43486</c:v>
                </c:pt>
                <c:pt idx="276">
                  <c:v>43479</c:v>
                </c:pt>
                <c:pt idx="277">
                  <c:v>43472</c:v>
                </c:pt>
                <c:pt idx="278">
                  <c:v>43465</c:v>
                </c:pt>
                <c:pt idx="279">
                  <c:v>43458</c:v>
                </c:pt>
                <c:pt idx="280">
                  <c:v>43451</c:v>
                </c:pt>
                <c:pt idx="281">
                  <c:v>43444</c:v>
                </c:pt>
                <c:pt idx="282">
                  <c:v>43437</c:v>
                </c:pt>
                <c:pt idx="283">
                  <c:v>43430</c:v>
                </c:pt>
                <c:pt idx="284">
                  <c:v>43423</c:v>
                </c:pt>
                <c:pt idx="285">
                  <c:v>43416</c:v>
                </c:pt>
                <c:pt idx="286">
                  <c:v>43409</c:v>
                </c:pt>
                <c:pt idx="287">
                  <c:v>43402</c:v>
                </c:pt>
                <c:pt idx="288">
                  <c:v>43395</c:v>
                </c:pt>
                <c:pt idx="289">
                  <c:v>43388</c:v>
                </c:pt>
                <c:pt idx="290">
                  <c:v>43381</c:v>
                </c:pt>
                <c:pt idx="291">
                  <c:v>43374</c:v>
                </c:pt>
                <c:pt idx="292">
                  <c:v>43367</c:v>
                </c:pt>
                <c:pt idx="293">
                  <c:v>43360</c:v>
                </c:pt>
                <c:pt idx="294">
                  <c:v>43353</c:v>
                </c:pt>
                <c:pt idx="295">
                  <c:v>43346</c:v>
                </c:pt>
                <c:pt idx="296">
                  <c:v>43339</c:v>
                </c:pt>
                <c:pt idx="297">
                  <c:v>43332</c:v>
                </c:pt>
                <c:pt idx="298">
                  <c:v>43325</c:v>
                </c:pt>
                <c:pt idx="299">
                  <c:v>43318</c:v>
                </c:pt>
                <c:pt idx="300">
                  <c:v>43311</c:v>
                </c:pt>
                <c:pt idx="301">
                  <c:v>43304</c:v>
                </c:pt>
                <c:pt idx="302">
                  <c:v>43297</c:v>
                </c:pt>
                <c:pt idx="303">
                  <c:v>43290</c:v>
                </c:pt>
                <c:pt idx="304">
                  <c:v>43283</c:v>
                </c:pt>
                <c:pt idx="305">
                  <c:v>43276</c:v>
                </c:pt>
                <c:pt idx="306">
                  <c:v>43269</c:v>
                </c:pt>
                <c:pt idx="307">
                  <c:v>43262</c:v>
                </c:pt>
                <c:pt idx="308">
                  <c:v>43255</c:v>
                </c:pt>
                <c:pt idx="309">
                  <c:v>43248</c:v>
                </c:pt>
                <c:pt idx="310">
                  <c:v>43241</c:v>
                </c:pt>
                <c:pt idx="311">
                  <c:v>43234</c:v>
                </c:pt>
                <c:pt idx="312">
                  <c:v>43227</c:v>
                </c:pt>
                <c:pt idx="313">
                  <c:v>43220</c:v>
                </c:pt>
                <c:pt idx="314">
                  <c:v>43213</c:v>
                </c:pt>
                <c:pt idx="315">
                  <c:v>43206</c:v>
                </c:pt>
                <c:pt idx="316">
                  <c:v>43199</c:v>
                </c:pt>
                <c:pt idx="317">
                  <c:v>43192</c:v>
                </c:pt>
                <c:pt idx="318">
                  <c:v>43185</c:v>
                </c:pt>
                <c:pt idx="319">
                  <c:v>43178</c:v>
                </c:pt>
                <c:pt idx="320">
                  <c:v>43171</c:v>
                </c:pt>
                <c:pt idx="321">
                  <c:v>43164</c:v>
                </c:pt>
                <c:pt idx="322">
                  <c:v>43157</c:v>
                </c:pt>
                <c:pt idx="323">
                  <c:v>43150</c:v>
                </c:pt>
                <c:pt idx="324">
                  <c:v>43143</c:v>
                </c:pt>
                <c:pt idx="325">
                  <c:v>43136</c:v>
                </c:pt>
                <c:pt idx="326">
                  <c:v>43129</c:v>
                </c:pt>
                <c:pt idx="327">
                  <c:v>43122</c:v>
                </c:pt>
                <c:pt idx="328">
                  <c:v>43115</c:v>
                </c:pt>
                <c:pt idx="329">
                  <c:v>43108</c:v>
                </c:pt>
                <c:pt idx="330">
                  <c:v>43101</c:v>
                </c:pt>
                <c:pt idx="331">
                  <c:v>43094</c:v>
                </c:pt>
                <c:pt idx="332">
                  <c:v>43087</c:v>
                </c:pt>
                <c:pt idx="333">
                  <c:v>43080</c:v>
                </c:pt>
                <c:pt idx="334">
                  <c:v>43073</c:v>
                </c:pt>
                <c:pt idx="335">
                  <c:v>43066</c:v>
                </c:pt>
                <c:pt idx="336">
                  <c:v>43059</c:v>
                </c:pt>
                <c:pt idx="337">
                  <c:v>43052</c:v>
                </c:pt>
                <c:pt idx="338">
                  <c:v>43045</c:v>
                </c:pt>
                <c:pt idx="339">
                  <c:v>43038</c:v>
                </c:pt>
                <c:pt idx="340">
                  <c:v>43031</c:v>
                </c:pt>
                <c:pt idx="341">
                  <c:v>43024</c:v>
                </c:pt>
                <c:pt idx="342">
                  <c:v>43017</c:v>
                </c:pt>
                <c:pt idx="343">
                  <c:v>43010</c:v>
                </c:pt>
                <c:pt idx="344">
                  <c:v>43003</c:v>
                </c:pt>
                <c:pt idx="345">
                  <c:v>42996</c:v>
                </c:pt>
                <c:pt idx="346">
                  <c:v>42989</c:v>
                </c:pt>
                <c:pt idx="347">
                  <c:v>42982</c:v>
                </c:pt>
                <c:pt idx="348">
                  <c:v>42975</c:v>
                </c:pt>
                <c:pt idx="349">
                  <c:v>42968</c:v>
                </c:pt>
                <c:pt idx="350">
                  <c:v>42961</c:v>
                </c:pt>
                <c:pt idx="351">
                  <c:v>42954</c:v>
                </c:pt>
                <c:pt idx="352">
                  <c:v>42947</c:v>
                </c:pt>
                <c:pt idx="353">
                  <c:v>42940</c:v>
                </c:pt>
                <c:pt idx="354">
                  <c:v>42933</c:v>
                </c:pt>
                <c:pt idx="355">
                  <c:v>42926</c:v>
                </c:pt>
                <c:pt idx="356">
                  <c:v>42919</c:v>
                </c:pt>
                <c:pt idx="357">
                  <c:v>42912</c:v>
                </c:pt>
                <c:pt idx="358">
                  <c:v>42905</c:v>
                </c:pt>
                <c:pt idx="359">
                  <c:v>42898</c:v>
                </c:pt>
                <c:pt idx="360">
                  <c:v>42891</c:v>
                </c:pt>
                <c:pt idx="361">
                  <c:v>42884</c:v>
                </c:pt>
                <c:pt idx="362">
                  <c:v>42877</c:v>
                </c:pt>
                <c:pt idx="363">
                  <c:v>42870</c:v>
                </c:pt>
                <c:pt idx="364">
                  <c:v>42863</c:v>
                </c:pt>
                <c:pt idx="365">
                  <c:v>42856</c:v>
                </c:pt>
                <c:pt idx="366">
                  <c:v>42849</c:v>
                </c:pt>
                <c:pt idx="367">
                  <c:v>42842</c:v>
                </c:pt>
                <c:pt idx="368">
                  <c:v>42835</c:v>
                </c:pt>
                <c:pt idx="369">
                  <c:v>42828</c:v>
                </c:pt>
                <c:pt idx="370">
                  <c:v>42821</c:v>
                </c:pt>
                <c:pt idx="371">
                  <c:v>42814</c:v>
                </c:pt>
                <c:pt idx="372">
                  <c:v>42807</c:v>
                </c:pt>
                <c:pt idx="373">
                  <c:v>42800</c:v>
                </c:pt>
                <c:pt idx="374">
                  <c:v>42793</c:v>
                </c:pt>
                <c:pt idx="375">
                  <c:v>42786</c:v>
                </c:pt>
                <c:pt idx="376">
                  <c:v>42779</c:v>
                </c:pt>
                <c:pt idx="377">
                  <c:v>42772</c:v>
                </c:pt>
                <c:pt idx="378">
                  <c:v>42765</c:v>
                </c:pt>
                <c:pt idx="379">
                  <c:v>42758</c:v>
                </c:pt>
                <c:pt idx="380">
                  <c:v>42751</c:v>
                </c:pt>
                <c:pt idx="381">
                  <c:v>42744</c:v>
                </c:pt>
                <c:pt idx="382">
                  <c:v>42737</c:v>
                </c:pt>
                <c:pt idx="383">
                  <c:v>42730</c:v>
                </c:pt>
                <c:pt idx="384">
                  <c:v>42723</c:v>
                </c:pt>
                <c:pt idx="385">
                  <c:v>42716</c:v>
                </c:pt>
                <c:pt idx="386">
                  <c:v>42709</c:v>
                </c:pt>
                <c:pt idx="387">
                  <c:v>42702</c:v>
                </c:pt>
                <c:pt idx="388">
                  <c:v>42695</c:v>
                </c:pt>
                <c:pt idx="389">
                  <c:v>42688</c:v>
                </c:pt>
                <c:pt idx="390">
                  <c:v>42681</c:v>
                </c:pt>
                <c:pt idx="391">
                  <c:v>42674</c:v>
                </c:pt>
                <c:pt idx="392">
                  <c:v>42667</c:v>
                </c:pt>
                <c:pt idx="393">
                  <c:v>42660</c:v>
                </c:pt>
                <c:pt idx="394">
                  <c:v>42653</c:v>
                </c:pt>
                <c:pt idx="395">
                  <c:v>42646</c:v>
                </c:pt>
                <c:pt idx="396">
                  <c:v>42639</c:v>
                </c:pt>
                <c:pt idx="397">
                  <c:v>42632</c:v>
                </c:pt>
                <c:pt idx="398">
                  <c:v>42625</c:v>
                </c:pt>
                <c:pt idx="399">
                  <c:v>42618</c:v>
                </c:pt>
                <c:pt idx="400">
                  <c:v>42611</c:v>
                </c:pt>
                <c:pt idx="401">
                  <c:v>42604</c:v>
                </c:pt>
                <c:pt idx="402">
                  <c:v>42597</c:v>
                </c:pt>
                <c:pt idx="403">
                  <c:v>42590</c:v>
                </c:pt>
                <c:pt idx="404">
                  <c:v>42583</c:v>
                </c:pt>
                <c:pt idx="405">
                  <c:v>42576</c:v>
                </c:pt>
                <c:pt idx="406">
                  <c:v>42569</c:v>
                </c:pt>
                <c:pt idx="407">
                  <c:v>42562</c:v>
                </c:pt>
                <c:pt idx="408">
                  <c:v>42555</c:v>
                </c:pt>
                <c:pt idx="409">
                  <c:v>42548</c:v>
                </c:pt>
                <c:pt idx="410">
                  <c:v>42541</c:v>
                </c:pt>
                <c:pt idx="411">
                  <c:v>42534</c:v>
                </c:pt>
                <c:pt idx="412">
                  <c:v>42527</c:v>
                </c:pt>
                <c:pt idx="413">
                  <c:v>42520</c:v>
                </c:pt>
                <c:pt idx="414">
                  <c:v>42513</c:v>
                </c:pt>
                <c:pt idx="415">
                  <c:v>42506</c:v>
                </c:pt>
                <c:pt idx="416">
                  <c:v>42499</c:v>
                </c:pt>
                <c:pt idx="417">
                  <c:v>42492</c:v>
                </c:pt>
                <c:pt idx="418">
                  <c:v>42485</c:v>
                </c:pt>
                <c:pt idx="419">
                  <c:v>42478</c:v>
                </c:pt>
                <c:pt idx="420">
                  <c:v>42471</c:v>
                </c:pt>
                <c:pt idx="421">
                  <c:v>42464</c:v>
                </c:pt>
                <c:pt idx="422">
                  <c:v>42457</c:v>
                </c:pt>
                <c:pt idx="423">
                  <c:v>42450</c:v>
                </c:pt>
                <c:pt idx="424">
                  <c:v>42443</c:v>
                </c:pt>
                <c:pt idx="425">
                  <c:v>42436</c:v>
                </c:pt>
                <c:pt idx="426">
                  <c:v>42429</c:v>
                </c:pt>
                <c:pt idx="427">
                  <c:v>42422</c:v>
                </c:pt>
                <c:pt idx="428">
                  <c:v>42415</c:v>
                </c:pt>
                <c:pt idx="429">
                  <c:v>42408</c:v>
                </c:pt>
                <c:pt idx="430">
                  <c:v>42401</c:v>
                </c:pt>
                <c:pt idx="431">
                  <c:v>42394</c:v>
                </c:pt>
                <c:pt idx="432">
                  <c:v>42387</c:v>
                </c:pt>
                <c:pt idx="433">
                  <c:v>42380</c:v>
                </c:pt>
                <c:pt idx="434">
                  <c:v>42373</c:v>
                </c:pt>
                <c:pt idx="435">
                  <c:v>42366</c:v>
                </c:pt>
                <c:pt idx="436">
                  <c:v>42359</c:v>
                </c:pt>
                <c:pt idx="437">
                  <c:v>42352</c:v>
                </c:pt>
                <c:pt idx="438">
                  <c:v>42345</c:v>
                </c:pt>
                <c:pt idx="439">
                  <c:v>42338</c:v>
                </c:pt>
                <c:pt idx="440">
                  <c:v>42331</c:v>
                </c:pt>
                <c:pt idx="441">
                  <c:v>42324</c:v>
                </c:pt>
                <c:pt idx="442">
                  <c:v>42317</c:v>
                </c:pt>
                <c:pt idx="443">
                  <c:v>42310</c:v>
                </c:pt>
                <c:pt idx="444">
                  <c:v>42303</c:v>
                </c:pt>
                <c:pt idx="445">
                  <c:v>42296</c:v>
                </c:pt>
                <c:pt idx="446">
                  <c:v>42289</c:v>
                </c:pt>
                <c:pt idx="447">
                  <c:v>42282</c:v>
                </c:pt>
                <c:pt idx="448">
                  <c:v>42275</c:v>
                </c:pt>
                <c:pt idx="449">
                  <c:v>42268</c:v>
                </c:pt>
                <c:pt idx="450">
                  <c:v>42261</c:v>
                </c:pt>
                <c:pt idx="451">
                  <c:v>42254</c:v>
                </c:pt>
                <c:pt idx="452">
                  <c:v>42247</c:v>
                </c:pt>
                <c:pt idx="453">
                  <c:v>42240</c:v>
                </c:pt>
                <c:pt idx="454">
                  <c:v>42233</c:v>
                </c:pt>
                <c:pt idx="455">
                  <c:v>42226</c:v>
                </c:pt>
                <c:pt idx="456">
                  <c:v>42219</c:v>
                </c:pt>
                <c:pt idx="457">
                  <c:v>42212</c:v>
                </c:pt>
                <c:pt idx="458">
                  <c:v>42205</c:v>
                </c:pt>
                <c:pt idx="459">
                  <c:v>42198</c:v>
                </c:pt>
                <c:pt idx="460">
                  <c:v>42191</c:v>
                </c:pt>
                <c:pt idx="461">
                  <c:v>42184</c:v>
                </c:pt>
                <c:pt idx="462">
                  <c:v>42177</c:v>
                </c:pt>
                <c:pt idx="463">
                  <c:v>42170</c:v>
                </c:pt>
                <c:pt idx="464">
                  <c:v>42163</c:v>
                </c:pt>
                <c:pt idx="465">
                  <c:v>42156</c:v>
                </c:pt>
                <c:pt idx="466">
                  <c:v>42149</c:v>
                </c:pt>
                <c:pt idx="467">
                  <c:v>42142</c:v>
                </c:pt>
                <c:pt idx="468">
                  <c:v>42135</c:v>
                </c:pt>
                <c:pt idx="469">
                  <c:v>42128</c:v>
                </c:pt>
                <c:pt idx="470">
                  <c:v>42121</c:v>
                </c:pt>
                <c:pt idx="471">
                  <c:v>42114</c:v>
                </c:pt>
                <c:pt idx="472">
                  <c:v>42107</c:v>
                </c:pt>
                <c:pt idx="473">
                  <c:v>42100</c:v>
                </c:pt>
                <c:pt idx="474">
                  <c:v>42093</c:v>
                </c:pt>
                <c:pt idx="475">
                  <c:v>42086</c:v>
                </c:pt>
                <c:pt idx="476">
                  <c:v>42079</c:v>
                </c:pt>
                <c:pt idx="477">
                  <c:v>42072</c:v>
                </c:pt>
                <c:pt idx="478">
                  <c:v>42065</c:v>
                </c:pt>
                <c:pt idx="479">
                  <c:v>42058</c:v>
                </c:pt>
                <c:pt idx="480">
                  <c:v>42051</c:v>
                </c:pt>
                <c:pt idx="481">
                  <c:v>42044</c:v>
                </c:pt>
                <c:pt idx="482">
                  <c:v>42037</c:v>
                </c:pt>
                <c:pt idx="483">
                  <c:v>42030</c:v>
                </c:pt>
                <c:pt idx="484">
                  <c:v>42023</c:v>
                </c:pt>
                <c:pt idx="485">
                  <c:v>42016</c:v>
                </c:pt>
                <c:pt idx="486">
                  <c:v>42009</c:v>
                </c:pt>
                <c:pt idx="487">
                  <c:v>42002</c:v>
                </c:pt>
                <c:pt idx="488">
                  <c:v>41995</c:v>
                </c:pt>
                <c:pt idx="489">
                  <c:v>41988</c:v>
                </c:pt>
                <c:pt idx="490">
                  <c:v>41981</c:v>
                </c:pt>
                <c:pt idx="491">
                  <c:v>41974</c:v>
                </c:pt>
                <c:pt idx="492">
                  <c:v>41967</c:v>
                </c:pt>
                <c:pt idx="493">
                  <c:v>41960</c:v>
                </c:pt>
                <c:pt idx="494">
                  <c:v>41953</c:v>
                </c:pt>
                <c:pt idx="495">
                  <c:v>41946</c:v>
                </c:pt>
                <c:pt idx="496">
                  <c:v>41939</c:v>
                </c:pt>
                <c:pt idx="497">
                  <c:v>41932</c:v>
                </c:pt>
                <c:pt idx="498">
                  <c:v>41925</c:v>
                </c:pt>
                <c:pt idx="499">
                  <c:v>41918</c:v>
                </c:pt>
                <c:pt idx="500">
                  <c:v>41911</c:v>
                </c:pt>
                <c:pt idx="501">
                  <c:v>41904</c:v>
                </c:pt>
                <c:pt idx="502">
                  <c:v>41897</c:v>
                </c:pt>
                <c:pt idx="503">
                  <c:v>41890</c:v>
                </c:pt>
                <c:pt idx="504">
                  <c:v>41883</c:v>
                </c:pt>
                <c:pt idx="505">
                  <c:v>41876</c:v>
                </c:pt>
                <c:pt idx="506">
                  <c:v>41869</c:v>
                </c:pt>
                <c:pt idx="507">
                  <c:v>41862</c:v>
                </c:pt>
                <c:pt idx="508">
                  <c:v>41855</c:v>
                </c:pt>
                <c:pt idx="509">
                  <c:v>41848</c:v>
                </c:pt>
                <c:pt idx="510">
                  <c:v>41841</c:v>
                </c:pt>
                <c:pt idx="511">
                  <c:v>41834</c:v>
                </c:pt>
                <c:pt idx="512">
                  <c:v>41827</c:v>
                </c:pt>
                <c:pt idx="513">
                  <c:v>41820</c:v>
                </c:pt>
                <c:pt idx="514">
                  <c:v>41813</c:v>
                </c:pt>
                <c:pt idx="515">
                  <c:v>41806</c:v>
                </c:pt>
                <c:pt idx="516">
                  <c:v>41799</c:v>
                </c:pt>
                <c:pt idx="517">
                  <c:v>41792</c:v>
                </c:pt>
                <c:pt idx="518">
                  <c:v>41785</c:v>
                </c:pt>
                <c:pt idx="519">
                  <c:v>41778</c:v>
                </c:pt>
                <c:pt idx="520">
                  <c:v>41771</c:v>
                </c:pt>
                <c:pt idx="521">
                  <c:v>41764</c:v>
                </c:pt>
                <c:pt idx="522">
                  <c:v>41757</c:v>
                </c:pt>
                <c:pt idx="523">
                  <c:v>41750</c:v>
                </c:pt>
                <c:pt idx="524">
                  <c:v>41743</c:v>
                </c:pt>
                <c:pt idx="525">
                  <c:v>41736</c:v>
                </c:pt>
                <c:pt idx="526">
                  <c:v>41729</c:v>
                </c:pt>
                <c:pt idx="527">
                  <c:v>41722</c:v>
                </c:pt>
                <c:pt idx="528">
                  <c:v>41715</c:v>
                </c:pt>
                <c:pt idx="529">
                  <c:v>41708</c:v>
                </c:pt>
                <c:pt idx="530">
                  <c:v>41701</c:v>
                </c:pt>
                <c:pt idx="531">
                  <c:v>41694</c:v>
                </c:pt>
                <c:pt idx="532">
                  <c:v>41687</c:v>
                </c:pt>
                <c:pt idx="533">
                  <c:v>41680</c:v>
                </c:pt>
                <c:pt idx="534">
                  <c:v>41673</c:v>
                </c:pt>
                <c:pt idx="535">
                  <c:v>41666</c:v>
                </c:pt>
                <c:pt idx="536">
                  <c:v>41659</c:v>
                </c:pt>
                <c:pt idx="537">
                  <c:v>41652</c:v>
                </c:pt>
                <c:pt idx="538">
                  <c:v>41645</c:v>
                </c:pt>
                <c:pt idx="539">
                  <c:v>41638</c:v>
                </c:pt>
                <c:pt idx="540">
                  <c:v>41631</c:v>
                </c:pt>
                <c:pt idx="541">
                  <c:v>41624</c:v>
                </c:pt>
                <c:pt idx="542">
                  <c:v>41617</c:v>
                </c:pt>
                <c:pt idx="543">
                  <c:v>41610</c:v>
                </c:pt>
                <c:pt idx="544">
                  <c:v>41603</c:v>
                </c:pt>
                <c:pt idx="545">
                  <c:v>41596</c:v>
                </c:pt>
                <c:pt idx="546">
                  <c:v>41589</c:v>
                </c:pt>
                <c:pt idx="547">
                  <c:v>41582</c:v>
                </c:pt>
                <c:pt idx="548">
                  <c:v>41575</c:v>
                </c:pt>
                <c:pt idx="549">
                  <c:v>41568</c:v>
                </c:pt>
                <c:pt idx="550">
                  <c:v>41561</c:v>
                </c:pt>
                <c:pt idx="551">
                  <c:v>41554</c:v>
                </c:pt>
                <c:pt idx="552">
                  <c:v>41547</c:v>
                </c:pt>
                <c:pt idx="553">
                  <c:v>41540</c:v>
                </c:pt>
                <c:pt idx="554">
                  <c:v>41533</c:v>
                </c:pt>
                <c:pt idx="555">
                  <c:v>41526</c:v>
                </c:pt>
                <c:pt idx="556">
                  <c:v>41519</c:v>
                </c:pt>
                <c:pt idx="557">
                  <c:v>41512</c:v>
                </c:pt>
                <c:pt idx="558">
                  <c:v>41505</c:v>
                </c:pt>
                <c:pt idx="559">
                  <c:v>41498</c:v>
                </c:pt>
                <c:pt idx="560">
                  <c:v>41491</c:v>
                </c:pt>
                <c:pt idx="561">
                  <c:v>41484</c:v>
                </c:pt>
                <c:pt idx="562">
                  <c:v>41477</c:v>
                </c:pt>
                <c:pt idx="563">
                  <c:v>41470</c:v>
                </c:pt>
                <c:pt idx="564">
                  <c:v>41463</c:v>
                </c:pt>
                <c:pt idx="565">
                  <c:v>41456</c:v>
                </c:pt>
                <c:pt idx="566">
                  <c:v>41449</c:v>
                </c:pt>
                <c:pt idx="567">
                  <c:v>41442</c:v>
                </c:pt>
                <c:pt idx="568">
                  <c:v>41435</c:v>
                </c:pt>
                <c:pt idx="569">
                  <c:v>41428</c:v>
                </c:pt>
                <c:pt idx="570">
                  <c:v>41421</c:v>
                </c:pt>
                <c:pt idx="571">
                  <c:v>41414</c:v>
                </c:pt>
                <c:pt idx="572">
                  <c:v>41407</c:v>
                </c:pt>
                <c:pt idx="573">
                  <c:v>41400</c:v>
                </c:pt>
                <c:pt idx="574">
                  <c:v>41393</c:v>
                </c:pt>
                <c:pt idx="575">
                  <c:v>41386</c:v>
                </c:pt>
                <c:pt idx="576">
                  <c:v>41379</c:v>
                </c:pt>
                <c:pt idx="577">
                  <c:v>41372</c:v>
                </c:pt>
                <c:pt idx="578">
                  <c:v>41365</c:v>
                </c:pt>
                <c:pt idx="579">
                  <c:v>41358</c:v>
                </c:pt>
                <c:pt idx="580">
                  <c:v>41351</c:v>
                </c:pt>
                <c:pt idx="581">
                  <c:v>41344</c:v>
                </c:pt>
                <c:pt idx="582">
                  <c:v>41337</c:v>
                </c:pt>
                <c:pt idx="583">
                  <c:v>41330</c:v>
                </c:pt>
                <c:pt idx="584">
                  <c:v>41323</c:v>
                </c:pt>
                <c:pt idx="585">
                  <c:v>41316</c:v>
                </c:pt>
                <c:pt idx="586">
                  <c:v>41309</c:v>
                </c:pt>
                <c:pt idx="587">
                  <c:v>41302</c:v>
                </c:pt>
                <c:pt idx="588">
                  <c:v>41295</c:v>
                </c:pt>
                <c:pt idx="589">
                  <c:v>41288</c:v>
                </c:pt>
                <c:pt idx="590">
                  <c:v>41281</c:v>
                </c:pt>
                <c:pt idx="591">
                  <c:v>41274</c:v>
                </c:pt>
                <c:pt idx="592">
                  <c:v>41267</c:v>
                </c:pt>
                <c:pt idx="593">
                  <c:v>41260</c:v>
                </c:pt>
                <c:pt idx="594">
                  <c:v>41253</c:v>
                </c:pt>
                <c:pt idx="595">
                  <c:v>41246</c:v>
                </c:pt>
                <c:pt idx="596">
                  <c:v>41239</c:v>
                </c:pt>
                <c:pt idx="597">
                  <c:v>41232</c:v>
                </c:pt>
                <c:pt idx="598">
                  <c:v>41225</c:v>
                </c:pt>
                <c:pt idx="599">
                  <c:v>41218</c:v>
                </c:pt>
                <c:pt idx="600">
                  <c:v>41211</c:v>
                </c:pt>
                <c:pt idx="601">
                  <c:v>41204</c:v>
                </c:pt>
                <c:pt idx="602">
                  <c:v>41197</c:v>
                </c:pt>
                <c:pt idx="603">
                  <c:v>41190</c:v>
                </c:pt>
                <c:pt idx="604">
                  <c:v>41183</c:v>
                </c:pt>
                <c:pt idx="605">
                  <c:v>41176</c:v>
                </c:pt>
                <c:pt idx="606">
                  <c:v>41169</c:v>
                </c:pt>
                <c:pt idx="607">
                  <c:v>41162</c:v>
                </c:pt>
                <c:pt idx="608">
                  <c:v>41155</c:v>
                </c:pt>
                <c:pt idx="609">
                  <c:v>41148</c:v>
                </c:pt>
                <c:pt idx="610">
                  <c:v>41141</c:v>
                </c:pt>
                <c:pt idx="611">
                  <c:v>41134</c:v>
                </c:pt>
                <c:pt idx="612">
                  <c:v>41127</c:v>
                </c:pt>
                <c:pt idx="613">
                  <c:v>41120</c:v>
                </c:pt>
                <c:pt idx="614">
                  <c:v>41113</c:v>
                </c:pt>
                <c:pt idx="615">
                  <c:v>41106</c:v>
                </c:pt>
                <c:pt idx="616">
                  <c:v>41099</c:v>
                </c:pt>
                <c:pt idx="617">
                  <c:v>41092</c:v>
                </c:pt>
                <c:pt idx="618">
                  <c:v>41085</c:v>
                </c:pt>
                <c:pt idx="619">
                  <c:v>41078</c:v>
                </c:pt>
                <c:pt idx="620">
                  <c:v>41071</c:v>
                </c:pt>
                <c:pt idx="621">
                  <c:v>41064</c:v>
                </c:pt>
                <c:pt idx="622">
                  <c:v>41057</c:v>
                </c:pt>
                <c:pt idx="623">
                  <c:v>41050</c:v>
                </c:pt>
                <c:pt idx="624">
                  <c:v>41043</c:v>
                </c:pt>
                <c:pt idx="625">
                  <c:v>41036</c:v>
                </c:pt>
                <c:pt idx="626">
                  <c:v>41029</c:v>
                </c:pt>
                <c:pt idx="627">
                  <c:v>41022</c:v>
                </c:pt>
                <c:pt idx="628">
                  <c:v>41015</c:v>
                </c:pt>
                <c:pt idx="629">
                  <c:v>41008</c:v>
                </c:pt>
                <c:pt idx="630">
                  <c:v>41001</c:v>
                </c:pt>
                <c:pt idx="631">
                  <c:v>40994</c:v>
                </c:pt>
                <c:pt idx="632">
                  <c:v>40987</c:v>
                </c:pt>
                <c:pt idx="633">
                  <c:v>40980</c:v>
                </c:pt>
                <c:pt idx="634">
                  <c:v>40973</c:v>
                </c:pt>
                <c:pt idx="635">
                  <c:v>40966</c:v>
                </c:pt>
                <c:pt idx="636">
                  <c:v>40959</c:v>
                </c:pt>
                <c:pt idx="637">
                  <c:v>40952</c:v>
                </c:pt>
                <c:pt idx="638">
                  <c:v>40945</c:v>
                </c:pt>
                <c:pt idx="639">
                  <c:v>40938</c:v>
                </c:pt>
                <c:pt idx="640">
                  <c:v>40931</c:v>
                </c:pt>
                <c:pt idx="641">
                  <c:v>40924</c:v>
                </c:pt>
                <c:pt idx="642">
                  <c:v>40917</c:v>
                </c:pt>
                <c:pt idx="643">
                  <c:v>40910</c:v>
                </c:pt>
                <c:pt idx="644">
                  <c:v>40903</c:v>
                </c:pt>
                <c:pt idx="645">
                  <c:v>40896</c:v>
                </c:pt>
                <c:pt idx="646">
                  <c:v>40889</c:v>
                </c:pt>
                <c:pt idx="647">
                  <c:v>40882</c:v>
                </c:pt>
                <c:pt idx="648">
                  <c:v>40875</c:v>
                </c:pt>
                <c:pt idx="649">
                  <c:v>40868</c:v>
                </c:pt>
                <c:pt idx="650">
                  <c:v>40861</c:v>
                </c:pt>
                <c:pt idx="651">
                  <c:v>40854</c:v>
                </c:pt>
                <c:pt idx="652">
                  <c:v>40847</c:v>
                </c:pt>
                <c:pt idx="653">
                  <c:v>40840</c:v>
                </c:pt>
                <c:pt idx="654">
                  <c:v>40833</c:v>
                </c:pt>
                <c:pt idx="655">
                  <c:v>40826</c:v>
                </c:pt>
                <c:pt idx="656">
                  <c:v>40819</c:v>
                </c:pt>
                <c:pt idx="657">
                  <c:v>40812</c:v>
                </c:pt>
                <c:pt idx="658">
                  <c:v>40805</c:v>
                </c:pt>
                <c:pt idx="659">
                  <c:v>40798</c:v>
                </c:pt>
                <c:pt idx="660">
                  <c:v>40791</c:v>
                </c:pt>
                <c:pt idx="661">
                  <c:v>40784</c:v>
                </c:pt>
                <c:pt idx="662">
                  <c:v>40777</c:v>
                </c:pt>
                <c:pt idx="663">
                  <c:v>40770</c:v>
                </c:pt>
                <c:pt idx="664">
                  <c:v>40763</c:v>
                </c:pt>
                <c:pt idx="665">
                  <c:v>40756</c:v>
                </c:pt>
                <c:pt idx="666">
                  <c:v>40749</c:v>
                </c:pt>
                <c:pt idx="667">
                  <c:v>40742</c:v>
                </c:pt>
                <c:pt idx="668">
                  <c:v>40735</c:v>
                </c:pt>
                <c:pt idx="669">
                  <c:v>40728</c:v>
                </c:pt>
                <c:pt idx="670">
                  <c:v>40721</c:v>
                </c:pt>
                <c:pt idx="671">
                  <c:v>40714</c:v>
                </c:pt>
                <c:pt idx="672">
                  <c:v>40707</c:v>
                </c:pt>
                <c:pt idx="673">
                  <c:v>40700</c:v>
                </c:pt>
                <c:pt idx="674">
                  <c:v>40693</c:v>
                </c:pt>
                <c:pt idx="675">
                  <c:v>40686</c:v>
                </c:pt>
                <c:pt idx="676">
                  <c:v>40679</c:v>
                </c:pt>
                <c:pt idx="677">
                  <c:v>40672</c:v>
                </c:pt>
                <c:pt idx="678">
                  <c:v>40665</c:v>
                </c:pt>
                <c:pt idx="679">
                  <c:v>40658</c:v>
                </c:pt>
                <c:pt idx="680">
                  <c:v>40651</c:v>
                </c:pt>
                <c:pt idx="681">
                  <c:v>40644</c:v>
                </c:pt>
                <c:pt idx="682">
                  <c:v>40637</c:v>
                </c:pt>
                <c:pt idx="683">
                  <c:v>40630</c:v>
                </c:pt>
                <c:pt idx="684">
                  <c:v>40623</c:v>
                </c:pt>
                <c:pt idx="685">
                  <c:v>40616</c:v>
                </c:pt>
                <c:pt idx="686">
                  <c:v>40609</c:v>
                </c:pt>
                <c:pt idx="687">
                  <c:v>40602</c:v>
                </c:pt>
                <c:pt idx="688">
                  <c:v>40595</c:v>
                </c:pt>
                <c:pt idx="689">
                  <c:v>40588</c:v>
                </c:pt>
                <c:pt idx="690">
                  <c:v>40581</c:v>
                </c:pt>
                <c:pt idx="691">
                  <c:v>40574</c:v>
                </c:pt>
                <c:pt idx="692">
                  <c:v>40567</c:v>
                </c:pt>
                <c:pt idx="693">
                  <c:v>40560</c:v>
                </c:pt>
                <c:pt idx="694">
                  <c:v>40553</c:v>
                </c:pt>
                <c:pt idx="695">
                  <c:v>40546</c:v>
                </c:pt>
                <c:pt idx="696">
                  <c:v>40539</c:v>
                </c:pt>
                <c:pt idx="697">
                  <c:v>40532</c:v>
                </c:pt>
                <c:pt idx="698">
                  <c:v>40525</c:v>
                </c:pt>
                <c:pt idx="699">
                  <c:v>40518</c:v>
                </c:pt>
                <c:pt idx="700">
                  <c:v>40511</c:v>
                </c:pt>
                <c:pt idx="701">
                  <c:v>40504</c:v>
                </c:pt>
                <c:pt idx="702">
                  <c:v>40497</c:v>
                </c:pt>
                <c:pt idx="703">
                  <c:v>40490</c:v>
                </c:pt>
                <c:pt idx="704">
                  <c:v>40483</c:v>
                </c:pt>
                <c:pt idx="705">
                  <c:v>40476</c:v>
                </c:pt>
                <c:pt idx="706">
                  <c:v>40469</c:v>
                </c:pt>
                <c:pt idx="707">
                  <c:v>40462</c:v>
                </c:pt>
                <c:pt idx="708">
                  <c:v>40455</c:v>
                </c:pt>
                <c:pt idx="709">
                  <c:v>40448</c:v>
                </c:pt>
                <c:pt idx="710">
                  <c:v>40441</c:v>
                </c:pt>
                <c:pt idx="711">
                  <c:v>40434</c:v>
                </c:pt>
                <c:pt idx="712">
                  <c:v>40427</c:v>
                </c:pt>
                <c:pt idx="713">
                  <c:v>40420</c:v>
                </c:pt>
                <c:pt idx="714">
                  <c:v>40413</c:v>
                </c:pt>
                <c:pt idx="715">
                  <c:v>40406</c:v>
                </c:pt>
                <c:pt idx="716">
                  <c:v>40399</c:v>
                </c:pt>
                <c:pt idx="717">
                  <c:v>40392</c:v>
                </c:pt>
                <c:pt idx="718">
                  <c:v>40385</c:v>
                </c:pt>
                <c:pt idx="719">
                  <c:v>40378</c:v>
                </c:pt>
                <c:pt idx="720">
                  <c:v>40371</c:v>
                </c:pt>
                <c:pt idx="721">
                  <c:v>40364</c:v>
                </c:pt>
                <c:pt idx="722">
                  <c:v>40357</c:v>
                </c:pt>
                <c:pt idx="723">
                  <c:v>40350</c:v>
                </c:pt>
                <c:pt idx="724">
                  <c:v>40343</c:v>
                </c:pt>
                <c:pt idx="725">
                  <c:v>40336</c:v>
                </c:pt>
                <c:pt idx="726">
                  <c:v>40329</c:v>
                </c:pt>
                <c:pt idx="727">
                  <c:v>40322</c:v>
                </c:pt>
                <c:pt idx="728">
                  <c:v>40315</c:v>
                </c:pt>
                <c:pt idx="729">
                  <c:v>40308</c:v>
                </c:pt>
                <c:pt idx="730">
                  <c:v>40301</c:v>
                </c:pt>
                <c:pt idx="731">
                  <c:v>40294</c:v>
                </c:pt>
                <c:pt idx="732">
                  <c:v>40287</c:v>
                </c:pt>
                <c:pt idx="733">
                  <c:v>40280</c:v>
                </c:pt>
                <c:pt idx="734">
                  <c:v>40273</c:v>
                </c:pt>
                <c:pt idx="735">
                  <c:v>40266</c:v>
                </c:pt>
                <c:pt idx="736">
                  <c:v>40259</c:v>
                </c:pt>
                <c:pt idx="737">
                  <c:v>40252</c:v>
                </c:pt>
                <c:pt idx="738">
                  <c:v>40245</c:v>
                </c:pt>
                <c:pt idx="739">
                  <c:v>40238</c:v>
                </c:pt>
                <c:pt idx="740">
                  <c:v>40231</c:v>
                </c:pt>
                <c:pt idx="741">
                  <c:v>40224</c:v>
                </c:pt>
                <c:pt idx="742">
                  <c:v>40217</c:v>
                </c:pt>
                <c:pt idx="743">
                  <c:v>40210</c:v>
                </c:pt>
                <c:pt idx="744">
                  <c:v>40203</c:v>
                </c:pt>
                <c:pt idx="745">
                  <c:v>40196</c:v>
                </c:pt>
                <c:pt idx="746">
                  <c:v>40189</c:v>
                </c:pt>
                <c:pt idx="747">
                  <c:v>40182</c:v>
                </c:pt>
                <c:pt idx="748">
                  <c:v>40175</c:v>
                </c:pt>
                <c:pt idx="749">
                  <c:v>40168</c:v>
                </c:pt>
                <c:pt idx="750">
                  <c:v>40161</c:v>
                </c:pt>
                <c:pt idx="751">
                  <c:v>40154</c:v>
                </c:pt>
                <c:pt idx="752">
                  <c:v>40147</c:v>
                </c:pt>
                <c:pt idx="753">
                  <c:v>40140</c:v>
                </c:pt>
                <c:pt idx="754">
                  <c:v>40133</c:v>
                </c:pt>
                <c:pt idx="755">
                  <c:v>40126</c:v>
                </c:pt>
                <c:pt idx="756">
                  <c:v>40119</c:v>
                </c:pt>
                <c:pt idx="757">
                  <c:v>40112</c:v>
                </c:pt>
                <c:pt idx="758">
                  <c:v>40105</c:v>
                </c:pt>
                <c:pt idx="759">
                  <c:v>40098</c:v>
                </c:pt>
                <c:pt idx="760">
                  <c:v>40091</c:v>
                </c:pt>
                <c:pt idx="761">
                  <c:v>40084</c:v>
                </c:pt>
                <c:pt idx="762">
                  <c:v>40077</c:v>
                </c:pt>
                <c:pt idx="763">
                  <c:v>40070</c:v>
                </c:pt>
                <c:pt idx="764">
                  <c:v>40063</c:v>
                </c:pt>
                <c:pt idx="765">
                  <c:v>40056</c:v>
                </c:pt>
                <c:pt idx="766">
                  <c:v>40049</c:v>
                </c:pt>
                <c:pt idx="767">
                  <c:v>40042</c:v>
                </c:pt>
                <c:pt idx="768">
                  <c:v>40035</c:v>
                </c:pt>
                <c:pt idx="769">
                  <c:v>40028</c:v>
                </c:pt>
                <c:pt idx="770">
                  <c:v>40021</c:v>
                </c:pt>
                <c:pt idx="771">
                  <c:v>40014</c:v>
                </c:pt>
                <c:pt idx="772">
                  <c:v>40007</c:v>
                </c:pt>
                <c:pt idx="773">
                  <c:v>40000</c:v>
                </c:pt>
                <c:pt idx="774">
                  <c:v>39993</c:v>
                </c:pt>
                <c:pt idx="775">
                  <c:v>39986</c:v>
                </c:pt>
                <c:pt idx="776">
                  <c:v>39979</c:v>
                </c:pt>
                <c:pt idx="777">
                  <c:v>39972</c:v>
                </c:pt>
                <c:pt idx="778">
                  <c:v>39965</c:v>
                </c:pt>
                <c:pt idx="779">
                  <c:v>39958</c:v>
                </c:pt>
                <c:pt idx="780">
                  <c:v>39951</c:v>
                </c:pt>
                <c:pt idx="781">
                  <c:v>39944</c:v>
                </c:pt>
                <c:pt idx="782">
                  <c:v>39937</c:v>
                </c:pt>
                <c:pt idx="783">
                  <c:v>39930</c:v>
                </c:pt>
                <c:pt idx="784">
                  <c:v>39923</c:v>
                </c:pt>
                <c:pt idx="785">
                  <c:v>39916</c:v>
                </c:pt>
                <c:pt idx="786">
                  <c:v>39909</c:v>
                </c:pt>
                <c:pt idx="787">
                  <c:v>39902</c:v>
                </c:pt>
                <c:pt idx="788">
                  <c:v>39895</c:v>
                </c:pt>
                <c:pt idx="789">
                  <c:v>39888</c:v>
                </c:pt>
                <c:pt idx="790">
                  <c:v>39881</c:v>
                </c:pt>
                <c:pt idx="791">
                  <c:v>39874</c:v>
                </c:pt>
                <c:pt idx="792">
                  <c:v>39867</c:v>
                </c:pt>
                <c:pt idx="793">
                  <c:v>39860</c:v>
                </c:pt>
                <c:pt idx="794">
                  <c:v>39853</c:v>
                </c:pt>
                <c:pt idx="795">
                  <c:v>39846</c:v>
                </c:pt>
                <c:pt idx="796">
                  <c:v>39839</c:v>
                </c:pt>
                <c:pt idx="797">
                  <c:v>39832</c:v>
                </c:pt>
                <c:pt idx="798">
                  <c:v>39825</c:v>
                </c:pt>
                <c:pt idx="799">
                  <c:v>39818</c:v>
                </c:pt>
                <c:pt idx="800">
                  <c:v>39811</c:v>
                </c:pt>
                <c:pt idx="801">
                  <c:v>39804</c:v>
                </c:pt>
                <c:pt idx="802">
                  <c:v>39797</c:v>
                </c:pt>
                <c:pt idx="803">
                  <c:v>39790</c:v>
                </c:pt>
                <c:pt idx="804">
                  <c:v>39783</c:v>
                </c:pt>
                <c:pt idx="805">
                  <c:v>39776</c:v>
                </c:pt>
                <c:pt idx="806">
                  <c:v>39769</c:v>
                </c:pt>
                <c:pt idx="807">
                  <c:v>39762</c:v>
                </c:pt>
                <c:pt idx="808">
                  <c:v>39755</c:v>
                </c:pt>
                <c:pt idx="809">
                  <c:v>39748</c:v>
                </c:pt>
                <c:pt idx="810">
                  <c:v>39741</c:v>
                </c:pt>
                <c:pt idx="811">
                  <c:v>39734</c:v>
                </c:pt>
                <c:pt idx="812">
                  <c:v>39727</c:v>
                </c:pt>
                <c:pt idx="813">
                  <c:v>39720</c:v>
                </c:pt>
                <c:pt idx="814">
                  <c:v>39713</c:v>
                </c:pt>
                <c:pt idx="815">
                  <c:v>39706</c:v>
                </c:pt>
                <c:pt idx="816">
                  <c:v>39699</c:v>
                </c:pt>
                <c:pt idx="817">
                  <c:v>39692</c:v>
                </c:pt>
                <c:pt idx="818">
                  <c:v>39685</c:v>
                </c:pt>
                <c:pt idx="819">
                  <c:v>39678</c:v>
                </c:pt>
                <c:pt idx="820">
                  <c:v>39671</c:v>
                </c:pt>
                <c:pt idx="821">
                  <c:v>39664</c:v>
                </c:pt>
                <c:pt idx="822">
                  <c:v>39657</c:v>
                </c:pt>
                <c:pt idx="823">
                  <c:v>39650</c:v>
                </c:pt>
                <c:pt idx="824">
                  <c:v>39643</c:v>
                </c:pt>
                <c:pt idx="825">
                  <c:v>39636</c:v>
                </c:pt>
                <c:pt idx="826">
                  <c:v>39629</c:v>
                </c:pt>
                <c:pt idx="827">
                  <c:v>39622</c:v>
                </c:pt>
                <c:pt idx="828">
                  <c:v>39615</c:v>
                </c:pt>
                <c:pt idx="829">
                  <c:v>39608</c:v>
                </c:pt>
                <c:pt idx="830">
                  <c:v>39601</c:v>
                </c:pt>
                <c:pt idx="831">
                  <c:v>39594</c:v>
                </c:pt>
                <c:pt idx="832">
                  <c:v>39587</c:v>
                </c:pt>
                <c:pt idx="833">
                  <c:v>39580</c:v>
                </c:pt>
                <c:pt idx="834">
                  <c:v>39573</c:v>
                </c:pt>
                <c:pt idx="835">
                  <c:v>39566</c:v>
                </c:pt>
                <c:pt idx="836">
                  <c:v>39559</c:v>
                </c:pt>
                <c:pt idx="837">
                  <c:v>39552</c:v>
                </c:pt>
                <c:pt idx="838">
                  <c:v>39545</c:v>
                </c:pt>
                <c:pt idx="839">
                  <c:v>39538</c:v>
                </c:pt>
                <c:pt idx="840">
                  <c:v>39531</c:v>
                </c:pt>
                <c:pt idx="841">
                  <c:v>39524</c:v>
                </c:pt>
                <c:pt idx="842">
                  <c:v>39517</c:v>
                </c:pt>
                <c:pt idx="843">
                  <c:v>39510</c:v>
                </c:pt>
                <c:pt idx="844">
                  <c:v>39503</c:v>
                </c:pt>
                <c:pt idx="845">
                  <c:v>39496</c:v>
                </c:pt>
                <c:pt idx="846">
                  <c:v>39489</c:v>
                </c:pt>
                <c:pt idx="847">
                  <c:v>39482</c:v>
                </c:pt>
                <c:pt idx="848">
                  <c:v>39475</c:v>
                </c:pt>
                <c:pt idx="849">
                  <c:v>39468</c:v>
                </c:pt>
                <c:pt idx="850">
                  <c:v>39461</c:v>
                </c:pt>
                <c:pt idx="851">
                  <c:v>39454</c:v>
                </c:pt>
                <c:pt idx="852">
                  <c:v>39447</c:v>
                </c:pt>
                <c:pt idx="853">
                  <c:v>39440</c:v>
                </c:pt>
                <c:pt idx="854">
                  <c:v>39433</c:v>
                </c:pt>
                <c:pt idx="855">
                  <c:v>39426</c:v>
                </c:pt>
                <c:pt idx="856">
                  <c:v>39419</c:v>
                </c:pt>
                <c:pt idx="857">
                  <c:v>39412</c:v>
                </c:pt>
                <c:pt idx="858">
                  <c:v>39405</c:v>
                </c:pt>
                <c:pt idx="859">
                  <c:v>39398</c:v>
                </c:pt>
                <c:pt idx="860">
                  <c:v>39391</c:v>
                </c:pt>
                <c:pt idx="861">
                  <c:v>39384</c:v>
                </c:pt>
                <c:pt idx="862">
                  <c:v>39377</c:v>
                </c:pt>
                <c:pt idx="863">
                  <c:v>39370</c:v>
                </c:pt>
                <c:pt idx="864">
                  <c:v>39363</c:v>
                </c:pt>
                <c:pt idx="865">
                  <c:v>39356</c:v>
                </c:pt>
                <c:pt idx="866">
                  <c:v>39349</c:v>
                </c:pt>
                <c:pt idx="867">
                  <c:v>39342</c:v>
                </c:pt>
                <c:pt idx="868">
                  <c:v>39335</c:v>
                </c:pt>
                <c:pt idx="869">
                  <c:v>39328</c:v>
                </c:pt>
                <c:pt idx="870">
                  <c:v>39321</c:v>
                </c:pt>
                <c:pt idx="871">
                  <c:v>39314</c:v>
                </c:pt>
                <c:pt idx="872">
                  <c:v>39307</c:v>
                </c:pt>
                <c:pt idx="873">
                  <c:v>39300</c:v>
                </c:pt>
                <c:pt idx="874">
                  <c:v>39293</c:v>
                </c:pt>
                <c:pt idx="875">
                  <c:v>39286</c:v>
                </c:pt>
                <c:pt idx="876">
                  <c:v>39279</c:v>
                </c:pt>
                <c:pt idx="877">
                  <c:v>39272</c:v>
                </c:pt>
                <c:pt idx="878">
                  <c:v>39265</c:v>
                </c:pt>
                <c:pt idx="879">
                  <c:v>39258</c:v>
                </c:pt>
                <c:pt idx="880">
                  <c:v>39251</c:v>
                </c:pt>
                <c:pt idx="881">
                  <c:v>39244</c:v>
                </c:pt>
                <c:pt idx="882">
                  <c:v>39237</c:v>
                </c:pt>
                <c:pt idx="883">
                  <c:v>39230</c:v>
                </c:pt>
                <c:pt idx="884">
                  <c:v>39223</c:v>
                </c:pt>
                <c:pt idx="885">
                  <c:v>39216</c:v>
                </c:pt>
                <c:pt idx="886">
                  <c:v>39209</c:v>
                </c:pt>
                <c:pt idx="887">
                  <c:v>39202</c:v>
                </c:pt>
                <c:pt idx="888">
                  <c:v>39195</c:v>
                </c:pt>
                <c:pt idx="889">
                  <c:v>39188</c:v>
                </c:pt>
                <c:pt idx="890">
                  <c:v>39181</c:v>
                </c:pt>
                <c:pt idx="891">
                  <c:v>39174</c:v>
                </c:pt>
                <c:pt idx="892">
                  <c:v>39167</c:v>
                </c:pt>
                <c:pt idx="893">
                  <c:v>39160</c:v>
                </c:pt>
                <c:pt idx="894">
                  <c:v>39153</c:v>
                </c:pt>
                <c:pt idx="895">
                  <c:v>39146</c:v>
                </c:pt>
                <c:pt idx="896">
                  <c:v>39139</c:v>
                </c:pt>
                <c:pt idx="897">
                  <c:v>39132</c:v>
                </c:pt>
                <c:pt idx="898">
                  <c:v>39125</c:v>
                </c:pt>
                <c:pt idx="899">
                  <c:v>39118</c:v>
                </c:pt>
                <c:pt idx="900">
                  <c:v>39111</c:v>
                </c:pt>
                <c:pt idx="901">
                  <c:v>39104</c:v>
                </c:pt>
                <c:pt idx="902">
                  <c:v>39097</c:v>
                </c:pt>
                <c:pt idx="903">
                  <c:v>39090</c:v>
                </c:pt>
                <c:pt idx="904">
                  <c:v>39083</c:v>
                </c:pt>
                <c:pt idx="905">
                  <c:v>39076</c:v>
                </c:pt>
                <c:pt idx="906">
                  <c:v>39069</c:v>
                </c:pt>
                <c:pt idx="907">
                  <c:v>39062</c:v>
                </c:pt>
                <c:pt idx="908">
                  <c:v>39055</c:v>
                </c:pt>
                <c:pt idx="909">
                  <c:v>39048</c:v>
                </c:pt>
                <c:pt idx="910">
                  <c:v>39041</c:v>
                </c:pt>
                <c:pt idx="911">
                  <c:v>39034</c:v>
                </c:pt>
                <c:pt idx="912">
                  <c:v>39027</c:v>
                </c:pt>
                <c:pt idx="913">
                  <c:v>39020</c:v>
                </c:pt>
                <c:pt idx="914">
                  <c:v>39013</c:v>
                </c:pt>
                <c:pt idx="915">
                  <c:v>39006</c:v>
                </c:pt>
                <c:pt idx="916">
                  <c:v>38999</c:v>
                </c:pt>
                <c:pt idx="917">
                  <c:v>38992</c:v>
                </c:pt>
                <c:pt idx="918">
                  <c:v>38985</c:v>
                </c:pt>
                <c:pt idx="919">
                  <c:v>38978</c:v>
                </c:pt>
                <c:pt idx="920">
                  <c:v>38971</c:v>
                </c:pt>
                <c:pt idx="921">
                  <c:v>38964</c:v>
                </c:pt>
                <c:pt idx="922">
                  <c:v>38957</c:v>
                </c:pt>
                <c:pt idx="923">
                  <c:v>38950</c:v>
                </c:pt>
                <c:pt idx="924">
                  <c:v>38943</c:v>
                </c:pt>
                <c:pt idx="925">
                  <c:v>38936</c:v>
                </c:pt>
                <c:pt idx="926">
                  <c:v>38929</c:v>
                </c:pt>
                <c:pt idx="927">
                  <c:v>38922</c:v>
                </c:pt>
                <c:pt idx="928">
                  <c:v>38915</c:v>
                </c:pt>
                <c:pt idx="929">
                  <c:v>38908</c:v>
                </c:pt>
                <c:pt idx="930">
                  <c:v>38901</c:v>
                </c:pt>
                <c:pt idx="931">
                  <c:v>38894</c:v>
                </c:pt>
                <c:pt idx="932">
                  <c:v>38887</c:v>
                </c:pt>
                <c:pt idx="933">
                  <c:v>38880</c:v>
                </c:pt>
                <c:pt idx="934">
                  <c:v>38873</c:v>
                </c:pt>
                <c:pt idx="935">
                  <c:v>38866</c:v>
                </c:pt>
                <c:pt idx="936">
                  <c:v>38859</c:v>
                </c:pt>
                <c:pt idx="937">
                  <c:v>38852</c:v>
                </c:pt>
                <c:pt idx="938">
                  <c:v>38845</c:v>
                </c:pt>
                <c:pt idx="939">
                  <c:v>38838</c:v>
                </c:pt>
                <c:pt idx="940">
                  <c:v>38831</c:v>
                </c:pt>
                <c:pt idx="941">
                  <c:v>38824</c:v>
                </c:pt>
                <c:pt idx="942">
                  <c:v>38817</c:v>
                </c:pt>
                <c:pt idx="943">
                  <c:v>38810</c:v>
                </c:pt>
                <c:pt idx="944">
                  <c:v>38803</c:v>
                </c:pt>
                <c:pt idx="945">
                  <c:v>38796</c:v>
                </c:pt>
                <c:pt idx="946">
                  <c:v>38789</c:v>
                </c:pt>
                <c:pt idx="947">
                  <c:v>38782</c:v>
                </c:pt>
                <c:pt idx="948">
                  <c:v>38775</c:v>
                </c:pt>
                <c:pt idx="949">
                  <c:v>38768</c:v>
                </c:pt>
                <c:pt idx="950">
                  <c:v>38761</c:v>
                </c:pt>
                <c:pt idx="951">
                  <c:v>38754</c:v>
                </c:pt>
                <c:pt idx="952">
                  <c:v>38747</c:v>
                </c:pt>
                <c:pt idx="953">
                  <c:v>38740</c:v>
                </c:pt>
                <c:pt idx="954">
                  <c:v>38733</c:v>
                </c:pt>
                <c:pt idx="955">
                  <c:v>38726</c:v>
                </c:pt>
                <c:pt idx="956">
                  <c:v>38719</c:v>
                </c:pt>
                <c:pt idx="957">
                  <c:v>38712</c:v>
                </c:pt>
                <c:pt idx="958">
                  <c:v>38705</c:v>
                </c:pt>
                <c:pt idx="959">
                  <c:v>38698</c:v>
                </c:pt>
                <c:pt idx="960">
                  <c:v>38691</c:v>
                </c:pt>
                <c:pt idx="961">
                  <c:v>38684</c:v>
                </c:pt>
                <c:pt idx="962">
                  <c:v>38677</c:v>
                </c:pt>
                <c:pt idx="963">
                  <c:v>38670</c:v>
                </c:pt>
                <c:pt idx="964">
                  <c:v>38663</c:v>
                </c:pt>
                <c:pt idx="965">
                  <c:v>38656</c:v>
                </c:pt>
                <c:pt idx="966">
                  <c:v>38649</c:v>
                </c:pt>
                <c:pt idx="967">
                  <c:v>38642</c:v>
                </c:pt>
                <c:pt idx="968">
                  <c:v>38635</c:v>
                </c:pt>
                <c:pt idx="969">
                  <c:v>38628</c:v>
                </c:pt>
                <c:pt idx="970">
                  <c:v>38621</c:v>
                </c:pt>
                <c:pt idx="971">
                  <c:v>38614</c:v>
                </c:pt>
                <c:pt idx="972">
                  <c:v>38607</c:v>
                </c:pt>
                <c:pt idx="973">
                  <c:v>38600</c:v>
                </c:pt>
                <c:pt idx="974">
                  <c:v>38593</c:v>
                </c:pt>
                <c:pt idx="975">
                  <c:v>38586</c:v>
                </c:pt>
                <c:pt idx="976">
                  <c:v>38579</c:v>
                </c:pt>
                <c:pt idx="977">
                  <c:v>38572</c:v>
                </c:pt>
                <c:pt idx="978">
                  <c:v>38565</c:v>
                </c:pt>
                <c:pt idx="979">
                  <c:v>38558</c:v>
                </c:pt>
                <c:pt idx="980">
                  <c:v>38551</c:v>
                </c:pt>
                <c:pt idx="981">
                  <c:v>38544</c:v>
                </c:pt>
                <c:pt idx="982">
                  <c:v>38537</c:v>
                </c:pt>
                <c:pt idx="983">
                  <c:v>38530</c:v>
                </c:pt>
                <c:pt idx="984">
                  <c:v>38523</c:v>
                </c:pt>
                <c:pt idx="985">
                  <c:v>38516</c:v>
                </c:pt>
                <c:pt idx="986">
                  <c:v>38509</c:v>
                </c:pt>
                <c:pt idx="987">
                  <c:v>38502</c:v>
                </c:pt>
                <c:pt idx="988">
                  <c:v>38495</c:v>
                </c:pt>
                <c:pt idx="989">
                  <c:v>38488</c:v>
                </c:pt>
                <c:pt idx="990">
                  <c:v>38481</c:v>
                </c:pt>
                <c:pt idx="991">
                  <c:v>38474</c:v>
                </c:pt>
                <c:pt idx="992">
                  <c:v>38467</c:v>
                </c:pt>
                <c:pt idx="993">
                  <c:v>38460</c:v>
                </c:pt>
                <c:pt idx="994">
                  <c:v>38453</c:v>
                </c:pt>
                <c:pt idx="995">
                  <c:v>38446</c:v>
                </c:pt>
                <c:pt idx="996">
                  <c:v>38439</c:v>
                </c:pt>
                <c:pt idx="997">
                  <c:v>38432</c:v>
                </c:pt>
                <c:pt idx="998">
                  <c:v>38425</c:v>
                </c:pt>
                <c:pt idx="999">
                  <c:v>38418</c:v>
                </c:pt>
                <c:pt idx="1000">
                  <c:v>38411</c:v>
                </c:pt>
                <c:pt idx="1001">
                  <c:v>38404</c:v>
                </c:pt>
                <c:pt idx="1002">
                  <c:v>38397</c:v>
                </c:pt>
                <c:pt idx="1003">
                  <c:v>38390</c:v>
                </c:pt>
                <c:pt idx="1004">
                  <c:v>38383</c:v>
                </c:pt>
                <c:pt idx="1005">
                  <c:v>38376</c:v>
                </c:pt>
                <c:pt idx="1006">
                  <c:v>38369</c:v>
                </c:pt>
                <c:pt idx="1007">
                  <c:v>38362</c:v>
                </c:pt>
                <c:pt idx="1008">
                  <c:v>38355</c:v>
                </c:pt>
                <c:pt idx="1009">
                  <c:v>38348</c:v>
                </c:pt>
                <c:pt idx="1010">
                  <c:v>38341</c:v>
                </c:pt>
                <c:pt idx="1011">
                  <c:v>38334</c:v>
                </c:pt>
                <c:pt idx="1012">
                  <c:v>38327</c:v>
                </c:pt>
                <c:pt idx="1013">
                  <c:v>38320</c:v>
                </c:pt>
                <c:pt idx="1014">
                  <c:v>38313</c:v>
                </c:pt>
                <c:pt idx="1015">
                  <c:v>38306</c:v>
                </c:pt>
                <c:pt idx="1016">
                  <c:v>38299</c:v>
                </c:pt>
                <c:pt idx="1017">
                  <c:v>38292</c:v>
                </c:pt>
                <c:pt idx="1018">
                  <c:v>38285</c:v>
                </c:pt>
                <c:pt idx="1019">
                  <c:v>38278</c:v>
                </c:pt>
                <c:pt idx="1020">
                  <c:v>38271</c:v>
                </c:pt>
                <c:pt idx="1021">
                  <c:v>38264</c:v>
                </c:pt>
                <c:pt idx="1022">
                  <c:v>38257</c:v>
                </c:pt>
                <c:pt idx="1023">
                  <c:v>38250</c:v>
                </c:pt>
                <c:pt idx="1024">
                  <c:v>38243</c:v>
                </c:pt>
                <c:pt idx="1025">
                  <c:v>38236</c:v>
                </c:pt>
                <c:pt idx="1026">
                  <c:v>38229</c:v>
                </c:pt>
                <c:pt idx="1027">
                  <c:v>38222</c:v>
                </c:pt>
                <c:pt idx="1028">
                  <c:v>38215</c:v>
                </c:pt>
                <c:pt idx="1029">
                  <c:v>38208</c:v>
                </c:pt>
                <c:pt idx="1030">
                  <c:v>38201</c:v>
                </c:pt>
                <c:pt idx="1031">
                  <c:v>38194</c:v>
                </c:pt>
                <c:pt idx="1032">
                  <c:v>38187</c:v>
                </c:pt>
                <c:pt idx="1033">
                  <c:v>38180</c:v>
                </c:pt>
                <c:pt idx="1034">
                  <c:v>38173</c:v>
                </c:pt>
                <c:pt idx="1035">
                  <c:v>38166</c:v>
                </c:pt>
                <c:pt idx="1036">
                  <c:v>38159</c:v>
                </c:pt>
                <c:pt idx="1037">
                  <c:v>38152</c:v>
                </c:pt>
                <c:pt idx="1038">
                  <c:v>38145</c:v>
                </c:pt>
                <c:pt idx="1039">
                  <c:v>38138</c:v>
                </c:pt>
                <c:pt idx="1040">
                  <c:v>38131</c:v>
                </c:pt>
                <c:pt idx="1041">
                  <c:v>38124</c:v>
                </c:pt>
                <c:pt idx="1042">
                  <c:v>38117</c:v>
                </c:pt>
                <c:pt idx="1043">
                  <c:v>38110</c:v>
                </c:pt>
                <c:pt idx="1044">
                  <c:v>38103</c:v>
                </c:pt>
                <c:pt idx="1045">
                  <c:v>38096</c:v>
                </c:pt>
                <c:pt idx="1046">
                  <c:v>38089</c:v>
                </c:pt>
                <c:pt idx="1047">
                  <c:v>38082</c:v>
                </c:pt>
                <c:pt idx="1048">
                  <c:v>38075</c:v>
                </c:pt>
                <c:pt idx="1049">
                  <c:v>38068</c:v>
                </c:pt>
                <c:pt idx="1050">
                  <c:v>38061</c:v>
                </c:pt>
                <c:pt idx="1051">
                  <c:v>38054</c:v>
                </c:pt>
                <c:pt idx="1052">
                  <c:v>38047</c:v>
                </c:pt>
                <c:pt idx="1053">
                  <c:v>38040</c:v>
                </c:pt>
                <c:pt idx="1054">
                  <c:v>38033</c:v>
                </c:pt>
                <c:pt idx="1055">
                  <c:v>38026</c:v>
                </c:pt>
                <c:pt idx="1056">
                  <c:v>38019</c:v>
                </c:pt>
                <c:pt idx="1057">
                  <c:v>38012</c:v>
                </c:pt>
                <c:pt idx="1058">
                  <c:v>38005</c:v>
                </c:pt>
                <c:pt idx="1059">
                  <c:v>37998</c:v>
                </c:pt>
                <c:pt idx="1060">
                  <c:v>37991</c:v>
                </c:pt>
                <c:pt idx="1061">
                  <c:v>37984</c:v>
                </c:pt>
                <c:pt idx="1062">
                  <c:v>37977</c:v>
                </c:pt>
                <c:pt idx="1063">
                  <c:v>37970</c:v>
                </c:pt>
                <c:pt idx="1064">
                  <c:v>37963</c:v>
                </c:pt>
                <c:pt idx="1065">
                  <c:v>37956</c:v>
                </c:pt>
                <c:pt idx="1066">
                  <c:v>37949</c:v>
                </c:pt>
                <c:pt idx="1067">
                  <c:v>37942</c:v>
                </c:pt>
                <c:pt idx="1068">
                  <c:v>37935</c:v>
                </c:pt>
                <c:pt idx="1069">
                  <c:v>37928</c:v>
                </c:pt>
                <c:pt idx="1070">
                  <c:v>37921</c:v>
                </c:pt>
                <c:pt idx="1071">
                  <c:v>37914</c:v>
                </c:pt>
                <c:pt idx="1072">
                  <c:v>37907</c:v>
                </c:pt>
                <c:pt idx="1073">
                  <c:v>37900</c:v>
                </c:pt>
                <c:pt idx="1074">
                  <c:v>37893</c:v>
                </c:pt>
                <c:pt idx="1075">
                  <c:v>37886</c:v>
                </c:pt>
                <c:pt idx="1076">
                  <c:v>37879</c:v>
                </c:pt>
                <c:pt idx="1077">
                  <c:v>37872</c:v>
                </c:pt>
                <c:pt idx="1078">
                  <c:v>37865</c:v>
                </c:pt>
                <c:pt idx="1079">
                  <c:v>37858</c:v>
                </c:pt>
                <c:pt idx="1080">
                  <c:v>37851</c:v>
                </c:pt>
                <c:pt idx="1081">
                  <c:v>37844</c:v>
                </c:pt>
                <c:pt idx="1082">
                  <c:v>37837</c:v>
                </c:pt>
                <c:pt idx="1083">
                  <c:v>37830</c:v>
                </c:pt>
                <c:pt idx="1084">
                  <c:v>37823</c:v>
                </c:pt>
                <c:pt idx="1085">
                  <c:v>37816</c:v>
                </c:pt>
                <c:pt idx="1086">
                  <c:v>37809</c:v>
                </c:pt>
                <c:pt idx="1087">
                  <c:v>37802</c:v>
                </c:pt>
                <c:pt idx="1088">
                  <c:v>37795</c:v>
                </c:pt>
                <c:pt idx="1089">
                  <c:v>37788</c:v>
                </c:pt>
                <c:pt idx="1090">
                  <c:v>37781</c:v>
                </c:pt>
                <c:pt idx="1091">
                  <c:v>37774</c:v>
                </c:pt>
                <c:pt idx="1092">
                  <c:v>37767</c:v>
                </c:pt>
                <c:pt idx="1093">
                  <c:v>37760</c:v>
                </c:pt>
                <c:pt idx="1094">
                  <c:v>37753</c:v>
                </c:pt>
                <c:pt idx="1095">
                  <c:v>37746</c:v>
                </c:pt>
                <c:pt idx="1096">
                  <c:v>37739</c:v>
                </c:pt>
                <c:pt idx="1097">
                  <c:v>37732</c:v>
                </c:pt>
                <c:pt idx="1098">
                  <c:v>37725</c:v>
                </c:pt>
                <c:pt idx="1099">
                  <c:v>37718</c:v>
                </c:pt>
                <c:pt idx="1100">
                  <c:v>37711</c:v>
                </c:pt>
                <c:pt idx="1101">
                  <c:v>37704</c:v>
                </c:pt>
                <c:pt idx="1102">
                  <c:v>37697</c:v>
                </c:pt>
                <c:pt idx="1103">
                  <c:v>37690</c:v>
                </c:pt>
                <c:pt idx="1104">
                  <c:v>37683</c:v>
                </c:pt>
                <c:pt idx="1105">
                  <c:v>37676</c:v>
                </c:pt>
                <c:pt idx="1106">
                  <c:v>37669</c:v>
                </c:pt>
                <c:pt idx="1107">
                  <c:v>37662</c:v>
                </c:pt>
                <c:pt idx="1108">
                  <c:v>37655</c:v>
                </c:pt>
                <c:pt idx="1109">
                  <c:v>37648</c:v>
                </c:pt>
                <c:pt idx="1110">
                  <c:v>37641</c:v>
                </c:pt>
                <c:pt idx="1111">
                  <c:v>37634</c:v>
                </c:pt>
                <c:pt idx="1112">
                  <c:v>37627</c:v>
                </c:pt>
                <c:pt idx="1113">
                  <c:v>37620</c:v>
                </c:pt>
                <c:pt idx="1114">
                  <c:v>37613</c:v>
                </c:pt>
                <c:pt idx="1115">
                  <c:v>37606</c:v>
                </c:pt>
                <c:pt idx="1116">
                  <c:v>37599</c:v>
                </c:pt>
                <c:pt idx="1117">
                  <c:v>37592</c:v>
                </c:pt>
                <c:pt idx="1118">
                  <c:v>37585</c:v>
                </c:pt>
                <c:pt idx="1119">
                  <c:v>37578</c:v>
                </c:pt>
                <c:pt idx="1120">
                  <c:v>37571</c:v>
                </c:pt>
                <c:pt idx="1121">
                  <c:v>37564</c:v>
                </c:pt>
                <c:pt idx="1122">
                  <c:v>37557</c:v>
                </c:pt>
                <c:pt idx="1123">
                  <c:v>37550</c:v>
                </c:pt>
                <c:pt idx="1124">
                  <c:v>37543</c:v>
                </c:pt>
                <c:pt idx="1125">
                  <c:v>37536</c:v>
                </c:pt>
                <c:pt idx="1126">
                  <c:v>37529</c:v>
                </c:pt>
                <c:pt idx="1127">
                  <c:v>37522</c:v>
                </c:pt>
                <c:pt idx="1128">
                  <c:v>37515</c:v>
                </c:pt>
                <c:pt idx="1129">
                  <c:v>37508</c:v>
                </c:pt>
                <c:pt idx="1130">
                  <c:v>37501</c:v>
                </c:pt>
                <c:pt idx="1131">
                  <c:v>37494</c:v>
                </c:pt>
                <c:pt idx="1132">
                  <c:v>37487</c:v>
                </c:pt>
                <c:pt idx="1133">
                  <c:v>37480</c:v>
                </c:pt>
                <c:pt idx="1134">
                  <c:v>37473</c:v>
                </c:pt>
                <c:pt idx="1135">
                  <c:v>37466</c:v>
                </c:pt>
                <c:pt idx="1136">
                  <c:v>37459</c:v>
                </c:pt>
                <c:pt idx="1137">
                  <c:v>37452</c:v>
                </c:pt>
                <c:pt idx="1138">
                  <c:v>37445</c:v>
                </c:pt>
                <c:pt idx="1139">
                  <c:v>37438</c:v>
                </c:pt>
                <c:pt idx="1140">
                  <c:v>37431</c:v>
                </c:pt>
                <c:pt idx="1141">
                  <c:v>37424</c:v>
                </c:pt>
                <c:pt idx="1142">
                  <c:v>37417</c:v>
                </c:pt>
                <c:pt idx="1143">
                  <c:v>37410</c:v>
                </c:pt>
                <c:pt idx="1144">
                  <c:v>37403</c:v>
                </c:pt>
                <c:pt idx="1145">
                  <c:v>37396</c:v>
                </c:pt>
                <c:pt idx="1146">
                  <c:v>37389</c:v>
                </c:pt>
                <c:pt idx="1147">
                  <c:v>37382</c:v>
                </c:pt>
                <c:pt idx="1148">
                  <c:v>37375</c:v>
                </c:pt>
                <c:pt idx="1149">
                  <c:v>37368</c:v>
                </c:pt>
                <c:pt idx="1150">
                  <c:v>37361</c:v>
                </c:pt>
                <c:pt idx="1151">
                  <c:v>37354</c:v>
                </c:pt>
                <c:pt idx="1152">
                  <c:v>37347</c:v>
                </c:pt>
                <c:pt idx="1153">
                  <c:v>37340</c:v>
                </c:pt>
                <c:pt idx="1154">
                  <c:v>37333</c:v>
                </c:pt>
                <c:pt idx="1155">
                  <c:v>37326</c:v>
                </c:pt>
                <c:pt idx="1156">
                  <c:v>37319</c:v>
                </c:pt>
                <c:pt idx="1157">
                  <c:v>37312</c:v>
                </c:pt>
                <c:pt idx="1158">
                  <c:v>37305</c:v>
                </c:pt>
                <c:pt idx="1159">
                  <c:v>37298</c:v>
                </c:pt>
                <c:pt idx="1160">
                  <c:v>37291</c:v>
                </c:pt>
                <c:pt idx="1161">
                  <c:v>37284</c:v>
                </c:pt>
                <c:pt idx="1162">
                  <c:v>37277</c:v>
                </c:pt>
                <c:pt idx="1163">
                  <c:v>37270</c:v>
                </c:pt>
                <c:pt idx="1164">
                  <c:v>37263</c:v>
                </c:pt>
                <c:pt idx="1165">
                  <c:v>37256</c:v>
                </c:pt>
                <c:pt idx="1166">
                  <c:v>37249</c:v>
                </c:pt>
                <c:pt idx="1167">
                  <c:v>37242</c:v>
                </c:pt>
                <c:pt idx="1168">
                  <c:v>37235</c:v>
                </c:pt>
                <c:pt idx="1169">
                  <c:v>37228</c:v>
                </c:pt>
                <c:pt idx="1170">
                  <c:v>37221</c:v>
                </c:pt>
                <c:pt idx="1171">
                  <c:v>37214</c:v>
                </c:pt>
                <c:pt idx="1172">
                  <c:v>37207</c:v>
                </c:pt>
                <c:pt idx="1173">
                  <c:v>37200</c:v>
                </c:pt>
                <c:pt idx="1174">
                  <c:v>37193</c:v>
                </c:pt>
                <c:pt idx="1175">
                  <c:v>37186</c:v>
                </c:pt>
                <c:pt idx="1176">
                  <c:v>37179</c:v>
                </c:pt>
                <c:pt idx="1177">
                  <c:v>37172</c:v>
                </c:pt>
                <c:pt idx="1178">
                  <c:v>37165</c:v>
                </c:pt>
                <c:pt idx="1179">
                  <c:v>37158</c:v>
                </c:pt>
                <c:pt idx="1180">
                  <c:v>37151</c:v>
                </c:pt>
                <c:pt idx="1181">
                  <c:v>37144</c:v>
                </c:pt>
                <c:pt idx="1182">
                  <c:v>37137</c:v>
                </c:pt>
                <c:pt idx="1183">
                  <c:v>37130</c:v>
                </c:pt>
                <c:pt idx="1184">
                  <c:v>37123</c:v>
                </c:pt>
                <c:pt idx="1185">
                  <c:v>37116</c:v>
                </c:pt>
                <c:pt idx="1186">
                  <c:v>37109</c:v>
                </c:pt>
                <c:pt idx="1187">
                  <c:v>37102</c:v>
                </c:pt>
                <c:pt idx="1188">
                  <c:v>37095</c:v>
                </c:pt>
                <c:pt idx="1189">
                  <c:v>37088</c:v>
                </c:pt>
                <c:pt idx="1190">
                  <c:v>37081</c:v>
                </c:pt>
                <c:pt idx="1191">
                  <c:v>37074</c:v>
                </c:pt>
                <c:pt idx="1192">
                  <c:v>37067</c:v>
                </c:pt>
                <c:pt idx="1193">
                  <c:v>37060</c:v>
                </c:pt>
                <c:pt idx="1194">
                  <c:v>37053</c:v>
                </c:pt>
                <c:pt idx="1195">
                  <c:v>37046</c:v>
                </c:pt>
                <c:pt idx="1196">
                  <c:v>37039</c:v>
                </c:pt>
                <c:pt idx="1197">
                  <c:v>37032</c:v>
                </c:pt>
                <c:pt idx="1198">
                  <c:v>37025</c:v>
                </c:pt>
                <c:pt idx="1199">
                  <c:v>37018</c:v>
                </c:pt>
                <c:pt idx="1200">
                  <c:v>37011</c:v>
                </c:pt>
                <c:pt idx="1201">
                  <c:v>37004</c:v>
                </c:pt>
                <c:pt idx="1202">
                  <c:v>36997</c:v>
                </c:pt>
                <c:pt idx="1203">
                  <c:v>36990</c:v>
                </c:pt>
                <c:pt idx="1204">
                  <c:v>36983</c:v>
                </c:pt>
                <c:pt idx="1205">
                  <c:v>36976</c:v>
                </c:pt>
                <c:pt idx="1206">
                  <c:v>36969</c:v>
                </c:pt>
                <c:pt idx="1207">
                  <c:v>36962</c:v>
                </c:pt>
                <c:pt idx="1208">
                  <c:v>36955</c:v>
                </c:pt>
                <c:pt idx="1209">
                  <c:v>36948</c:v>
                </c:pt>
                <c:pt idx="1210">
                  <c:v>36941</c:v>
                </c:pt>
                <c:pt idx="1211">
                  <c:v>36934</c:v>
                </c:pt>
                <c:pt idx="1212">
                  <c:v>36927</c:v>
                </c:pt>
                <c:pt idx="1213">
                  <c:v>36920</c:v>
                </c:pt>
                <c:pt idx="1214">
                  <c:v>36913</c:v>
                </c:pt>
                <c:pt idx="1215">
                  <c:v>36906</c:v>
                </c:pt>
                <c:pt idx="1216">
                  <c:v>36899</c:v>
                </c:pt>
                <c:pt idx="1217">
                  <c:v>36892</c:v>
                </c:pt>
                <c:pt idx="1218">
                  <c:v>36885</c:v>
                </c:pt>
                <c:pt idx="1219">
                  <c:v>36878</c:v>
                </c:pt>
                <c:pt idx="1220">
                  <c:v>36871</c:v>
                </c:pt>
                <c:pt idx="1221">
                  <c:v>36864</c:v>
                </c:pt>
                <c:pt idx="1222">
                  <c:v>36857</c:v>
                </c:pt>
                <c:pt idx="1223">
                  <c:v>36850</c:v>
                </c:pt>
                <c:pt idx="1224">
                  <c:v>36843</c:v>
                </c:pt>
                <c:pt idx="1225">
                  <c:v>36836</c:v>
                </c:pt>
                <c:pt idx="1226">
                  <c:v>36829</c:v>
                </c:pt>
                <c:pt idx="1227">
                  <c:v>36822</c:v>
                </c:pt>
                <c:pt idx="1228">
                  <c:v>36815</c:v>
                </c:pt>
                <c:pt idx="1229">
                  <c:v>36808</c:v>
                </c:pt>
                <c:pt idx="1230">
                  <c:v>36801</c:v>
                </c:pt>
                <c:pt idx="1231">
                  <c:v>36794</c:v>
                </c:pt>
                <c:pt idx="1232">
                  <c:v>36787</c:v>
                </c:pt>
                <c:pt idx="1233">
                  <c:v>36780</c:v>
                </c:pt>
                <c:pt idx="1234">
                  <c:v>36773</c:v>
                </c:pt>
                <c:pt idx="1235">
                  <c:v>36766</c:v>
                </c:pt>
                <c:pt idx="1236">
                  <c:v>36759</c:v>
                </c:pt>
                <c:pt idx="1237">
                  <c:v>36752</c:v>
                </c:pt>
                <c:pt idx="1238">
                  <c:v>36745</c:v>
                </c:pt>
                <c:pt idx="1239">
                  <c:v>36738</c:v>
                </c:pt>
                <c:pt idx="1240">
                  <c:v>36731</c:v>
                </c:pt>
                <c:pt idx="1241">
                  <c:v>36724</c:v>
                </c:pt>
                <c:pt idx="1242">
                  <c:v>36717</c:v>
                </c:pt>
                <c:pt idx="1243">
                  <c:v>36710</c:v>
                </c:pt>
                <c:pt idx="1244">
                  <c:v>36703</c:v>
                </c:pt>
                <c:pt idx="1245">
                  <c:v>36696</c:v>
                </c:pt>
                <c:pt idx="1246">
                  <c:v>36689</c:v>
                </c:pt>
                <c:pt idx="1247">
                  <c:v>36682</c:v>
                </c:pt>
                <c:pt idx="1248">
                  <c:v>36675</c:v>
                </c:pt>
                <c:pt idx="1249">
                  <c:v>36668</c:v>
                </c:pt>
                <c:pt idx="1250">
                  <c:v>36661</c:v>
                </c:pt>
                <c:pt idx="1251">
                  <c:v>36654</c:v>
                </c:pt>
                <c:pt idx="1252">
                  <c:v>36647</c:v>
                </c:pt>
                <c:pt idx="1253">
                  <c:v>36640</c:v>
                </c:pt>
                <c:pt idx="1254">
                  <c:v>36633</c:v>
                </c:pt>
                <c:pt idx="1255">
                  <c:v>36626</c:v>
                </c:pt>
                <c:pt idx="1256">
                  <c:v>36619</c:v>
                </c:pt>
                <c:pt idx="1257">
                  <c:v>36612</c:v>
                </c:pt>
                <c:pt idx="1258">
                  <c:v>36605</c:v>
                </c:pt>
                <c:pt idx="1259">
                  <c:v>36598</c:v>
                </c:pt>
                <c:pt idx="1260">
                  <c:v>36591</c:v>
                </c:pt>
                <c:pt idx="1261">
                  <c:v>36584</c:v>
                </c:pt>
                <c:pt idx="1262">
                  <c:v>36577</c:v>
                </c:pt>
                <c:pt idx="1263">
                  <c:v>36570</c:v>
                </c:pt>
                <c:pt idx="1264">
                  <c:v>36563</c:v>
                </c:pt>
                <c:pt idx="1265">
                  <c:v>36556</c:v>
                </c:pt>
                <c:pt idx="1266">
                  <c:v>36549</c:v>
                </c:pt>
                <c:pt idx="1267">
                  <c:v>36542</c:v>
                </c:pt>
                <c:pt idx="1268">
                  <c:v>36535</c:v>
                </c:pt>
                <c:pt idx="1269">
                  <c:v>36528</c:v>
                </c:pt>
                <c:pt idx="1270">
                  <c:v>36521</c:v>
                </c:pt>
                <c:pt idx="1271">
                  <c:v>36514</c:v>
                </c:pt>
                <c:pt idx="1272">
                  <c:v>36507</c:v>
                </c:pt>
                <c:pt idx="1273">
                  <c:v>36500</c:v>
                </c:pt>
                <c:pt idx="1274">
                  <c:v>36493</c:v>
                </c:pt>
                <c:pt idx="1275">
                  <c:v>36486</c:v>
                </c:pt>
                <c:pt idx="1276">
                  <c:v>36479</c:v>
                </c:pt>
                <c:pt idx="1277">
                  <c:v>36472</c:v>
                </c:pt>
                <c:pt idx="1278">
                  <c:v>36465</c:v>
                </c:pt>
                <c:pt idx="1279">
                  <c:v>36458</c:v>
                </c:pt>
                <c:pt idx="1280">
                  <c:v>36451</c:v>
                </c:pt>
                <c:pt idx="1281">
                  <c:v>36444</c:v>
                </c:pt>
                <c:pt idx="1282">
                  <c:v>36437</c:v>
                </c:pt>
                <c:pt idx="1283">
                  <c:v>36430</c:v>
                </c:pt>
                <c:pt idx="1284">
                  <c:v>36423</c:v>
                </c:pt>
                <c:pt idx="1285">
                  <c:v>36416</c:v>
                </c:pt>
                <c:pt idx="1286">
                  <c:v>36409</c:v>
                </c:pt>
                <c:pt idx="1287">
                  <c:v>36402</c:v>
                </c:pt>
                <c:pt idx="1288">
                  <c:v>36395</c:v>
                </c:pt>
                <c:pt idx="1289">
                  <c:v>36388</c:v>
                </c:pt>
                <c:pt idx="1290">
                  <c:v>36381</c:v>
                </c:pt>
                <c:pt idx="1291">
                  <c:v>36374</c:v>
                </c:pt>
                <c:pt idx="1292">
                  <c:v>36367</c:v>
                </c:pt>
                <c:pt idx="1293">
                  <c:v>36360</c:v>
                </c:pt>
                <c:pt idx="1294">
                  <c:v>36353</c:v>
                </c:pt>
                <c:pt idx="1295">
                  <c:v>36346</c:v>
                </c:pt>
                <c:pt idx="1296">
                  <c:v>36339</c:v>
                </c:pt>
                <c:pt idx="1297">
                  <c:v>36332</c:v>
                </c:pt>
                <c:pt idx="1298">
                  <c:v>36325</c:v>
                </c:pt>
                <c:pt idx="1299">
                  <c:v>36318</c:v>
                </c:pt>
                <c:pt idx="1300">
                  <c:v>36311</c:v>
                </c:pt>
                <c:pt idx="1301">
                  <c:v>36304</c:v>
                </c:pt>
                <c:pt idx="1302">
                  <c:v>36297</c:v>
                </c:pt>
                <c:pt idx="1303">
                  <c:v>36290</c:v>
                </c:pt>
                <c:pt idx="1304">
                  <c:v>36283</c:v>
                </c:pt>
                <c:pt idx="1305">
                  <c:v>36276</c:v>
                </c:pt>
                <c:pt idx="1306">
                  <c:v>36269</c:v>
                </c:pt>
                <c:pt idx="1307">
                  <c:v>36262</c:v>
                </c:pt>
                <c:pt idx="1308">
                  <c:v>36255</c:v>
                </c:pt>
                <c:pt idx="1309">
                  <c:v>36248</c:v>
                </c:pt>
                <c:pt idx="1310">
                  <c:v>36241</c:v>
                </c:pt>
                <c:pt idx="1311">
                  <c:v>36234</c:v>
                </c:pt>
                <c:pt idx="1312">
                  <c:v>36227</c:v>
                </c:pt>
                <c:pt idx="1313">
                  <c:v>36220</c:v>
                </c:pt>
                <c:pt idx="1314">
                  <c:v>36213</c:v>
                </c:pt>
                <c:pt idx="1315">
                  <c:v>36206</c:v>
                </c:pt>
                <c:pt idx="1316">
                  <c:v>36199</c:v>
                </c:pt>
                <c:pt idx="1317">
                  <c:v>36192</c:v>
                </c:pt>
                <c:pt idx="1318">
                  <c:v>36185</c:v>
                </c:pt>
                <c:pt idx="1319">
                  <c:v>36178</c:v>
                </c:pt>
                <c:pt idx="1320">
                  <c:v>36171</c:v>
                </c:pt>
                <c:pt idx="1321">
                  <c:v>36164</c:v>
                </c:pt>
                <c:pt idx="1322">
                  <c:v>36157</c:v>
                </c:pt>
                <c:pt idx="1323">
                  <c:v>36150</c:v>
                </c:pt>
                <c:pt idx="1324">
                  <c:v>36143</c:v>
                </c:pt>
                <c:pt idx="1325">
                  <c:v>36136</c:v>
                </c:pt>
                <c:pt idx="1326">
                  <c:v>36129</c:v>
                </c:pt>
                <c:pt idx="1327">
                  <c:v>36122</c:v>
                </c:pt>
                <c:pt idx="1328">
                  <c:v>36115</c:v>
                </c:pt>
                <c:pt idx="1329">
                  <c:v>36108</c:v>
                </c:pt>
                <c:pt idx="1330">
                  <c:v>36101</c:v>
                </c:pt>
                <c:pt idx="1331">
                  <c:v>36094</c:v>
                </c:pt>
                <c:pt idx="1332">
                  <c:v>36087</c:v>
                </c:pt>
                <c:pt idx="1333">
                  <c:v>36080</c:v>
                </c:pt>
                <c:pt idx="1334">
                  <c:v>36073</c:v>
                </c:pt>
                <c:pt idx="1335">
                  <c:v>36066</c:v>
                </c:pt>
                <c:pt idx="1336">
                  <c:v>36059</c:v>
                </c:pt>
                <c:pt idx="1337">
                  <c:v>36052</c:v>
                </c:pt>
                <c:pt idx="1338">
                  <c:v>36045</c:v>
                </c:pt>
                <c:pt idx="1339">
                  <c:v>36038</c:v>
                </c:pt>
                <c:pt idx="1340">
                  <c:v>36031</c:v>
                </c:pt>
                <c:pt idx="1341">
                  <c:v>36024</c:v>
                </c:pt>
                <c:pt idx="1342">
                  <c:v>36017</c:v>
                </c:pt>
                <c:pt idx="1343">
                  <c:v>36010</c:v>
                </c:pt>
                <c:pt idx="1344">
                  <c:v>36003</c:v>
                </c:pt>
                <c:pt idx="1345">
                  <c:v>35996</c:v>
                </c:pt>
                <c:pt idx="1346">
                  <c:v>35989</c:v>
                </c:pt>
                <c:pt idx="1347">
                  <c:v>35982</c:v>
                </c:pt>
                <c:pt idx="1348">
                  <c:v>35975</c:v>
                </c:pt>
                <c:pt idx="1349">
                  <c:v>35968</c:v>
                </c:pt>
                <c:pt idx="1350">
                  <c:v>35961</c:v>
                </c:pt>
                <c:pt idx="1351">
                  <c:v>35954</c:v>
                </c:pt>
                <c:pt idx="1352">
                  <c:v>35947</c:v>
                </c:pt>
                <c:pt idx="1353">
                  <c:v>35940</c:v>
                </c:pt>
                <c:pt idx="1354">
                  <c:v>35933</c:v>
                </c:pt>
                <c:pt idx="1355">
                  <c:v>35926</c:v>
                </c:pt>
                <c:pt idx="1356">
                  <c:v>35919</c:v>
                </c:pt>
                <c:pt idx="1357">
                  <c:v>35912</c:v>
                </c:pt>
                <c:pt idx="1358">
                  <c:v>35905</c:v>
                </c:pt>
                <c:pt idx="1359">
                  <c:v>35898</c:v>
                </c:pt>
                <c:pt idx="1360">
                  <c:v>35891</c:v>
                </c:pt>
                <c:pt idx="1361">
                  <c:v>35884</c:v>
                </c:pt>
                <c:pt idx="1362">
                  <c:v>35877</c:v>
                </c:pt>
                <c:pt idx="1363">
                  <c:v>35870</c:v>
                </c:pt>
                <c:pt idx="1364">
                  <c:v>35863</c:v>
                </c:pt>
                <c:pt idx="1365">
                  <c:v>35856</c:v>
                </c:pt>
                <c:pt idx="1366">
                  <c:v>35849</c:v>
                </c:pt>
                <c:pt idx="1367">
                  <c:v>35842</c:v>
                </c:pt>
                <c:pt idx="1368">
                  <c:v>35835</c:v>
                </c:pt>
                <c:pt idx="1369">
                  <c:v>35828</c:v>
                </c:pt>
                <c:pt idx="1370">
                  <c:v>35821</c:v>
                </c:pt>
                <c:pt idx="1371">
                  <c:v>35814</c:v>
                </c:pt>
                <c:pt idx="1372">
                  <c:v>35807</c:v>
                </c:pt>
                <c:pt idx="1373">
                  <c:v>35800</c:v>
                </c:pt>
                <c:pt idx="1374">
                  <c:v>35793</c:v>
                </c:pt>
                <c:pt idx="1375">
                  <c:v>35786</c:v>
                </c:pt>
                <c:pt idx="1376">
                  <c:v>35779</c:v>
                </c:pt>
                <c:pt idx="1377">
                  <c:v>35772</c:v>
                </c:pt>
                <c:pt idx="1378">
                  <c:v>35765</c:v>
                </c:pt>
                <c:pt idx="1379">
                  <c:v>35758</c:v>
                </c:pt>
                <c:pt idx="1380">
                  <c:v>35751</c:v>
                </c:pt>
                <c:pt idx="1381">
                  <c:v>35744</c:v>
                </c:pt>
                <c:pt idx="1382">
                  <c:v>35737</c:v>
                </c:pt>
                <c:pt idx="1383">
                  <c:v>35730</c:v>
                </c:pt>
                <c:pt idx="1384">
                  <c:v>35723</c:v>
                </c:pt>
                <c:pt idx="1385">
                  <c:v>35716</c:v>
                </c:pt>
                <c:pt idx="1386">
                  <c:v>35709</c:v>
                </c:pt>
                <c:pt idx="1387">
                  <c:v>35702</c:v>
                </c:pt>
                <c:pt idx="1388">
                  <c:v>35695</c:v>
                </c:pt>
                <c:pt idx="1389">
                  <c:v>35688</c:v>
                </c:pt>
                <c:pt idx="1390">
                  <c:v>35681</c:v>
                </c:pt>
                <c:pt idx="1391">
                  <c:v>35674</c:v>
                </c:pt>
                <c:pt idx="1392">
                  <c:v>35667</c:v>
                </c:pt>
                <c:pt idx="1393">
                  <c:v>35660</c:v>
                </c:pt>
                <c:pt idx="1394">
                  <c:v>35653</c:v>
                </c:pt>
                <c:pt idx="1395">
                  <c:v>35646</c:v>
                </c:pt>
                <c:pt idx="1396">
                  <c:v>35639</c:v>
                </c:pt>
                <c:pt idx="1397">
                  <c:v>35632</c:v>
                </c:pt>
                <c:pt idx="1398">
                  <c:v>35625</c:v>
                </c:pt>
                <c:pt idx="1399">
                  <c:v>35618</c:v>
                </c:pt>
                <c:pt idx="1400">
                  <c:v>35611</c:v>
                </c:pt>
                <c:pt idx="1401">
                  <c:v>35604</c:v>
                </c:pt>
                <c:pt idx="1402">
                  <c:v>35597</c:v>
                </c:pt>
                <c:pt idx="1403">
                  <c:v>35590</c:v>
                </c:pt>
                <c:pt idx="1404">
                  <c:v>35583</c:v>
                </c:pt>
                <c:pt idx="1405">
                  <c:v>35576</c:v>
                </c:pt>
                <c:pt idx="1406">
                  <c:v>35569</c:v>
                </c:pt>
                <c:pt idx="1407">
                  <c:v>35562</c:v>
                </c:pt>
                <c:pt idx="1408">
                  <c:v>35555</c:v>
                </c:pt>
                <c:pt idx="1409">
                  <c:v>35548</c:v>
                </c:pt>
                <c:pt idx="1410">
                  <c:v>35541</c:v>
                </c:pt>
                <c:pt idx="1411">
                  <c:v>35534</c:v>
                </c:pt>
                <c:pt idx="1412">
                  <c:v>35527</c:v>
                </c:pt>
                <c:pt idx="1413">
                  <c:v>35520</c:v>
                </c:pt>
                <c:pt idx="1414">
                  <c:v>35513</c:v>
                </c:pt>
                <c:pt idx="1415">
                  <c:v>35506</c:v>
                </c:pt>
                <c:pt idx="1416">
                  <c:v>35499</c:v>
                </c:pt>
                <c:pt idx="1417">
                  <c:v>35492</c:v>
                </c:pt>
                <c:pt idx="1418">
                  <c:v>35485</c:v>
                </c:pt>
                <c:pt idx="1419">
                  <c:v>35478</c:v>
                </c:pt>
                <c:pt idx="1420">
                  <c:v>35471</c:v>
                </c:pt>
                <c:pt idx="1421">
                  <c:v>35464</c:v>
                </c:pt>
                <c:pt idx="1422">
                  <c:v>35457</c:v>
                </c:pt>
                <c:pt idx="1423">
                  <c:v>35450</c:v>
                </c:pt>
                <c:pt idx="1424">
                  <c:v>35443</c:v>
                </c:pt>
                <c:pt idx="1425">
                  <c:v>35436</c:v>
                </c:pt>
                <c:pt idx="1426">
                  <c:v>35429</c:v>
                </c:pt>
                <c:pt idx="1427">
                  <c:v>35422</c:v>
                </c:pt>
                <c:pt idx="1428">
                  <c:v>35415</c:v>
                </c:pt>
                <c:pt idx="1429">
                  <c:v>35408</c:v>
                </c:pt>
                <c:pt idx="1430">
                  <c:v>35401</c:v>
                </c:pt>
                <c:pt idx="1431">
                  <c:v>35394</c:v>
                </c:pt>
                <c:pt idx="1432">
                  <c:v>35387</c:v>
                </c:pt>
                <c:pt idx="1433">
                  <c:v>35380</c:v>
                </c:pt>
                <c:pt idx="1434">
                  <c:v>35373</c:v>
                </c:pt>
                <c:pt idx="1435">
                  <c:v>35366</c:v>
                </c:pt>
                <c:pt idx="1436">
                  <c:v>35359</c:v>
                </c:pt>
                <c:pt idx="1437">
                  <c:v>35352</c:v>
                </c:pt>
                <c:pt idx="1438">
                  <c:v>35345</c:v>
                </c:pt>
                <c:pt idx="1439">
                  <c:v>35338</c:v>
                </c:pt>
                <c:pt idx="1440">
                  <c:v>35331</c:v>
                </c:pt>
                <c:pt idx="1441">
                  <c:v>35324</c:v>
                </c:pt>
                <c:pt idx="1442">
                  <c:v>35317</c:v>
                </c:pt>
                <c:pt idx="1443">
                  <c:v>35310</c:v>
                </c:pt>
                <c:pt idx="1444">
                  <c:v>35303</c:v>
                </c:pt>
                <c:pt idx="1445">
                  <c:v>35296</c:v>
                </c:pt>
                <c:pt idx="1446">
                  <c:v>35289</c:v>
                </c:pt>
                <c:pt idx="1447">
                  <c:v>35282</c:v>
                </c:pt>
                <c:pt idx="1448">
                  <c:v>35275</c:v>
                </c:pt>
                <c:pt idx="1449">
                  <c:v>35268</c:v>
                </c:pt>
                <c:pt idx="1450">
                  <c:v>35261</c:v>
                </c:pt>
                <c:pt idx="1451">
                  <c:v>35254</c:v>
                </c:pt>
                <c:pt idx="1452">
                  <c:v>35247</c:v>
                </c:pt>
                <c:pt idx="1453">
                  <c:v>35240</c:v>
                </c:pt>
                <c:pt idx="1454">
                  <c:v>35233</c:v>
                </c:pt>
                <c:pt idx="1455">
                  <c:v>35226</c:v>
                </c:pt>
                <c:pt idx="1456">
                  <c:v>35219</c:v>
                </c:pt>
                <c:pt idx="1457">
                  <c:v>35212</c:v>
                </c:pt>
                <c:pt idx="1458">
                  <c:v>35205</c:v>
                </c:pt>
                <c:pt idx="1459">
                  <c:v>35198</c:v>
                </c:pt>
                <c:pt idx="1460">
                  <c:v>35191</c:v>
                </c:pt>
                <c:pt idx="1461">
                  <c:v>35184</c:v>
                </c:pt>
                <c:pt idx="1462">
                  <c:v>35177</c:v>
                </c:pt>
                <c:pt idx="1463">
                  <c:v>35170</c:v>
                </c:pt>
                <c:pt idx="1464">
                  <c:v>35163</c:v>
                </c:pt>
                <c:pt idx="1465">
                  <c:v>35156</c:v>
                </c:pt>
                <c:pt idx="1466">
                  <c:v>35149</c:v>
                </c:pt>
                <c:pt idx="1467">
                  <c:v>35142</c:v>
                </c:pt>
                <c:pt idx="1468">
                  <c:v>35135</c:v>
                </c:pt>
                <c:pt idx="1469">
                  <c:v>35128</c:v>
                </c:pt>
                <c:pt idx="1470">
                  <c:v>35121</c:v>
                </c:pt>
                <c:pt idx="1471">
                  <c:v>35114</c:v>
                </c:pt>
                <c:pt idx="1472">
                  <c:v>35107</c:v>
                </c:pt>
                <c:pt idx="1473">
                  <c:v>35100</c:v>
                </c:pt>
                <c:pt idx="1474">
                  <c:v>35093</c:v>
                </c:pt>
                <c:pt idx="1475">
                  <c:v>35086</c:v>
                </c:pt>
                <c:pt idx="1476">
                  <c:v>35079</c:v>
                </c:pt>
                <c:pt idx="1477">
                  <c:v>35072</c:v>
                </c:pt>
                <c:pt idx="1478">
                  <c:v>35065</c:v>
                </c:pt>
                <c:pt idx="1479">
                  <c:v>35058</c:v>
                </c:pt>
                <c:pt idx="1480">
                  <c:v>35051</c:v>
                </c:pt>
                <c:pt idx="1481">
                  <c:v>35044</c:v>
                </c:pt>
                <c:pt idx="1482">
                  <c:v>35037</c:v>
                </c:pt>
                <c:pt idx="1483">
                  <c:v>35030</c:v>
                </c:pt>
                <c:pt idx="1484">
                  <c:v>35023</c:v>
                </c:pt>
                <c:pt idx="1485">
                  <c:v>35016</c:v>
                </c:pt>
                <c:pt idx="1486">
                  <c:v>35009</c:v>
                </c:pt>
                <c:pt idx="1487">
                  <c:v>35002</c:v>
                </c:pt>
                <c:pt idx="1488">
                  <c:v>34995</c:v>
                </c:pt>
                <c:pt idx="1489">
                  <c:v>34988</c:v>
                </c:pt>
                <c:pt idx="1490">
                  <c:v>34981</c:v>
                </c:pt>
                <c:pt idx="1491">
                  <c:v>34974</c:v>
                </c:pt>
                <c:pt idx="1492">
                  <c:v>34967</c:v>
                </c:pt>
                <c:pt idx="1493">
                  <c:v>34960</c:v>
                </c:pt>
                <c:pt idx="1494">
                  <c:v>34953</c:v>
                </c:pt>
                <c:pt idx="1495">
                  <c:v>34946</c:v>
                </c:pt>
                <c:pt idx="1496">
                  <c:v>34939</c:v>
                </c:pt>
                <c:pt idx="1497">
                  <c:v>34932</c:v>
                </c:pt>
                <c:pt idx="1498">
                  <c:v>34925</c:v>
                </c:pt>
                <c:pt idx="1499">
                  <c:v>34918</c:v>
                </c:pt>
                <c:pt idx="1500">
                  <c:v>34911</c:v>
                </c:pt>
                <c:pt idx="1501">
                  <c:v>34904</c:v>
                </c:pt>
                <c:pt idx="1502">
                  <c:v>34897</c:v>
                </c:pt>
                <c:pt idx="1503">
                  <c:v>34890</c:v>
                </c:pt>
                <c:pt idx="1504">
                  <c:v>34883</c:v>
                </c:pt>
                <c:pt idx="1505">
                  <c:v>34876</c:v>
                </c:pt>
                <c:pt idx="1506">
                  <c:v>34869</c:v>
                </c:pt>
                <c:pt idx="1507">
                  <c:v>34862</c:v>
                </c:pt>
                <c:pt idx="1508">
                  <c:v>34855</c:v>
                </c:pt>
                <c:pt idx="1509">
                  <c:v>34848</c:v>
                </c:pt>
                <c:pt idx="1510">
                  <c:v>34841</c:v>
                </c:pt>
                <c:pt idx="1511">
                  <c:v>34834</c:v>
                </c:pt>
                <c:pt idx="1512">
                  <c:v>34827</c:v>
                </c:pt>
                <c:pt idx="1513">
                  <c:v>34820</c:v>
                </c:pt>
                <c:pt idx="1514">
                  <c:v>34813</c:v>
                </c:pt>
                <c:pt idx="1515">
                  <c:v>34806</c:v>
                </c:pt>
                <c:pt idx="1516">
                  <c:v>34799</c:v>
                </c:pt>
                <c:pt idx="1517">
                  <c:v>34792</c:v>
                </c:pt>
                <c:pt idx="1518">
                  <c:v>34785</c:v>
                </c:pt>
                <c:pt idx="1519">
                  <c:v>34778</c:v>
                </c:pt>
                <c:pt idx="1520">
                  <c:v>34771</c:v>
                </c:pt>
                <c:pt idx="1521">
                  <c:v>34764</c:v>
                </c:pt>
                <c:pt idx="1522">
                  <c:v>34757</c:v>
                </c:pt>
                <c:pt idx="1523">
                  <c:v>34750</c:v>
                </c:pt>
                <c:pt idx="1524">
                  <c:v>34743</c:v>
                </c:pt>
                <c:pt idx="1525">
                  <c:v>34736</c:v>
                </c:pt>
                <c:pt idx="1526">
                  <c:v>34729</c:v>
                </c:pt>
                <c:pt idx="1527">
                  <c:v>34722</c:v>
                </c:pt>
                <c:pt idx="1528">
                  <c:v>34715</c:v>
                </c:pt>
                <c:pt idx="1529">
                  <c:v>34708</c:v>
                </c:pt>
                <c:pt idx="1530">
                  <c:v>34701</c:v>
                </c:pt>
                <c:pt idx="1531">
                  <c:v>34694</c:v>
                </c:pt>
                <c:pt idx="1532">
                  <c:v>34687</c:v>
                </c:pt>
                <c:pt idx="1533">
                  <c:v>34680</c:v>
                </c:pt>
                <c:pt idx="1534">
                  <c:v>34673</c:v>
                </c:pt>
                <c:pt idx="1535">
                  <c:v>34666</c:v>
                </c:pt>
                <c:pt idx="1536">
                  <c:v>34659</c:v>
                </c:pt>
                <c:pt idx="1537">
                  <c:v>34652</c:v>
                </c:pt>
                <c:pt idx="1538">
                  <c:v>34645</c:v>
                </c:pt>
                <c:pt idx="1539">
                  <c:v>34638</c:v>
                </c:pt>
                <c:pt idx="1540">
                  <c:v>34631</c:v>
                </c:pt>
                <c:pt idx="1541">
                  <c:v>34624</c:v>
                </c:pt>
                <c:pt idx="1542">
                  <c:v>34617</c:v>
                </c:pt>
                <c:pt idx="1543">
                  <c:v>34610</c:v>
                </c:pt>
                <c:pt idx="1544">
                  <c:v>34603</c:v>
                </c:pt>
                <c:pt idx="1545">
                  <c:v>34596</c:v>
                </c:pt>
                <c:pt idx="1546">
                  <c:v>34589</c:v>
                </c:pt>
                <c:pt idx="1547">
                  <c:v>34582</c:v>
                </c:pt>
                <c:pt idx="1548">
                  <c:v>34575</c:v>
                </c:pt>
                <c:pt idx="1549">
                  <c:v>34568</c:v>
                </c:pt>
                <c:pt idx="1550">
                  <c:v>34561</c:v>
                </c:pt>
                <c:pt idx="1551">
                  <c:v>34554</c:v>
                </c:pt>
                <c:pt idx="1552">
                  <c:v>34547</c:v>
                </c:pt>
                <c:pt idx="1553">
                  <c:v>34540</c:v>
                </c:pt>
                <c:pt idx="1554">
                  <c:v>34533</c:v>
                </c:pt>
                <c:pt idx="1555">
                  <c:v>34526</c:v>
                </c:pt>
                <c:pt idx="1556">
                  <c:v>34519</c:v>
                </c:pt>
                <c:pt idx="1557">
                  <c:v>34512</c:v>
                </c:pt>
                <c:pt idx="1558">
                  <c:v>34505</c:v>
                </c:pt>
                <c:pt idx="1559">
                  <c:v>34498</c:v>
                </c:pt>
                <c:pt idx="1560">
                  <c:v>34491</c:v>
                </c:pt>
                <c:pt idx="1561">
                  <c:v>34484</c:v>
                </c:pt>
                <c:pt idx="1562">
                  <c:v>34477</c:v>
                </c:pt>
                <c:pt idx="1563">
                  <c:v>34470</c:v>
                </c:pt>
                <c:pt idx="1564">
                  <c:v>34463</c:v>
                </c:pt>
                <c:pt idx="1565">
                  <c:v>34456</c:v>
                </c:pt>
                <c:pt idx="1566">
                  <c:v>34449</c:v>
                </c:pt>
                <c:pt idx="1567">
                  <c:v>34442</c:v>
                </c:pt>
                <c:pt idx="1568">
                  <c:v>34435</c:v>
                </c:pt>
                <c:pt idx="1569">
                  <c:v>34428</c:v>
                </c:pt>
                <c:pt idx="1570">
                  <c:v>34421</c:v>
                </c:pt>
                <c:pt idx="1571">
                  <c:v>34414</c:v>
                </c:pt>
                <c:pt idx="1572">
                  <c:v>34407</c:v>
                </c:pt>
                <c:pt idx="1573">
                  <c:v>34400</c:v>
                </c:pt>
                <c:pt idx="1574">
                  <c:v>34393</c:v>
                </c:pt>
                <c:pt idx="1575">
                  <c:v>34386</c:v>
                </c:pt>
                <c:pt idx="1576">
                  <c:v>34379</c:v>
                </c:pt>
                <c:pt idx="1577">
                  <c:v>34372</c:v>
                </c:pt>
                <c:pt idx="1578">
                  <c:v>34365</c:v>
                </c:pt>
                <c:pt idx="1579">
                  <c:v>34358</c:v>
                </c:pt>
                <c:pt idx="1580">
                  <c:v>34351</c:v>
                </c:pt>
                <c:pt idx="1581">
                  <c:v>34344</c:v>
                </c:pt>
                <c:pt idx="1582">
                  <c:v>34337</c:v>
                </c:pt>
                <c:pt idx="1583">
                  <c:v>34330</c:v>
                </c:pt>
                <c:pt idx="1584">
                  <c:v>34323</c:v>
                </c:pt>
                <c:pt idx="1585">
                  <c:v>34316</c:v>
                </c:pt>
                <c:pt idx="1586">
                  <c:v>34309</c:v>
                </c:pt>
                <c:pt idx="1587">
                  <c:v>34302</c:v>
                </c:pt>
                <c:pt idx="1588">
                  <c:v>34295</c:v>
                </c:pt>
                <c:pt idx="1589">
                  <c:v>34288</c:v>
                </c:pt>
                <c:pt idx="1590">
                  <c:v>34281</c:v>
                </c:pt>
                <c:pt idx="1591">
                  <c:v>34274</c:v>
                </c:pt>
                <c:pt idx="1592">
                  <c:v>34267</c:v>
                </c:pt>
                <c:pt idx="1593">
                  <c:v>34260</c:v>
                </c:pt>
                <c:pt idx="1594">
                  <c:v>34253</c:v>
                </c:pt>
                <c:pt idx="1595">
                  <c:v>34246</c:v>
                </c:pt>
                <c:pt idx="1596">
                  <c:v>34239</c:v>
                </c:pt>
                <c:pt idx="1597">
                  <c:v>34232</c:v>
                </c:pt>
                <c:pt idx="1598">
                  <c:v>34225</c:v>
                </c:pt>
                <c:pt idx="1599">
                  <c:v>34218</c:v>
                </c:pt>
                <c:pt idx="1600">
                  <c:v>34211</c:v>
                </c:pt>
                <c:pt idx="1601">
                  <c:v>34204</c:v>
                </c:pt>
                <c:pt idx="1602">
                  <c:v>34197</c:v>
                </c:pt>
                <c:pt idx="1603">
                  <c:v>34190</c:v>
                </c:pt>
                <c:pt idx="1604">
                  <c:v>34183</c:v>
                </c:pt>
                <c:pt idx="1605">
                  <c:v>34176</c:v>
                </c:pt>
                <c:pt idx="1606">
                  <c:v>34169</c:v>
                </c:pt>
                <c:pt idx="1607">
                  <c:v>34162</c:v>
                </c:pt>
                <c:pt idx="1608">
                  <c:v>34155</c:v>
                </c:pt>
                <c:pt idx="1609">
                  <c:v>34148</c:v>
                </c:pt>
                <c:pt idx="1610">
                  <c:v>34141</c:v>
                </c:pt>
                <c:pt idx="1611">
                  <c:v>34134</c:v>
                </c:pt>
                <c:pt idx="1612">
                  <c:v>34127</c:v>
                </c:pt>
                <c:pt idx="1613">
                  <c:v>34120</c:v>
                </c:pt>
                <c:pt idx="1614">
                  <c:v>34113</c:v>
                </c:pt>
                <c:pt idx="1615">
                  <c:v>34106</c:v>
                </c:pt>
                <c:pt idx="1616">
                  <c:v>34099</c:v>
                </c:pt>
                <c:pt idx="1617">
                  <c:v>34092</c:v>
                </c:pt>
                <c:pt idx="1618">
                  <c:v>34085</c:v>
                </c:pt>
                <c:pt idx="1619">
                  <c:v>34078</c:v>
                </c:pt>
                <c:pt idx="1620">
                  <c:v>34071</c:v>
                </c:pt>
                <c:pt idx="1621">
                  <c:v>34064</c:v>
                </c:pt>
                <c:pt idx="1622">
                  <c:v>34057</c:v>
                </c:pt>
                <c:pt idx="1623">
                  <c:v>34050</c:v>
                </c:pt>
                <c:pt idx="1624">
                  <c:v>34043</c:v>
                </c:pt>
                <c:pt idx="1625">
                  <c:v>34036</c:v>
                </c:pt>
                <c:pt idx="1626">
                  <c:v>34029</c:v>
                </c:pt>
                <c:pt idx="1627">
                  <c:v>34022</c:v>
                </c:pt>
                <c:pt idx="1628">
                  <c:v>34015</c:v>
                </c:pt>
                <c:pt idx="1629">
                  <c:v>34008</c:v>
                </c:pt>
                <c:pt idx="1630">
                  <c:v>34001</c:v>
                </c:pt>
                <c:pt idx="1631">
                  <c:v>33994</c:v>
                </c:pt>
                <c:pt idx="1632">
                  <c:v>33987</c:v>
                </c:pt>
                <c:pt idx="1633">
                  <c:v>33980</c:v>
                </c:pt>
                <c:pt idx="1634">
                  <c:v>33973</c:v>
                </c:pt>
                <c:pt idx="1635">
                  <c:v>33966</c:v>
                </c:pt>
                <c:pt idx="1636">
                  <c:v>33959</c:v>
                </c:pt>
                <c:pt idx="1637">
                  <c:v>33952</c:v>
                </c:pt>
                <c:pt idx="1638">
                  <c:v>33945</c:v>
                </c:pt>
                <c:pt idx="1639">
                  <c:v>33938</c:v>
                </c:pt>
                <c:pt idx="1640">
                  <c:v>33931</c:v>
                </c:pt>
                <c:pt idx="1641">
                  <c:v>33924</c:v>
                </c:pt>
                <c:pt idx="1642">
                  <c:v>33917</c:v>
                </c:pt>
                <c:pt idx="1643">
                  <c:v>33910</c:v>
                </c:pt>
                <c:pt idx="1644">
                  <c:v>33903</c:v>
                </c:pt>
                <c:pt idx="1645">
                  <c:v>33896</c:v>
                </c:pt>
                <c:pt idx="1646">
                  <c:v>33889</c:v>
                </c:pt>
                <c:pt idx="1647">
                  <c:v>33882</c:v>
                </c:pt>
                <c:pt idx="1648">
                  <c:v>33875</c:v>
                </c:pt>
                <c:pt idx="1649">
                  <c:v>33868</c:v>
                </c:pt>
                <c:pt idx="1650">
                  <c:v>33861</c:v>
                </c:pt>
                <c:pt idx="1651">
                  <c:v>33854</c:v>
                </c:pt>
                <c:pt idx="1652">
                  <c:v>33847</c:v>
                </c:pt>
                <c:pt idx="1653">
                  <c:v>33840</c:v>
                </c:pt>
                <c:pt idx="1654">
                  <c:v>33833</c:v>
                </c:pt>
                <c:pt idx="1655">
                  <c:v>33826</c:v>
                </c:pt>
                <c:pt idx="1656">
                  <c:v>33819</c:v>
                </c:pt>
                <c:pt idx="1657">
                  <c:v>33812</c:v>
                </c:pt>
                <c:pt idx="1658">
                  <c:v>33805</c:v>
                </c:pt>
                <c:pt idx="1659">
                  <c:v>33798</c:v>
                </c:pt>
                <c:pt idx="1660">
                  <c:v>33791</c:v>
                </c:pt>
                <c:pt idx="1661">
                  <c:v>33784</c:v>
                </c:pt>
                <c:pt idx="1662">
                  <c:v>33777</c:v>
                </c:pt>
                <c:pt idx="1663">
                  <c:v>33770</c:v>
                </c:pt>
                <c:pt idx="1664">
                  <c:v>33763</c:v>
                </c:pt>
                <c:pt idx="1665">
                  <c:v>33756</c:v>
                </c:pt>
                <c:pt idx="1666">
                  <c:v>33749</c:v>
                </c:pt>
                <c:pt idx="1667">
                  <c:v>33742</c:v>
                </c:pt>
                <c:pt idx="1668">
                  <c:v>33735</c:v>
                </c:pt>
                <c:pt idx="1669">
                  <c:v>33728</c:v>
                </c:pt>
                <c:pt idx="1670">
                  <c:v>33721</c:v>
                </c:pt>
                <c:pt idx="1671">
                  <c:v>33714</c:v>
                </c:pt>
                <c:pt idx="1672">
                  <c:v>33707</c:v>
                </c:pt>
                <c:pt idx="1673">
                  <c:v>33700</c:v>
                </c:pt>
                <c:pt idx="1674">
                  <c:v>33693</c:v>
                </c:pt>
                <c:pt idx="1675">
                  <c:v>33686</c:v>
                </c:pt>
                <c:pt idx="1676">
                  <c:v>33679</c:v>
                </c:pt>
                <c:pt idx="1677">
                  <c:v>33672</c:v>
                </c:pt>
                <c:pt idx="1678">
                  <c:v>33665</c:v>
                </c:pt>
                <c:pt idx="1679">
                  <c:v>33658</c:v>
                </c:pt>
                <c:pt idx="1680">
                  <c:v>33651</c:v>
                </c:pt>
                <c:pt idx="1681">
                  <c:v>33644</c:v>
                </c:pt>
                <c:pt idx="1682">
                  <c:v>33637</c:v>
                </c:pt>
                <c:pt idx="1683">
                  <c:v>33630</c:v>
                </c:pt>
                <c:pt idx="1684">
                  <c:v>33623</c:v>
                </c:pt>
                <c:pt idx="1685">
                  <c:v>33616</c:v>
                </c:pt>
                <c:pt idx="1686">
                  <c:v>33609</c:v>
                </c:pt>
                <c:pt idx="1687">
                  <c:v>33602</c:v>
                </c:pt>
                <c:pt idx="1688">
                  <c:v>33595</c:v>
                </c:pt>
                <c:pt idx="1689">
                  <c:v>33588</c:v>
                </c:pt>
                <c:pt idx="1690">
                  <c:v>33581</c:v>
                </c:pt>
                <c:pt idx="1691">
                  <c:v>33574</c:v>
                </c:pt>
                <c:pt idx="1692">
                  <c:v>33567</c:v>
                </c:pt>
                <c:pt idx="1693">
                  <c:v>33560</c:v>
                </c:pt>
                <c:pt idx="1694">
                  <c:v>33553</c:v>
                </c:pt>
                <c:pt idx="1695">
                  <c:v>33546</c:v>
                </c:pt>
                <c:pt idx="1696">
                  <c:v>33539</c:v>
                </c:pt>
                <c:pt idx="1697">
                  <c:v>33532</c:v>
                </c:pt>
                <c:pt idx="1698">
                  <c:v>33525</c:v>
                </c:pt>
                <c:pt idx="1699">
                  <c:v>33518</c:v>
                </c:pt>
                <c:pt idx="1700">
                  <c:v>33511</c:v>
                </c:pt>
                <c:pt idx="1701">
                  <c:v>33504</c:v>
                </c:pt>
                <c:pt idx="1702">
                  <c:v>33497</c:v>
                </c:pt>
                <c:pt idx="1703">
                  <c:v>33490</c:v>
                </c:pt>
                <c:pt idx="1704">
                  <c:v>33483</c:v>
                </c:pt>
                <c:pt idx="1705">
                  <c:v>33476</c:v>
                </c:pt>
                <c:pt idx="1706">
                  <c:v>33469</c:v>
                </c:pt>
                <c:pt idx="1707">
                  <c:v>33462</c:v>
                </c:pt>
                <c:pt idx="1708">
                  <c:v>33455</c:v>
                </c:pt>
                <c:pt idx="1709">
                  <c:v>33448</c:v>
                </c:pt>
                <c:pt idx="1710">
                  <c:v>33441</c:v>
                </c:pt>
                <c:pt idx="1711">
                  <c:v>33434</c:v>
                </c:pt>
                <c:pt idx="1712">
                  <c:v>33427</c:v>
                </c:pt>
                <c:pt idx="1713">
                  <c:v>33420</c:v>
                </c:pt>
                <c:pt idx="1714">
                  <c:v>33413</c:v>
                </c:pt>
                <c:pt idx="1715">
                  <c:v>33406</c:v>
                </c:pt>
                <c:pt idx="1716">
                  <c:v>33399</c:v>
                </c:pt>
                <c:pt idx="1717">
                  <c:v>33392</c:v>
                </c:pt>
                <c:pt idx="1718">
                  <c:v>33385</c:v>
                </c:pt>
                <c:pt idx="1719">
                  <c:v>33378</c:v>
                </c:pt>
                <c:pt idx="1720">
                  <c:v>33371</c:v>
                </c:pt>
                <c:pt idx="1721">
                  <c:v>33364</c:v>
                </c:pt>
                <c:pt idx="1722">
                  <c:v>33357</c:v>
                </c:pt>
                <c:pt idx="1723">
                  <c:v>33350</c:v>
                </c:pt>
                <c:pt idx="1724">
                  <c:v>33343</c:v>
                </c:pt>
                <c:pt idx="1725">
                  <c:v>33336</c:v>
                </c:pt>
                <c:pt idx="1726">
                  <c:v>33329</c:v>
                </c:pt>
                <c:pt idx="1727">
                  <c:v>33322</c:v>
                </c:pt>
                <c:pt idx="1728">
                  <c:v>33315</c:v>
                </c:pt>
                <c:pt idx="1729">
                  <c:v>33308</c:v>
                </c:pt>
                <c:pt idx="1730">
                  <c:v>33301</c:v>
                </c:pt>
                <c:pt idx="1731">
                  <c:v>33294</c:v>
                </c:pt>
                <c:pt idx="1732">
                  <c:v>33287</c:v>
                </c:pt>
                <c:pt idx="1733">
                  <c:v>33280</c:v>
                </c:pt>
                <c:pt idx="1734">
                  <c:v>33273</c:v>
                </c:pt>
                <c:pt idx="1735">
                  <c:v>33266</c:v>
                </c:pt>
                <c:pt idx="1736">
                  <c:v>33259</c:v>
                </c:pt>
                <c:pt idx="1737">
                  <c:v>33252</c:v>
                </c:pt>
                <c:pt idx="1738">
                  <c:v>33245</c:v>
                </c:pt>
                <c:pt idx="1739">
                  <c:v>33238</c:v>
                </c:pt>
                <c:pt idx="1740">
                  <c:v>33231</c:v>
                </c:pt>
                <c:pt idx="1741">
                  <c:v>33224</c:v>
                </c:pt>
                <c:pt idx="1742">
                  <c:v>33217</c:v>
                </c:pt>
                <c:pt idx="1743">
                  <c:v>33210</c:v>
                </c:pt>
                <c:pt idx="1744">
                  <c:v>33203</c:v>
                </c:pt>
                <c:pt idx="1745">
                  <c:v>33196</c:v>
                </c:pt>
                <c:pt idx="1746">
                  <c:v>33189</c:v>
                </c:pt>
                <c:pt idx="1747">
                  <c:v>33182</c:v>
                </c:pt>
                <c:pt idx="1748">
                  <c:v>33175</c:v>
                </c:pt>
                <c:pt idx="1749">
                  <c:v>33168</c:v>
                </c:pt>
                <c:pt idx="1750">
                  <c:v>33161</c:v>
                </c:pt>
                <c:pt idx="1751">
                  <c:v>33154</c:v>
                </c:pt>
                <c:pt idx="1752">
                  <c:v>33147</c:v>
                </c:pt>
                <c:pt idx="1753">
                  <c:v>33140</c:v>
                </c:pt>
                <c:pt idx="1754">
                  <c:v>33133</c:v>
                </c:pt>
                <c:pt idx="1755">
                  <c:v>33126</c:v>
                </c:pt>
                <c:pt idx="1756">
                  <c:v>33119</c:v>
                </c:pt>
                <c:pt idx="1757">
                  <c:v>33112</c:v>
                </c:pt>
                <c:pt idx="1758">
                  <c:v>33105</c:v>
                </c:pt>
                <c:pt idx="1759">
                  <c:v>33098</c:v>
                </c:pt>
                <c:pt idx="1760">
                  <c:v>33091</c:v>
                </c:pt>
                <c:pt idx="1761">
                  <c:v>33084</c:v>
                </c:pt>
                <c:pt idx="1762">
                  <c:v>33077</c:v>
                </c:pt>
                <c:pt idx="1763">
                  <c:v>33070</c:v>
                </c:pt>
                <c:pt idx="1764">
                  <c:v>33063</c:v>
                </c:pt>
                <c:pt idx="1765">
                  <c:v>33056</c:v>
                </c:pt>
                <c:pt idx="1766">
                  <c:v>33049</c:v>
                </c:pt>
                <c:pt idx="1767">
                  <c:v>33042</c:v>
                </c:pt>
                <c:pt idx="1768">
                  <c:v>33035</c:v>
                </c:pt>
                <c:pt idx="1769">
                  <c:v>33028</c:v>
                </c:pt>
                <c:pt idx="1770">
                  <c:v>33021</c:v>
                </c:pt>
                <c:pt idx="1771">
                  <c:v>33014</c:v>
                </c:pt>
                <c:pt idx="1772">
                  <c:v>33007</c:v>
                </c:pt>
                <c:pt idx="1773">
                  <c:v>33000</c:v>
                </c:pt>
                <c:pt idx="1774">
                  <c:v>32993</c:v>
                </c:pt>
                <c:pt idx="1775">
                  <c:v>32986</c:v>
                </c:pt>
                <c:pt idx="1776">
                  <c:v>32979</c:v>
                </c:pt>
                <c:pt idx="1777">
                  <c:v>32972</c:v>
                </c:pt>
                <c:pt idx="1778">
                  <c:v>32965</c:v>
                </c:pt>
                <c:pt idx="1779">
                  <c:v>32958</c:v>
                </c:pt>
                <c:pt idx="1780">
                  <c:v>32951</c:v>
                </c:pt>
                <c:pt idx="1781">
                  <c:v>32944</c:v>
                </c:pt>
                <c:pt idx="1782">
                  <c:v>32937</c:v>
                </c:pt>
                <c:pt idx="1783">
                  <c:v>32930</c:v>
                </c:pt>
                <c:pt idx="1784">
                  <c:v>32923</c:v>
                </c:pt>
                <c:pt idx="1785">
                  <c:v>32916</c:v>
                </c:pt>
                <c:pt idx="1786">
                  <c:v>32909</c:v>
                </c:pt>
                <c:pt idx="1787">
                  <c:v>32902</c:v>
                </c:pt>
                <c:pt idx="1788">
                  <c:v>32895</c:v>
                </c:pt>
                <c:pt idx="1789">
                  <c:v>32888</c:v>
                </c:pt>
                <c:pt idx="1790">
                  <c:v>32881</c:v>
                </c:pt>
                <c:pt idx="1791">
                  <c:v>32874</c:v>
                </c:pt>
                <c:pt idx="1792">
                  <c:v>32867</c:v>
                </c:pt>
                <c:pt idx="1793">
                  <c:v>32860</c:v>
                </c:pt>
                <c:pt idx="1794">
                  <c:v>32853</c:v>
                </c:pt>
                <c:pt idx="1795">
                  <c:v>32846</c:v>
                </c:pt>
                <c:pt idx="1796">
                  <c:v>32839</c:v>
                </c:pt>
                <c:pt idx="1797">
                  <c:v>32832</c:v>
                </c:pt>
                <c:pt idx="1798">
                  <c:v>32825</c:v>
                </c:pt>
                <c:pt idx="1799">
                  <c:v>32818</c:v>
                </c:pt>
                <c:pt idx="1800">
                  <c:v>32811</c:v>
                </c:pt>
                <c:pt idx="1801">
                  <c:v>32804</c:v>
                </c:pt>
                <c:pt idx="1802">
                  <c:v>32797</c:v>
                </c:pt>
                <c:pt idx="1803">
                  <c:v>32790</c:v>
                </c:pt>
                <c:pt idx="1804">
                  <c:v>32783</c:v>
                </c:pt>
                <c:pt idx="1805">
                  <c:v>32776</c:v>
                </c:pt>
                <c:pt idx="1806">
                  <c:v>32769</c:v>
                </c:pt>
                <c:pt idx="1807">
                  <c:v>32762</c:v>
                </c:pt>
                <c:pt idx="1808">
                  <c:v>32755</c:v>
                </c:pt>
                <c:pt idx="1809">
                  <c:v>32748</c:v>
                </c:pt>
                <c:pt idx="1810">
                  <c:v>32741</c:v>
                </c:pt>
                <c:pt idx="1811">
                  <c:v>32734</c:v>
                </c:pt>
                <c:pt idx="1812">
                  <c:v>32727</c:v>
                </c:pt>
                <c:pt idx="1813">
                  <c:v>32720</c:v>
                </c:pt>
                <c:pt idx="1814">
                  <c:v>32713</c:v>
                </c:pt>
                <c:pt idx="1815">
                  <c:v>32706</c:v>
                </c:pt>
                <c:pt idx="1816">
                  <c:v>32699</c:v>
                </c:pt>
                <c:pt idx="1817">
                  <c:v>32692</c:v>
                </c:pt>
                <c:pt idx="1818">
                  <c:v>32685</c:v>
                </c:pt>
                <c:pt idx="1819">
                  <c:v>32678</c:v>
                </c:pt>
                <c:pt idx="1820">
                  <c:v>32671</c:v>
                </c:pt>
                <c:pt idx="1821">
                  <c:v>32664</c:v>
                </c:pt>
                <c:pt idx="1822">
                  <c:v>32657</c:v>
                </c:pt>
                <c:pt idx="1823">
                  <c:v>32650</c:v>
                </c:pt>
                <c:pt idx="1824">
                  <c:v>32643</c:v>
                </c:pt>
                <c:pt idx="1825">
                  <c:v>32636</c:v>
                </c:pt>
                <c:pt idx="1826">
                  <c:v>32629</c:v>
                </c:pt>
                <c:pt idx="1827">
                  <c:v>32622</c:v>
                </c:pt>
                <c:pt idx="1828">
                  <c:v>32615</c:v>
                </c:pt>
                <c:pt idx="1829">
                  <c:v>32608</c:v>
                </c:pt>
                <c:pt idx="1830">
                  <c:v>32601</c:v>
                </c:pt>
                <c:pt idx="1831">
                  <c:v>32594</c:v>
                </c:pt>
                <c:pt idx="1832">
                  <c:v>32587</c:v>
                </c:pt>
                <c:pt idx="1833">
                  <c:v>32580</c:v>
                </c:pt>
                <c:pt idx="1834">
                  <c:v>32573</c:v>
                </c:pt>
                <c:pt idx="1835">
                  <c:v>32566</c:v>
                </c:pt>
                <c:pt idx="1836">
                  <c:v>32559</c:v>
                </c:pt>
                <c:pt idx="1837">
                  <c:v>32552</c:v>
                </c:pt>
                <c:pt idx="1838">
                  <c:v>32545</c:v>
                </c:pt>
                <c:pt idx="1839">
                  <c:v>32538</c:v>
                </c:pt>
                <c:pt idx="1840">
                  <c:v>32531</c:v>
                </c:pt>
                <c:pt idx="1841">
                  <c:v>32524</c:v>
                </c:pt>
                <c:pt idx="1842">
                  <c:v>32517</c:v>
                </c:pt>
                <c:pt idx="1843">
                  <c:v>32510</c:v>
                </c:pt>
                <c:pt idx="1844">
                  <c:v>32503</c:v>
                </c:pt>
                <c:pt idx="1845">
                  <c:v>32496</c:v>
                </c:pt>
                <c:pt idx="1846">
                  <c:v>32489</c:v>
                </c:pt>
                <c:pt idx="1847">
                  <c:v>32482</c:v>
                </c:pt>
                <c:pt idx="1848">
                  <c:v>32475</c:v>
                </c:pt>
                <c:pt idx="1849">
                  <c:v>32468</c:v>
                </c:pt>
                <c:pt idx="1850">
                  <c:v>32461</c:v>
                </c:pt>
                <c:pt idx="1851">
                  <c:v>32454</c:v>
                </c:pt>
                <c:pt idx="1852">
                  <c:v>32447</c:v>
                </c:pt>
                <c:pt idx="1853">
                  <c:v>32440</c:v>
                </c:pt>
                <c:pt idx="1854">
                  <c:v>32433</c:v>
                </c:pt>
                <c:pt idx="1855">
                  <c:v>32426</c:v>
                </c:pt>
                <c:pt idx="1856">
                  <c:v>32419</c:v>
                </c:pt>
                <c:pt idx="1857">
                  <c:v>32412</c:v>
                </c:pt>
                <c:pt idx="1858">
                  <c:v>32405</c:v>
                </c:pt>
                <c:pt idx="1859">
                  <c:v>32398</c:v>
                </c:pt>
                <c:pt idx="1860">
                  <c:v>32391</c:v>
                </c:pt>
                <c:pt idx="1861">
                  <c:v>32384</c:v>
                </c:pt>
                <c:pt idx="1862">
                  <c:v>32377</c:v>
                </c:pt>
                <c:pt idx="1863">
                  <c:v>32370</c:v>
                </c:pt>
                <c:pt idx="1864">
                  <c:v>32363</c:v>
                </c:pt>
                <c:pt idx="1865">
                  <c:v>32356</c:v>
                </c:pt>
                <c:pt idx="1866">
                  <c:v>32349</c:v>
                </c:pt>
                <c:pt idx="1867">
                  <c:v>32342</c:v>
                </c:pt>
                <c:pt idx="1868">
                  <c:v>32335</c:v>
                </c:pt>
                <c:pt idx="1869">
                  <c:v>32328</c:v>
                </c:pt>
                <c:pt idx="1870">
                  <c:v>32321</c:v>
                </c:pt>
                <c:pt idx="1871">
                  <c:v>32314</c:v>
                </c:pt>
                <c:pt idx="1872">
                  <c:v>32307</c:v>
                </c:pt>
                <c:pt idx="1873">
                  <c:v>32300</c:v>
                </c:pt>
                <c:pt idx="1874">
                  <c:v>32293</c:v>
                </c:pt>
                <c:pt idx="1875">
                  <c:v>32286</c:v>
                </c:pt>
                <c:pt idx="1876">
                  <c:v>32279</c:v>
                </c:pt>
                <c:pt idx="1877">
                  <c:v>32272</c:v>
                </c:pt>
                <c:pt idx="1878">
                  <c:v>32265</c:v>
                </c:pt>
                <c:pt idx="1879">
                  <c:v>32258</c:v>
                </c:pt>
                <c:pt idx="1880">
                  <c:v>32251</c:v>
                </c:pt>
                <c:pt idx="1881">
                  <c:v>32244</c:v>
                </c:pt>
                <c:pt idx="1882">
                  <c:v>32237</c:v>
                </c:pt>
                <c:pt idx="1883">
                  <c:v>32230</c:v>
                </c:pt>
                <c:pt idx="1884">
                  <c:v>32223</c:v>
                </c:pt>
                <c:pt idx="1885">
                  <c:v>32216</c:v>
                </c:pt>
                <c:pt idx="1886">
                  <c:v>32209</c:v>
                </c:pt>
                <c:pt idx="1887">
                  <c:v>32202</c:v>
                </c:pt>
                <c:pt idx="1888">
                  <c:v>32195</c:v>
                </c:pt>
                <c:pt idx="1889">
                  <c:v>32188</c:v>
                </c:pt>
                <c:pt idx="1890">
                  <c:v>32181</c:v>
                </c:pt>
                <c:pt idx="1891">
                  <c:v>32174</c:v>
                </c:pt>
                <c:pt idx="1892">
                  <c:v>32167</c:v>
                </c:pt>
                <c:pt idx="1893">
                  <c:v>32160</c:v>
                </c:pt>
                <c:pt idx="1894">
                  <c:v>32153</c:v>
                </c:pt>
                <c:pt idx="1895">
                  <c:v>32146</c:v>
                </c:pt>
                <c:pt idx="1896">
                  <c:v>32139</c:v>
                </c:pt>
                <c:pt idx="1897">
                  <c:v>32132</c:v>
                </c:pt>
                <c:pt idx="1898">
                  <c:v>32125</c:v>
                </c:pt>
                <c:pt idx="1899">
                  <c:v>32118</c:v>
                </c:pt>
                <c:pt idx="1900">
                  <c:v>32111</c:v>
                </c:pt>
                <c:pt idx="1901">
                  <c:v>32104</c:v>
                </c:pt>
                <c:pt idx="1902">
                  <c:v>32097</c:v>
                </c:pt>
                <c:pt idx="1903">
                  <c:v>32090</c:v>
                </c:pt>
                <c:pt idx="1904">
                  <c:v>32083</c:v>
                </c:pt>
                <c:pt idx="1905">
                  <c:v>32076</c:v>
                </c:pt>
                <c:pt idx="1906">
                  <c:v>32069</c:v>
                </c:pt>
                <c:pt idx="1907">
                  <c:v>32062</c:v>
                </c:pt>
                <c:pt idx="1908">
                  <c:v>32055</c:v>
                </c:pt>
                <c:pt idx="1909">
                  <c:v>32048</c:v>
                </c:pt>
                <c:pt idx="1910">
                  <c:v>32041</c:v>
                </c:pt>
                <c:pt idx="1911">
                  <c:v>32034</c:v>
                </c:pt>
                <c:pt idx="1912">
                  <c:v>32027</c:v>
                </c:pt>
                <c:pt idx="1913">
                  <c:v>32020</c:v>
                </c:pt>
                <c:pt idx="1914">
                  <c:v>32013</c:v>
                </c:pt>
                <c:pt idx="1915">
                  <c:v>32006</c:v>
                </c:pt>
                <c:pt idx="1916">
                  <c:v>31999</c:v>
                </c:pt>
                <c:pt idx="1917">
                  <c:v>31992</c:v>
                </c:pt>
                <c:pt idx="1918">
                  <c:v>31985</c:v>
                </c:pt>
                <c:pt idx="1919">
                  <c:v>31978</c:v>
                </c:pt>
                <c:pt idx="1920">
                  <c:v>31971</c:v>
                </c:pt>
                <c:pt idx="1921">
                  <c:v>31964</c:v>
                </c:pt>
                <c:pt idx="1922">
                  <c:v>31957</c:v>
                </c:pt>
                <c:pt idx="1923">
                  <c:v>31950</c:v>
                </c:pt>
                <c:pt idx="1924">
                  <c:v>31943</c:v>
                </c:pt>
                <c:pt idx="1925">
                  <c:v>31936</c:v>
                </c:pt>
                <c:pt idx="1926">
                  <c:v>31929</c:v>
                </c:pt>
                <c:pt idx="1927">
                  <c:v>31922</c:v>
                </c:pt>
                <c:pt idx="1928">
                  <c:v>31915</c:v>
                </c:pt>
                <c:pt idx="1929">
                  <c:v>31908</c:v>
                </c:pt>
                <c:pt idx="1930">
                  <c:v>31901</c:v>
                </c:pt>
                <c:pt idx="1931">
                  <c:v>31894</c:v>
                </c:pt>
                <c:pt idx="1932">
                  <c:v>31887</c:v>
                </c:pt>
                <c:pt idx="1933">
                  <c:v>31880</c:v>
                </c:pt>
                <c:pt idx="1934">
                  <c:v>31873</c:v>
                </c:pt>
                <c:pt idx="1935">
                  <c:v>31866</c:v>
                </c:pt>
                <c:pt idx="1936">
                  <c:v>31859</c:v>
                </c:pt>
                <c:pt idx="1937">
                  <c:v>31852</c:v>
                </c:pt>
                <c:pt idx="1938">
                  <c:v>31845</c:v>
                </c:pt>
                <c:pt idx="1939">
                  <c:v>31838</c:v>
                </c:pt>
                <c:pt idx="1940">
                  <c:v>31831</c:v>
                </c:pt>
                <c:pt idx="1941">
                  <c:v>31824</c:v>
                </c:pt>
                <c:pt idx="1942">
                  <c:v>31817</c:v>
                </c:pt>
                <c:pt idx="1943">
                  <c:v>31810</c:v>
                </c:pt>
                <c:pt idx="1944">
                  <c:v>31803</c:v>
                </c:pt>
                <c:pt idx="1945">
                  <c:v>31796</c:v>
                </c:pt>
                <c:pt idx="1946">
                  <c:v>31789</c:v>
                </c:pt>
                <c:pt idx="1947">
                  <c:v>31782</c:v>
                </c:pt>
                <c:pt idx="1948">
                  <c:v>31775</c:v>
                </c:pt>
                <c:pt idx="1949">
                  <c:v>31768</c:v>
                </c:pt>
                <c:pt idx="1950">
                  <c:v>31761</c:v>
                </c:pt>
                <c:pt idx="1951">
                  <c:v>31754</c:v>
                </c:pt>
                <c:pt idx="1952">
                  <c:v>31747</c:v>
                </c:pt>
                <c:pt idx="1953">
                  <c:v>31740</c:v>
                </c:pt>
                <c:pt idx="1954">
                  <c:v>31733</c:v>
                </c:pt>
                <c:pt idx="1955">
                  <c:v>31726</c:v>
                </c:pt>
                <c:pt idx="1956">
                  <c:v>31719</c:v>
                </c:pt>
                <c:pt idx="1957">
                  <c:v>31712</c:v>
                </c:pt>
                <c:pt idx="1958">
                  <c:v>31705</c:v>
                </c:pt>
                <c:pt idx="1959">
                  <c:v>31698</c:v>
                </c:pt>
                <c:pt idx="1960">
                  <c:v>31691</c:v>
                </c:pt>
                <c:pt idx="1961">
                  <c:v>31684</c:v>
                </c:pt>
                <c:pt idx="1962">
                  <c:v>31677</c:v>
                </c:pt>
                <c:pt idx="1963">
                  <c:v>31670</c:v>
                </c:pt>
                <c:pt idx="1964">
                  <c:v>31663</c:v>
                </c:pt>
                <c:pt idx="1965">
                  <c:v>31656</c:v>
                </c:pt>
                <c:pt idx="1966">
                  <c:v>31649</c:v>
                </c:pt>
                <c:pt idx="1967">
                  <c:v>31642</c:v>
                </c:pt>
                <c:pt idx="1968">
                  <c:v>31635</c:v>
                </c:pt>
                <c:pt idx="1969">
                  <c:v>31628</c:v>
                </c:pt>
                <c:pt idx="1970">
                  <c:v>31621</c:v>
                </c:pt>
                <c:pt idx="1971">
                  <c:v>31614</c:v>
                </c:pt>
                <c:pt idx="1972">
                  <c:v>31607</c:v>
                </c:pt>
                <c:pt idx="1973">
                  <c:v>31600</c:v>
                </c:pt>
                <c:pt idx="1974">
                  <c:v>31593</c:v>
                </c:pt>
                <c:pt idx="1975">
                  <c:v>31586</c:v>
                </c:pt>
                <c:pt idx="1976">
                  <c:v>31579</c:v>
                </c:pt>
                <c:pt idx="1977">
                  <c:v>31572</c:v>
                </c:pt>
                <c:pt idx="1978">
                  <c:v>31565</c:v>
                </c:pt>
                <c:pt idx="1979">
                  <c:v>31558</c:v>
                </c:pt>
                <c:pt idx="1980">
                  <c:v>31551</c:v>
                </c:pt>
                <c:pt idx="1981">
                  <c:v>31544</c:v>
                </c:pt>
                <c:pt idx="1982">
                  <c:v>31537</c:v>
                </c:pt>
                <c:pt idx="1983">
                  <c:v>31530</c:v>
                </c:pt>
                <c:pt idx="1984">
                  <c:v>31523</c:v>
                </c:pt>
                <c:pt idx="1985">
                  <c:v>31516</c:v>
                </c:pt>
                <c:pt idx="1986">
                  <c:v>31509</c:v>
                </c:pt>
                <c:pt idx="1987">
                  <c:v>31502</c:v>
                </c:pt>
                <c:pt idx="1988">
                  <c:v>31495</c:v>
                </c:pt>
                <c:pt idx="1989">
                  <c:v>31488</c:v>
                </c:pt>
                <c:pt idx="1990">
                  <c:v>31481</c:v>
                </c:pt>
                <c:pt idx="1991">
                  <c:v>31474</c:v>
                </c:pt>
                <c:pt idx="1992">
                  <c:v>31467</c:v>
                </c:pt>
                <c:pt idx="1993">
                  <c:v>31460</c:v>
                </c:pt>
                <c:pt idx="1994">
                  <c:v>31453</c:v>
                </c:pt>
                <c:pt idx="1995">
                  <c:v>31446</c:v>
                </c:pt>
                <c:pt idx="1996">
                  <c:v>31439</c:v>
                </c:pt>
                <c:pt idx="1997">
                  <c:v>31432</c:v>
                </c:pt>
                <c:pt idx="1998">
                  <c:v>31425</c:v>
                </c:pt>
                <c:pt idx="1999">
                  <c:v>31418</c:v>
                </c:pt>
                <c:pt idx="2000">
                  <c:v>31411</c:v>
                </c:pt>
                <c:pt idx="2001">
                  <c:v>31404</c:v>
                </c:pt>
                <c:pt idx="2002">
                  <c:v>31397</c:v>
                </c:pt>
                <c:pt idx="2003">
                  <c:v>31390</c:v>
                </c:pt>
                <c:pt idx="2004">
                  <c:v>31383</c:v>
                </c:pt>
                <c:pt idx="2005">
                  <c:v>31376</c:v>
                </c:pt>
                <c:pt idx="2006">
                  <c:v>31369</c:v>
                </c:pt>
                <c:pt idx="2007">
                  <c:v>31362</c:v>
                </c:pt>
                <c:pt idx="2008">
                  <c:v>31355</c:v>
                </c:pt>
                <c:pt idx="2009">
                  <c:v>31348</c:v>
                </c:pt>
                <c:pt idx="2010">
                  <c:v>31341</c:v>
                </c:pt>
                <c:pt idx="2011">
                  <c:v>31334</c:v>
                </c:pt>
                <c:pt idx="2012">
                  <c:v>31327</c:v>
                </c:pt>
                <c:pt idx="2013">
                  <c:v>31320</c:v>
                </c:pt>
                <c:pt idx="2014">
                  <c:v>31313</c:v>
                </c:pt>
                <c:pt idx="2015">
                  <c:v>31306</c:v>
                </c:pt>
                <c:pt idx="2016">
                  <c:v>31299</c:v>
                </c:pt>
                <c:pt idx="2017">
                  <c:v>31292</c:v>
                </c:pt>
                <c:pt idx="2018">
                  <c:v>31285</c:v>
                </c:pt>
                <c:pt idx="2019">
                  <c:v>31278</c:v>
                </c:pt>
                <c:pt idx="2020">
                  <c:v>31271</c:v>
                </c:pt>
                <c:pt idx="2021">
                  <c:v>31264</c:v>
                </c:pt>
                <c:pt idx="2022">
                  <c:v>31257</c:v>
                </c:pt>
                <c:pt idx="2023">
                  <c:v>31250</c:v>
                </c:pt>
                <c:pt idx="2024">
                  <c:v>31243</c:v>
                </c:pt>
                <c:pt idx="2025">
                  <c:v>31236</c:v>
                </c:pt>
                <c:pt idx="2026">
                  <c:v>31229</c:v>
                </c:pt>
                <c:pt idx="2027">
                  <c:v>31222</c:v>
                </c:pt>
                <c:pt idx="2028">
                  <c:v>31215</c:v>
                </c:pt>
                <c:pt idx="2029">
                  <c:v>31208</c:v>
                </c:pt>
                <c:pt idx="2030">
                  <c:v>31201</c:v>
                </c:pt>
                <c:pt idx="2031">
                  <c:v>31194</c:v>
                </c:pt>
                <c:pt idx="2032">
                  <c:v>31187</c:v>
                </c:pt>
                <c:pt idx="2033">
                  <c:v>31180</c:v>
                </c:pt>
                <c:pt idx="2034">
                  <c:v>31173</c:v>
                </c:pt>
                <c:pt idx="2035">
                  <c:v>31166</c:v>
                </c:pt>
                <c:pt idx="2036">
                  <c:v>31159</c:v>
                </c:pt>
                <c:pt idx="2037">
                  <c:v>31152</c:v>
                </c:pt>
                <c:pt idx="2038">
                  <c:v>31145</c:v>
                </c:pt>
                <c:pt idx="2039">
                  <c:v>31138</c:v>
                </c:pt>
                <c:pt idx="2040">
                  <c:v>31131</c:v>
                </c:pt>
                <c:pt idx="2041">
                  <c:v>31124</c:v>
                </c:pt>
                <c:pt idx="2042">
                  <c:v>31117</c:v>
                </c:pt>
                <c:pt idx="2043">
                  <c:v>31110</c:v>
                </c:pt>
                <c:pt idx="2044">
                  <c:v>31103</c:v>
                </c:pt>
                <c:pt idx="2045">
                  <c:v>31096</c:v>
                </c:pt>
                <c:pt idx="2046">
                  <c:v>31089</c:v>
                </c:pt>
                <c:pt idx="2047">
                  <c:v>31082</c:v>
                </c:pt>
                <c:pt idx="2048">
                  <c:v>31075</c:v>
                </c:pt>
                <c:pt idx="2049">
                  <c:v>31068</c:v>
                </c:pt>
                <c:pt idx="2050">
                  <c:v>31061</c:v>
                </c:pt>
                <c:pt idx="2051">
                  <c:v>31054</c:v>
                </c:pt>
                <c:pt idx="2052">
                  <c:v>31047</c:v>
                </c:pt>
                <c:pt idx="2053">
                  <c:v>31040</c:v>
                </c:pt>
                <c:pt idx="2054">
                  <c:v>31033</c:v>
                </c:pt>
                <c:pt idx="2055">
                  <c:v>31026</c:v>
                </c:pt>
                <c:pt idx="2056">
                  <c:v>31019</c:v>
                </c:pt>
                <c:pt idx="2057">
                  <c:v>31012</c:v>
                </c:pt>
                <c:pt idx="2058">
                  <c:v>31005</c:v>
                </c:pt>
                <c:pt idx="2059">
                  <c:v>30998</c:v>
                </c:pt>
                <c:pt idx="2060">
                  <c:v>30991</c:v>
                </c:pt>
                <c:pt idx="2061">
                  <c:v>30984</c:v>
                </c:pt>
                <c:pt idx="2062">
                  <c:v>30977</c:v>
                </c:pt>
                <c:pt idx="2063">
                  <c:v>30970</c:v>
                </c:pt>
                <c:pt idx="2064">
                  <c:v>30963</c:v>
                </c:pt>
                <c:pt idx="2065">
                  <c:v>30956</c:v>
                </c:pt>
                <c:pt idx="2066">
                  <c:v>30949</c:v>
                </c:pt>
                <c:pt idx="2067">
                  <c:v>30942</c:v>
                </c:pt>
                <c:pt idx="2068">
                  <c:v>30935</c:v>
                </c:pt>
                <c:pt idx="2069">
                  <c:v>30928</c:v>
                </c:pt>
                <c:pt idx="2070">
                  <c:v>30921</c:v>
                </c:pt>
                <c:pt idx="2071">
                  <c:v>30914</c:v>
                </c:pt>
                <c:pt idx="2072">
                  <c:v>30907</c:v>
                </c:pt>
                <c:pt idx="2073">
                  <c:v>30900</c:v>
                </c:pt>
                <c:pt idx="2074">
                  <c:v>30893</c:v>
                </c:pt>
                <c:pt idx="2075">
                  <c:v>30886</c:v>
                </c:pt>
                <c:pt idx="2076">
                  <c:v>30879</c:v>
                </c:pt>
                <c:pt idx="2077">
                  <c:v>30872</c:v>
                </c:pt>
                <c:pt idx="2078">
                  <c:v>30865</c:v>
                </c:pt>
                <c:pt idx="2079">
                  <c:v>30858</c:v>
                </c:pt>
                <c:pt idx="2080">
                  <c:v>30851</c:v>
                </c:pt>
                <c:pt idx="2081">
                  <c:v>30844</c:v>
                </c:pt>
                <c:pt idx="2082">
                  <c:v>30837</c:v>
                </c:pt>
                <c:pt idx="2083">
                  <c:v>30830</c:v>
                </c:pt>
                <c:pt idx="2084">
                  <c:v>30823</c:v>
                </c:pt>
                <c:pt idx="2085">
                  <c:v>30816</c:v>
                </c:pt>
                <c:pt idx="2086">
                  <c:v>30809</c:v>
                </c:pt>
                <c:pt idx="2087">
                  <c:v>30802</c:v>
                </c:pt>
                <c:pt idx="2088">
                  <c:v>30795</c:v>
                </c:pt>
                <c:pt idx="2089">
                  <c:v>30788</c:v>
                </c:pt>
                <c:pt idx="2090">
                  <c:v>30781</c:v>
                </c:pt>
                <c:pt idx="2091">
                  <c:v>30774</c:v>
                </c:pt>
                <c:pt idx="2092">
                  <c:v>30767</c:v>
                </c:pt>
                <c:pt idx="2093">
                  <c:v>30760</c:v>
                </c:pt>
                <c:pt idx="2094">
                  <c:v>30753</c:v>
                </c:pt>
                <c:pt idx="2095">
                  <c:v>30746</c:v>
                </c:pt>
                <c:pt idx="2096">
                  <c:v>30739</c:v>
                </c:pt>
                <c:pt idx="2097">
                  <c:v>30732</c:v>
                </c:pt>
                <c:pt idx="2098">
                  <c:v>30725</c:v>
                </c:pt>
                <c:pt idx="2099">
                  <c:v>30718</c:v>
                </c:pt>
                <c:pt idx="2100">
                  <c:v>30711</c:v>
                </c:pt>
                <c:pt idx="2101">
                  <c:v>30704</c:v>
                </c:pt>
                <c:pt idx="2102">
                  <c:v>30697</c:v>
                </c:pt>
                <c:pt idx="2103">
                  <c:v>30690</c:v>
                </c:pt>
                <c:pt idx="2104">
                  <c:v>30683</c:v>
                </c:pt>
                <c:pt idx="2105">
                  <c:v>30676</c:v>
                </c:pt>
                <c:pt idx="2106">
                  <c:v>30669</c:v>
                </c:pt>
                <c:pt idx="2107">
                  <c:v>30662</c:v>
                </c:pt>
                <c:pt idx="2108">
                  <c:v>30655</c:v>
                </c:pt>
                <c:pt idx="2109">
                  <c:v>30648</c:v>
                </c:pt>
                <c:pt idx="2110">
                  <c:v>30641</c:v>
                </c:pt>
                <c:pt idx="2111">
                  <c:v>30634</c:v>
                </c:pt>
                <c:pt idx="2112">
                  <c:v>30627</c:v>
                </c:pt>
                <c:pt idx="2113">
                  <c:v>30620</c:v>
                </c:pt>
                <c:pt idx="2114">
                  <c:v>30613</c:v>
                </c:pt>
                <c:pt idx="2115">
                  <c:v>30606</c:v>
                </c:pt>
                <c:pt idx="2116">
                  <c:v>30599</c:v>
                </c:pt>
                <c:pt idx="2117">
                  <c:v>30592</c:v>
                </c:pt>
                <c:pt idx="2118">
                  <c:v>30585</c:v>
                </c:pt>
                <c:pt idx="2119">
                  <c:v>30578</c:v>
                </c:pt>
                <c:pt idx="2120">
                  <c:v>30571</c:v>
                </c:pt>
                <c:pt idx="2121">
                  <c:v>30564</c:v>
                </c:pt>
                <c:pt idx="2122">
                  <c:v>30557</c:v>
                </c:pt>
                <c:pt idx="2123">
                  <c:v>30550</c:v>
                </c:pt>
                <c:pt idx="2124">
                  <c:v>30543</c:v>
                </c:pt>
                <c:pt idx="2125">
                  <c:v>30536</c:v>
                </c:pt>
                <c:pt idx="2126">
                  <c:v>30529</c:v>
                </c:pt>
                <c:pt idx="2127">
                  <c:v>30522</c:v>
                </c:pt>
                <c:pt idx="2128">
                  <c:v>30515</c:v>
                </c:pt>
                <c:pt idx="2129">
                  <c:v>30508</c:v>
                </c:pt>
                <c:pt idx="2130">
                  <c:v>30501</c:v>
                </c:pt>
                <c:pt idx="2131">
                  <c:v>30494</c:v>
                </c:pt>
                <c:pt idx="2132">
                  <c:v>30487</c:v>
                </c:pt>
                <c:pt idx="2133">
                  <c:v>30480</c:v>
                </c:pt>
                <c:pt idx="2134">
                  <c:v>30473</c:v>
                </c:pt>
                <c:pt idx="2135">
                  <c:v>30466</c:v>
                </c:pt>
                <c:pt idx="2136">
                  <c:v>30459</c:v>
                </c:pt>
                <c:pt idx="2137">
                  <c:v>30452</c:v>
                </c:pt>
                <c:pt idx="2138">
                  <c:v>30445</c:v>
                </c:pt>
                <c:pt idx="2139">
                  <c:v>30438</c:v>
                </c:pt>
                <c:pt idx="2140">
                  <c:v>30431</c:v>
                </c:pt>
                <c:pt idx="2141">
                  <c:v>30424</c:v>
                </c:pt>
                <c:pt idx="2142">
                  <c:v>30417</c:v>
                </c:pt>
                <c:pt idx="2143">
                  <c:v>30410</c:v>
                </c:pt>
                <c:pt idx="2144">
                  <c:v>30403</c:v>
                </c:pt>
                <c:pt idx="2145">
                  <c:v>30396</c:v>
                </c:pt>
                <c:pt idx="2146">
                  <c:v>30389</c:v>
                </c:pt>
                <c:pt idx="2147">
                  <c:v>30382</c:v>
                </c:pt>
                <c:pt idx="2148">
                  <c:v>30375</c:v>
                </c:pt>
                <c:pt idx="2149">
                  <c:v>30368</c:v>
                </c:pt>
                <c:pt idx="2150">
                  <c:v>30361</c:v>
                </c:pt>
                <c:pt idx="2151">
                  <c:v>30354</c:v>
                </c:pt>
                <c:pt idx="2152">
                  <c:v>30347</c:v>
                </c:pt>
                <c:pt idx="2153">
                  <c:v>30340</c:v>
                </c:pt>
                <c:pt idx="2154">
                  <c:v>30333</c:v>
                </c:pt>
                <c:pt idx="2155">
                  <c:v>30326</c:v>
                </c:pt>
                <c:pt idx="2156">
                  <c:v>30319</c:v>
                </c:pt>
                <c:pt idx="2157">
                  <c:v>30312</c:v>
                </c:pt>
                <c:pt idx="2158">
                  <c:v>30305</c:v>
                </c:pt>
                <c:pt idx="2159">
                  <c:v>30298</c:v>
                </c:pt>
                <c:pt idx="2160">
                  <c:v>30291</c:v>
                </c:pt>
                <c:pt idx="2161">
                  <c:v>30284</c:v>
                </c:pt>
                <c:pt idx="2162">
                  <c:v>30277</c:v>
                </c:pt>
                <c:pt idx="2163">
                  <c:v>30270</c:v>
                </c:pt>
                <c:pt idx="2164">
                  <c:v>30263</c:v>
                </c:pt>
                <c:pt idx="2165">
                  <c:v>30256</c:v>
                </c:pt>
                <c:pt idx="2166">
                  <c:v>30249</c:v>
                </c:pt>
                <c:pt idx="2167">
                  <c:v>30242</c:v>
                </c:pt>
                <c:pt idx="2168">
                  <c:v>30235</c:v>
                </c:pt>
                <c:pt idx="2169">
                  <c:v>30228</c:v>
                </c:pt>
                <c:pt idx="2170">
                  <c:v>30221</c:v>
                </c:pt>
                <c:pt idx="2171">
                  <c:v>30214</c:v>
                </c:pt>
                <c:pt idx="2172">
                  <c:v>30207</c:v>
                </c:pt>
                <c:pt idx="2173">
                  <c:v>30200</c:v>
                </c:pt>
                <c:pt idx="2174">
                  <c:v>30193</c:v>
                </c:pt>
                <c:pt idx="2175">
                  <c:v>30186</c:v>
                </c:pt>
                <c:pt idx="2176">
                  <c:v>30179</c:v>
                </c:pt>
                <c:pt idx="2177">
                  <c:v>30172</c:v>
                </c:pt>
                <c:pt idx="2178">
                  <c:v>30165</c:v>
                </c:pt>
                <c:pt idx="2179">
                  <c:v>30158</c:v>
                </c:pt>
                <c:pt idx="2180">
                  <c:v>30151</c:v>
                </c:pt>
                <c:pt idx="2181">
                  <c:v>30144</c:v>
                </c:pt>
                <c:pt idx="2182">
                  <c:v>30137</c:v>
                </c:pt>
                <c:pt idx="2183">
                  <c:v>30130</c:v>
                </c:pt>
                <c:pt idx="2184">
                  <c:v>30123</c:v>
                </c:pt>
                <c:pt idx="2185">
                  <c:v>30116</c:v>
                </c:pt>
                <c:pt idx="2186">
                  <c:v>30109</c:v>
                </c:pt>
                <c:pt idx="2187">
                  <c:v>30102</c:v>
                </c:pt>
                <c:pt idx="2188">
                  <c:v>30095</c:v>
                </c:pt>
                <c:pt idx="2189">
                  <c:v>30088</c:v>
                </c:pt>
                <c:pt idx="2190">
                  <c:v>30081</c:v>
                </c:pt>
                <c:pt idx="2191">
                  <c:v>30074</c:v>
                </c:pt>
                <c:pt idx="2192">
                  <c:v>30067</c:v>
                </c:pt>
                <c:pt idx="2193">
                  <c:v>30060</c:v>
                </c:pt>
                <c:pt idx="2194">
                  <c:v>30053</c:v>
                </c:pt>
                <c:pt idx="2195">
                  <c:v>30046</c:v>
                </c:pt>
                <c:pt idx="2196">
                  <c:v>30039</c:v>
                </c:pt>
                <c:pt idx="2197">
                  <c:v>30032</c:v>
                </c:pt>
                <c:pt idx="2198">
                  <c:v>30025</c:v>
                </c:pt>
                <c:pt idx="2199">
                  <c:v>30018</c:v>
                </c:pt>
                <c:pt idx="2200">
                  <c:v>30011</c:v>
                </c:pt>
                <c:pt idx="2201">
                  <c:v>30004</c:v>
                </c:pt>
                <c:pt idx="2202">
                  <c:v>29997</c:v>
                </c:pt>
                <c:pt idx="2203">
                  <c:v>29990</c:v>
                </c:pt>
                <c:pt idx="2204">
                  <c:v>29983</c:v>
                </c:pt>
                <c:pt idx="2205">
                  <c:v>29976</c:v>
                </c:pt>
                <c:pt idx="2206">
                  <c:v>29969</c:v>
                </c:pt>
                <c:pt idx="2207">
                  <c:v>29962</c:v>
                </c:pt>
                <c:pt idx="2208">
                  <c:v>29955</c:v>
                </c:pt>
                <c:pt idx="2209">
                  <c:v>29948</c:v>
                </c:pt>
                <c:pt idx="2210">
                  <c:v>29941</c:v>
                </c:pt>
                <c:pt idx="2211">
                  <c:v>29934</c:v>
                </c:pt>
                <c:pt idx="2212">
                  <c:v>29927</c:v>
                </c:pt>
                <c:pt idx="2213">
                  <c:v>29920</c:v>
                </c:pt>
                <c:pt idx="2214">
                  <c:v>29913</c:v>
                </c:pt>
                <c:pt idx="2215">
                  <c:v>29906</c:v>
                </c:pt>
                <c:pt idx="2216">
                  <c:v>29899</c:v>
                </c:pt>
                <c:pt idx="2217">
                  <c:v>29892</c:v>
                </c:pt>
                <c:pt idx="2218">
                  <c:v>29885</c:v>
                </c:pt>
                <c:pt idx="2219">
                  <c:v>29878</c:v>
                </c:pt>
                <c:pt idx="2220">
                  <c:v>29871</c:v>
                </c:pt>
                <c:pt idx="2221">
                  <c:v>29864</c:v>
                </c:pt>
                <c:pt idx="2222">
                  <c:v>29857</c:v>
                </c:pt>
                <c:pt idx="2223">
                  <c:v>29850</c:v>
                </c:pt>
                <c:pt idx="2224">
                  <c:v>29843</c:v>
                </c:pt>
                <c:pt idx="2225">
                  <c:v>29836</c:v>
                </c:pt>
                <c:pt idx="2226">
                  <c:v>29829</c:v>
                </c:pt>
                <c:pt idx="2227">
                  <c:v>29822</c:v>
                </c:pt>
                <c:pt idx="2228">
                  <c:v>29815</c:v>
                </c:pt>
                <c:pt idx="2229">
                  <c:v>29808</c:v>
                </c:pt>
                <c:pt idx="2230">
                  <c:v>29801</c:v>
                </c:pt>
                <c:pt idx="2231">
                  <c:v>29794</c:v>
                </c:pt>
                <c:pt idx="2232">
                  <c:v>29787</c:v>
                </c:pt>
                <c:pt idx="2233">
                  <c:v>29780</c:v>
                </c:pt>
                <c:pt idx="2234">
                  <c:v>29773</c:v>
                </c:pt>
                <c:pt idx="2235">
                  <c:v>29766</c:v>
                </c:pt>
                <c:pt idx="2236">
                  <c:v>29759</c:v>
                </c:pt>
                <c:pt idx="2237">
                  <c:v>29752</c:v>
                </c:pt>
                <c:pt idx="2238">
                  <c:v>29745</c:v>
                </c:pt>
                <c:pt idx="2239">
                  <c:v>29738</c:v>
                </c:pt>
                <c:pt idx="2240">
                  <c:v>29731</c:v>
                </c:pt>
                <c:pt idx="2241">
                  <c:v>29724</c:v>
                </c:pt>
                <c:pt idx="2242">
                  <c:v>29717</c:v>
                </c:pt>
                <c:pt idx="2243">
                  <c:v>29710</c:v>
                </c:pt>
                <c:pt idx="2244">
                  <c:v>29703</c:v>
                </c:pt>
                <c:pt idx="2245">
                  <c:v>29696</c:v>
                </c:pt>
                <c:pt idx="2246">
                  <c:v>29689</c:v>
                </c:pt>
                <c:pt idx="2247">
                  <c:v>29682</c:v>
                </c:pt>
                <c:pt idx="2248">
                  <c:v>29675</c:v>
                </c:pt>
                <c:pt idx="2249">
                  <c:v>29668</c:v>
                </c:pt>
                <c:pt idx="2250">
                  <c:v>29661</c:v>
                </c:pt>
                <c:pt idx="2251">
                  <c:v>29654</c:v>
                </c:pt>
                <c:pt idx="2252">
                  <c:v>29647</c:v>
                </c:pt>
                <c:pt idx="2253">
                  <c:v>29640</c:v>
                </c:pt>
                <c:pt idx="2254">
                  <c:v>29633</c:v>
                </c:pt>
                <c:pt idx="2255">
                  <c:v>29626</c:v>
                </c:pt>
                <c:pt idx="2256">
                  <c:v>29619</c:v>
                </c:pt>
                <c:pt idx="2257">
                  <c:v>29612</c:v>
                </c:pt>
                <c:pt idx="2258">
                  <c:v>29605</c:v>
                </c:pt>
                <c:pt idx="2259">
                  <c:v>29598</c:v>
                </c:pt>
                <c:pt idx="2260">
                  <c:v>29591</c:v>
                </c:pt>
                <c:pt idx="2261">
                  <c:v>29584</c:v>
                </c:pt>
                <c:pt idx="2262">
                  <c:v>29577</c:v>
                </c:pt>
                <c:pt idx="2263">
                  <c:v>29570</c:v>
                </c:pt>
                <c:pt idx="2264">
                  <c:v>29563</c:v>
                </c:pt>
                <c:pt idx="2265">
                  <c:v>29556</c:v>
                </c:pt>
                <c:pt idx="2266">
                  <c:v>29549</c:v>
                </c:pt>
                <c:pt idx="2267">
                  <c:v>29542</c:v>
                </c:pt>
                <c:pt idx="2268">
                  <c:v>29535</c:v>
                </c:pt>
                <c:pt idx="2269">
                  <c:v>29528</c:v>
                </c:pt>
                <c:pt idx="2270">
                  <c:v>29521</c:v>
                </c:pt>
                <c:pt idx="2271">
                  <c:v>29514</c:v>
                </c:pt>
                <c:pt idx="2272">
                  <c:v>29507</c:v>
                </c:pt>
                <c:pt idx="2273">
                  <c:v>29500</c:v>
                </c:pt>
                <c:pt idx="2274">
                  <c:v>29493</c:v>
                </c:pt>
                <c:pt idx="2275">
                  <c:v>29486</c:v>
                </c:pt>
                <c:pt idx="2276">
                  <c:v>29479</c:v>
                </c:pt>
                <c:pt idx="2277">
                  <c:v>29472</c:v>
                </c:pt>
                <c:pt idx="2278">
                  <c:v>29465</c:v>
                </c:pt>
                <c:pt idx="2279">
                  <c:v>29458</c:v>
                </c:pt>
                <c:pt idx="2280">
                  <c:v>29451</c:v>
                </c:pt>
                <c:pt idx="2281">
                  <c:v>29444</c:v>
                </c:pt>
                <c:pt idx="2282">
                  <c:v>29437</c:v>
                </c:pt>
                <c:pt idx="2283">
                  <c:v>29430</c:v>
                </c:pt>
                <c:pt idx="2284">
                  <c:v>29423</c:v>
                </c:pt>
                <c:pt idx="2285">
                  <c:v>29416</c:v>
                </c:pt>
                <c:pt idx="2286">
                  <c:v>29409</c:v>
                </c:pt>
                <c:pt idx="2287">
                  <c:v>29402</c:v>
                </c:pt>
                <c:pt idx="2288">
                  <c:v>29395</c:v>
                </c:pt>
                <c:pt idx="2289">
                  <c:v>29388</c:v>
                </c:pt>
                <c:pt idx="2290">
                  <c:v>29381</c:v>
                </c:pt>
                <c:pt idx="2291">
                  <c:v>29374</c:v>
                </c:pt>
                <c:pt idx="2292">
                  <c:v>29367</c:v>
                </c:pt>
                <c:pt idx="2293">
                  <c:v>29360</c:v>
                </c:pt>
                <c:pt idx="2294">
                  <c:v>29353</c:v>
                </c:pt>
                <c:pt idx="2295">
                  <c:v>29346</c:v>
                </c:pt>
                <c:pt idx="2296">
                  <c:v>29339</c:v>
                </c:pt>
                <c:pt idx="2297">
                  <c:v>29332</c:v>
                </c:pt>
                <c:pt idx="2298">
                  <c:v>29325</c:v>
                </c:pt>
                <c:pt idx="2299">
                  <c:v>29318</c:v>
                </c:pt>
                <c:pt idx="2300">
                  <c:v>29311</c:v>
                </c:pt>
                <c:pt idx="2301">
                  <c:v>29304</c:v>
                </c:pt>
                <c:pt idx="2302">
                  <c:v>29297</c:v>
                </c:pt>
              </c:numCache>
            </c:numRef>
          </c:cat>
          <c:val>
            <c:numRef>
              <c:f>Catalysts!$C$2:$C$10000</c:f>
              <c:numCache>
                <c:formatCode>0.00</c:formatCode>
                <c:ptCount val="9999"/>
                <c:pt idx="0">
                  <c:v>93.889999000000003</c:v>
                </c:pt>
                <c:pt idx="1">
                  <c:v>95.720000999999996</c:v>
                </c:pt>
                <c:pt idx="2">
                  <c:v>89.510002</c:v>
                </c:pt>
                <c:pt idx="3">
                  <c:v>96.889999000000003</c:v>
                </c:pt>
                <c:pt idx="4">
                  <c:v>98.699996999999996</c:v>
                </c:pt>
                <c:pt idx="5">
                  <c:v>92</c:v>
                </c:pt>
                <c:pt idx="6">
                  <c:v>90.870002999999997</c:v>
                </c:pt>
                <c:pt idx="7">
                  <c:v>87.029999000000004</c:v>
                </c:pt>
                <c:pt idx="8">
                  <c:v>81.449996999999996</c:v>
                </c:pt>
                <c:pt idx="9">
                  <c:v>80.089995999999999</c:v>
                </c:pt>
                <c:pt idx="10">
                  <c:v>72.919998000000007</c:v>
                </c:pt>
                <c:pt idx="11">
                  <c:v>67.959998999999996</c:v>
                </c:pt>
                <c:pt idx="12">
                  <c:v>67.510002</c:v>
                </c:pt>
                <c:pt idx="13">
                  <c:v>65.569999999999993</c:v>
                </c:pt>
                <c:pt idx="14">
                  <c:v>73.75</c:v>
                </c:pt>
                <c:pt idx="15">
                  <c:v>68.309997999999993</c:v>
                </c:pt>
                <c:pt idx="16">
                  <c:v>65.699996999999996</c:v>
                </c:pt>
                <c:pt idx="17">
                  <c:v>69.430000000000007</c:v>
                </c:pt>
                <c:pt idx="18">
                  <c:v>72.110000999999997</c:v>
                </c:pt>
                <c:pt idx="19">
                  <c:v>71.290001000000004</c:v>
                </c:pt>
                <c:pt idx="20">
                  <c:v>63.549999</c:v>
                </c:pt>
                <c:pt idx="21">
                  <c:v>58.790000999999997</c:v>
                </c:pt>
                <c:pt idx="22">
                  <c:v>61.75</c:v>
                </c:pt>
                <c:pt idx="23">
                  <c:v>58.130001</c:v>
                </c:pt>
                <c:pt idx="24">
                  <c:v>57.77</c:v>
                </c:pt>
                <c:pt idx="25">
                  <c:v>60.349997999999999</c:v>
                </c:pt>
                <c:pt idx="26">
                  <c:v>70.419998000000007</c:v>
                </c:pt>
                <c:pt idx="27">
                  <c:v>68.580001999999993</c:v>
                </c:pt>
                <c:pt idx="28">
                  <c:v>70.419998000000007</c:v>
                </c:pt>
                <c:pt idx="29">
                  <c:v>69.430000000000007</c:v>
                </c:pt>
                <c:pt idx="30">
                  <c:v>66.339995999999999</c:v>
                </c:pt>
                <c:pt idx="31">
                  <c:v>71.069999999999993</c:v>
                </c:pt>
                <c:pt idx="32">
                  <c:v>65.910004000000001</c:v>
                </c:pt>
                <c:pt idx="33">
                  <c:v>67.599997999999999</c:v>
                </c:pt>
                <c:pt idx="34">
                  <c:v>69.019997000000004</c:v>
                </c:pt>
                <c:pt idx="35">
                  <c:v>67.680000000000007</c:v>
                </c:pt>
                <c:pt idx="36">
                  <c:v>61.130001</c:v>
                </c:pt>
                <c:pt idx="37">
                  <c:v>61.419998</c:v>
                </c:pt>
                <c:pt idx="38">
                  <c:v>63.290000999999997</c:v>
                </c:pt>
                <c:pt idx="39">
                  <c:v>64.139999000000003</c:v>
                </c:pt>
                <c:pt idx="40">
                  <c:v>61.959999000000003</c:v>
                </c:pt>
                <c:pt idx="41">
                  <c:v>58.459999000000003</c:v>
                </c:pt>
                <c:pt idx="42">
                  <c:v>59.799999</c:v>
                </c:pt>
                <c:pt idx="43">
                  <c:v>58.610000999999997</c:v>
                </c:pt>
                <c:pt idx="44">
                  <c:v>55.439999</c:v>
                </c:pt>
                <c:pt idx="45">
                  <c:v>46.720001000000003</c:v>
                </c:pt>
                <c:pt idx="46">
                  <c:v>43.509998000000003</c:v>
                </c:pt>
                <c:pt idx="47">
                  <c:v>47.700001</c:v>
                </c:pt>
                <c:pt idx="48">
                  <c:v>49.939999</c:v>
                </c:pt>
                <c:pt idx="49">
                  <c:v>47.009998000000003</c:v>
                </c:pt>
                <c:pt idx="50">
                  <c:v>45.049999</c:v>
                </c:pt>
                <c:pt idx="51">
                  <c:v>44.419998</c:v>
                </c:pt>
                <c:pt idx="52">
                  <c:v>43.189999</c:v>
                </c:pt>
                <c:pt idx="53">
                  <c:v>45.029998999999997</c:v>
                </c:pt>
                <c:pt idx="54">
                  <c:v>44.490001999999997</c:v>
                </c:pt>
                <c:pt idx="55">
                  <c:v>45.970001000000003</c:v>
                </c:pt>
                <c:pt idx="56">
                  <c:v>43.32</c:v>
                </c:pt>
                <c:pt idx="57">
                  <c:v>44.080002</c:v>
                </c:pt>
                <c:pt idx="58">
                  <c:v>40.5</c:v>
                </c:pt>
                <c:pt idx="59">
                  <c:v>39.709999000000003</c:v>
                </c:pt>
                <c:pt idx="60">
                  <c:v>45.84</c:v>
                </c:pt>
                <c:pt idx="61">
                  <c:v>49.5</c:v>
                </c:pt>
                <c:pt idx="62">
                  <c:v>43.810001</c:v>
                </c:pt>
                <c:pt idx="63">
                  <c:v>44.009998000000003</c:v>
                </c:pt>
                <c:pt idx="64">
                  <c:v>45.279998999999997</c:v>
                </c:pt>
                <c:pt idx="65">
                  <c:v>43.700001</c:v>
                </c:pt>
                <c:pt idx="66">
                  <c:v>43.25</c:v>
                </c:pt>
                <c:pt idx="67">
                  <c:v>42.52</c:v>
                </c:pt>
                <c:pt idx="68">
                  <c:v>39.049999</c:v>
                </c:pt>
                <c:pt idx="69">
                  <c:v>35.799999</c:v>
                </c:pt>
                <c:pt idx="70">
                  <c:v>36.849997999999999</c:v>
                </c:pt>
                <c:pt idx="71">
                  <c:v>34.889999000000003</c:v>
                </c:pt>
                <c:pt idx="72">
                  <c:v>31.059999000000001</c:v>
                </c:pt>
                <c:pt idx="73">
                  <c:v>29.4</c:v>
                </c:pt>
                <c:pt idx="74">
                  <c:v>32.380001</c:v>
                </c:pt>
                <c:pt idx="75">
                  <c:v>30.24</c:v>
                </c:pt>
                <c:pt idx="76">
                  <c:v>30.32</c:v>
                </c:pt>
                <c:pt idx="77">
                  <c:v>32.669998</c:v>
                </c:pt>
                <c:pt idx="78">
                  <c:v>33.439999</c:v>
                </c:pt>
                <c:pt idx="79">
                  <c:v>32.82</c:v>
                </c:pt>
                <c:pt idx="80">
                  <c:v>29.370000999999998</c:v>
                </c:pt>
                <c:pt idx="81">
                  <c:v>24.08</c:v>
                </c:pt>
                <c:pt idx="82">
                  <c:v>24.860001</c:v>
                </c:pt>
                <c:pt idx="83">
                  <c:v>21.700001</c:v>
                </c:pt>
                <c:pt idx="84">
                  <c:v>21.41</c:v>
                </c:pt>
                <c:pt idx="85">
                  <c:v>23.559999000000001</c:v>
                </c:pt>
                <c:pt idx="86">
                  <c:v>24.43</c:v>
                </c:pt>
                <c:pt idx="87">
                  <c:v>23.379999000000002</c:v>
                </c:pt>
                <c:pt idx="88">
                  <c:v>21.82</c:v>
                </c:pt>
                <c:pt idx="89">
                  <c:v>21.1</c:v>
                </c:pt>
                <c:pt idx="90">
                  <c:v>20.58</c:v>
                </c:pt>
                <c:pt idx="91">
                  <c:v>20.73</c:v>
                </c:pt>
                <c:pt idx="92">
                  <c:v>22.030000999999999</c:v>
                </c:pt>
                <c:pt idx="93">
                  <c:v>18.600000000000001</c:v>
                </c:pt>
                <c:pt idx="94">
                  <c:v>18.709999</c:v>
                </c:pt>
                <c:pt idx="95">
                  <c:v>19.5</c:v>
                </c:pt>
                <c:pt idx="96">
                  <c:v>20.98</c:v>
                </c:pt>
                <c:pt idx="97">
                  <c:v>21.83</c:v>
                </c:pt>
                <c:pt idx="98">
                  <c:v>21.700001</c:v>
                </c:pt>
                <c:pt idx="99">
                  <c:v>26.51</c:v>
                </c:pt>
                <c:pt idx="100">
                  <c:v>26.99</c:v>
                </c:pt>
                <c:pt idx="101">
                  <c:v>27.700001</c:v>
                </c:pt>
                <c:pt idx="102">
                  <c:v>25.059999000000001</c:v>
                </c:pt>
                <c:pt idx="103">
                  <c:v>21.280000999999999</c:v>
                </c:pt>
                <c:pt idx="104">
                  <c:v>21.549999</c:v>
                </c:pt>
                <c:pt idx="105">
                  <c:v>19.959999</c:v>
                </c:pt>
                <c:pt idx="106">
                  <c:v>20.079999999999998</c:v>
                </c:pt>
                <c:pt idx="107">
                  <c:v>22.879999000000002</c:v>
                </c:pt>
                <c:pt idx="108">
                  <c:v>21.9</c:v>
                </c:pt>
                <c:pt idx="109">
                  <c:v>22.200001</c:v>
                </c:pt>
                <c:pt idx="110">
                  <c:v>22.809999000000001</c:v>
                </c:pt>
                <c:pt idx="111">
                  <c:v>20.48</c:v>
                </c:pt>
                <c:pt idx="112">
                  <c:v>20.57</c:v>
                </c:pt>
                <c:pt idx="113">
                  <c:v>16.5</c:v>
                </c:pt>
                <c:pt idx="114">
                  <c:v>15.16</c:v>
                </c:pt>
                <c:pt idx="115">
                  <c:v>14.01</c:v>
                </c:pt>
                <c:pt idx="116">
                  <c:v>14.85</c:v>
                </c:pt>
                <c:pt idx="117">
                  <c:v>14.31</c:v>
                </c:pt>
                <c:pt idx="118">
                  <c:v>15.51</c:v>
                </c:pt>
                <c:pt idx="119">
                  <c:v>12.46</c:v>
                </c:pt>
                <c:pt idx="120">
                  <c:v>12.22</c:v>
                </c:pt>
                <c:pt idx="121">
                  <c:v>12.03</c:v>
                </c:pt>
                <c:pt idx="122">
                  <c:v>10.71</c:v>
                </c:pt>
                <c:pt idx="123">
                  <c:v>10.73</c:v>
                </c:pt>
                <c:pt idx="124">
                  <c:v>10.43</c:v>
                </c:pt>
                <c:pt idx="125">
                  <c:v>11.13</c:v>
                </c:pt>
                <c:pt idx="126">
                  <c:v>10.67</c:v>
                </c:pt>
                <c:pt idx="127">
                  <c:v>10.8</c:v>
                </c:pt>
                <c:pt idx="128">
                  <c:v>11.3</c:v>
                </c:pt>
                <c:pt idx="129">
                  <c:v>11.88</c:v>
                </c:pt>
                <c:pt idx="130">
                  <c:v>12.5</c:v>
                </c:pt>
                <c:pt idx="131">
                  <c:v>12.13</c:v>
                </c:pt>
                <c:pt idx="132">
                  <c:v>12.49</c:v>
                </c:pt>
                <c:pt idx="133">
                  <c:v>12.49</c:v>
                </c:pt>
                <c:pt idx="134">
                  <c:v>12.95</c:v>
                </c:pt>
                <c:pt idx="135">
                  <c:v>12.44</c:v>
                </c:pt>
                <c:pt idx="136">
                  <c:v>11.41</c:v>
                </c:pt>
                <c:pt idx="137">
                  <c:v>10.82</c:v>
                </c:pt>
                <c:pt idx="138">
                  <c:v>11.15</c:v>
                </c:pt>
                <c:pt idx="139">
                  <c:v>11.42</c:v>
                </c:pt>
                <c:pt idx="140">
                  <c:v>11.62</c:v>
                </c:pt>
                <c:pt idx="141">
                  <c:v>10.29</c:v>
                </c:pt>
                <c:pt idx="142">
                  <c:v>11.26</c:v>
                </c:pt>
                <c:pt idx="143">
                  <c:v>11.43</c:v>
                </c:pt>
                <c:pt idx="144">
                  <c:v>11.32</c:v>
                </c:pt>
                <c:pt idx="145">
                  <c:v>11.12</c:v>
                </c:pt>
                <c:pt idx="146">
                  <c:v>11.2</c:v>
                </c:pt>
                <c:pt idx="147">
                  <c:v>12.08</c:v>
                </c:pt>
                <c:pt idx="148">
                  <c:v>12.39</c:v>
                </c:pt>
                <c:pt idx="149">
                  <c:v>12.87</c:v>
                </c:pt>
                <c:pt idx="150">
                  <c:v>13.13</c:v>
                </c:pt>
                <c:pt idx="151">
                  <c:v>14.18</c:v>
                </c:pt>
                <c:pt idx="152">
                  <c:v>14.71</c:v>
                </c:pt>
                <c:pt idx="153">
                  <c:v>13.76</c:v>
                </c:pt>
                <c:pt idx="154">
                  <c:v>13.79</c:v>
                </c:pt>
                <c:pt idx="155">
                  <c:v>14.07</c:v>
                </c:pt>
                <c:pt idx="156">
                  <c:v>14</c:v>
                </c:pt>
                <c:pt idx="157">
                  <c:v>12.26</c:v>
                </c:pt>
                <c:pt idx="158">
                  <c:v>12.7</c:v>
                </c:pt>
                <c:pt idx="159">
                  <c:v>12.67</c:v>
                </c:pt>
                <c:pt idx="160">
                  <c:v>12.03</c:v>
                </c:pt>
                <c:pt idx="161">
                  <c:v>13</c:v>
                </c:pt>
                <c:pt idx="162">
                  <c:v>13</c:v>
                </c:pt>
                <c:pt idx="163">
                  <c:v>12.29</c:v>
                </c:pt>
                <c:pt idx="164">
                  <c:v>14.16</c:v>
                </c:pt>
                <c:pt idx="165">
                  <c:v>14.64</c:v>
                </c:pt>
                <c:pt idx="166">
                  <c:v>12.46</c:v>
                </c:pt>
                <c:pt idx="167">
                  <c:v>12.97</c:v>
                </c:pt>
                <c:pt idx="168">
                  <c:v>11.85</c:v>
                </c:pt>
                <c:pt idx="169">
                  <c:v>11.52</c:v>
                </c:pt>
                <c:pt idx="170">
                  <c:v>9.49</c:v>
                </c:pt>
                <c:pt idx="171">
                  <c:v>10.98</c:v>
                </c:pt>
                <c:pt idx="172">
                  <c:v>11.51</c:v>
                </c:pt>
                <c:pt idx="173">
                  <c:v>10.56</c:v>
                </c:pt>
                <c:pt idx="174">
                  <c:v>8.6301710000000007</c:v>
                </c:pt>
                <c:pt idx="175">
                  <c:v>8.7000910000000005</c:v>
                </c:pt>
                <c:pt idx="176">
                  <c:v>9.0996349999999993</c:v>
                </c:pt>
                <c:pt idx="177">
                  <c:v>9.4692139999999991</c:v>
                </c:pt>
                <c:pt idx="178">
                  <c:v>10.088509999999999</c:v>
                </c:pt>
                <c:pt idx="179">
                  <c:v>10.138453</c:v>
                </c:pt>
                <c:pt idx="180">
                  <c:v>9.5091699999999992</c:v>
                </c:pt>
                <c:pt idx="181">
                  <c:v>7.8910130000000001</c:v>
                </c:pt>
                <c:pt idx="182">
                  <c:v>5.9432309999999999</c:v>
                </c:pt>
                <c:pt idx="183">
                  <c:v>5.8533330000000001</c:v>
                </c:pt>
                <c:pt idx="184">
                  <c:v>6.2029350000000001</c:v>
                </c:pt>
                <c:pt idx="185">
                  <c:v>6.1130370000000003</c:v>
                </c:pt>
                <c:pt idx="186">
                  <c:v>6.4926050000000002</c:v>
                </c:pt>
                <c:pt idx="187">
                  <c:v>6.4027079999999996</c:v>
                </c:pt>
                <c:pt idx="188">
                  <c:v>6.3427759999999997</c:v>
                </c:pt>
                <c:pt idx="189">
                  <c:v>7.5114450000000001</c:v>
                </c:pt>
                <c:pt idx="190">
                  <c:v>6.4426620000000003</c:v>
                </c:pt>
                <c:pt idx="191">
                  <c:v>7.2717179999999999</c:v>
                </c:pt>
                <c:pt idx="192">
                  <c:v>7.2817059999999998</c:v>
                </c:pt>
                <c:pt idx="193">
                  <c:v>6.7423209999999996</c:v>
                </c:pt>
                <c:pt idx="194">
                  <c:v>7.7811370000000002</c:v>
                </c:pt>
                <c:pt idx="195">
                  <c:v>6.9121269999999999</c:v>
                </c:pt>
                <c:pt idx="196">
                  <c:v>6.2129240000000001</c:v>
                </c:pt>
                <c:pt idx="197">
                  <c:v>6.4027079999999996</c:v>
                </c:pt>
                <c:pt idx="198">
                  <c:v>5.5137200000000002</c:v>
                </c:pt>
                <c:pt idx="199">
                  <c:v>5.0043009999999999</c:v>
                </c:pt>
                <c:pt idx="200">
                  <c:v>5.4437990000000003</c:v>
                </c:pt>
                <c:pt idx="201">
                  <c:v>5.2739929999999999</c:v>
                </c:pt>
                <c:pt idx="202">
                  <c:v>5.9332419999999999</c:v>
                </c:pt>
                <c:pt idx="203">
                  <c:v>6.5125820000000001</c:v>
                </c:pt>
                <c:pt idx="204">
                  <c:v>7.8410690000000001</c:v>
                </c:pt>
                <c:pt idx="205">
                  <c:v>4.7645730000000004</c:v>
                </c:pt>
                <c:pt idx="206">
                  <c:v>5.1141750000000004</c:v>
                </c:pt>
                <c:pt idx="207">
                  <c:v>4.1253010000000003</c:v>
                </c:pt>
                <c:pt idx="208">
                  <c:v>5.1541300000000003</c:v>
                </c:pt>
                <c:pt idx="209">
                  <c:v>5.234038</c:v>
                </c:pt>
                <c:pt idx="210">
                  <c:v>5.7334690000000004</c:v>
                </c:pt>
                <c:pt idx="211">
                  <c:v>5.3139479999999999</c:v>
                </c:pt>
                <c:pt idx="212">
                  <c:v>7.6712619999999996</c:v>
                </c:pt>
                <c:pt idx="213">
                  <c:v>6.232901</c:v>
                </c:pt>
                <c:pt idx="214">
                  <c:v>6.222912</c:v>
                </c:pt>
                <c:pt idx="215">
                  <c:v>6.3128099999999998</c:v>
                </c:pt>
                <c:pt idx="216">
                  <c:v>6.6723999999999997</c:v>
                </c:pt>
                <c:pt idx="217">
                  <c:v>11.946393</c:v>
                </c:pt>
                <c:pt idx="218">
                  <c:v>13.874198</c:v>
                </c:pt>
                <c:pt idx="219">
                  <c:v>15.802002</c:v>
                </c:pt>
                <c:pt idx="220">
                  <c:v>16.171581</c:v>
                </c:pt>
                <c:pt idx="221">
                  <c:v>15.722092999999999</c:v>
                </c:pt>
                <c:pt idx="222">
                  <c:v>15.16273</c:v>
                </c:pt>
                <c:pt idx="223">
                  <c:v>16.101662000000001</c:v>
                </c:pt>
                <c:pt idx="224">
                  <c:v>17.370214000000001</c:v>
                </c:pt>
                <c:pt idx="225">
                  <c:v>17.569987999999999</c:v>
                </c:pt>
                <c:pt idx="226">
                  <c:v>19.587689999999998</c:v>
                </c:pt>
                <c:pt idx="227">
                  <c:v>19.218111</c:v>
                </c:pt>
                <c:pt idx="228">
                  <c:v>18.668737</c:v>
                </c:pt>
                <c:pt idx="229">
                  <c:v>16.990648</c:v>
                </c:pt>
                <c:pt idx="230">
                  <c:v>15.931854</c:v>
                </c:pt>
                <c:pt idx="231">
                  <c:v>15.282594</c:v>
                </c:pt>
                <c:pt idx="232">
                  <c:v>13.93413</c:v>
                </c:pt>
                <c:pt idx="233">
                  <c:v>13.874198</c:v>
                </c:pt>
                <c:pt idx="234">
                  <c:v>17.510057</c:v>
                </c:pt>
                <c:pt idx="235">
                  <c:v>17.120501000000001</c:v>
                </c:pt>
                <c:pt idx="236">
                  <c:v>15.362503</c:v>
                </c:pt>
                <c:pt idx="237">
                  <c:v>15.642184</c:v>
                </c:pt>
                <c:pt idx="238">
                  <c:v>15.212673000000001</c:v>
                </c:pt>
                <c:pt idx="239">
                  <c:v>14.21381</c:v>
                </c:pt>
                <c:pt idx="240">
                  <c:v>15.312559</c:v>
                </c:pt>
                <c:pt idx="241">
                  <c:v>16.551148999999999</c:v>
                </c:pt>
                <c:pt idx="242">
                  <c:v>17.709828999999999</c:v>
                </c:pt>
                <c:pt idx="243">
                  <c:v>15.16273</c:v>
                </c:pt>
                <c:pt idx="244">
                  <c:v>15.74207</c:v>
                </c:pt>
                <c:pt idx="245">
                  <c:v>15.502344000000001</c:v>
                </c:pt>
                <c:pt idx="246">
                  <c:v>15.941843</c:v>
                </c:pt>
                <c:pt idx="247">
                  <c:v>18.818567000000002</c:v>
                </c:pt>
                <c:pt idx="248">
                  <c:v>21.115950000000002</c:v>
                </c:pt>
                <c:pt idx="249">
                  <c:v>22.714127999999999</c:v>
                </c:pt>
                <c:pt idx="250">
                  <c:v>21.445574000000001</c:v>
                </c:pt>
                <c:pt idx="251">
                  <c:v>23.443297999999999</c:v>
                </c:pt>
                <c:pt idx="252">
                  <c:v>22.374516</c:v>
                </c:pt>
                <c:pt idx="253">
                  <c:v>23.453287</c:v>
                </c:pt>
                <c:pt idx="254">
                  <c:v>22.85397</c:v>
                </c:pt>
                <c:pt idx="255">
                  <c:v>21.165894000000002</c:v>
                </c:pt>
                <c:pt idx="256">
                  <c:v>22.004937999999999</c:v>
                </c:pt>
                <c:pt idx="257">
                  <c:v>21.285755000000002</c:v>
                </c:pt>
                <c:pt idx="258">
                  <c:v>22.514358999999999</c:v>
                </c:pt>
                <c:pt idx="259">
                  <c:v>24.112535000000001</c:v>
                </c:pt>
                <c:pt idx="260">
                  <c:v>23.013788000000002</c:v>
                </c:pt>
                <c:pt idx="261">
                  <c:v>22.284617999999998</c:v>
                </c:pt>
                <c:pt idx="262">
                  <c:v>22.963844000000002</c:v>
                </c:pt>
                <c:pt idx="263">
                  <c:v>23.403345000000002</c:v>
                </c:pt>
                <c:pt idx="264">
                  <c:v>24.522069999999999</c:v>
                </c:pt>
                <c:pt idx="265">
                  <c:v>23.982685</c:v>
                </c:pt>
                <c:pt idx="266">
                  <c:v>23.163618</c:v>
                </c:pt>
                <c:pt idx="267">
                  <c:v>22.094835</c:v>
                </c:pt>
                <c:pt idx="268">
                  <c:v>23.693014000000002</c:v>
                </c:pt>
                <c:pt idx="269">
                  <c:v>21.255790999999999</c:v>
                </c:pt>
                <c:pt idx="270">
                  <c:v>23.483253000000001</c:v>
                </c:pt>
                <c:pt idx="271">
                  <c:v>23.353401000000002</c:v>
                </c:pt>
                <c:pt idx="272">
                  <c:v>23.023775000000001</c:v>
                </c:pt>
                <c:pt idx="273">
                  <c:v>20.876223</c:v>
                </c:pt>
                <c:pt idx="274">
                  <c:v>22.014927</c:v>
                </c:pt>
                <c:pt idx="275">
                  <c:v>22.983822</c:v>
                </c:pt>
                <c:pt idx="276">
                  <c:v>22.324573999999998</c:v>
                </c:pt>
                <c:pt idx="277">
                  <c:v>21.405621</c:v>
                </c:pt>
                <c:pt idx="278">
                  <c:v>21.755222</c:v>
                </c:pt>
                <c:pt idx="279">
                  <c:v>19.417884999999998</c:v>
                </c:pt>
                <c:pt idx="280">
                  <c:v>19.088259000000001</c:v>
                </c:pt>
                <c:pt idx="281">
                  <c:v>21.915039</c:v>
                </c:pt>
                <c:pt idx="282">
                  <c:v>22.893924999999999</c:v>
                </c:pt>
                <c:pt idx="283">
                  <c:v>23.752946999999999</c:v>
                </c:pt>
                <c:pt idx="284">
                  <c:v>24.661911</c:v>
                </c:pt>
                <c:pt idx="285">
                  <c:v>25.700727000000001</c:v>
                </c:pt>
                <c:pt idx="286">
                  <c:v>26.999248999999999</c:v>
                </c:pt>
                <c:pt idx="287">
                  <c:v>27.218997999999999</c:v>
                </c:pt>
                <c:pt idx="288">
                  <c:v>27.179043</c:v>
                </c:pt>
                <c:pt idx="289">
                  <c:v>29.096858999999998</c:v>
                </c:pt>
                <c:pt idx="290">
                  <c:v>33.621704000000001</c:v>
                </c:pt>
                <c:pt idx="291">
                  <c:v>31.114560999999998</c:v>
                </c:pt>
                <c:pt idx="292">
                  <c:v>31.154516000000001</c:v>
                </c:pt>
                <c:pt idx="293">
                  <c:v>31.064619</c:v>
                </c:pt>
                <c:pt idx="294">
                  <c:v>31.114560999999998</c:v>
                </c:pt>
                <c:pt idx="295">
                  <c:v>30.754971999999999</c:v>
                </c:pt>
                <c:pt idx="296">
                  <c:v>31.963594000000001</c:v>
                </c:pt>
                <c:pt idx="297">
                  <c:v>31.48414</c:v>
                </c:pt>
                <c:pt idx="298">
                  <c:v>30.195608</c:v>
                </c:pt>
                <c:pt idx="299">
                  <c:v>33.082317000000003</c:v>
                </c:pt>
                <c:pt idx="300">
                  <c:v>32.103436000000002</c:v>
                </c:pt>
                <c:pt idx="301">
                  <c:v>33.401955000000001</c:v>
                </c:pt>
                <c:pt idx="302">
                  <c:v>31.454173999999998</c:v>
                </c:pt>
                <c:pt idx="303">
                  <c:v>30.585165</c:v>
                </c:pt>
                <c:pt idx="304">
                  <c:v>30.375402000000001</c:v>
                </c:pt>
                <c:pt idx="305">
                  <c:v>28.897086999999999</c:v>
                </c:pt>
                <c:pt idx="306">
                  <c:v>28.487555</c:v>
                </c:pt>
                <c:pt idx="307">
                  <c:v>28.207871999999998</c:v>
                </c:pt>
                <c:pt idx="308">
                  <c:v>31.564050999999999</c:v>
                </c:pt>
                <c:pt idx="309">
                  <c:v>29.526368999999999</c:v>
                </c:pt>
                <c:pt idx="310">
                  <c:v>29.246689</c:v>
                </c:pt>
                <c:pt idx="311">
                  <c:v>31.234425000000002</c:v>
                </c:pt>
                <c:pt idx="312">
                  <c:v>34.211033</c:v>
                </c:pt>
                <c:pt idx="313">
                  <c:v>33.541798</c:v>
                </c:pt>
                <c:pt idx="314">
                  <c:v>35.020114999999997</c:v>
                </c:pt>
                <c:pt idx="315">
                  <c:v>33.481864999999999</c:v>
                </c:pt>
                <c:pt idx="316">
                  <c:v>32.512965999999999</c:v>
                </c:pt>
                <c:pt idx="317">
                  <c:v>30.395379999999999</c:v>
                </c:pt>
                <c:pt idx="318">
                  <c:v>28.577452000000001</c:v>
                </c:pt>
                <c:pt idx="319">
                  <c:v>28.537496999999998</c:v>
                </c:pt>
                <c:pt idx="320">
                  <c:v>25.990397999999999</c:v>
                </c:pt>
                <c:pt idx="321">
                  <c:v>25.870533000000002</c:v>
                </c:pt>
                <c:pt idx="322">
                  <c:v>25.0215</c:v>
                </c:pt>
                <c:pt idx="323">
                  <c:v>25.960432000000001</c:v>
                </c:pt>
                <c:pt idx="324">
                  <c:v>25.211285</c:v>
                </c:pt>
                <c:pt idx="325">
                  <c:v>25.480978</c:v>
                </c:pt>
                <c:pt idx="326">
                  <c:v>27.119112000000001</c:v>
                </c:pt>
                <c:pt idx="327">
                  <c:v>27.718430000000001</c:v>
                </c:pt>
                <c:pt idx="328">
                  <c:v>27.958157</c:v>
                </c:pt>
                <c:pt idx="329">
                  <c:v>28.767234999999999</c:v>
                </c:pt>
                <c:pt idx="330">
                  <c:v>27.348849999999999</c:v>
                </c:pt>
                <c:pt idx="331">
                  <c:v>24.362456999999999</c:v>
                </c:pt>
                <c:pt idx="332">
                  <c:v>24.622057000000002</c:v>
                </c:pt>
                <c:pt idx="333">
                  <c:v>25.510687000000001</c:v>
                </c:pt>
                <c:pt idx="334">
                  <c:v>26.868593000000001</c:v>
                </c:pt>
                <c:pt idx="335">
                  <c:v>26.638950000000001</c:v>
                </c:pt>
                <c:pt idx="336">
                  <c:v>24.382425000000001</c:v>
                </c:pt>
                <c:pt idx="337">
                  <c:v>24.93158</c:v>
                </c:pt>
                <c:pt idx="338">
                  <c:v>26.529118</c:v>
                </c:pt>
                <c:pt idx="339">
                  <c:v>27.387794</c:v>
                </c:pt>
                <c:pt idx="340">
                  <c:v>27.447702</c:v>
                </c:pt>
                <c:pt idx="341">
                  <c:v>27.028348999999999</c:v>
                </c:pt>
                <c:pt idx="342">
                  <c:v>26.489180000000001</c:v>
                </c:pt>
                <c:pt idx="343">
                  <c:v>27.018363999999998</c:v>
                </c:pt>
                <c:pt idx="344">
                  <c:v>29.035257000000001</c:v>
                </c:pt>
                <c:pt idx="345">
                  <c:v>27.477657000000001</c:v>
                </c:pt>
                <c:pt idx="346">
                  <c:v>29.185023999999999</c:v>
                </c:pt>
                <c:pt idx="347">
                  <c:v>28.905456999999998</c:v>
                </c:pt>
                <c:pt idx="348">
                  <c:v>23.563687999999999</c:v>
                </c:pt>
                <c:pt idx="349">
                  <c:v>24.711918000000001</c:v>
                </c:pt>
                <c:pt idx="350">
                  <c:v>24.112841</c:v>
                </c:pt>
                <c:pt idx="351">
                  <c:v>23.254166000000001</c:v>
                </c:pt>
                <c:pt idx="352">
                  <c:v>25.191179000000002</c:v>
                </c:pt>
                <c:pt idx="353">
                  <c:v>30.920093999999999</c:v>
                </c:pt>
                <c:pt idx="354">
                  <c:v>29.309673</c:v>
                </c:pt>
                <c:pt idx="355">
                  <c:v>30.920093999999999</c:v>
                </c:pt>
                <c:pt idx="356">
                  <c:v>23.190069000000001</c:v>
                </c:pt>
                <c:pt idx="357">
                  <c:v>23.190069000000001</c:v>
                </c:pt>
                <c:pt idx="358">
                  <c:v>26.088829</c:v>
                </c:pt>
                <c:pt idx="359">
                  <c:v>30.920093999999999</c:v>
                </c:pt>
                <c:pt idx="360">
                  <c:v>25.766745</c:v>
                </c:pt>
                <c:pt idx="361">
                  <c:v>24.800491000000001</c:v>
                </c:pt>
                <c:pt idx="362">
                  <c:v>24.156321999999999</c:v>
                </c:pt>
                <c:pt idx="363">
                  <c:v>24.156321999999999</c:v>
                </c:pt>
                <c:pt idx="364">
                  <c:v>28.343418</c:v>
                </c:pt>
                <c:pt idx="365">
                  <c:v>26.410913000000001</c:v>
                </c:pt>
                <c:pt idx="366">
                  <c:v>28.343418</c:v>
                </c:pt>
                <c:pt idx="367">
                  <c:v>26.088829</c:v>
                </c:pt>
                <c:pt idx="368">
                  <c:v>28.665503000000001</c:v>
                </c:pt>
                <c:pt idx="369">
                  <c:v>28.021334</c:v>
                </c:pt>
                <c:pt idx="370">
                  <c:v>37.039695999999999</c:v>
                </c:pt>
                <c:pt idx="371">
                  <c:v>26.732997999999998</c:v>
                </c:pt>
                <c:pt idx="372">
                  <c:v>30.598006999999999</c:v>
                </c:pt>
                <c:pt idx="373">
                  <c:v>31.564260000000001</c:v>
                </c:pt>
                <c:pt idx="374">
                  <c:v>41.870959999999997</c:v>
                </c:pt>
                <c:pt idx="375">
                  <c:v>43.159298</c:v>
                </c:pt>
                <c:pt idx="376">
                  <c:v>44.447631999999999</c:v>
                </c:pt>
                <c:pt idx="377">
                  <c:v>46.702224999999999</c:v>
                </c:pt>
                <c:pt idx="378">
                  <c:v>66.349373</c:v>
                </c:pt>
                <c:pt idx="379">
                  <c:v>79.232742000000002</c:v>
                </c:pt>
                <c:pt idx="380">
                  <c:v>72.791054000000003</c:v>
                </c:pt>
                <c:pt idx="381">
                  <c:v>82.453582999999995</c:v>
                </c:pt>
                <c:pt idx="382">
                  <c:v>116.91660299999999</c:v>
                </c:pt>
                <c:pt idx="383">
                  <c:v>109.83074999999999</c:v>
                </c:pt>
                <c:pt idx="384">
                  <c:v>114.01784499999999</c:v>
                </c:pt>
                <c:pt idx="385">
                  <c:v>132.37664799999999</c:v>
                </c:pt>
                <c:pt idx="386">
                  <c:v>120.459534</c:v>
                </c:pt>
                <c:pt idx="387">
                  <c:v>84.708168000000001</c:v>
                </c:pt>
                <c:pt idx="388">
                  <c:v>72.791054000000003</c:v>
                </c:pt>
                <c:pt idx="389">
                  <c:v>71.824798999999999</c:v>
                </c:pt>
                <c:pt idx="390">
                  <c:v>60.551848999999997</c:v>
                </c:pt>
                <c:pt idx="391">
                  <c:v>49.923065000000001</c:v>
                </c:pt>
                <c:pt idx="392">
                  <c:v>51.533489000000003</c:v>
                </c:pt>
                <c:pt idx="393">
                  <c:v>96.303207</c:v>
                </c:pt>
                <c:pt idx="394">
                  <c:v>98.879883000000007</c:v>
                </c:pt>
                <c:pt idx="395">
                  <c:v>97.913628000000003</c:v>
                </c:pt>
                <c:pt idx="396">
                  <c:v>90.827781999999999</c:v>
                </c:pt>
                <c:pt idx="397">
                  <c:v>78.266486999999998</c:v>
                </c:pt>
                <c:pt idx="398">
                  <c:v>104.67739899999999</c:v>
                </c:pt>
                <c:pt idx="399">
                  <c:v>108.22032900000001</c:v>
                </c:pt>
                <c:pt idx="400">
                  <c:v>102.74490400000001</c:v>
                </c:pt>
                <c:pt idx="401">
                  <c:v>100.812386</c:v>
                </c:pt>
                <c:pt idx="402">
                  <c:v>105.643654</c:v>
                </c:pt>
                <c:pt idx="403">
                  <c:v>104.355316</c:v>
                </c:pt>
                <c:pt idx="404">
                  <c:v>127.223305</c:v>
                </c:pt>
                <c:pt idx="405">
                  <c:v>137.52998400000001</c:v>
                </c:pt>
                <c:pt idx="406">
                  <c:v>147.83670000000001</c:v>
                </c:pt>
                <c:pt idx="407">
                  <c:v>153.63421600000001</c:v>
                </c:pt>
                <c:pt idx="408">
                  <c:v>146.54837000000001</c:v>
                </c:pt>
                <c:pt idx="409">
                  <c:v>154.278381</c:v>
                </c:pt>
                <c:pt idx="410">
                  <c:v>150.73545799999999</c:v>
                </c:pt>
                <c:pt idx="411">
                  <c:v>157.499222</c:v>
                </c:pt>
                <c:pt idx="412">
                  <c:v>162.97465500000001</c:v>
                </c:pt>
                <c:pt idx="413">
                  <c:v>152.990036</c:v>
                </c:pt>
                <c:pt idx="414">
                  <c:v>136.563751</c:v>
                </c:pt>
                <c:pt idx="415">
                  <c:v>201.30268899999999</c:v>
                </c:pt>
                <c:pt idx="416">
                  <c:v>228.03568999999999</c:v>
                </c:pt>
                <c:pt idx="417">
                  <c:v>267.65206899999998</c:v>
                </c:pt>
                <c:pt idx="418">
                  <c:v>282.14587399999999</c:v>
                </c:pt>
                <c:pt idx="419">
                  <c:v>275.38207999999997</c:v>
                </c:pt>
                <c:pt idx="420">
                  <c:v>242.851563</c:v>
                </c:pt>
                <c:pt idx="421">
                  <c:v>200.01435900000001</c:v>
                </c:pt>
                <c:pt idx="422">
                  <c:v>200.33642599999999</c:v>
                </c:pt>
                <c:pt idx="423">
                  <c:v>205.167709</c:v>
                </c:pt>
                <c:pt idx="424">
                  <c:v>225.78109699999999</c:v>
                </c:pt>
                <c:pt idx="425">
                  <c:v>250.25950599999999</c:v>
                </c:pt>
                <c:pt idx="426">
                  <c:v>318.86343399999998</c:v>
                </c:pt>
                <c:pt idx="427">
                  <c:v>181.33346599999999</c:v>
                </c:pt>
                <c:pt idx="428">
                  <c:v>164.26300000000001</c:v>
                </c:pt>
                <c:pt idx="429">
                  <c:v>150.413376</c:v>
                </c:pt>
                <c:pt idx="430">
                  <c:v>190.02975499999999</c:v>
                </c:pt>
                <c:pt idx="431">
                  <c:v>171.026779</c:v>
                </c:pt>
                <c:pt idx="432">
                  <c:v>177.14636200000001</c:v>
                </c:pt>
                <c:pt idx="433">
                  <c:v>176.82427999999999</c:v>
                </c:pt>
                <c:pt idx="434">
                  <c:v>190.35180700000001</c:v>
                </c:pt>
                <c:pt idx="435">
                  <c:v>224.17067</c:v>
                </c:pt>
                <c:pt idx="436">
                  <c:v>227.06944300000001</c:v>
                </c:pt>
                <c:pt idx="437">
                  <c:v>205.48980700000001</c:v>
                </c:pt>
                <c:pt idx="438">
                  <c:v>237.054047</c:v>
                </c:pt>
                <c:pt idx="439">
                  <c:v>258.27844199999998</c:v>
                </c:pt>
                <c:pt idx="440">
                  <c:v>280.84643599999998</c:v>
                </c:pt>
                <c:pt idx="441">
                  <c:v>279.59265099999999</c:v>
                </c:pt>
                <c:pt idx="442">
                  <c:v>330.99761999999998</c:v>
                </c:pt>
                <c:pt idx="443">
                  <c:v>356.38662699999998</c:v>
                </c:pt>
                <c:pt idx="444">
                  <c:v>387.10418700000002</c:v>
                </c:pt>
                <c:pt idx="445">
                  <c:v>441.64361600000001</c:v>
                </c:pt>
                <c:pt idx="446">
                  <c:v>488.66027800000001</c:v>
                </c:pt>
                <c:pt idx="447">
                  <c:v>540.378601</c:v>
                </c:pt>
                <c:pt idx="448">
                  <c:v>466.092285</c:v>
                </c:pt>
                <c:pt idx="449">
                  <c:v>453.55450400000001</c:v>
                </c:pt>
                <c:pt idx="450">
                  <c:v>494.30230699999998</c:v>
                </c:pt>
                <c:pt idx="451">
                  <c:v>463.89813199999998</c:v>
                </c:pt>
                <c:pt idx="452">
                  <c:v>499.11862200000002</c:v>
                </c:pt>
                <c:pt idx="453">
                  <c:v>524.73809800000004</c:v>
                </c:pt>
                <c:pt idx="454">
                  <c:v>492.636505</c:v>
                </c:pt>
                <c:pt idx="455">
                  <c:v>544.18426499999998</c:v>
                </c:pt>
                <c:pt idx="456">
                  <c:v>558.38311799999997</c:v>
                </c:pt>
                <c:pt idx="457">
                  <c:v>602.83154300000001</c:v>
                </c:pt>
                <c:pt idx="458">
                  <c:v>594.80609100000004</c:v>
                </c:pt>
                <c:pt idx="459">
                  <c:v>609.00494400000002</c:v>
                </c:pt>
                <c:pt idx="460">
                  <c:v>689.87628199999995</c:v>
                </c:pt>
                <c:pt idx="461">
                  <c:v>707.47051999999996</c:v>
                </c:pt>
                <c:pt idx="462">
                  <c:v>714.569885</c:v>
                </c:pt>
                <c:pt idx="463">
                  <c:v>719.81732199999999</c:v>
                </c:pt>
                <c:pt idx="464">
                  <c:v>714.87854000000004</c:v>
                </c:pt>
                <c:pt idx="465">
                  <c:v>720.363831</c:v>
                </c:pt>
                <c:pt idx="466">
                  <c:v>749.69158900000002</c:v>
                </c:pt>
                <c:pt idx="467">
                  <c:v>844.09051499999998</c:v>
                </c:pt>
                <c:pt idx="468">
                  <c:v>876.16772500000002</c:v>
                </c:pt>
                <c:pt idx="469">
                  <c:v>868.83581500000003</c:v>
                </c:pt>
                <c:pt idx="470">
                  <c:v>829.73205600000006</c:v>
                </c:pt>
                <c:pt idx="471">
                  <c:v>745.41467299999999</c:v>
                </c:pt>
                <c:pt idx="472">
                  <c:v>812.92962599999998</c:v>
                </c:pt>
                <c:pt idx="473">
                  <c:v>767.71594200000004</c:v>
                </c:pt>
                <c:pt idx="474">
                  <c:v>614.05059800000004</c:v>
                </c:pt>
                <c:pt idx="475">
                  <c:v>598.16461200000003</c:v>
                </c:pt>
                <c:pt idx="476">
                  <c:v>629.02002000000005</c:v>
                </c:pt>
                <c:pt idx="477">
                  <c:v>712.72637899999995</c:v>
                </c:pt>
                <c:pt idx="478">
                  <c:v>777.98919699999999</c:v>
                </c:pt>
                <c:pt idx="479">
                  <c:v>853.66906700000004</c:v>
                </c:pt>
                <c:pt idx="480">
                  <c:v>872.43774399999995</c:v>
                </c:pt>
                <c:pt idx="481">
                  <c:v>908.461365</c:v>
                </c:pt>
                <c:pt idx="482">
                  <c:v>979.29760699999997</c:v>
                </c:pt>
                <c:pt idx="483">
                  <c:v>885.757385</c:v>
                </c:pt>
                <c:pt idx="484">
                  <c:v>910.58038299999998</c:v>
                </c:pt>
                <c:pt idx="485">
                  <c:v>938.43060300000002</c:v>
                </c:pt>
                <c:pt idx="486">
                  <c:v>897.26068099999998</c:v>
                </c:pt>
                <c:pt idx="487">
                  <c:v>978.69226100000003</c:v>
                </c:pt>
                <c:pt idx="488">
                  <c:v>995.94720500000005</c:v>
                </c:pt>
                <c:pt idx="489">
                  <c:v>1025.6137699999999</c:v>
                </c:pt>
                <c:pt idx="490">
                  <c:v>866.38330099999996</c:v>
                </c:pt>
                <c:pt idx="491">
                  <c:v>935.58123799999998</c:v>
                </c:pt>
                <c:pt idx="492">
                  <c:v>928.37298599999997</c:v>
                </c:pt>
                <c:pt idx="493">
                  <c:v>1163.244385</c:v>
                </c:pt>
                <c:pt idx="494">
                  <c:v>1135.0117190000001</c:v>
                </c:pt>
                <c:pt idx="495">
                  <c:v>1175.8588870000001</c:v>
                </c:pt>
                <c:pt idx="496">
                  <c:v>1107.3798830000001</c:v>
                </c:pt>
                <c:pt idx="497">
                  <c:v>1067.4335940000001</c:v>
                </c:pt>
                <c:pt idx="498">
                  <c:v>1078.8469239999999</c:v>
                </c:pt>
                <c:pt idx="499">
                  <c:v>1120.594971</c:v>
                </c:pt>
                <c:pt idx="500">
                  <c:v>1151.230591</c:v>
                </c:pt>
                <c:pt idx="501">
                  <c:v>1217.3070070000001</c:v>
                </c:pt>
                <c:pt idx="502">
                  <c:v>1328.435303</c:v>
                </c:pt>
                <c:pt idx="503">
                  <c:v>1406.225342</c:v>
                </c:pt>
                <c:pt idx="504">
                  <c:v>1411.7030030000001</c:v>
                </c:pt>
                <c:pt idx="505">
                  <c:v>1520.1804199999999</c:v>
                </c:pt>
                <c:pt idx="506">
                  <c:v>1468.780518</c:v>
                </c:pt>
                <c:pt idx="507">
                  <c:v>1487.009644</c:v>
                </c:pt>
                <c:pt idx="508">
                  <c:v>1495.078125</c:v>
                </c:pt>
                <c:pt idx="509">
                  <c:v>1415.288818</c:v>
                </c:pt>
                <c:pt idx="510">
                  <c:v>1475.6538089999999</c:v>
                </c:pt>
                <c:pt idx="511">
                  <c:v>1487.3084719999999</c:v>
                </c:pt>
                <c:pt idx="512">
                  <c:v>1496.2735600000001</c:v>
                </c:pt>
                <c:pt idx="513">
                  <c:v>1628.060303</c:v>
                </c:pt>
                <c:pt idx="514">
                  <c:v>1671.690552</c:v>
                </c:pt>
                <c:pt idx="515">
                  <c:v>1673.4832759999999</c:v>
                </c:pt>
                <c:pt idx="516">
                  <c:v>1632.5428469999999</c:v>
                </c:pt>
                <c:pt idx="517">
                  <c:v>1591.061279</c:v>
                </c:pt>
                <c:pt idx="518">
                  <c:v>1550.02063</c:v>
                </c:pt>
                <c:pt idx="519">
                  <c:v>1491.434082</c:v>
                </c:pt>
                <c:pt idx="520">
                  <c:v>1502.4375</c:v>
                </c:pt>
                <c:pt idx="521">
                  <c:v>1481.0253909999999</c:v>
                </c:pt>
                <c:pt idx="522">
                  <c:v>1491.434082</c:v>
                </c:pt>
                <c:pt idx="523">
                  <c:v>1541.6938479999999</c:v>
                </c:pt>
                <c:pt idx="524">
                  <c:v>1460.505005</c:v>
                </c:pt>
                <c:pt idx="525">
                  <c:v>1412.921875</c:v>
                </c:pt>
                <c:pt idx="526">
                  <c:v>1448.6091309999999</c:v>
                </c:pt>
                <c:pt idx="527">
                  <c:v>1439.3901370000001</c:v>
                </c:pt>
                <c:pt idx="528">
                  <c:v>1423.9254149999999</c:v>
                </c:pt>
                <c:pt idx="529">
                  <c:v>1367.123047</c:v>
                </c:pt>
                <c:pt idx="530">
                  <c:v>1475.9693600000001</c:v>
                </c:pt>
                <c:pt idx="531">
                  <c:v>1441.4488530000001</c:v>
                </c:pt>
                <c:pt idx="532">
                  <c:v>1400.619751</c:v>
                </c:pt>
                <c:pt idx="533">
                  <c:v>1428.7266850000001</c:v>
                </c:pt>
                <c:pt idx="534">
                  <c:v>1401.507202</c:v>
                </c:pt>
                <c:pt idx="535">
                  <c:v>1534.054077</c:v>
                </c:pt>
                <c:pt idx="536">
                  <c:v>1522.5153809999999</c:v>
                </c:pt>
                <c:pt idx="537">
                  <c:v>1669.264038</c:v>
                </c:pt>
                <c:pt idx="538">
                  <c:v>1761.2777100000001</c:v>
                </c:pt>
                <c:pt idx="539">
                  <c:v>1768.0823969999999</c:v>
                </c:pt>
                <c:pt idx="540">
                  <c:v>1719.856567</c:v>
                </c:pt>
                <c:pt idx="541">
                  <c:v>1679.027466</c:v>
                </c:pt>
                <c:pt idx="542">
                  <c:v>1651.216187</c:v>
                </c:pt>
                <c:pt idx="543">
                  <c:v>1712.939331</c:v>
                </c:pt>
                <c:pt idx="544">
                  <c:v>1680.2416989999999</c:v>
                </c:pt>
                <c:pt idx="545">
                  <c:v>1699.0943600000001</c:v>
                </c:pt>
                <c:pt idx="546">
                  <c:v>1826.939087</c:v>
                </c:pt>
                <c:pt idx="547">
                  <c:v>1773.6214600000001</c:v>
                </c:pt>
                <c:pt idx="548">
                  <c:v>1767.140625</c:v>
                </c:pt>
                <c:pt idx="549">
                  <c:v>1765.962524</c:v>
                </c:pt>
                <c:pt idx="550">
                  <c:v>1838.1328129999999</c:v>
                </c:pt>
                <c:pt idx="551">
                  <c:v>1759.1872559999999</c:v>
                </c:pt>
                <c:pt idx="552">
                  <c:v>1731.2026370000001</c:v>
                </c:pt>
                <c:pt idx="553">
                  <c:v>1734.1489260000001</c:v>
                </c:pt>
                <c:pt idx="554">
                  <c:v>1729.140991</c:v>
                </c:pt>
                <c:pt idx="555">
                  <c:v>1686.722534</c:v>
                </c:pt>
                <c:pt idx="556">
                  <c:v>1662.741211</c:v>
                </c:pt>
                <c:pt idx="557">
                  <c:v>1582.1108400000001</c:v>
                </c:pt>
                <c:pt idx="558">
                  <c:v>1632.5413820000001</c:v>
                </c:pt>
                <c:pt idx="559">
                  <c:v>1610.8443600000001</c:v>
                </c:pt>
                <c:pt idx="560">
                  <c:v>1639.2849120000001</c:v>
                </c:pt>
                <c:pt idx="561">
                  <c:v>1784.1258539999999</c:v>
                </c:pt>
                <c:pt idx="562">
                  <c:v>1754.80603</c:v>
                </c:pt>
                <c:pt idx="563">
                  <c:v>1792.628784</c:v>
                </c:pt>
                <c:pt idx="564">
                  <c:v>1753.926514</c:v>
                </c:pt>
                <c:pt idx="565">
                  <c:v>1682.385376</c:v>
                </c:pt>
                <c:pt idx="566">
                  <c:v>1670.364014</c:v>
                </c:pt>
                <c:pt idx="567">
                  <c:v>1640.1644289999999</c:v>
                </c:pt>
                <c:pt idx="568">
                  <c:v>1683.2647710000001</c:v>
                </c:pt>
                <c:pt idx="569">
                  <c:v>1667.1389160000001</c:v>
                </c:pt>
                <c:pt idx="570">
                  <c:v>1608.053345</c:v>
                </c:pt>
                <c:pt idx="571">
                  <c:v>1653.589111</c:v>
                </c:pt>
                <c:pt idx="572">
                  <c:v>1683.654419</c:v>
                </c:pt>
                <c:pt idx="573">
                  <c:v>1624.399414</c:v>
                </c:pt>
                <c:pt idx="574">
                  <c:v>1580.9071039999999</c:v>
                </c:pt>
                <c:pt idx="575">
                  <c:v>1470.5706789999999</c:v>
                </c:pt>
                <c:pt idx="576">
                  <c:v>1395.844971</c:v>
                </c:pt>
                <c:pt idx="577">
                  <c:v>1501.219482</c:v>
                </c:pt>
                <c:pt idx="578">
                  <c:v>1448.9702150000001</c:v>
                </c:pt>
                <c:pt idx="579">
                  <c:v>1474.0732419999999</c:v>
                </c:pt>
                <c:pt idx="580">
                  <c:v>1429.1213379999999</c:v>
                </c:pt>
                <c:pt idx="581">
                  <c:v>1413.9426269999999</c:v>
                </c:pt>
                <c:pt idx="582">
                  <c:v>1364.6126710000001</c:v>
                </c:pt>
                <c:pt idx="583">
                  <c:v>1355.3720699999999</c:v>
                </c:pt>
                <c:pt idx="584">
                  <c:v>1416.92688</c:v>
                </c:pt>
                <c:pt idx="585">
                  <c:v>1443.0588379999999</c:v>
                </c:pt>
                <c:pt idx="586">
                  <c:v>1433.477173</c:v>
                </c:pt>
                <c:pt idx="587">
                  <c:v>1434.638672</c:v>
                </c:pt>
                <c:pt idx="588">
                  <c:v>1387.8914789999999</c:v>
                </c:pt>
                <c:pt idx="589">
                  <c:v>1386.4398189999999</c:v>
                </c:pt>
                <c:pt idx="590">
                  <c:v>1322.271362</c:v>
                </c:pt>
                <c:pt idx="591">
                  <c:v>1341.1446530000001</c:v>
                </c:pt>
                <c:pt idx="592">
                  <c:v>1282.4932859999999</c:v>
                </c:pt>
                <c:pt idx="593">
                  <c:v>1324.013794</c:v>
                </c:pt>
                <c:pt idx="594">
                  <c:v>1287.4291989999999</c:v>
                </c:pt>
                <c:pt idx="595">
                  <c:v>1295.8492429999999</c:v>
                </c:pt>
                <c:pt idx="596">
                  <c:v>1295.270264</c:v>
                </c:pt>
                <c:pt idx="597">
                  <c:v>1283.143311</c:v>
                </c:pt>
                <c:pt idx="598">
                  <c:v>1240.987793</c:v>
                </c:pt>
                <c:pt idx="599">
                  <c:v>1269.2841800000001</c:v>
                </c:pt>
                <c:pt idx="600">
                  <c:v>1387.665894</c:v>
                </c:pt>
                <c:pt idx="601">
                  <c:v>1370.919189</c:v>
                </c:pt>
                <c:pt idx="602">
                  <c:v>1368.320557</c:v>
                </c:pt>
                <c:pt idx="603">
                  <c:v>1335.693237</c:v>
                </c:pt>
                <c:pt idx="604">
                  <c:v>1340.601807</c:v>
                </c:pt>
                <c:pt idx="605">
                  <c:v>1401.2364500000001</c:v>
                </c:pt>
                <c:pt idx="606">
                  <c:v>1422.0253909999999</c:v>
                </c:pt>
                <c:pt idx="607">
                  <c:v>1455.5187989999999</c:v>
                </c:pt>
                <c:pt idx="608">
                  <c:v>1418.8492429999999</c:v>
                </c:pt>
                <c:pt idx="609">
                  <c:v>1362.2691649999999</c:v>
                </c:pt>
                <c:pt idx="610">
                  <c:v>1385.246216</c:v>
                </c:pt>
                <c:pt idx="611">
                  <c:v>1419.4254149999999</c:v>
                </c:pt>
                <c:pt idx="612">
                  <c:v>1441.8283690000001</c:v>
                </c:pt>
                <c:pt idx="613">
                  <c:v>1409.6599120000001</c:v>
                </c:pt>
                <c:pt idx="614">
                  <c:v>1428.3291019999999</c:v>
                </c:pt>
                <c:pt idx="615">
                  <c:v>1385.533447</c:v>
                </c:pt>
                <c:pt idx="616">
                  <c:v>1415.404053</c:v>
                </c:pt>
                <c:pt idx="617">
                  <c:v>1353.6527100000001</c:v>
                </c:pt>
                <c:pt idx="618">
                  <c:v>1331.5371090000001</c:v>
                </c:pt>
                <c:pt idx="619">
                  <c:v>1289.603149</c:v>
                </c:pt>
                <c:pt idx="620">
                  <c:v>1320.9099120000001</c:v>
                </c:pt>
                <c:pt idx="621">
                  <c:v>1340.727783</c:v>
                </c:pt>
                <c:pt idx="622">
                  <c:v>1270.1695560000001</c:v>
                </c:pt>
                <c:pt idx="623">
                  <c:v>1307.5864260000001</c:v>
                </c:pt>
                <c:pt idx="624">
                  <c:v>1296.4470209999999</c:v>
                </c:pt>
                <c:pt idx="625">
                  <c:v>1405.5555420000001</c:v>
                </c:pt>
                <c:pt idx="626">
                  <c:v>1457.5390629999999</c:v>
                </c:pt>
                <c:pt idx="627">
                  <c:v>1564.9335940000001</c:v>
                </c:pt>
                <c:pt idx="628">
                  <c:v>1518.0913089999999</c:v>
                </c:pt>
                <c:pt idx="629">
                  <c:v>1519.5195309999999</c:v>
                </c:pt>
                <c:pt idx="630">
                  <c:v>1531.2301030000001</c:v>
                </c:pt>
                <c:pt idx="631">
                  <c:v>1542.940918</c:v>
                </c:pt>
                <c:pt idx="632">
                  <c:v>1546.3679199999999</c:v>
                </c:pt>
                <c:pt idx="633">
                  <c:v>1592.924561</c:v>
                </c:pt>
                <c:pt idx="634">
                  <c:v>1672.8995359999999</c:v>
                </c:pt>
                <c:pt idx="635">
                  <c:v>1708.818726</c:v>
                </c:pt>
                <c:pt idx="636">
                  <c:v>1731.003784</c:v>
                </c:pt>
                <c:pt idx="637">
                  <c:v>1764.2814940000001</c:v>
                </c:pt>
                <c:pt idx="638">
                  <c:v>1705.6899410000001</c:v>
                </c:pt>
                <c:pt idx="639">
                  <c:v>1647.098755</c:v>
                </c:pt>
                <c:pt idx="640">
                  <c:v>1546.697144</c:v>
                </c:pt>
                <c:pt idx="641">
                  <c:v>1526.787476</c:v>
                </c:pt>
                <c:pt idx="642">
                  <c:v>1417.284302</c:v>
                </c:pt>
                <c:pt idx="643">
                  <c:v>1424.679443</c:v>
                </c:pt>
                <c:pt idx="644">
                  <c:v>1402.2098390000001</c:v>
                </c:pt>
                <c:pt idx="645">
                  <c:v>1391.6860349999999</c:v>
                </c:pt>
                <c:pt idx="646">
                  <c:v>1339.6365969999999</c:v>
                </c:pt>
                <c:pt idx="647">
                  <c:v>1461.654297</c:v>
                </c:pt>
                <c:pt idx="648">
                  <c:v>1398.084351</c:v>
                </c:pt>
                <c:pt idx="649">
                  <c:v>1318.5579829999999</c:v>
                </c:pt>
                <c:pt idx="650">
                  <c:v>1354.5004879999999</c:v>
                </c:pt>
                <c:pt idx="651">
                  <c:v>1384.7827150000001</c:v>
                </c:pt>
                <c:pt idx="652">
                  <c:v>1374.311279</c:v>
                </c:pt>
                <c:pt idx="653">
                  <c:v>1449.5926509999999</c:v>
                </c:pt>
                <c:pt idx="654">
                  <c:v>1340.0667719999999</c:v>
                </c:pt>
                <c:pt idx="655">
                  <c:v>1338.934814</c:v>
                </c:pt>
                <c:pt idx="656">
                  <c:v>1220.0692140000001</c:v>
                </c:pt>
                <c:pt idx="657">
                  <c:v>1190.0699460000001</c:v>
                </c:pt>
                <c:pt idx="658">
                  <c:v>1303.2751459999999</c:v>
                </c:pt>
                <c:pt idx="659">
                  <c:v>1550.345581</c:v>
                </c:pt>
                <c:pt idx="660">
                  <c:v>1483.271362</c:v>
                </c:pt>
                <c:pt idx="661">
                  <c:v>1456.084961</c:v>
                </c:pt>
                <c:pt idx="662">
                  <c:v>1431.859375</c:v>
                </c:pt>
                <c:pt idx="663">
                  <c:v>1398.619263</c:v>
                </c:pt>
                <c:pt idx="664">
                  <c:v>1447.634033</c:v>
                </c:pt>
                <c:pt idx="665">
                  <c:v>1456.3668210000001</c:v>
                </c:pt>
                <c:pt idx="666">
                  <c:v>1530.734375</c:v>
                </c:pt>
                <c:pt idx="667">
                  <c:v>1573.552124</c:v>
                </c:pt>
                <c:pt idx="668">
                  <c:v>1546.2276609999999</c:v>
                </c:pt>
                <c:pt idx="669">
                  <c:v>1549.6080320000001</c:v>
                </c:pt>
                <c:pt idx="670">
                  <c:v>1524.5373540000001</c:v>
                </c:pt>
                <c:pt idx="671">
                  <c:v>1421.7185059999999</c:v>
                </c:pt>
                <c:pt idx="672">
                  <c:v>1427.3522949999999</c:v>
                </c:pt>
                <c:pt idx="673">
                  <c:v>1432.986328</c:v>
                </c:pt>
                <c:pt idx="674">
                  <c:v>1488.1202390000001</c:v>
                </c:pt>
                <c:pt idx="675">
                  <c:v>1505.7860109999999</c:v>
                </c:pt>
                <c:pt idx="676">
                  <c:v>1502.7014160000001</c:v>
                </c:pt>
                <c:pt idx="677">
                  <c:v>1557.100586</c:v>
                </c:pt>
                <c:pt idx="678">
                  <c:v>1536.0701899999999</c:v>
                </c:pt>
                <c:pt idx="679">
                  <c:v>1668.702759</c:v>
                </c:pt>
                <c:pt idx="680">
                  <c:v>1639.540283</c:v>
                </c:pt>
                <c:pt idx="681">
                  <c:v>1615.1446530000001</c:v>
                </c:pt>
                <c:pt idx="682">
                  <c:v>1661.1319579999999</c:v>
                </c:pt>
                <c:pt idx="683">
                  <c:v>1677.675659</c:v>
                </c:pt>
                <c:pt idx="684">
                  <c:v>1712.1655270000001</c:v>
                </c:pt>
                <c:pt idx="685">
                  <c:v>1630.8477780000001</c:v>
                </c:pt>
                <c:pt idx="686">
                  <c:v>1693.658936</c:v>
                </c:pt>
                <c:pt idx="687">
                  <c:v>1743.184937</c:v>
                </c:pt>
                <c:pt idx="688">
                  <c:v>1721.9608149999999</c:v>
                </c:pt>
                <c:pt idx="689">
                  <c:v>1707.159302</c:v>
                </c:pt>
                <c:pt idx="690">
                  <c:v>1551.049438</c:v>
                </c:pt>
                <c:pt idx="691">
                  <c:v>1549.932495</c:v>
                </c:pt>
                <c:pt idx="692">
                  <c:v>1619.190308</c:v>
                </c:pt>
                <c:pt idx="693">
                  <c:v>1522.563721</c:v>
                </c:pt>
                <c:pt idx="694">
                  <c:v>1572.8320309999999</c:v>
                </c:pt>
                <c:pt idx="695">
                  <c:v>1533.4555660000001</c:v>
                </c:pt>
                <c:pt idx="696">
                  <c:v>1503.5738530000001</c:v>
                </c:pt>
                <c:pt idx="697">
                  <c:v>1461.4049070000001</c:v>
                </c:pt>
                <c:pt idx="698">
                  <c:v>1402.4788820000001</c:v>
                </c:pt>
                <c:pt idx="699">
                  <c:v>1422.8657229999999</c:v>
                </c:pt>
                <c:pt idx="700">
                  <c:v>1395.3370359999999</c:v>
                </c:pt>
                <c:pt idx="701">
                  <c:v>1327.8204350000001</c:v>
                </c:pt>
                <c:pt idx="702">
                  <c:v>1338.1008300000001</c:v>
                </c:pt>
                <c:pt idx="703">
                  <c:v>1327.2647710000001</c:v>
                </c:pt>
                <c:pt idx="704">
                  <c:v>1375.3317870000001</c:v>
                </c:pt>
                <c:pt idx="705">
                  <c:v>1281.698486</c:v>
                </c:pt>
                <c:pt idx="706">
                  <c:v>1286.6994629999999</c:v>
                </c:pt>
                <c:pt idx="707">
                  <c:v>1265.3057859999999</c:v>
                </c:pt>
                <c:pt idx="708">
                  <c:v>1246.4117429999999</c:v>
                </c:pt>
                <c:pt idx="709">
                  <c:v>1221.683716</c:v>
                </c:pt>
                <c:pt idx="710">
                  <c:v>1218.9051509999999</c:v>
                </c:pt>
                <c:pt idx="711">
                  <c:v>1161.1137699999999</c:v>
                </c:pt>
                <c:pt idx="712">
                  <c:v>1167.7817379999999</c:v>
                </c:pt>
                <c:pt idx="713">
                  <c:v>1140.6179199999999</c:v>
                </c:pt>
                <c:pt idx="714">
                  <c:v>1123.4986570000001</c:v>
                </c:pt>
                <c:pt idx="715">
                  <c:v>1088.432495</c:v>
                </c:pt>
                <c:pt idx="716">
                  <c:v>1077.112061</c:v>
                </c:pt>
                <c:pt idx="717">
                  <c:v>1111.349976</c:v>
                </c:pt>
                <c:pt idx="718">
                  <c:v>1131.5058590000001</c:v>
                </c:pt>
                <c:pt idx="719">
                  <c:v>1102.238159</c:v>
                </c:pt>
                <c:pt idx="720">
                  <c:v>1103.3428960000001</c:v>
                </c:pt>
                <c:pt idx="721">
                  <c:v>1136.752197</c:v>
                </c:pt>
                <c:pt idx="722">
                  <c:v>1062.75415</c:v>
                </c:pt>
                <c:pt idx="723">
                  <c:v>1115.767578</c:v>
                </c:pt>
                <c:pt idx="724">
                  <c:v>1192.5268550000001</c:v>
                </c:pt>
                <c:pt idx="725">
                  <c:v>1143.3786620000001</c:v>
                </c:pt>
                <c:pt idx="726">
                  <c:v>1106.0029300000001</c:v>
                </c:pt>
                <c:pt idx="727">
                  <c:v>1147.44397</c:v>
                </c:pt>
                <c:pt idx="728">
                  <c:v>1181.474731</c:v>
                </c:pt>
                <c:pt idx="729">
                  <c:v>1335.7114260000001</c:v>
                </c:pt>
                <c:pt idx="730">
                  <c:v>1329.3992920000001</c:v>
                </c:pt>
                <c:pt idx="731">
                  <c:v>1471.2860109999999</c:v>
                </c:pt>
                <c:pt idx="732">
                  <c:v>1420.239624</c:v>
                </c:pt>
                <c:pt idx="733">
                  <c:v>1353.0014650000001</c:v>
                </c:pt>
                <c:pt idx="734">
                  <c:v>1359.313232</c:v>
                </c:pt>
                <c:pt idx="735">
                  <c:v>1326.1058350000001</c:v>
                </c:pt>
                <c:pt idx="736">
                  <c:v>1286.8602289999999</c:v>
                </c:pt>
                <c:pt idx="737">
                  <c:v>1313.755981</c:v>
                </c:pt>
                <c:pt idx="738">
                  <c:v>1334.3386230000001</c:v>
                </c:pt>
                <c:pt idx="739">
                  <c:v>1273.7667240000001</c:v>
                </c:pt>
                <c:pt idx="740">
                  <c:v>1216.451294</c:v>
                </c:pt>
                <c:pt idx="741">
                  <c:v>1260.120361</c:v>
                </c:pt>
                <c:pt idx="742">
                  <c:v>1217.5428469999999</c:v>
                </c:pt>
                <c:pt idx="743">
                  <c:v>1199.802612</c:v>
                </c:pt>
                <c:pt idx="744">
                  <c:v>1277.860596</c:v>
                </c:pt>
                <c:pt idx="745">
                  <c:v>1302.9702150000001</c:v>
                </c:pt>
                <c:pt idx="746">
                  <c:v>1370.111206</c:v>
                </c:pt>
                <c:pt idx="747">
                  <c:v>1391.9458010000001</c:v>
                </c:pt>
                <c:pt idx="748">
                  <c:v>1308.7017820000001</c:v>
                </c:pt>
                <c:pt idx="749">
                  <c:v>1303.515991</c:v>
                </c:pt>
                <c:pt idx="750">
                  <c:v>1273.220947</c:v>
                </c:pt>
                <c:pt idx="751">
                  <c:v>1205.8070070000001</c:v>
                </c:pt>
                <c:pt idx="752">
                  <c:v>1206.8397219999999</c:v>
                </c:pt>
                <c:pt idx="753">
                  <c:v>1206.5686040000001</c:v>
                </c:pt>
                <c:pt idx="754">
                  <c:v>1207.3826899999999</c:v>
                </c:pt>
                <c:pt idx="755">
                  <c:v>1211.4539789999999</c:v>
                </c:pt>
                <c:pt idx="756">
                  <c:v>1185.9388429999999</c:v>
                </c:pt>
                <c:pt idx="757">
                  <c:v>1131.1069339999999</c:v>
                </c:pt>
                <c:pt idx="758">
                  <c:v>1228.283936</c:v>
                </c:pt>
                <c:pt idx="759">
                  <c:v>1263.8431399999999</c:v>
                </c:pt>
                <c:pt idx="760">
                  <c:v>1224.21228</c:v>
                </c:pt>
                <c:pt idx="761">
                  <c:v>1228.8270259999999</c:v>
                </c:pt>
                <c:pt idx="762">
                  <c:v>1241.8560789999999</c:v>
                </c:pt>
                <c:pt idx="763">
                  <c:v>1255.4282229999999</c:v>
                </c:pt>
                <c:pt idx="764">
                  <c:v>1209.5543210000001</c:v>
                </c:pt>
                <c:pt idx="765">
                  <c:v>1160.8486330000001</c:v>
                </c:pt>
                <c:pt idx="766">
                  <c:v>1185.403442</c:v>
                </c:pt>
                <c:pt idx="767">
                  <c:v>1194.8482670000001</c:v>
                </c:pt>
                <c:pt idx="768">
                  <c:v>1184.0548100000001</c:v>
                </c:pt>
                <c:pt idx="769">
                  <c:v>1227.4990230000001</c:v>
                </c:pt>
                <c:pt idx="770">
                  <c:v>1214.2771</c:v>
                </c:pt>
                <c:pt idx="771">
                  <c:v>1285.244629</c:v>
                </c:pt>
                <c:pt idx="772">
                  <c:v>1249.6254879999999</c:v>
                </c:pt>
                <c:pt idx="773">
                  <c:v>1158.689697</c:v>
                </c:pt>
                <c:pt idx="774">
                  <c:v>1126.848999</c:v>
                </c:pt>
                <c:pt idx="775">
                  <c:v>1170.2928469999999</c:v>
                </c:pt>
                <c:pt idx="776">
                  <c:v>1228.3079829999999</c:v>
                </c:pt>
                <c:pt idx="777">
                  <c:v>1333.00647</c:v>
                </c:pt>
                <c:pt idx="778">
                  <c:v>1329.461182</c:v>
                </c:pt>
                <c:pt idx="779">
                  <c:v>1279.794067</c:v>
                </c:pt>
                <c:pt idx="780">
                  <c:v>1180.1922609999999</c:v>
                </c:pt>
                <c:pt idx="781">
                  <c:v>1151.197388</c:v>
                </c:pt>
                <c:pt idx="782">
                  <c:v>1266.9077150000001</c:v>
                </c:pt>
                <c:pt idx="783">
                  <c:v>1177.239014</c:v>
                </c:pt>
                <c:pt idx="784">
                  <c:v>1214.28772</c:v>
                </c:pt>
                <c:pt idx="785">
                  <c:v>1158.4461670000001</c:v>
                </c:pt>
                <c:pt idx="786">
                  <c:v>1120.591919</c:v>
                </c:pt>
                <c:pt idx="787">
                  <c:v>1093.476807</c:v>
                </c:pt>
                <c:pt idx="788">
                  <c:v>1040.856567</c:v>
                </c:pt>
                <c:pt idx="789">
                  <c:v>983.40374799999995</c:v>
                </c:pt>
                <c:pt idx="790">
                  <c:v>927.02557400000001</c:v>
                </c:pt>
                <c:pt idx="791">
                  <c:v>860.98187299999995</c:v>
                </c:pt>
                <c:pt idx="792">
                  <c:v>941.76971400000002</c:v>
                </c:pt>
                <c:pt idx="793">
                  <c:v>1001.763611</c:v>
                </c:pt>
                <c:pt idx="794">
                  <c:v>1119.88501</c:v>
                </c:pt>
                <c:pt idx="795">
                  <c:v>1161.213745</c:v>
                </c:pt>
                <c:pt idx="796">
                  <c:v>1109.4857179999999</c:v>
                </c:pt>
                <c:pt idx="797">
                  <c:v>1035.3602289999999</c:v>
                </c:pt>
                <c:pt idx="798">
                  <c:v>1026.8278809999999</c:v>
                </c:pt>
                <c:pt idx="799">
                  <c:v>1059.357544</c:v>
                </c:pt>
                <c:pt idx="800">
                  <c:v>1121.2177730000001</c:v>
                </c:pt>
                <c:pt idx="801">
                  <c:v>1019.895325</c:v>
                </c:pt>
                <c:pt idx="802">
                  <c:v>1029.760376</c:v>
                </c:pt>
                <c:pt idx="803">
                  <c:v>1000.9636839999999</c:v>
                </c:pt>
                <c:pt idx="804">
                  <c:v>919.785034</c:v>
                </c:pt>
                <c:pt idx="805">
                  <c:v>1045.282471</c:v>
                </c:pt>
                <c:pt idx="806">
                  <c:v>904.69354199999998</c:v>
                </c:pt>
                <c:pt idx="807">
                  <c:v>1053.490112</c:v>
                </c:pt>
                <c:pt idx="808">
                  <c:v>1129.477173</c:v>
                </c:pt>
                <c:pt idx="809">
                  <c:v>1154.6297609999999</c:v>
                </c:pt>
                <c:pt idx="810">
                  <c:v>950.23278800000003</c:v>
                </c:pt>
                <c:pt idx="811">
                  <c:v>975.12060499999995</c:v>
                </c:pt>
                <c:pt idx="812">
                  <c:v>971.67852800000003</c:v>
                </c:pt>
                <c:pt idx="813">
                  <c:v>1320.105957</c:v>
                </c:pt>
                <c:pt idx="814">
                  <c:v>1514.17688</c:v>
                </c:pt>
                <c:pt idx="815">
                  <c:v>1652.383057</c:v>
                </c:pt>
                <c:pt idx="816">
                  <c:v>1571.365601</c:v>
                </c:pt>
                <c:pt idx="817">
                  <c:v>1441.431274</c:v>
                </c:pt>
                <c:pt idx="818">
                  <c:v>1599.3350829999999</c:v>
                </c:pt>
                <c:pt idx="819">
                  <c:v>1513.3977050000001</c:v>
                </c:pt>
                <c:pt idx="820">
                  <c:v>1473.0649410000001</c:v>
                </c:pt>
                <c:pt idx="821">
                  <c:v>1449.0760499999999</c:v>
                </c:pt>
                <c:pt idx="822">
                  <c:v>1463.5749510000001</c:v>
                </c:pt>
                <c:pt idx="823">
                  <c:v>1526.051025</c:v>
                </c:pt>
                <c:pt idx="824">
                  <c:v>1552.4121090000001</c:v>
                </c:pt>
                <c:pt idx="825">
                  <c:v>1593.5360109999999</c:v>
                </c:pt>
                <c:pt idx="826">
                  <c:v>1581.6732179999999</c:v>
                </c:pt>
                <c:pt idx="827">
                  <c:v>1693.445068</c:v>
                </c:pt>
                <c:pt idx="828">
                  <c:v>1682.373047</c:v>
                </c:pt>
                <c:pt idx="829">
                  <c:v>1734.0407709999999</c:v>
                </c:pt>
                <c:pt idx="830">
                  <c:v>1803.3344729999999</c:v>
                </c:pt>
                <c:pt idx="831">
                  <c:v>1794.4063719999999</c:v>
                </c:pt>
                <c:pt idx="832">
                  <c:v>1736.8948969999999</c:v>
                </c:pt>
                <c:pt idx="833">
                  <c:v>1683.32251</c:v>
                </c:pt>
                <c:pt idx="834">
                  <c:v>1569.8752440000001</c:v>
                </c:pt>
                <c:pt idx="835">
                  <c:v>1706.6948239999999</c:v>
                </c:pt>
                <c:pt idx="836">
                  <c:v>1662.0509030000001</c:v>
                </c:pt>
                <c:pt idx="837">
                  <c:v>1643.143433</c:v>
                </c:pt>
                <c:pt idx="838">
                  <c:v>1455.1154790000001</c:v>
                </c:pt>
                <c:pt idx="839">
                  <c:v>1505.0111079999999</c:v>
                </c:pt>
                <c:pt idx="840">
                  <c:v>1412.57251</c:v>
                </c:pt>
                <c:pt idx="841">
                  <c:v>1286.2579350000001</c:v>
                </c:pt>
                <c:pt idx="842">
                  <c:v>1372.393188</c:v>
                </c:pt>
                <c:pt idx="843">
                  <c:v>1422.2891850000001</c:v>
                </c:pt>
                <c:pt idx="844">
                  <c:v>1470.7360839999999</c:v>
                </c:pt>
                <c:pt idx="845">
                  <c:v>1437.4710689999999</c:v>
                </c:pt>
                <c:pt idx="846">
                  <c:v>1411.802124</c:v>
                </c:pt>
                <c:pt idx="847">
                  <c:v>1347.890991</c:v>
                </c:pt>
                <c:pt idx="848">
                  <c:v>1425.1604</c:v>
                </c:pt>
                <c:pt idx="849">
                  <c:v>1303.8869629999999</c:v>
                </c:pt>
                <c:pt idx="850">
                  <c:v>1330.865845</c:v>
                </c:pt>
                <c:pt idx="851">
                  <c:v>1393.7288820000001</c:v>
                </c:pt>
                <c:pt idx="852">
                  <c:v>1429.351807</c:v>
                </c:pt>
                <c:pt idx="853">
                  <c:v>1472.0460210000001</c:v>
                </c:pt>
                <c:pt idx="854">
                  <c:v>1463.9262699999999</c:v>
                </c:pt>
                <c:pt idx="855">
                  <c:v>1410.7542719999999</c:v>
                </c:pt>
                <c:pt idx="856">
                  <c:v>1352.8680420000001</c:v>
                </c:pt>
                <c:pt idx="857">
                  <c:v>1276.7535399999999</c:v>
                </c:pt>
                <c:pt idx="858">
                  <c:v>1322.976807</c:v>
                </c:pt>
                <c:pt idx="859">
                  <c:v>1276.230957</c:v>
                </c:pt>
                <c:pt idx="860">
                  <c:v>1317.4925539999999</c:v>
                </c:pt>
                <c:pt idx="861">
                  <c:v>1428.4803469999999</c:v>
                </c:pt>
                <c:pt idx="862">
                  <c:v>1505.2581789999999</c:v>
                </c:pt>
                <c:pt idx="863">
                  <c:v>1476.2703859999999</c:v>
                </c:pt>
                <c:pt idx="864">
                  <c:v>1671.609375</c:v>
                </c:pt>
                <c:pt idx="865">
                  <c:v>1670.826172</c:v>
                </c:pt>
                <c:pt idx="866">
                  <c:v>1641.0548100000001</c:v>
                </c:pt>
                <c:pt idx="867">
                  <c:v>1749.693237</c:v>
                </c:pt>
                <c:pt idx="868">
                  <c:v>1676.5714109999999</c:v>
                </c:pt>
                <c:pt idx="869">
                  <c:v>1736.3735349999999</c:v>
                </c:pt>
                <c:pt idx="870">
                  <c:v>1705.1796879999999</c:v>
                </c:pt>
                <c:pt idx="871">
                  <c:v>1688.7666019999999</c:v>
                </c:pt>
                <c:pt idx="872">
                  <c:v>1606.6988530000001</c:v>
                </c:pt>
                <c:pt idx="873">
                  <c:v>1697.3638920000001</c:v>
                </c:pt>
                <c:pt idx="874">
                  <c:v>1679.9083250000001</c:v>
                </c:pt>
                <c:pt idx="875">
                  <c:v>1820.595337</c:v>
                </c:pt>
                <c:pt idx="876">
                  <c:v>2013.649048</c:v>
                </c:pt>
                <c:pt idx="877">
                  <c:v>1986.293091</c:v>
                </c:pt>
                <c:pt idx="878">
                  <c:v>1925.329346</c:v>
                </c:pt>
                <c:pt idx="879">
                  <c:v>1846.6488039999999</c:v>
                </c:pt>
                <c:pt idx="880">
                  <c:v>1867.491211</c:v>
                </c:pt>
                <c:pt idx="881">
                  <c:v>1825.805908</c:v>
                </c:pt>
                <c:pt idx="882">
                  <c:v>1722.409668</c:v>
                </c:pt>
                <c:pt idx="883">
                  <c:v>1736.1870120000001</c:v>
                </c:pt>
                <c:pt idx="884">
                  <c:v>1693.5557859999999</c:v>
                </c:pt>
                <c:pt idx="885">
                  <c:v>1746.3245850000001</c:v>
                </c:pt>
                <c:pt idx="886">
                  <c:v>1684.4575199999999</c:v>
                </c:pt>
                <c:pt idx="887">
                  <c:v>1667.5611570000001</c:v>
                </c:pt>
                <c:pt idx="888">
                  <c:v>1722.409668</c:v>
                </c:pt>
                <c:pt idx="889">
                  <c:v>1602.0545649999999</c:v>
                </c:pt>
                <c:pt idx="890">
                  <c:v>1594.5161129999999</c:v>
                </c:pt>
                <c:pt idx="891">
                  <c:v>1531.0888669999999</c:v>
                </c:pt>
                <c:pt idx="892">
                  <c:v>1522.770264</c:v>
                </c:pt>
                <c:pt idx="893">
                  <c:v>1513.932495</c:v>
                </c:pt>
                <c:pt idx="894">
                  <c:v>1394.3564449999999</c:v>
                </c:pt>
                <c:pt idx="895">
                  <c:v>1398.255615</c:v>
                </c:pt>
                <c:pt idx="896">
                  <c:v>1335.0886230000001</c:v>
                </c:pt>
                <c:pt idx="897">
                  <c:v>1416.972168</c:v>
                </c:pt>
                <c:pt idx="898">
                  <c:v>1377.9801030000001</c:v>
                </c:pt>
                <c:pt idx="899">
                  <c:v>1335.6243899999999</c:v>
                </c:pt>
                <c:pt idx="900">
                  <c:v>1342.363525</c:v>
                </c:pt>
                <c:pt idx="901">
                  <c:v>1245.4250489999999</c:v>
                </c:pt>
                <c:pt idx="902">
                  <c:v>1266.1602780000001</c:v>
                </c:pt>
                <c:pt idx="903">
                  <c:v>1180.1085210000001</c:v>
                </c:pt>
                <c:pt idx="904">
                  <c:v>1201.880249</c:v>
                </c:pt>
                <c:pt idx="905">
                  <c:v>1253.460327</c:v>
                </c:pt>
                <c:pt idx="906">
                  <c:v>1255.273682</c:v>
                </c:pt>
                <c:pt idx="907">
                  <c:v>1378.9097899999999</c:v>
                </c:pt>
                <c:pt idx="908">
                  <c:v>1393.943115</c:v>
                </c:pt>
                <c:pt idx="909">
                  <c:v>1427.119751</c:v>
                </c:pt>
                <c:pt idx="910">
                  <c:v>1364.6875</c:v>
                </c:pt>
                <c:pt idx="911">
                  <c:v>1353.831909</c:v>
                </c:pt>
                <c:pt idx="912">
                  <c:v>1328.5029300000001</c:v>
                </c:pt>
                <c:pt idx="913">
                  <c:v>1313.7701420000001</c:v>
                </c:pt>
                <c:pt idx="914">
                  <c:v>1249.9296879999999</c:v>
                </c:pt>
                <c:pt idx="915">
                  <c:v>1172.907837</c:v>
                </c:pt>
                <c:pt idx="916">
                  <c:v>1147.3199460000001</c:v>
                </c:pt>
                <c:pt idx="917">
                  <c:v>1114.4952390000001</c:v>
                </c:pt>
                <c:pt idx="918">
                  <c:v>1142.150513</c:v>
                </c:pt>
                <c:pt idx="919">
                  <c:v>1104.931763</c:v>
                </c:pt>
                <c:pt idx="920">
                  <c:v>1112.1687010000001</c:v>
                </c:pt>
                <c:pt idx="921">
                  <c:v>1150.679932</c:v>
                </c:pt>
                <c:pt idx="922">
                  <c:v>1265.1791989999999</c:v>
                </c:pt>
                <c:pt idx="923">
                  <c:v>1311.702759</c:v>
                </c:pt>
                <c:pt idx="924">
                  <c:v>1277.8439940000001</c:v>
                </c:pt>
                <c:pt idx="925">
                  <c:v>1258.2006839999999</c:v>
                </c:pt>
                <c:pt idx="926">
                  <c:v>1234.1635739999999</c:v>
                </c:pt>
                <c:pt idx="927">
                  <c:v>1151.5469969999999</c:v>
                </c:pt>
                <c:pt idx="928">
                  <c:v>1078.1259769999999</c:v>
                </c:pt>
                <c:pt idx="929">
                  <c:v>1205.9033199999999</c:v>
                </c:pt>
                <c:pt idx="930">
                  <c:v>1201.0089109999999</c:v>
                </c:pt>
                <c:pt idx="931">
                  <c:v>1267.474365</c:v>
                </c:pt>
                <c:pt idx="932">
                  <c:v>1190.189087</c:v>
                </c:pt>
                <c:pt idx="933">
                  <c:v>1188.900879</c:v>
                </c:pt>
                <c:pt idx="934">
                  <c:v>1174.474365</c:v>
                </c:pt>
                <c:pt idx="935">
                  <c:v>1327.4989009999999</c:v>
                </c:pt>
                <c:pt idx="936">
                  <c:v>1295.0390629999999</c:v>
                </c:pt>
                <c:pt idx="937">
                  <c:v>1278.5513920000001</c:v>
                </c:pt>
                <c:pt idx="938">
                  <c:v>1382.3709719999999</c:v>
                </c:pt>
                <c:pt idx="939">
                  <c:v>1487.220947</c:v>
                </c:pt>
                <c:pt idx="940">
                  <c:v>1496.570068</c:v>
                </c:pt>
                <c:pt idx="941">
                  <c:v>1543.5950929999999</c:v>
                </c:pt>
                <c:pt idx="942">
                  <c:v>1441.065552</c:v>
                </c:pt>
                <c:pt idx="943">
                  <c:v>1435.411987</c:v>
                </c:pt>
                <c:pt idx="944">
                  <c:v>1419.223389</c:v>
                </c:pt>
                <c:pt idx="945">
                  <c:v>1376.823975</c:v>
                </c:pt>
                <c:pt idx="946">
                  <c:v>1343.932251</c:v>
                </c:pt>
                <c:pt idx="947">
                  <c:v>1275.579712</c:v>
                </c:pt>
                <c:pt idx="948">
                  <c:v>1363.205078</c:v>
                </c:pt>
                <c:pt idx="949">
                  <c:v>1410.743408</c:v>
                </c:pt>
                <c:pt idx="950">
                  <c:v>1386.3316649999999</c:v>
                </c:pt>
                <c:pt idx="951">
                  <c:v>1379.6503909999999</c:v>
                </c:pt>
                <c:pt idx="952">
                  <c:v>1456.997314</c:v>
                </c:pt>
                <c:pt idx="953">
                  <c:v>1426.1617429999999</c:v>
                </c:pt>
                <c:pt idx="954">
                  <c:v>1390.7926030000001</c:v>
                </c:pt>
                <c:pt idx="955">
                  <c:v>1323.6617429999999</c:v>
                </c:pt>
                <c:pt idx="956">
                  <c:v>1226.0397949999999</c:v>
                </c:pt>
                <c:pt idx="957">
                  <c:v>1139.1791989999999</c:v>
                </c:pt>
                <c:pt idx="958">
                  <c:v>1178.8942870000001</c:v>
                </c:pt>
                <c:pt idx="959">
                  <c:v>1186.3245850000001</c:v>
                </c:pt>
                <c:pt idx="960">
                  <c:v>1237.0573730000001</c:v>
                </c:pt>
                <c:pt idx="961">
                  <c:v>1201.185303</c:v>
                </c:pt>
                <c:pt idx="962">
                  <c:v>1183.259033</c:v>
                </c:pt>
                <c:pt idx="963">
                  <c:v>1155.4204099999999</c:v>
                </c:pt>
                <c:pt idx="964">
                  <c:v>1134.2229</c:v>
                </c:pt>
                <c:pt idx="965">
                  <c:v>1187.345581</c:v>
                </c:pt>
                <c:pt idx="966">
                  <c:v>1150.057129</c:v>
                </c:pt>
                <c:pt idx="967">
                  <c:v>1083.3985600000001</c:v>
                </c:pt>
                <c:pt idx="968">
                  <c:v>1120.1759030000001</c:v>
                </c:pt>
                <c:pt idx="969">
                  <c:v>1151.3344729999999</c:v>
                </c:pt>
                <c:pt idx="970">
                  <c:v>1243.022461</c:v>
                </c:pt>
                <c:pt idx="971">
                  <c:v>1128.604004</c:v>
                </c:pt>
                <c:pt idx="972">
                  <c:v>1149.29126</c:v>
                </c:pt>
                <c:pt idx="973">
                  <c:v>1177.130005</c:v>
                </c:pt>
                <c:pt idx="974">
                  <c:v>1144.4388429999999</c:v>
                </c:pt>
                <c:pt idx="975">
                  <c:v>995.54150400000003</c:v>
                </c:pt>
                <c:pt idx="976">
                  <c:v>1021.336853</c:v>
                </c:pt>
                <c:pt idx="977">
                  <c:v>1054.2829589999999</c:v>
                </c:pt>
                <c:pt idx="978">
                  <c:v>1048.4091800000001</c:v>
                </c:pt>
                <c:pt idx="979">
                  <c:v>1027.1757809999999</c:v>
                </c:pt>
                <c:pt idx="980">
                  <c:v>1036.080933</c:v>
                </c:pt>
                <c:pt idx="981">
                  <c:v>959.24005099999999</c:v>
                </c:pt>
                <c:pt idx="982">
                  <c:v>983.41168200000004</c:v>
                </c:pt>
                <c:pt idx="983">
                  <c:v>983.92059300000005</c:v>
                </c:pt>
                <c:pt idx="984">
                  <c:v>968.14514199999996</c:v>
                </c:pt>
                <c:pt idx="985">
                  <c:v>982.13958700000001</c:v>
                </c:pt>
                <c:pt idx="986">
                  <c:v>940.41143799999998</c:v>
                </c:pt>
                <c:pt idx="987">
                  <c:v>895.821777</c:v>
                </c:pt>
                <c:pt idx="988">
                  <c:v>887.96813999999995</c:v>
                </c:pt>
                <c:pt idx="989">
                  <c:v>842.61981200000002</c:v>
                </c:pt>
                <c:pt idx="990">
                  <c:v>830.45910600000002</c:v>
                </c:pt>
                <c:pt idx="991">
                  <c:v>900.88879399999996</c:v>
                </c:pt>
                <c:pt idx="992">
                  <c:v>873.27410899999995</c:v>
                </c:pt>
                <c:pt idx="993">
                  <c:v>927.48937999999998</c:v>
                </c:pt>
                <c:pt idx="994">
                  <c:v>890.75488299999995</c:v>
                </c:pt>
                <c:pt idx="995">
                  <c:v>969.54437299999995</c:v>
                </c:pt>
                <c:pt idx="996">
                  <c:v>998.67926</c:v>
                </c:pt>
                <c:pt idx="997">
                  <c:v>968.78460700000005</c:v>
                </c:pt>
                <c:pt idx="998">
                  <c:v>986.51861599999995</c:v>
                </c:pt>
                <c:pt idx="999">
                  <c:v>996.90563999999995</c:v>
                </c:pt>
                <c:pt idx="1000">
                  <c:v>1081.2691649999999</c:v>
                </c:pt>
                <c:pt idx="1001">
                  <c:v>1052.134644</c:v>
                </c:pt>
                <c:pt idx="1002">
                  <c:v>1047.067871</c:v>
                </c:pt>
                <c:pt idx="1003">
                  <c:v>1039.974121</c:v>
                </c:pt>
                <c:pt idx="1004">
                  <c:v>1020.703064</c:v>
                </c:pt>
                <c:pt idx="1005">
                  <c:v>961.13671899999997</c:v>
                </c:pt>
                <c:pt idx="1006">
                  <c:v>928.577271</c:v>
                </c:pt>
                <c:pt idx="1007">
                  <c:v>907.37573199999997</c:v>
                </c:pt>
                <c:pt idx="1008">
                  <c:v>860.17700200000002</c:v>
                </c:pt>
                <c:pt idx="1009">
                  <c:v>898.794128</c:v>
                </c:pt>
                <c:pt idx="1010">
                  <c:v>908.89031999999997</c:v>
                </c:pt>
                <c:pt idx="1011">
                  <c:v>904.85186799999997</c:v>
                </c:pt>
                <c:pt idx="1012">
                  <c:v>829.88909899999999</c:v>
                </c:pt>
                <c:pt idx="1013">
                  <c:v>838.72332800000004</c:v>
                </c:pt>
                <c:pt idx="1014">
                  <c:v>851.79101600000001</c:v>
                </c:pt>
                <c:pt idx="1015">
                  <c:v>810.58343500000001</c:v>
                </c:pt>
                <c:pt idx="1016">
                  <c:v>785.70819100000006</c:v>
                </c:pt>
                <c:pt idx="1017">
                  <c:v>773.89880400000004</c:v>
                </c:pt>
                <c:pt idx="1018">
                  <c:v>777.16510000000005</c:v>
                </c:pt>
                <c:pt idx="1019">
                  <c:v>813.34771699999999</c:v>
                </c:pt>
                <c:pt idx="1020">
                  <c:v>808.82440199999996</c:v>
                </c:pt>
                <c:pt idx="1021">
                  <c:v>814.10125700000003</c:v>
                </c:pt>
                <c:pt idx="1022">
                  <c:v>830.43353300000001</c:v>
                </c:pt>
                <c:pt idx="1023">
                  <c:v>830.43353300000001</c:v>
                </c:pt>
                <c:pt idx="1024">
                  <c:v>801.28668200000004</c:v>
                </c:pt>
                <c:pt idx="1025">
                  <c:v>763.59692399999994</c:v>
                </c:pt>
                <c:pt idx="1026">
                  <c:v>771.63745100000006</c:v>
                </c:pt>
                <c:pt idx="1027">
                  <c:v>739.22393799999998</c:v>
                </c:pt>
                <c:pt idx="1028">
                  <c:v>727.41442900000004</c:v>
                </c:pt>
                <c:pt idx="1029">
                  <c:v>693.49359100000004</c:v>
                </c:pt>
                <c:pt idx="1030">
                  <c:v>697.01147500000002</c:v>
                </c:pt>
                <c:pt idx="1031">
                  <c:v>762.59191899999996</c:v>
                </c:pt>
                <c:pt idx="1032">
                  <c:v>750.40136700000005</c:v>
                </c:pt>
                <c:pt idx="1033">
                  <c:v>787.65881300000001</c:v>
                </c:pt>
                <c:pt idx="1034">
                  <c:v>760.15338099999997</c:v>
                </c:pt>
                <c:pt idx="1035">
                  <c:v>745.15033000000005</c:v>
                </c:pt>
                <c:pt idx="1036">
                  <c:v>733.39801</c:v>
                </c:pt>
                <c:pt idx="1037">
                  <c:v>730.39709500000004</c:v>
                </c:pt>
                <c:pt idx="1038">
                  <c:v>685.38836700000002</c:v>
                </c:pt>
                <c:pt idx="1039">
                  <c:v>673.13543700000002</c:v>
                </c:pt>
                <c:pt idx="1040">
                  <c:v>691.13934300000005</c:v>
                </c:pt>
                <c:pt idx="1041">
                  <c:v>652.13140899999996</c:v>
                </c:pt>
                <c:pt idx="1042">
                  <c:v>675.136169</c:v>
                </c:pt>
                <c:pt idx="1043">
                  <c:v>660.38287400000002</c:v>
                </c:pt>
                <c:pt idx="1044">
                  <c:v>705.39233400000001</c:v>
                </c:pt>
                <c:pt idx="1045">
                  <c:v>710.57513400000005</c:v>
                </c:pt>
                <c:pt idx="1046">
                  <c:v>716.54418899999996</c:v>
                </c:pt>
                <c:pt idx="1047">
                  <c:v>707.59039299999995</c:v>
                </c:pt>
                <c:pt idx="1048">
                  <c:v>697.14465299999995</c:v>
                </c:pt>
                <c:pt idx="1049">
                  <c:v>688.93695100000002</c:v>
                </c:pt>
                <c:pt idx="1050">
                  <c:v>763.79998799999998</c:v>
                </c:pt>
                <c:pt idx="1051">
                  <c:v>781.955872</c:v>
                </c:pt>
                <c:pt idx="1052">
                  <c:v>828.21673599999997</c:v>
                </c:pt>
                <c:pt idx="1053">
                  <c:v>826.47576900000001</c:v>
                </c:pt>
                <c:pt idx="1054">
                  <c:v>784.442993</c:v>
                </c:pt>
                <c:pt idx="1055">
                  <c:v>804.09136999999998</c:v>
                </c:pt>
                <c:pt idx="1056">
                  <c:v>775.73803699999996</c:v>
                </c:pt>
                <c:pt idx="1057">
                  <c:v>797.12744099999998</c:v>
                </c:pt>
                <c:pt idx="1058">
                  <c:v>809.16235400000005</c:v>
                </c:pt>
                <c:pt idx="1059">
                  <c:v>725.25116000000003</c:v>
                </c:pt>
                <c:pt idx="1060">
                  <c:v>744.558044</c:v>
                </c:pt>
                <c:pt idx="1061">
                  <c:v>728.71655299999998</c:v>
                </c:pt>
                <c:pt idx="1062">
                  <c:v>749.50860599999999</c:v>
                </c:pt>
                <c:pt idx="1063">
                  <c:v>757.18194600000004</c:v>
                </c:pt>
                <c:pt idx="1064">
                  <c:v>737.13220200000001</c:v>
                </c:pt>
                <c:pt idx="1065">
                  <c:v>710.64703399999996</c:v>
                </c:pt>
                <c:pt idx="1066">
                  <c:v>679.70764199999996</c:v>
                </c:pt>
                <c:pt idx="1067">
                  <c:v>653.36639400000001</c:v>
                </c:pt>
                <c:pt idx="1068">
                  <c:v>689.30883800000004</c:v>
                </c:pt>
                <c:pt idx="1069">
                  <c:v>679.21520999999996</c:v>
                </c:pt>
                <c:pt idx="1070">
                  <c:v>674.78405799999996</c:v>
                </c:pt>
                <c:pt idx="1071">
                  <c:v>655.58184800000004</c:v>
                </c:pt>
                <c:pt idx="1072">
                  <c:v>654.84338400000001</c:v>
                </c:pt>
                <c:pt idx="1073">
                  <c:v>684.38531499999999</c:v>
                </c:pt>
                <c:pt idx="1074">
                  <c:v>712.942139</c:v>
                </c:pt>
                <c:pt idx="1075">
                  <c:v>688.07794200000001</c:v>
                </c:pt>
                <c:pt idx="1076">
                  <c:v>700.87921100000005</c:v>
                </c:pt>
                <c:pt idx="1077">
                  <c:v>683.40020800000002</c:v>
                </c:pt>
                <c:pt idx="1078">
                  <c:v>702.35650599999997</c:v>
                </c:pt>
                <c:pt idx="1079">
                  <c:v>707.03387499999997</c:v>
                </c:pt>
                <c:pt idx="1080">
                  <c:v>692.50897199999997</c:v>
                </c:pt>
                <c:pt idx="1081">
                  <c:v>676.99993900000004</c:v>
                </c:pt>
                <c:pt idx="1082">
                  <c:v>665.59491000000003</c:v>
                </c:pt>
                <c:pt idx="1083">
                  <c:v>656.04809599999999</c:v>
                </c:pt>
                <c:pt idx="1084">
                  <c:v>640.13635299999999</c:v>
                </c:pt>
                <c:pt idx="1085">
                  <c:v>698.152466</c:v>
                </c:pt>
                <c:pt idx="1086">
                  <c:v>686.15753199999995</c:v>
                </c:pt>
                <c:pt idx="1087">
                  <c:v>702.31390399999998</c:v>
                </c:pt>
                <c:pt idx="1088">
                  <c:v>727.28301999999996</c:v>
                </c:pt>
                <c:pt idx="1089">
                  <c:v>733.15789800000005</c:v>
                </c:pt>
                <c:pt idx="1090">
                  <c:v>787.25726299999997</c:v>
                </c:pt>
                <c:pt idx="1091">
                  <c:v>780.40319799999997</c:v>
                </c:pt>
                <c:pt idx="1092">
                  <c:v>804.59051499999998</c:v>
                </c:pt>
                <c:pt idx="1093">
                  <c:v>786.07147199999997</c:v>
                </c:pt>
                <c:pt idx="1094">
                  <c:v>770.47729500000003</c:v>
                </c:pt>
                <c:pt idx="1095">
                  <c:v>730.75939900000003</c:v>
                </c:pt>
                <c:pt idx="1096">
                  <c:v>651.81085199999995</c:v>
                </c:pt>
                <c:pt idx="1097">
                  <c:v>673.74084500000004</c:v>
                </c:pt>
                <c:pt idx="1098">
                  <c:v>685.19354199999998</c:v>
                </c:pt>
                <c:pt idx="1099">
                  <c:v>698.59497099999999</c:v>
                </c:pt>
                <c:pt idx="1100">
                  <c:v>697.86413600000003</c:v>
                </c:pt>
                <c:pt idx="1101">
                  <c:v>712.72772199999997</c:v>
                </c:pt>
                <c:pt idx="1102">
                  <c:v>705.17394999999999</c:v>
                </c:pt>
                <c:pt idx="1103">
                  <c:v>674.95922900000005</c:v>
                </c:pt>
                <c:pt idx="1104">
                  <c:v>737.58203100000003</c:v>
                </c:pt>
                <c:pt idx="1105">
                  <c:v>746.11035200000003</c:v>
                </c:pt>
                <c:pt idx="1106">
                  <c:v>733.43951400000003</c:v>
                </c:pt>
                <c:pt idx="1107">
                  <c:v>677.63964799999997</c:v>
                </c:pt>
                <c:pt idx="1108">
                  <c:v>701.85522500000002</c:v>
                </c:pt>
                <c:pt idx="1109">
                  <c:v>705.49169900000004</c:v>
                </c:pt>
                <c:pt idx="1110">
                  <c:v>705.97650099999998</c:v>
                </c:pt>
                <c:pt idx="1111">
                  <c:v>723.91687000000002</c:v>
                </c:pt>
                <c:pt idx="1112">
                  <c:v>722.21972700000003</c:v>
                </c:pt>
                <c:pt idx="1113">
                  <c:v>771.43463099999997</c:v>
                </c:pt>
                <c:pt idx="1114">
                  <c:v>756.16094999999996</c:v>
                </c:pt>
                <c:pt idx="1115">
                  <c:v>794.70849599999997</c:v>
                </c:pt>
                <c:pt idx="1116">
                  <c:v>787.67773399999999</c:v>
                </c:pt>
                <c:pt idx="1117">
                  <c:v>771.91955600000006</c:v>
                </c:pt>
                <c:pt idx="1118">
                  <c:v>746.07415800000001</c:v>
                </c:pt>
                <c:pt idx="1119">
                  <c:v>722.91784700000005</c:v>
                </c:pt>
                <c:pt idx="1120">
                  <c:v>686.25335700000005</c:v>
                </c:pt>
                <c:pt idx="1121">
                  <c:v>700.726135</c:v>
                </c:pt>
                <c:pt idx="1122">
                  <c:v>709.650757</c:v>
                </c:pt>
                <c:pt idx="1123">
                  <c:v>652.24218800000006</c:v>
                </c:pt>
                <c:pt idx="1124">
                  <c:v>675.15728799999999</c:v>
                </c:pt>
                <c:pt idx="1125">
                  <c:v>612.20056199999999</c:v>
                </c:pt>
                <c:pt idx="1126">
                  <c:v>617.74847399999999</c:v>
                </c:pt>
                <c:pt idx="1127">
                  <c:v>645.24682600000006</c:v>
                </c:pt>
                <c:pt idx="1128">
                  <c:v>624.50256300000001</c:v>
                </c:pt>
                <c:pt idx="1129">
                  <c:v>684.08233600000005</c:v>
                </c:pt>
                <c:pt idx="1130">
                  <c:v>674.433716</c:v>
                </c:pt>
                <c:pt idx="1131">
                  <c:v>687.45929000000001</c:v>
                </c:pt>
                <c:pt idx="1132">
                  <c:v>695.41943400000002</c:v>
                </c:pt>
                <c:pt idx="1133">
                  <c:v>694.45459000000005</c:v>
                </c:pt>
                <c:pt idx="1134">
                  <c:v>651.27716099999998</c:v>
                </c:pt>
                <c:pt idx="1135">
                  <c:v>588.40045199999997</c:v>
                </c:pt>
                <c:pt idx="1136">
                  <c:v>615.26605199999995</c:v>
                </c:pt>
                <c:pt idx="1137">
                  <c:v>672.83471699999996</c:v>
                </c:pt>
                <c:pt idx="1138">
                  <c:v>727.52484100000004</c:v>
                </c:pt>
                <c:pt idx="1139">
                  <c:v>794.92834500000004</c:v>
                </c:pt>
                <c:pt idx="1140">
                  <c:v>789.65093999999999</c:v>
                </c:pt>
                <c:pt idx="1141">
                  <c:v>810.27966300000003</c:v>
                </c:pt>
                <c:pt idx="1142">
                  <c:v>883.02911400000005</c:v>
                </c:pt>
                <c:pt idx="1143">
                  <c:v>909.06378199999995</c:v>
                </c:pt>
                <c:pt idx="1144">
                  <c:v>973.31402600000001</c:v>
                </c:pt>
                <c:pt idx="1145">
                  <c:v>987.64550799999995</c:v>
                </c:pt>
                <c:pt idx="1146">
                  <c:v>1010.575439</c:v>
                </c:pt>
                <c:pt idx="1147">
                  <c:v>1044.0139160000001</c:v>
                </c:pt>
                <c:pt idx="1148">
                  <c:v>1067.899048</c:v>
                </c:pt>
                <c:pt idx="1149">
                  <c:v>1057.8673100000001</c:v>
                </c:pt>
                <c:pt idx="1150">
                  <c:v>1029.2052000000001</c:v>
                </c:pt>
                <c:pt idx="1151">
                  <c:v>914.79608199999996</c:v>
                </c:pt>
                <c:pt idx="1152">
                  <c:v>972.83667000000003</c:v>
                </c:pt>
                <c:pt idx="1153">
                  <c:v>1011.530334</c:v>
                </c:pt>
                <c:pt idx="1154">
                  <c:v>966.626892</c:v>
                </c:pt>
                <c:pt idx="1155">
                  <c:v>995.28875700000003</c:v>
                </c:pt>
                <c:pt idx="1156">
                  <c:v>974.50866699999995</c:v>
                </c:pt>
                <c:pt idx="1157">
                  <c:v>942.74157700000001</c:v>
                </c:pt>
                <c:pt idx="1158">
                  <c:v>893.29968299999996</c:v>
                </c:pt>
                <c:pt idx="1159">
                  <c:v>863.44341999999995</c:v>
                </c:pt>
                <c:pt idx="1160">
                  <c:v>801.35510299999999</c:v>
                </c:pt>
                <c:pt idx="1161">
                  <c:v>815.62261999999998</c:v>
                </c:pt>
                <c:pt idx="1162">
                  <c:v>780.19164999999998</c:v>
                </c:pt>
                <c:pt idx="1163">
                  <c:v>740.480591</c:v>
                </c:pt>
                <c:pt idx="1164">
                  <c:v>753.32128899999998</c:v>
                </c:pt>
                <c:pt idx="1165">
                  <c:v>808.964111</c:v>
                </c:pt>
                <c:pt idx="1166">
                  <c:v>820.14050299999997</c:v>
                </c:pt>
                <c:pt idx="1167">
                  <c:v>778.76495399999999</c:v>
                </c:pt>
                <c:pt idx="1168">
                  <c:v>731.20684800000004</c:v>
                </c:pt>
                <c:pt idx="1169">
                  <c:v>718.54162599999995</c:v>
                </c:pt>
                <c:pt idx="1170">
                  <c:v>674.29803500000003</c:v>
                </c:pt>
                <c:pt idx="1171">
                  <c:v>669.56640600000003</c:v>
                </c:pt>
                <c:pt idx="1172">
                  <c:v>654.18774399999995</c:v>
                </c:pt>
                <c:pt idx="1173">
                  <c:v>739.36206100000004</c:v>
                </c:pt>
                <c:pt idx="1174">
                  <c:v>702.45330799999999</c:v>
                </c:pt>
                <c:pt idx="1175">
                  <c:v>756.16076699999996</c:v>
                </c:pt>
                <c:pt idx="1176">
                  <c:v>680.92285200000003</c:v>
                </c:pt>
                <c:pt idx="1177">
                  <c:v>689.91375700000003</c:v>
                </c:pt>
                <c:pt idx="1178">
                  <c:v>670.27624500000002</c:v>
                </c:pt>
                <c:pt idx="1179">
                  <c:v>631.47442599999999</c:v>
                </c:pt>
                <c:pt idx="1180">
                  <c:v>632.89398200000005</c:v>
                </c:pt>
                <c:pt idx="1181">
                  <c:v>719.014771</c:v>
                </c:pt>
                <c:pt idx="1182">
                  <c:v>725.40289299999995</c:v>
                </c:pt>
                <c:pt idx="1183">
                  <c:v>736.04992700000003</c:v>
                </c:pt>
                <c:pt idx="1184">
                  <c:v>780.76641800000004</c:v>
                </c:pt>
                <c:pt idx="1185">
                  <c:v>810.104736</c:v>
                </c:pt>
                <c:pt idx="1186">
                  <c:v>777.21734600000002</c:v>
                </c:pt>
                <c:pt idx="1187">
                  <c:v>803.97131300000001</c:v>
                </c:pt>
                <c:pt idx="1188">
                  <c:v>834.83019999999999</c:v>
                </c:pt>
                <c:pt idx="1189">
                  <c:v>821.16729699999996</c:v>
                </c:pt>
                <c:pt idx="1190">
                  <c:v>858.62152100000003</c:v>
                </c:pt>
                <c:pt idx="1191">
                  <c:v>922.45916699999998</c:v>
                </c:pt>
                <c:pt idx="1192">
                  <c:v>888.067139</c:v>
                </c:pt>
                <c:pt idx="1193">
                  <c:v>953.78906300000006</c:v>
                </c:pt>
                <c:pt idx="1194">
                  <c:v>1040.0043949999999</c:v>
                </c:pt>
                <c:pt idx="1195">
                  <c:v>1062.401001</c:v>
                </c:pt>
                <c:pt idx="1196">
                  <c:v>1097.61853</c:v>
                </c:pt>
                <c:pt idx="1197">
                  <c:v>1128.140625</c:v>
                </c:pt>
                <c:pt idx="1198">
                  <c:v>1162.654419</c:v>
                </c:pt>
                <c:pt idx="1199">
                  <c:v>1061.9316409999999</c:v>
                </c:pt>
                <c:pt idx="1200">
                  <c:v>1058.8793949999999</c:v>
                </c:pt>
                <c:pt idx="1201">
                  <c:v>1084.7060550000001</c:v>
                </c:pt>
                <c:pt idx="1202">
                  <c:v>1027.418457</c:v>
                </c:pt>
                <c:pt idx="1203">
                  <c:v>1062.401001</c:v>
                </c:pt>
                <c:pt idx="1204">
                  <c:v>998.77465800000004</c:v>
                </c:pt>
                <c:pt idx="1205">
                  <c:v>1061.2272949999999</c:v>
                </c:pt>
                <c:pt idx="1206">
                  <c:v>1151.619263</c:v>
                </c:pt>
                <c:pt idx="1207">
                  <c:v>1135.6538089999999</c:v>
                </c:pt>
                <c:pt idx="1208">
                  <c:v>1223.228638</c:v>
                </c:pt>
                <c:pt idx="1209">
                  <c:v>1164.2969969999999</c:v>
                </c:pt>
                <c:pt idx="1210">
                  <c:v>1127.4365230000001</c:v>
                </c:pt>
                <c:pt idx="1211">
                  <c:v>1134.2454829999999</c:v>
                </c:pt>
                <c:pt idx="1212">
                  <c:v>1162.1851810000001</c:v>
                </c:pt>
                <c:pt idx="1213">
                  <c:v>1119.923706</c:v>
                </c:pt>
                <c:pt idx="1214">
                  <c:v>1069.111938</c:v>
                </c:pt>
                <c:pt idx="1215">
                  <c:v>1006.223083</c:v>
                </c:pt>
                <c:pt idx="1216">
                  <c:v>1050.099365</c:v>
                </c:pt>
                <c:pt idx="1217">
                  <c:v>981.36035200000003</c:v>
                </c:pt>
                <c:pt idx="1218">
                  <c:v>1038.3989260000001</c:v>
                </c:pt>
                <c:pt idx="1219">
                  <c:v>1004.760925</c:v>
                </c:pt>
                <c:pt idx="1220">
                  <c:v>930.17163100000005</c:v>
                </c:pt>
                <c:pt idx="1221">
                  <c:v>970.73602300000005</c:v>
                </c:pt>
                <c:pt idx="1222">
                  <c:v>970.73602300000005</c:v>
                </c:pt>
                <c:pt idx="1223">
                  <c:v>1103.374634</c:v>
                </c:pt>
                <c:pt idx="1224">
                  <c:v>1093.1713870000001</c:v>
                </c:pt>
                <c:pt idx="1225">
                  <c:v>1049.444336</c:v>
                </c:pt>
                <c:pt idx="1226">
                  <c:v>1119.4073490000001</c:v>
                </c:pt>
                <c:pt idx="1227">
                  <c:v>1037.7841800000001</c:v>
                </c:pt>
                <c:pt idx="1228">
                  <c:v>1142.728638</c:v>
                </c:pt>
                <c:pt idx="1229">
                  <c:v>1052.3599850000001</c:v>
                </c:pt>
                <c:pt idx="1230">
                  <c:v>1008.633301</c:v>
                </c:pt>
                <c:pt idx="1231">
                  <c:v>1061.105225</c:v>
                </c:pt>
                <c:pt idx="1232">
                  <c:v>986.76965299999995</c:v>
                </c:pt>
                <c:pt idx="1233">
                  <c:v>1103.374634</c:v>
                </c:pt>
                <c:pt idx="1234">
                  <c:v>1005.718079</c:v>
                </c:pt>
                <c:pt idx="1235">
                  <c:v>941.58477800000003</c:v>
                </c:pt>
                <c:pt idx="1236">
                  <c:v>897.85803199999998</c:v>
                </c:pt>
                <c:pt idx="1237">
                  <c:v>892.02777100000003</c:v>
                </c:pt>
                <c:pt idx="1238">
                  <c:v>816.23443599999996</c:v>
                </c:pt>
                <c:pt idx="1239">
                  <c:v>770.45404099999996</c:v>
                </c:pt>
                <c:pt idx="1240">
                  <c:v>750.14068599999996</c:v>
                </c:pt>
                <c:pt idx="1241">
                  <c:v>789.31622300000004</c:v>
                </c:pt>
                <c:pt idx="1242">
                  <c:v>821.237122</c:v>
                </c:pt>
                <c:pt idx="1243">
                  <c:v>779.15954599999998</c:v>
                </c:pt>
                <c:pt idx="1244">
                  <c:v>835.74694799999997</c:v>
                </c:pt>
                <c:pt idx="1245">
                  <c:v>877.82446300000004</c:v>
                </c:pt>
                <c:pt idx="1246">
                  <c:v>913.43884300000002</c:v>
                </c:pt>
                <c:pt idx="1247">
                  <c:v>868.63397199999997</c:v>
                </c:pt>
                <c:pt idx="1248">
                  <c:v>857.07165499999996</c:v>
                </c:pt>
                <c:pt idx="1249">
                  <c:v>826.71997099999999</c:v>
                </c:pt>
                <c:pt idx="1250">
                  <c:v>807.93072500000005</c:v>
                </c:pt>
                <c:pt idx="1251">
                  <c:v>815.15741000000003</c:v>
                </c:pt>
                <c:pt idx="1252">
                  <c:v>761.680969</c:v>
                </c:pt>
                <c:pt idx="1253">
                  <c:v>687.96972700000003</c:v>
                </c:pt>
                <c:pt idx="1254">
                  <c:v>682.18847700000003</c:v>
                </c:pt>
                <c:pt idx="1255">
                  <c:v>656.17266800000004</c:v>
                </c:pt>
                <c:pt idx="1256">
                  <c:v>687.96972700000003</c:v>
                </c:pt>
                <c:pt idx="1257">
                  <c:v>735.66516100000001</c:v>
                </c:pt>
                <c:pt idx="1258">
                  <c:v>716.87609899999995</c:v>
                </c:pt>
                <c:pt idx="1259">
                  <c:v>657.61810300000002</c:v>
                </c:pt>
                <c:pt idx="1260">
                  <c:v>651.83667000000003</c:v>
                </c:pt>
                <c:pt idx="1261">
                  <c:v>686.52447500000005</c:v>
                </c:pt>
                <c:pt idx="1262">
                  <c:v>601.25091599999996</c:v>
                </c:pt>
                <c:pt idx="1263">
                  <c:v>612.81347700000003</c:v>
                </c:pt>
                <c:pt idx="1264">
                  <c:v>604.14154099999996</c:v>
                </c:pt>
                <c:pt idx="1265">
                  <c:v>624.37591599999996</c:v>
                </c:pt>
                <c:pt idx="1266">
                  <c:v>657.22686799999997</c:v>
                </c:pt>
                <c:pt idx="1267">
                  <c:v>732.00970500000005</c:v>
                </c:pt>
                <c:pt idx="1268">
                  <c:v>772.27716099999998</c:v>
                </c:pt>
                <c:pt idx="1269">
                  <c:v>798.16375700000003</c:v>
                </c:pt>
                <c:pt idx="1270">
                  <c:v>828.36468500000001</c:v>
                </c:pt>
                <c:pt idx="1271">
                  <c:v>786.65863000000002</c:v>
                </c:pt>
                <c:pt idx="1272">
                  <c:v>713.31378199999995</c:v>
                </c:pt>
                <c:pt idx="1273">
                  <c:v>685.98919699999999</c:v>
                </c:pt>
                <c:pt idx="1274">
                  <c:v>743.51440400000001</c:v>
                </c:pt>
                <c:pt idx="1275">
                  <c:v>732.00970500000005</c:v>
                </c:pt>
                <c:pt idx="1276">
                  <c:v>807.66137700000002</c:v>
                </c:pt>
                <c:pt idx="1277">
                  <c:v>767.56475799999998</c:v>
                </c:pt>
                <c:pt idx="1278">
                  <c:v>655.86694299999999</c:v>
                </c:pt>
                <c:pt idx="1279">
                  <c:v>687.37145999999996</c:v>
                </c:pt>
                <c:pt idx="1280">
                  <c:v>661.59478799999999</c:v>
                </c:pt>
                <c:pt idx="1281">
                  <c:v>597.15386999999998</c:v>
                </c:pt>
                <c:pt idx="1282">
                  <c:v>574.24151600000005</c:v>
                </c:pt>
                <c:pt idx="1283">
                  <c:v>610.042236</c:v>
                </c:pt>
                <c:pt idx="1284">
                  <c:v>635.81866500000001</c:v>
                </c:pt>
                <c:pt idx="1285">
                  <c:v>730.33215299999995</c:v>
                </c:pt>
                <c:pt idx="1286">
                  <c:v>781.88488800000005</c:v>
                </c:pt>
                <c:pt idx="1287">
                  <c:v>736.06030299999998</c:v>
                </c:pt>
                <c:pt idx="1288">
                  <c:v>723.17199700000003</c:v>
                </c:pt>
                <c:pt idx="1289">
                  <c:v>786.181152</c:v>
                </c:pt>
                <c:pt idx="1290">
                  <c:v>790.47741699999995</c:v>
                </c:pt>
                <c:pt idx="1291">
                  <c:v>774.00707999999997</c:v>
                </c:pt>
                <c:pt idx="1292">
                  <c:v>754.05102499999998</c:v>
                </c:pt>
                <c:pt idx="1293">
                  <c:v>697.033997</c:v>
                </c:pt>
                <c:pt idx="1294">
                  <c:v>724.11706500000003</c:v>
                </c:pt>
                <c:pt idx="1295">
                  <c:v>695.608521</c:v>
                </c:pt>
                <c:pt idx="1296">
                  <c:v>698.45922900000005</c:v>
                </c:pt>
                <c:pt idx="1297">
                  <c:v>634.315247</c:v>
                </c:pt>
                <c:pt idx="1298">
                  <c:v>651.42004399999996</c:v>
                </c:pt>
                <c:pt idx="1299">
                  <c:v>657.12182600000006</c:v>
                </c:pt>
                <c:pt idx="1300">
                  <c:v>604.381348</c:v>
                </c:pt>
                <c:pt idx="1301">
                  <c:v>583.81298800000002</c:v>
                </c:pt>
                <c:pt idx="1302">
                  <c:v>614.98736599999995</c:v>
                </c:pt>
                <c:pt idx="1303">
                  <c:v>640.49389599999995</c:v>
                </c:pt>
                <c:pt idx="1304">
                  <c:v>624.90667699999995</c:v>
                </c:pt>
                <c:pt idx="1305">
                  <c:v>600.81726100000003</c:v>
                </c:pt>
                <c:pt idx="1306">
                  <c:v>586.64721699999996</c:v>
                </c:pt>
                <c:pt idx="1307">
                  <c:v>624.90667699999995</c:v>
                </c:pt>
                <c:pt idx="1308">
                  <c:v>566.80865500000004</c:v>
                </c:pt>
                <c:pt idx="1309">
                  <c:v>559.72351100000003</c:v>
                </c:pt>
                <c:pt idx="1310">
                  <c:v>583.81298800000002</c:v>
                </c:pt>
                <c:pt idx="1311">
                  <c:v>544.13622999999995</c:v>
                </c:pt>
                <c:pt idx="1312">
                  <c:v>537.05114700000001</c:v>
                </c:pt>
                <c:pt idx="1313">
                  <c:v>474.70220899999998</c:v>
                </c:pt>
                <c:pt idx="1314">
                  <c:v>427.94055200000003</c:v>
                </c:pt>
                <c:pt idx="1315">
                  <c:v>443.52783199999999</c:v>
                </c:pt>
                <c:pt idx="1316">
                  <c:v>469.03427099999999</c:v>
                </c:pt>
                <c:pt idx="1317">
                  <c:v>497.37445100000002</c:v>
                </c:pt>
                <c:pt idx="1318">
                  <c:v>484.04467799999998</c:v>
                </c:pt>
                <c:pt idx="1319">
                  <c:v>540.32891800000004</c:v>
                </c:pt>
                <c:pt idx="1320">
                  <c:v>529.07208300000002</c:v>
                </c:pt>
                <c:pt idx="1321">
                  <c:v>572.69244400000002</c:v>
                </c:pt>
                <c:pt idx="1322">
                  <c:v>522.036743</c:v>
                </c:pt>
                <c:pt idx="1323">
                  <c:v>509.37246699999997</c:v>
                </c:pt>
                <c:pt idx="1324">
                  <c:v>523.44372599999997</c:v>
                </c:pt>
                <c:pt idx="1325">
                  <c:v>509.37246699999997</c:v>
                </c:pt>
                <c:pt idx="1326">
                  <c:v>498.11575299999998</c:v>
                </c:pt>
                <c:pt idx="1327">
                  <c:v>558.62152100000003</c:v>
                </c:pt>
                <c:pt idx="1328">
                  <c:v>603.10913100000005</c:v>
                </c:pt>
                <c:pt idx="1329">
                  <c:v>617.10266100000001</c:v>
                </c:pt>
                <c:pt idx="1330">
                  <c:v>675.87383999999997</c:v>
                </c:pt>
                <c:pt idx="1331">
                  <c:v>633.89459199999999</c:v>
                </c:pt>
                <c:pt idx="1332">
                  <c:v>584.918274</c:v>
                </c:pt>
                <c:pt idx="1333">
                  <c:v>519.15008499999999</c:v>
                </c:pt>
                <c:pt idx="1334">
                  <c:v>400.20706200000001</c:v>
                </c:pt>
                <c:pt idx="1335">
                  <c:v>451.982056</c:v>
                </c:pt>
                <c:pt idx="1336">
                  <c:v>502.35778800000003</c:v>
                </c:pt>
                <c:pt idx="1337">
                  <c:v>523.34777799999995</c:v>
                </c:pt>
                <c:pt idx="1338">
                  <c:v>577.92132600000002</c:v>
                </c:pt>
                <c:pt idx="1339">
                  <c:v>537.34106399999996</c:v>
                </c:pt>
                <c:pt idx="1340">
                  <c:v>499.55920400000002</c:v>
                </c:pt>
                <c:pt idx="1341">
                  <c:v>600.310608</c:v>
                </c:pt>
                <c:pt idx="1342">
                  <c:v>594.71343999999999</c:v>
                </c:pt>
                <c:pt idx="1343">
                  <c:v>631.095642</c:v>
                </c:pt>
                <c:pt idx="1344">
                  <c:v>645.88470500000005</c:v>
                </c:pt>
                <c:pt idx="1345">
                  <c:v>618.04492200000004</c:v>
                </c:pt>
                <c:pt idx="1346">
                  <c:v>723.83624299999997</c:v>
                </c:pt>
                <c:pt idx="1347">
                  <c:v>714.09222399999999</c:v>
                </c:pt>
                <c:pt idx="1348">
                  <c:v>753.06768799999998</c:v>
                </c:pt>
                <c:pt idx="1349">
                  <c:v>729.40423599999997</c:v>
                </c:pt>
                <c:pt idx="1350">
                  <c:v>714.09222399999999</c:v>
                </c:pt>
                <c:pt idx="1351">
                  <c:v>750.28424099999995</c:v>
                </c:pt>
                <c:pt idx="1352">
                  <c:v>818.49157700000001</c:v>
                </c:pt>
                <c:pt idx="1353">
                  <c:v>849.11547900000005</c:v>
                </c:pt>
                <c:pt idx="1354">
                  <c:v>863.035706</c:v>
                </c:pt>
                <c:pt idx="1355">
                  <c:v>863.92864999999995</c:v>
                </c:pt>
                <c:pt idx="1356">
                  <c:v>893.04974400000003</c:v>
                </c:pt>
                <c:pt idx="1357">
                  <c:v>879.18261700000005</c:v>
                </c:pt>
                <c:pt idx="1358">
                  <c:v>851.44830300000001</c:v>
                </c:pt>
                <c:pt idx="1359">
                  <c:v>919.39703399999996</c:v>
                </c:pt>
                <c:pt idx="1360">
                  <c:v>922.17114300000003</c:v>
                </c:pt>
                <c:pt idx="1361">
                  <c:v>967.93298300000004</c:v>
                </c:pt>
                <c:pt idx="1362">
                  <c:v>999.82751499999995</c:v>
                </c:pt>
                <c:pt idx="1363">
                  <c:v>1027.5618899999999</c:v>
                </c:pt>
                <c:pt idx="1364">
                  <c:v>976.25390600000003</c:v>
                </c:pt>
                <c:pt idx="1365">
                  <c:v>997.05395499999997</c:v>
                </c:pt>
                <c:pt idx="1366">
                  <c:v>987.34680200000003</c:v>
                </c:pt>
                <c:pt idx="1367">
                  <c:v>941.58477800000003</c:v>
                </c:pt>
                <c:pt idx="1368">
                  <c:v>920.78417999999999</c:v>
                </c:pt>
                <c:pt idx="1369">
                  <c:v>959.05773899999997</c:v>
                </c:pt>
                <c:pt idx="1370">
                  <c:v>903.78088400000001</c:v>
                </c:pt>
                <c:pt idx="1371">
                  <c:v>994.98852499999998</c:v>
                </c:pt>
                <c:pt idx="1372">
                  <c:v>1035.0639650000001</c:v>
                </c:pt>
                <c:pt idx="1373">
                  <c:v>950.76629600000001</c:v>
                </c:pt>
                <c:pt idx="1374">
                  <c:v>1182.9295649999999</c:v>
                </c:pt>
                <c:pt idx="1375">
                  <c:v>1097.2508539999999</c:v>
                </c:pt>
                <c:pt idx="1376">
                  <c:v>1196.75</c:v>
                </c:pt>
                <c:pt idx="1377">
                  <c:v>1217.478638</c:v>
                </c:pt>
                <c:pt idx="1378">
                  <c:v>1379.163818</c:v>
                </c:pt>
                <c:pt idx="1379">
                  <c:v>1236.3088379999999</c:v>
                </c:pt>
                <c:pt idx="1380">
                  <c:v>1342.436279</c:v>
                </c:pt>
                <c:pt idx="1381">
                  <c:v>1416.8626710000001</c:v>
                </c:pt>
                <c:pt idx="1382">
                  <c:v>1456.8320309999999</c:v>
                </c:pt>
                <c:pt idx="1383">
                  <c:v>1448.5627440000001</c:v>
                </c:pt>
                <c:pt idx="1384">
                  <c:v>1448.5627440000001</c:v>
                </c:pt>
                <c:pt idx="1385">
                  <c:v>1367.244629</c:v>
                </c:pt>
                <c:pt idx="1386">
                  <c:v>1452.6976320000001</c:v>
                </c:pt>
                <c:pt idx="1387">
                  <c:v>1347.9488530000001</c:v>
                </c:pt>
                <c:pt idx="1388">
                  <c:v>1298.3310550000001</c:v>
                </c:pt>
                <c:pt idx="1389">
                  <c:v>1284.548706</c:v>
                </c:pt>
                <c:pt idx="1390">
                  <c:v>1287.305298</c:v>
                </c:pt>
                <c:pt idx="1391">
                  <c:v>1218.3917240000001</c:v>
                </c:pt>
                <c:pt idx="1392">
                  <c:v>1157.7479249999999</c:v>
                </c:pt>
                <c:pt idx="1393">
                  <c:v>1109.508423</c:v>
                </c:pt>
                <c:pt idx="1394">
                  <c:v>1095.7254640000001</c:v>
                </c:pt>
                <c:pt idx="1395">
                  <c:v>1126.0474850000001</c:v>
                </c:pt>
                <c:pt idx="1396">
                  <c:v>1121.348755</c:v>
                </c:pt>
                <c:pt idx="1397">
                  <c:v>1055.386841</c:v>
                </c:pt>
                <c:pt idx="1398">
                  <c:v>1044.393677</c:v>
                </c:pt>
                <c:pt idx="1399">
                  <c:v>1001.793945</c:v>
                </c:pt>
                <c:pt idx="1400">
                  <c:v>999.04534899999999</c:v>
                </c:pt>
                <c:pt idx="1401">
                  <c:v>953.696594</c:v>
                </c:pt>
                <c:pt idx="1402">
                  <c:v>953.696594</c:v>
                </c:pt>
                <c:pt idx="1403">
                  <c:v>893.23138400000005</c:v>
                </c:pt>
                <c:pt idx="1404">
                  <c:v>934.45782499999996</c:v>
                </c:pt>
                <c:pt idx="1405">
                  <c:v>925.64263900000003</c:v>
                </c:pt>
                <c:pt idx="1406">
                  <c:v>909.21099900000002</c:v>
                </c:pt>
                <c:pt idx="1407">
                  <c:v>892.77996800000005</c:v>
                </c:pt>
                <c:pt idx="1408">
                  <c:v>851.70092799999998</c:v>
                </c:pt>
                <c:pt idx="1409">
                  <c:v>854.43988000000002</c:v>
                </c:pt>
                <c:pt idx="1410">
                  <c:v>966.72216800000001</c:v>
                </c:pt>
                <c:pt idx="1411">
                  <c:v>994.10742200000004</c:v>
                </c:pt>
                <c:pt idx="1412">
                  <c:v>963.98358199999996</c:v>
                </c:pt>
                <c:pt idx="1413">
                  <c:v>974.93756099999996</c:v>
                </c:pt>
                <c:pt idx="1414">
                  <c:v>1040.6633300000001</c:v>
                </c:pt>
                <c:pt idx="1415">
                  <c:v>1018.755127</c:v>
                </c:pt>
                <c:pt idx="1416">
                  <c:v>980.41455099999996</c:v>
                </c:pt>
                <c:pt idx="1417">
                  <c:v>969.46038799999997</c:v>
                </c:pt>
                <c:pt idx="1418">
                  <c:v>942.074524</c:v>
                </c:pt>
                <c:pt idx="1419">
                  <c:v>957.99591099999998</c:v>
                </c:pt>
                <c:pt idx="1420">
                  <c:v>968.91253700000004</c:v>
                </c:pt>
                <c:pt idx="1421">
                  <c:v>936.160706</c:v>
                </c:pt>
                <c:pt idx="1422">
                  <c:v>1026.229004</c:v>
                </c:pt>
                <c:pt idx="1423">
                  <c:v>1053.5223390000001</c:v>
                </c:pt>
                <c:pt idx="1424">
                  <c:v>1110.83728</c:v>
                </c:pt>
                <c:pt idx="1425">
                  <c:v>1080.8154300000001</c:v>
                </c:pt>
                <c:pt idx="1426">
                  <c:v>968.91253700000004</c:v>
                </c:pt>
                <c:pt idx="1427">
                  <c:v>1026.229004</c:v>
                </c:pt>
                <c:pt idx="1428">
                  <c:v>996.20629899999994</c:v>
                </c:pt>
                <c:pt idx="1429">
                  <c:v>922.51379399999996</c:v>
                </c:pt>
                <c:pt idx="1430">
                  <c:v>947.07836899999995</c:v>
                </c:pt>
                <c:pt idx="1431">
                  <c:v>952.04638699999998</c:v>
                </c:pt>
                <c:pt idx="1432">
                  <c:v>984.68829300000004</c:v>
                </c:pt>
                <c:pt idx="1433">
                  <c:v>979.24804700000004</c:v>
                </c:pt>
                <c:pt idx="1434">
                  <c:v>938.44531300000006</c:v>
                </c:pt>
                <c:pt idx="1435">
                  <c:v>922.12487799999997</c:v>
                </c:pt>
                <c:pt idx="1436">
                  <c:v>924.84503199999995</c:v>
                </c:pt>
                <c:pt idx="1437">
                  <c:v>930.285034</c:v>
                </c:pt>
                <c:pt idx="1438">
                  <c:v>856.84143100000006</c:v>
                </c:pt>
                <c:pt idx="1439">
                  <c:v>862.28179899999998</c:v>
                </c:pt>
                <c:pt idx="1440">
                  <c:v>805.158997</c:v>
                </c:pt>
                <c:pt idx="1441">
                  <c:v>813.31915300000003</c:v>
                </c:pt>
                <c:pt idx="1442">
                  <c:v>856.84143100000006</c:v>
                </c:pt>
                <c:pt idx="1443">
                  <c:v>821.47985800000004</c:v>
                </c:pt>
                <c:pt idx="1444">
                  <c:v>835.08019999999999</c:v>
                </c:pt>
                <c:pt idx="1445">
                  <c:v>835.08019999999999</c:v>
                </c:pt>
                <c:pt idx="1446">
                  <c:v>805.158997</c:v>
                </c:pt>
                <c:pt idx="1447">
                  <c:v>775.237976</c:v>
                </c:pt>
                <c:pt idx="1448">
                  <c:v>769.08404499999995</c:v>
                </c:pt>
                <c:pt idx="1449">
                  <c:v>779.916382</c:v>
                </c:pt>
                <c:pt idx="1450">
                  <c:v>955.93872099999999</c:v>
                </c:pt>
                <c:pt idx="1451">
                  <c:v>1004.6843260000001</c:v>
                </c:pt>
                <c:pt idx="1452">
                  <c:v>999.26709000000005</c:v>
                </c:pt>
                <c:pt idx="1453">
                  <c:v>950.52276600000005</c:v>
                </c:pt>
                <c:pt idx="1454">
                  <c:v>901.77813700000002</c:v>
                </c:pt>
                <c:pt idx="1455">
                  <c:v>825.95269800000005</c:v>
                </c:pt>
                <c:pt idx="1456">
                  <c:v>866.57330300000001</c:v>
                </c:pt>
                <c:pt idx="1457">
                  <c:v>893.65423599999997</c:v>
                </c:pt>
                <c:pt idx="1458">
                  <c:v>934.27447500000005</c:v>
                </c:pt>
                <c:pt idx="1459">
                  <c:v>882.96295199999997</c:v>
                </c:pt>
                <c:pt idx="1460">
                  <c:v>880.26312299999995</c:v>
                </c:pt>
                <c:pt idx="1461">
                  <c:v>869.46215800000004</c:v>
                </c:pt>
                <c:pt idx="1462">
                  <c:v>950.46752900000001</c:v>
                </c:pt>
                <c:pt idx="1463">
                  <c:v>896.464111</c:v>
                </c:pt>
                <c:pt idx="1464">
                  <c:v>918.06573500000002</c:v>
                </c:pt>
                <c:pt idx="1465">
                  <c:v>896.464111</c:v>
                </c:pt>
                <c:pt idx="1466">
                  <c:v>820.85864300000003</c:v>
                </c:pt>
                <c:pt idx="1467">
                  <c:v>801.95745799999997</c:v>
                </c:pt>
                <c:pt idx="1468">
                  <c:v>818.15826400000003</c:v>
                </c:pt>
                <c:pt idx="1469">
                  <c:v>739.85290499999996</c:v>
                </c:pt>
                <c:pt idx="1470">
                  <c:v>745.25317399999994</c:v>
                </c:pt>
                <c:pt idx="1471">
                  <c:v>747.95343000000003</c:v>
                </c:pt>
                <c:pt idx="1472">
                  <c:v>764.15478499999995</c:v>
                </c:pt>
                <c:pt idx="1473">
                  <c:v>739.85290499999996</c:v>
                </c:pt>
                <c:pt idx="1474">
                  <c:v>731.75201400000003</c:v>
                </c:pt>
                <c:pt idx="1475">
                  <c:v>699.26434300000005</c:v>
                </c:pt>
                <c:pt idx="1476">
                  <c:v>680.43786599999999</c:v>
                </c:pt>
                <c:pt idx="1477">
                  <c:v>699.26434300000005</c:v>
                </c:pt>
                <c:pt idx="1478">
                  <c:v>634.71661400000005</c:v>
                </c:pt>
                <c:pt idx="1479">
                  <c:v>677.74829099999999</c:v>
                </c:pt>
                <c:pt idx="1480">
                  <c:v>650.85357699999997</c:v>
                </c:pt>
                <c:pt idx="1481">
                  <c:v>642.78527799999995</c:v>
                </c:pt>
                <c:pt idx="1482">
                  <c:v>661.61144999999999</c:v>
                </c:pt>
                <c:pt idx="1483">
                  <c:v>618.57989499999996</c:v>
                </c:pt>
                <c:pt idx="1484">
                  <c:v>615.89044200000001</c:v>
                </c:pt>
                <c:pt idx="1485">
                  <c:v>623.95867899999996</c:v>
                </c:pt>
                <c:pt idx="1486">
                  <c:v>597.06426999999996</c:v>
                </c:pt>
                <c:pt idx="1487">
                  <c:v>591.40283199999999</c:v>
                </c:pt>
                <c:pt idx="1488">
                  <c:v>535.20605499999999</c:v>
                </c:pt>
                <c:pt idx="1489">
                  <c:v>575.34674099999995</c:v>
                </c:pt>
                <c:pt idx="1490">
                  <c:v>559.29028300000004</c:v>
                </c:pt>
                <c:pt idx="1491">
                  <c:v>586.05096400000002</c:v>
                </c:pt>
                <c:pt idx="1492">
                  <c:v>602.10668899999996</c:v>
                </c:pt>
                <c:pt idx="1493">
                  <c:v>594.07904099999996</c:v>
                </c:pt>
                <c:pt idx="1494">
                  <c:v>615.48706100000004</c:v>
                </c:pt>
                <c:pt idx="1495">
                  <c:v>586.05096400000002</c:v>
                </c:pt>
                <c:pt idx="1496">
                  <c:v>567.31848100000002</c:v>
                </c:pt>
                <c:pt idx="1497">
                  <c:v>516.47399900000005</c:v>
                </c:pt>
                <c:pt idx="1498">
                  <c:v>511.12194799999997</c:v>
                </c:pt>
                <c:pt idx="1499">
                  <c:v>516.47399900000005</c:v>
                </c:pt>
                <c:pt idx="1500">
                  <c:v>537.88207999999997</c:v>
                </c:pt>
                <c:pt idx="1501">
                  <c:v>532.54333499999996</c:v>
                </c:pt>
                <c:pt idx="1502">
                  <c:v>527.21813999999995</c:v>
                </c:pt>
                <c:pt idx="1503">
                  <c:v>532.54333499999996</c:v>
                </c:pt>
                <c:pt idx="1504">
                  <c:v>527.21813999999995</c:v>
                </c:pt>
                <c:pt idx="1505">
                  <c:v>535.20599400000003</c:v>
                </c:pt>
                <c:pt idx="1506">
                  <c:v>508.57900999999998</c:v>
                </c:pt>
                <c:pt idx="1507">
                  <c:v>556.50781300000006</c:v>
                </c:pt>
                <c:pt idx="1508">
                  <c:v>532.54333499999996</c:v>
                </c:pt>
                <c:pt idx="1509">
                  <c:v>532.54333499999996</c:v>
                </c:pt>
                <c:pt idx="1510">
                  <c:v>508.57900999999998</c:v>
                </c:pt>
                <c:pt idx="1511">
                  <c:v>503.25344799999999</c:v>
                </c:pt>
                <c:pt idx="1512">
                  <c:v>492.60269199999999</c:v>
                </c:pt>
                <c:pt idx="1513">
                  <c:v>477.28152499999999</c:v>
                </c:pt>
                <c:pt idx="1514">
                  <c:v>503.79714999999999</c:v>
                </c:pt>
                <c:pt idx="1515">
                  <c:v>498.49395800000002</c:v>
                </c:pt>
                <c:pt idx="1516">
                  <c:v>453.41751099999999</c:v>
                </c:pt>
                <c:pt idx="1517">
                  <c:v>426.90191700000003</c:v>
                </c:pt>
                <c:pt idx="1518">
                  <c:v>432.20510899999999</c:v>
                </c:pt>
                <c:pt idx="1519">
                  <c:v>397.73464999999999</c:v>
                </c:pt>
                <c:pt idx="1520">
                  <c:v>403.037781</c:v>
                </c:pt>
                <c:pt idx="1521">
                  <c:v>403.037781</c:v>
                </c:pt>
                <c:pt idx="1522">
                  <c:v>410.99249300000002</c:v>
                </c:pt>
                <c:pt idx="1523">
                  <c:v>416.295502</c:v>
                </c:pt>
                <c:pt idx="1524">
                  <c:v>389.77990699999998</c:v>
                </c:pt>
                <c:pt idx="1525">
                  <c:v>371.21902499999999</c:v>
                </c:pt>
                <c:pt idx="1526">
                  <c:v>365.915863</c:v>
                </c:pt>
                <c:pt idx="1527">
                  <c:v>371.21902499999999</c:v>
                </c:pt>
                <c:pt idx="1528">
                  <c:v>387.12832600000002</c:v>
                </c:pt>
                <c:pt idx="1529">
                  <c:v>374.400665</c:v>
                </c:pt>
                <c:pt idx="1530">
                  <c:v>400.76709</c:v>
                </c:pt>
                <c:pt idx="1531">
                  <c:v>390.22052000000002</c:v>
                </c:pt>
                <c:pt idx="1532">
                  <c:v>403.40353399999998</c:v>
                </c:pt>
                <c:pt idx="1533">
                  <c:v>400.76709</c:v>
                </c:pt>
                <c:pt idx="1534">
                  <c:v>384.94735700000001</c:v>
                </c:pt>
                <c:pt idx="1535">
                  <c:v>411.31347699999998</c:v>
                </c:pt>
                <c:pt idx="1536">
                  <c:v>424.49685699999998</c:v>
                </c:pt>
                <c:pt idx="1537">
                  <c:v>448.22607399999998</c:v>
                </c:pt>
                <c:pt idx="1538">
                  <c:v>477.22915599999999</c:v>
                </c:pt>
                <c:pt idx="1539">
                  <c:v>479.86575299999998</c:v>
                </c:pt>
                <c:pt idx="1540">
                  <c:v>480.40460200000001</c:v>
                </c:pt>
                <c:pt idx="1541">
                  <c:v>488.28002900000001</c:v>
                </c:pt>
                <c:pt idx="1542">
                  <c:v>475.15417500000001</c:v>
                </c:pt>
                <c:pt idx="1543">
                  <c:v>467.278839</c:v>
                </c:pt>
                <c:pt idx="1544">
                  <c:v>451.52804600000002</c:v>
                </c:pt>
                <c:pt idx="1545">
                  <c:v>451.52804600000002</c:v>
                </c:pt>
                <c:pt idx="1546">
                  <c:v>477.77941900000002</c:v>
                </c:pt>
                <c:pt idx="1547">
                  <c:v>480.40460200000001</c:v>
                </c:pt>
                <c:pt idx="1548">
                  <c:v>488.28002900000001</c:v>
                </c:pt>
                <c:pt idx="1549">
                  <c:v>456.77810699999998</c:v>
                </c:pt>
                <c:pt idx="1550">
                  <c:v>451.52804600000002</c:v>
                </c:pt>
                <c:pt idx="1551">
                  <c:v>472.52923600000003</c:v>
                </c:pt>
                <c:pt idx="1552">
                  <c:v>488.28002900000001</c:v>
                </c:pt>
                <c:pt idx="1553">
                  <c:v>496.64685100000003</c:v>
                </c:pt>
                <c:pt idx="1554">
                  <c:v>512.33068800000001</c:v>
                </c:pt>
                <c:pt idx="1555">
                  <c:v>496.64685100000003</c:v>
                </c:pt>
                <c:pt idx="1556">
                  <c:v>483.577179</c:v>
                </c:pt>
                <c:pt idx="1557">
                  <c:v>483.577179</c:v>
                </c:pt>
                <c:pt idx="1558">
                  <c:v>460.051941</c:v>
                </c:pt>
                <c:pt idx="1559">
                  <c:v>449.59619099999998</c:v>
                </c:pt>
                <c:pt idx="1560">
                  <c:v>423.45697000000001</c:v>
                </c:pt>
                <c:pt idx="1561">
                  <c:v>431.298767</c:v>
                </c:pt>
                <c:pt idx="1562">
                  <c:v>449.59619099999998</c:v>
                </c:pt>
                <c:pt idx="1563">
                  <c:v>431.298767</c:v>
                </c:pt>
                <c:pt idx="1564">
                  <c:v>433.91265900000002</c:v>
                </c:pt>
                <c:pt idx="1565">
                  <c:v>439.572968</c:v>
                </c:pt>
                <c:pt idx="1566">
                  <c:v>436.97183200000001</c:v>
                </c:pt>
                <c:pt idx="1567">
                  <c:v>421.365814</c:v>
                </c:pt>
                <c:pt idx="1568">
                  <c:v>429.16882299999997</c:v>
                </c:pt>
                <c:pt idx="1569">
                  <c:v>421.365814</c:v>
                </c:pt>
                <c:pt idx="1570">
                  <c:v>405.75952100000001</c:v>
                </c:pt>
                <c:pt idx="1571">
                  <c:v>478.58853099999999</c:v>
                </c:pt>
                <c:pt idx="1572">
                  <c:v>470.78515599999997</c:v>
                </c:pt>
                <c:pt idx="1573">
                  <c:v>418.76495399999999</c:v>
                </c:pt>
                <c:pt idx="1574">
                  <c:v>439.572968</c:v>
                </c:pt>
                <c:pt idx="1575">
                  <c:v>447.37591600000002</c:v>
                </c:pt>
                <c:pt idx="1576">
                  <c:v>475.98700000000002</c:v>
                </c:pt>
                <c:pt idx="1577">
                  <c:v>431.76992799999999</c:v>
                </c:pt>
                <c:pt idx="1578">
                  <c:v>452.57806399999998</c:v>
                </c:pt>
                <c:pt idx="1579">
                  <c:v>416.67114299999997</c:v>
                </c:pt>
                <c:pt idx="1580">
                  <c:v>427.02298000000002</c:v>
                </c:pt>
                <c:pt idx="1581">
                  <c:v>434.78698700000001</c:v>
                </c:pt>
                <c:pt idx="1582">
                  <c:v>421.84710699999999</c:v>
                </c:pt>
                <c:pt idx="1583">
                  <c:v>414.082855</c:v>
                </c:pt>
                <c:pt idx="1584">
                  <c:v>414.082855</c:v>
                </c:pt>
                <c:pt idx="1585">
                  <c:v>414.082855</c:v>
                </c:pt>
                <c:pt idx="1586">
                  <c:v>421.84710699999999</c:v>
                </c:pt>
                <c:pt idx="1587">
                  <c:v>416.67114299999997</c:v>
                </c:pt>
                <c:pt idx="1588">
                  <c:v>450.31521600000002</c:v>
                </c:pt>
                <c:pt idx="1589">
                  <c:v>468.43121300000001</c:v>
                </c:pt>
                <c:pt idx="1590">
                  <c:v>489.13534499999997</c:v>
                </c:pt>
                <c:pt idx="1591">
                  <c:v>443.18240400000002</c:v>
                </c:pt>
                <c:pt idx="1592">
                  <c:v>468.94882200000001</c:v>
                </c:pt>
                <c:pt idx="1593">
                  <c:v>484.40869099999998</c:v>
                </c:pt>
                <c:pt idx="1594">
                  <c:v>492.13870200000002</c:v>
                </c:pt>
                <c:pt idx="1595">
                  <c:v>517.90496800000005</c:v>
                </c:pt>
                <c:pt idx="1596">
                  <c:v>520.48175000000003</c:v>
                </c:pt>
                <c:pt idx="1597">
                  <c:v>412.26266500000003</c:v>
                </c:pt>
                <c:pt idx="1598">
                  <c:v>404.53289799999999</c:v>
                </c:pt>
                <c:pt idx="1599">
                  <c:v>401.95614599999999</c:v>
                </c:pt>
                <c:pt idx="1600">
                  <c:v>419.992615</c:v>
                </c:pt>
                <c:pt idx="1601">
                  <c:v>448.33587599999998</c:v>
                </c:pt>
                <c:pt idx="1602">
                  <c:v>453.48873900000001</c:v>
                </c:pt>
                <c:pt idx="1603">
                  <c:v>448.33587599999998</c:v>
                </c:pt>
                <c:pt idx="1604">
                  <c:v>401.95614599999999</c:v>
                </c:pt>
                <c:pt idx="1605">
                  <c:v>399.98330700000002</c:v>
                </c:pt>
                <c:pt idx="1606">
                  <c:v>415.36734000000001</c:v>
                </c:pt>
                <c:pt idx="1607">
                  <c:v>420.495453</c:v>
                </c:pt>
                <c:pt idx="1608">
                  <c:v>420.495453</c:v>
                </c:pt>
                <c:pt idx="1609">
                  <c:v>441.00720200000001</c:v>
                </c:pt>
                <c:pt idx="1610">
                  <c:v>433.31549100000001</c:v>
                </c:pt>
                <c:pt idx="1611">
                  <c:v>458.95529199999999</c:v>
                </c:pt>
                <c:pt idx="1612">
                  <c:v>502.543091</c:v>
                </c:pt>
                <c:pt idx="1613">
                  <c:v>541.00305200000003</c:v>
                </c:pt>
                <c:pt idx="1614">
                  <c:v>523.05517599999996</c:v>
                </c:pt>
                <c:pt idx="1615">
                  <c:v>512.79925500000002</c:v>
                </c:pt>
                <c:pt idx="1616">
                  <c:v>507.671356</c:v>
                </c:pt>
                <c:pt idx="1617">
                  <c:v>484.59530599999999</c:v>
                </c:pt>
                <c:pt idx="1618">
                  <c:v>471.77511600000003</c:v>
                </c:pt>
                <c:pt idx="1619">
                  <c:v>464.08340500000003</c:v>
                </c:pt>
                <c:pt idx="1620">
                  <c:v>512.79925500000002</c:v>
                </c:pt>
                <c:pt idx="1621">
                  <c:v>476.903412</c:v>
                </c:pt>
                <c:pt idx="1622">
                  <c:v>472.29904199999999</c:v>
                </c:pt>
                <c:pt idx="1623">
                  <c:v>495.27593999999999</c:v>
                </c:pt>
                <c:pt idx="1624">
                  <c:v>456.98129299999999</c:v>
                </c:pt>
                <c:pt idx="1625">
                  <c:v>426.34576399999997</c:v>
                </c:pt>
                <c:pt idx="1626">
                  <c:v>436.55761699999999</c:v>
                </c:pt>
                <c:pt idx="1627">
                  <c:v>446.76953099999997</c:v>
                </c:pt>
                <c:pt idx="1628">
                  <c:v>413.58084100000002</c:v>
                </c:pt>
                <c:pt idx="1629">
                  <c:v>398.26299999999998</c:v>
                </c:pt>
                <c:pt idx="1630">
                  <c:v>380.39218099999999</c:v>
                </c:pt>
                <c:pt idx="1631">
                  <c:v>359.96850599999999</c:v>
                </c:pt>
                <c:pt idx="1632">
                  <c:v>349.756531</c:v>
                </c:pt>
                <c:pt idx="1633">
                  <c:v>347.20373499999999</c:v>
                </c:pt>
                <c:pt idx="1634">
                  <c:v>352.30969199999998</c:v>
                </c:pt>
                <c:pt idx="1635">
                  <c:v>378.83944700000001</c:v>
                </c:pt>
                <c:pt idx="1636">
                  <c:v>376.29711900000001</c:v>
                </c:pt>
                <c:pt idx="1637">
                  <c:v>381.38241599999998</c:v>
                </c:pt>
                <c:pt idx="1638">
                  <c:v>383.92459100000002</c:v>
                </c:pt>
                <c:pt idx="1639">
                  <c:v>361.04165599999999</c:v>
                </c:pt>
                <c:pt idx="1640">
                  <c:v>396.63748199999998</c:v>
                </c:pt>
                <c:pt idx="1641">
                  <c:v>406.807434</c:v>
                </c:pt>
                <c:pt idx="1642">
                  <c:v>391.552368</c:v>
                </c:pt>
                <c:pt idx="1643">
                  <c:v>389.00979599999999</c:v>
                </c:pt>
                <c:pt idx="1644">
                  <c:v>396.63748199999998</c:v>
                </c:pt>
                <c:pt idx="1645">
                  <c:v>424.60531600000002</c:v>
                </c:pt>
                <c:pt idx="1646">
                  <c:v>401.722534</c:v>
                </c:pt>
                <c:pt idx="1647">
                  <c:v>394.09506199999998</c:v>
                </c:pt>
                <c:pt idx="1648">
                  <c:v>372.23925800000001</c:v>
                </c:pt>
                <c:pt idx="1649">
                  <c:v>382.36816399999998</c:v>
                </c:pt>
                <c:pt idx="1650">
                  <c:v>389.965057</c:v>
                </c:pt>
                <c:pt idx="1651">
                  <c:v>369.70697000000001</c:v>
                </c:pt>
                <c:pt idx="1652">
                  <c:v>364.642517</c:v>
                </c:pt>
                <c:pt idx="1653">
                  <c:v>364.642517</c:v>
                </c:pt>
                <c:pt idx="1654">
                  <c:v>341.85247800000002</c:v>
                </c:pt>
                <c:pt idx="1655">
                  <c:v>334.255585</c:v>
                </c:pt>
                <c:pt idx="1656">
                  <c:v>329.19125400000001</c:v>
                </c:pt>
                <c:pt idx="1657">
                  <c:v>334.255585</c:v>
                </c:pt>
                <c:pt idx="1658">
                  <c:v>308.93325800000002</c:v>
                </c:pt>
                <c:pt idx="1659">
                  <c:v>311.465485</c:v>
                </c:pt>
                <c:pt idx="1660">
                  <c:v>311.465485</c:v>
                </c:pt>
                <c:pt idx="1661">
                  <c:v>303.86880500000001</c:v>
                </c:pt>
                <c:pt idx="1662">
                  <c:v>302.34948700000001</c:v>
                </c:pt>
                <c:pt idx="1663">
                  <c:v>314.94729599999999</c:v>
                </c:pt>
                <c:pt idx="1664">
                  <c:v>312.42791699999998</c:v>
                </c:pt>
                <c:pt idx="1665">
                  <c:v>314.94729599999999</c:v>
                </c:pt>
                <c:pt idx="1666">
                  <c:v>325.02572600000002</c:v>
                </c:pt>
                <c:pt idx="1667">
                  <c:v>312.42791699999998</c:v>
                </c:pt>
                <c:pt idx="1668">
                  <c:v>289.75158699999997</c:v>
                </c:pt>
                <c:pt idx="1669">
                  <c:v>307.38867199999999</c:v>
                </c:pt>
                <c:pt idx="1670">
                  <c:v>304.86908</c:v>
                </c:pt>
                <c:pt idx="1671">
                  <c:v>299.82998700000002</c:v>
                </c:pt>
                <c:pt idx="1672">
                  <c:v>277.15368699999999</c:v>
                </c:pt>
                <c:pt idx="1673">
                  <c:v>264.55581699999999</c:v>
                </c:pt>
                <c:pt idx="1674">
                  <c:v>251.95791600000001</c:v>
                </c:pt>
                <c:pt idx="1675">
                  <c:v>246.918655</c:v>
                </c:pt>
                <c:pt idx="1676">
                  <c:v>244.39918499999999</c:v>
                </c:pt>
                <c:pt idx="1677">
                  <c:v>256.997162</c:v>
                </c:pt>
                <c:pt idx="1678">
                  <c:v>267.07531699999998</c:v>
                </c:pt>
                <c:pt idx="1679">
                  <c:v>272.11471599999999</c:v>
                </c:pt>
                <c:pt idx="1680">
                  <c:v>282.19293199999998</c:v>
                </c:pt>
                <c:pt idx="1681">
                  <c:v>287.231964</c:v>
                </c:pt>
                <c:pt idx="1682">
                  <c:v>259.51669299999998</c:v>
                </c:pt>
                <c:pt idx="1683">
                  <c:v>251.95791600000001</c:v>
                </c:pt>
                <c:pt idx="1684">
                  <c:v>269.595123</c:v>
                </c:pt>
                <c:pt idx="1685">
                  <c:v>274.63421599999998</c:v>
                </c:pt>
                <c:pt idx="1686">
                  <c:v>234.320877</c:v>
                </c:pt>
                <c:pt idx="1687">
                  <c:v>239.35992400000001</c:v>
                </c:pt>
                <c:pt idx="1688">
                  <c:v>239.35992400000001</c:v>
                </c:pt>
                <c:pt idx="1689">
                  <c:v>219.203384</c:v>
                </c:pt>
                <c:pt idx="1690">
                  <c:v>236.840408</c:v>
                </c:pt>
                <c:pt idx="1691">
                  <c:v>216.68382299999999</c:v>
                </c:pt>
                <c:pt idx="1692">
                  <c:v>241.87953200000001</c:v>
                </c:pt>
                <c:pt idx="1693">
                  <c:v>277.15368699999999</c:v>
                </c:pt>
                <c:pt idx="1694">
                  <c:v>279.67327899999998</c:v>
                </c:pt>
                <c:pt idx="1695">
                  <c:v>302.34948700000001</c:v>
                </c:pt>
                <c:pt idx="1696">
                  <c:v>302.34948700000001</c:v>
                </c:pt>
                <c:pt idx="1697">
                  <c:v>304.86908</c:v>
                </c:pt>
                <c:pt idx="1698">
                  <c:v>307.38867199999999</c:v>
                </c:pt>
                <c:pt idx="1699">
                  <c:v>322.50604199999998</c:v>
                </c:pt>
                <c:pt idx="1700">
                  <c:v>294.79077100000001</c:v>
                </c:pt>
                <c:pt idx="1701">
                  <c:v>299.82998700000002</c:v>
                </c:pt>
                <c:pt idx="1702">
                  <c:v>297.310272</c:v>
                </c:pt>
                <c:pt idx="1703">
                  <c:v>304.86908</c:v>
                </c:pt>
                <c:pt idx="1704">
                  <c:v>327.54528800000003</c:v>
                </c:pt>
                <c:pt idx="1705">
                  <c:v>325.02572600000002</c:v>
                </c:pt>
                <c:pt idx="1706">
                  <c:v>294.79077100000001</c:v>
                </c:pt>
                <c:pt idx="1707">
                  <c:v>302.34948700000001</c:v>
                </c:pt>
                <c:pt idx="1708">
                  <c:v>299.82998700000002</c:v>
                </c:pt>
                <c:pt idx="1709">
                  <c:v>299.82998700000002</c:v>
                </c:pt>
                <c:pt idx="1710">
                  <c:v>292.27108800000002</c:v>
                </c:pt>
                <c:pt idx="1711">
                  <c:v>302.34948700000001</c:v>
                </c:pt>
                <c:pt idx="1712">
                  <c:v>254.47749300000001</c:v>
                </c:pt>
                <c:pt idx="1713">
                  <c:v>274.63421599999998</c:v>
                </c:pt>
                <c:pt idx="1714">
                  <c:v>277.15368699999999</c:v>
                </c:pt>
                <c:pt idx="1715">
                  <c:v>272.11471599999999</c:v>
                </c:pt>
                <c:pt idx="1716">
                  <c:v>262.03619400000002</c:v>
                </c:pt>
                <c:pt idx="1717">
                  <c:v>272.11471599999999</c:v>
                </c:pt>
                <c:pt idx="1718">
                  <c:v>294.79077100000001</c:v>
                </c:pt>
                <c:pt idx="1719">
                  <c:v>284.71255500000001</c:v>
                </c:pt>
                <c:pt idx="1720">
                  <c:v>302.34948700000001</c:v>
                </c:pt>
                <c:pt idx="1721">
                  <c:v>304.86908</c:v>
                </c:pt>
                <c:pt idx="1722">
                  <c:v>299.82998700000002</c:v>
                </c:pt>
                <c:pt idx="1723">
                  <c:v>272.11471599999999</c:v>
                </c:pt>
                <c:pt idx="1724">
                  <c:v>277.15368699999999</c:v>
                </c:pt>
                <c:pt idx="1725">
                  <c:v>262.03619400000002</c:v>
                </c:pt>
                <c:pt idx="1726">
                  <c:v>282.19293199999998</c:v>
                </c:pt>
                <c:pt idx="1727">
                  <c:v>279.67327899999998</c:v>
                </c:pt>
                <c:pt idx="1728">
                  <c:v>297.310272</c:v>
                </c:pt>
                <c:pt idx="1729">
                  <c:v>317.46697999999998</c:v>
                </c:pt>
                <c:pt idx="1730">
                  <c:v>352.74099699999999</c:v>
                </c:pt>
                <c:pt idx="1731">
                  <c:v>367.85845899999998</c:v>
                </c:pt>
                <c:pt idx="1732">
                  <c:v>322.50604199999998</c:v>
                </c:pt>
                <c:pt idx="1733">
                  <c:v>307.38867199999999</c:v>
                </c:pt>
                <c:pt idx="1734">
                  <c:v>314.94729599999999</c:v>
                </c:pt>
                <c:pt idx="1735">
                  <c:v>297.310272</c:v>
                </c:pt>
                <c:pt idx="1736">
                  <c:v>277.15368699999999</c:v>
                </c:pt>
                <c:pt idx="1737">
                  <c:v>221.722916</c:v>
                </c:pt>
                <c:pt idx="1738">
                  <c:v>251.95791600000001</c:v>
                </c:pt>
                <c:pt idx="1739">
                  <c:v>267.07531699999998</c:v>
                </c:pt>
                <c:pt idx="1740">
                  <c:v>287.231964</c:v>
                </c:pt>
                <c:pt idx="1741">
                  <c:v>277.15368699999999</c:v>
                </c:pt>
                <c:pt idx="1742">
                  <c:v>292.27108800000002</c:v>
                </c:pt>
                <c:pt idx="1743">
                  <c:v>279.67327899999998</c:v>
                </c:pt>
                <c:pt idx="1744">
                  <c:v>319.98644999999999</c:v>
                </c:pt>
                <c:pt idx="1745">
                  <c:v>284.71255500000001</c:v>
                </c:pt>
                <c:pt idx="1746">
                  <c:v>299.82998700000002</c:v>
                </c:pt>
                <c:pt idx="1747">
                  <c:v>352.74099699999999</c:v>
                </c:pt>
                <c:pt idx="1748">
                  <c:v>355.26080300000001</c:v>
                </c:pt>
                <c:pt idx="1749">
                  <c:v>325.02572600000002</c:v>
                </c:pt>
                <c:pt idx="1750">
                  <c:v>350.22152699999998</c:v>
                </c:pt>
                <c:pt idx="1751">
                  <c:v>355.26080300000001</c:v>
                </c:pt>
                <c:pt idx="1752">
                  <c:v>390.53476000000001</c:v>
                </c:pt>
                <c:pt idx="1753">
                  <c:v>380.45639</c:v>
                </c:pt>
                <c:pt idx="1754">
                  <c:v>435.88717700000001</c:v>
                </c:pt>
                <c:pt idx="1755">
                  <c:v>448.48510700000003</c:v>
                </c:pt>
                <c:pt idx="1756">
                  <c:v>398.09353599999997</c:v>
                </c:pt>
                <c:pt idx="1757">
                  <c:v>365.33886699999999</c:v>
                </c:pt>
                <c:pt idx="1758">
                  <c:v>370.37811299999998</c:v>
                </c:pt>
                <c:pt idx="1759">
                  <c:v>418.25027499999999</c:v>
                </c:pt>
                <c:pt idx="1760">
                  <c:v>388.015198</c:v>
                </c:pt>
                <c:pt idx="1761">
                  <c:v>395.57394399999998</c:v>
                </c:pt>
                <c:pt idx="1762">
                  <c:v>352.74099699999999</c:v>
                </c:pt>
                <c:pt idx="1763">
                  <c:v>362.81930499999999</c:v>
                </c:pt>
                <c:pt idx="1764">
                  <c:v>332.58444200000002</c:v>
                </c:pt>
                <c:pt idx="1765">
                  <c:v>302.34948700000001</c:v>
                </c:pt>
                <c:pt idx="1766">
                  <c:v>304.86908</c:v>
                </c:pt>
                <c:pt idx="1767">
                  <c:v>297.310272</c:v>
                </c:pt>
                <c:pt idx="1768">
                  <c:v>337.62356599999998</c:v>
                </c:pt>
                <c:pt idx="1769">
                  <c:v>319.98644999999999</c:v>
                </c:pt>
                <c:pt idx="1770">
                  <c:v>352.74099699999999</c:v>
                </c:pt>
                <c:pt idx="1771">
                  <c:v>327.54528800000003</c:v>
                </c:pt>
                <c:pt idx="1772">
                  <c:v>357.78002900000001</c:v>
                </c:pt>
                <c:pt idx="1773">
                  <c:v>340.14306599999998</c:v>
                </c:pt>
                <c:pt idx="1774">
                  <c:v>292.27108800000002</c:v>
                </c:pt>
                <c:pt idx="1775">
                  <c:v>272.11471599999999</c:v>
                </c:pt>
                <c:pt idx="1776">
                  <c:v>264.55581699999999</c:v>
                </c:pt>
                <c:pt idx="1777">
                  <c:v>269.595123</c:v>
                </c:pt>
                <c:pt idx="1778">
                  <c:v>274.63421599999998</c:v>
                </c:pt>
                <c:pt idx="1779">
                  <c:v>284.71255500000001</c:v>
                </c:pt>
                <c:pt idx="1780">
                  <c:v>272.11471599999999</c:v>
                </c:pt>
                <c:pt idx="1781">
                  <c:v>274.63421599999998</c:v>
                </c:pt>
                <c:pt idx="1782">
                  <c:v>279.67327899999998</c:v>
                </c:pt>
                <c:pt idx="1783">
                  <c:v>279.67327899999998</c:v>
                </c:pt>
                <c:pt idx="1784">
                  <c:v>262.03619400000002</c:v>
                </c:pt>
                <c:pt idx="1785">
                  <c:v>292.27108800000002</c:v>
                </c:pt>
                <c:pt idx="1786">
                  <c:v>292.27108800000002</c:v>
                </c:pt>
                <c:pt idx="1787">
                  <c:v>264.55581699999999</c:v>
                </c:pt>
                <c:pt idx="1788">
                  <c:v>262.03619400000002</c:v>
                </c:pt>
                <c:pt idx="1789">
                  <c:v>272.11471599999999</c:v>
                </c:pt>
                <c:pt idx="1790">
                  <c:v>282.19293199999998</c:v>
                </c:pt>
                <c:pt idx="1791">
                  <c:v>284.71255500000001</c:v>
                </c:pt>
                <c:pt idx="1792">
                  <c:v>289.75158699999997</c:v>
                </c:pt>
                <c:pt idx="1793">
                  <c:v>289.75158699999997</c:v>
                </c:pt>
                <c:pt idx="1794">
                  <c:v>267.07531699999998</c:v>
                </c:pt>
                <c:pt idx="1795">
                  <c:v>282.19293199999998</c:v>
                </c:pt>
                <c:pt idx="1796">
                  <c:v>267.07531699999998</c:v>
                </c:pt>
                <c:pt idx="1797">
                  <c:v>251.95791600000001</c:v>
                </c:pt>
                <c:pt idx="1798">
                  <c:v>256.997162</c:v>
                </c:pt>
                <c:pt idx="1799">
                  <c:v>231.801254</c:v>
                </c:pt>
                <c:pt idx="1800">
                  <c:v>216.68382299999999</c:v>
                </c:pt>
                <c:pt idx="1801">
                  <c:v>224.24255400000001</c:v>
                </c:pt>
                <c:pt idx="1802">
                  <c:v>246.918655</c:v>
                </c:pt>
                <c:pt idx="1803">
                  <c:v>216.68382299999999</c:v>
                </c:pt>
                <c:pt idx="1804">
                  <c:v>231.801254</c:v>
                </c:pt>
                <c:pt idx="1805">
                  <c:v>234.320877</c:v>
                </c:pt>
                <c:pt idx="1806">
                  <c:v>234.320877</c:v>
                </c:pt>
                <c:pt idx="1807">
                  <c:v>209.125137</c:v>
                </c:pt>
                <c:pt idx="1808">
                  <c:v>204.08595299999999</c:v>
                </c:pt>
                <c:pt idx="1809">
                  <c:v>183.92922999999999</c:v>
                </c:pt>
                <c:pt idx="1810">
                  <c:v>181.40965299999999</c:v>
                </c:pt>
                <c:pt idx="1811">
                  <c:v>173.85105899999999</c:v>
                </c:pt>
                <c:pt idx="1812">
                  <c:v>196.52714499999999</c:v>
                </c:pt>
                <c:pt idx="1813">
                  <c:v>188.968536</c:v>
                </c:pt>
                <c:pt idx="1814">
                  <c:v>183.92922999999999</c:v>
                </c:pt>
                <c:pt idx="1815">
                  <c:v>196.52714499999999</c:v>
                </c:pt>
                <c:pt idx="1816">
                  <c:v>201.566193</c:v>
                </c:pt>
                <c:pt idx="1817">
                  <c:v>186.448792</c:v>
                </c:pt>
                <c:pt idx="1818">
                  <c:v>181.40965299999999</c:v>
                </c:pt>
                <c:pt idx="1819">
                  <c:v>176.370499</c:v>
                </c:pt>
                <c:pt idx="1820">
                  <c:v>173.85105899999999</c:v>
                </c:pt>
                <c:pt idx="1821">
                  <c:v>173.85105899999999</c:v>
                </c:pt>
                <c:pt idx="1822">
                  <c:v>178.89001500000001</c:v>
                </c:pt>
                <c:pt idx="1823">
                  <c:v>168.81178299999999</c:v>
                </c:pt>
                <c:pt idx="1824">
                  <c:v>171.33142100000001</c:v>
                </c:pt>
                <c:pt idx="1825">
                  <c:v>166.29222100000001</c:v>
                </c:pt>
                <c:pt idx="1826">
                  <c:v>199.04676799999999</c:v>
                </c:pt>
                <c:pt idx="1827">
                  <c:v>204.08595299999999</c:v>
                </c:pt>
                <c:pt idx="1828">
                  <c:v>201.566193</c:v>
                </c:pt>
                <c:pt idx="1829">
                  <c:v>201.566193</c:v>
                </c:pt>
                <c:pt idx="1830">
                  <c:v>194.007599</c:v>
                </c:pt>
                <c:pt idx="1831">
                  <c:v>196.52714499999999</c:v>
                </c:pt>
                <c:pt idx="1832">
                  <c:v>196.52714499999999</c:v>
                </c:pt>
                <c:pt idx="1833">
                  <c:v>199.04676799999999</c:v>
                </c:pt>
                <c:pt idx="1834">
                  <c:v>173.85105899999999</c:v>
                </c:pt>
                <c:pt idx="1835">
                  <c:v>171.33142100000001</c:v>
                </c:pt>
                <c:pt idx="1836">
                  <c:v>168.81178299999999</c:v>
                </c:pt>
                <c:pt idx="1837">
                  <c:v>173.85105899999999</c:v>
                </c:pt>
                <c:pt idx="1838">
                  <c:v>168.81178299999999</c:v>
                </c:pt>
                <c:pt idx="1839">
                  <c:v>166.29222100000001</c:v>
                </c:pt>
                <c:pt idx="1840">
                  <c:v>168.81178299999999</c:v>
                </c:pt>
                <c:pt idx="1841">
                  <c:v>173.85105899999999</c:v>
                </c:pt>
                <c:pt idx="1842">
                  <c:v>151.174744</c:v>
                </c:pt>
                <c:pt idx="1843">
                  <c:v>156.21395899999999</c:v>
                </c:pt>
                <c:pt idx="1844">
                  <c:v>148.655136</c:v>
                </c:pt>
                <c:pt idx="1845">
                  <c:v>148.655136</c:v>
                </c:pt>
                <c:pt idx="1846">
                  <c:v>143.615982</c:v>
                </c:pt>
                <c:pt idx="1847">
                  <c:v>136.05735799999999</c:v>
                </c:pt>
                <c:pt idx="1848">
                  <c:v>133.53765899999999</c:v>
                </c:pt>
                <c:pt idx="1849">
                  <c:v>133.53765899999999</c:v>
                </c:pt>
                <c:pt idx="1850">
                  <c:v>133.53765899999999</c:v>
                </c:pt>
                <c:pt idx="1851">
                  <c:v>133.53765899999999</c:v>
                </c:pt>
                <c:pt idx="1852">
                  <c:v>136.05735799999999</c:v>
                </c:pt>
                <c:pt idx="1853">
                  <c:v>136.05735799999999</c:v>
                </c:pt>
                <c:pt idx="1854">
                  <c:v>136.05735799999999</c:v>
                </c:pt>
                <c:pt idx="1855">
                  <c:v>136.05735799999999</c:v>
                </c:pt>
                <c:pt idx="1856">
                  <c:v>136.05735799999999</c:v>
                </c:pt>
                <c:pt idx="1857">
                  <c:v>133.53765899999999</c:v>
                </c:pt>
                <c:pt idx="1858">
                  <c:v>133.53765899999999</c:v>
                </c:pt>
                <c:pt idx="1859">
                  <c:v>141.09646599999999</c:v>
                </c:pt>
                <c:pt idx="1860">
                  <c:v>133.53765899999999</c:v>
                </c:pt>
                <c:pt idx="1861">
                  <c:v>138.576843</c:v>
                </c:pt>
                <c:pt idx="1862">
                  <c:v>133.53765899999999</c:v>
                </c:pt>
                <c:pt idx="1863">
                  <c:v>123.459328</c:v>
                </c:pt>
                <c:pt idx="1864">
                  <c:v>136.05735799999999</c:v>
                </c:pt>
                <c:pt idx="1865">
                  <c:v>131.01809700000001</c:v>
                </c:pt>
                <c:pt idx="1866">
                  <c:v>136.05735799999999</c:v>
                </c:pt>
                <c:pt idx="1867">
                  <c:v>125.97895800000001</c:v>
                </c:pt>
                <c:pt idx="1868">
                  <c:v>125.97895800000001</c:v>
                </c:pt>
                <c:pt idx="1869">
                  <c:v>123.459328</c:v>
                </c:pt>
                <c:pt idx="1870">
                  <c:v>120.93976600000001</c:v>
                </c:pt>
                <c:pt idx="1871">
                  <c:v>128.498581</c:v>
                </c:pt>
                <c:pt idx="1872">
                  <c:v>115.900627</c:v>
                </c:pt>
                <c:pt idx="1873">
                  <c:v>123.459328</c:v>
                </c:pt>
                <c:pt idx="1874">
                  <c:v>125.97895800000001</c:v>
                </c:pt>
                <c:pt idx="1875">
                  <c:v>120.93976600000001</c:v>
                </c:pt>
                <c:pt idx="1876">
                  <c:v>118.420204</c:v>
                </c:pt>
                <c:pt idx="1877">
                  <c:v>128.498581</c:v>
                </c:pt>
                <c:pt idx="1878">
                  <c:v>131.01809700000001</c:v>
                </c:pt>
                <c:pt idx="1879">
                  <c:v>136.05735799999999</c:v>
                </c:pt>
                <c:pt idx="1880">
                  <c:v>136.05735799999999</c:v>
                </c:pt>
                <c:pt idx="1881">
                  <c:v>128.498581</c:v>
                </c:pt>
                <c:pt idx="1882">
                  <c:v>141.09646599999999</c:v>
                </c:pt>
                <c:pt idx="1883">
                  <c:v>131.01809700000001</c:v>
                </c:pt>
                <c:pt idx="1884">
                  <c:v>131.01809700000001</c:v>
                </c:pt>
                <c:pt idx="1885">
                  <c:v>141.09646599999999</c:v>
                </c:pt>
                <c:pt idx="1886">
                  <c:v>141.09646599999999</c:v>
                </c:pt>
                <c:pt idx="1887">
                  <c:v>120.93976600000001</c:v>
                </c:pt>
                <c:pt idx="1888">
                  <c:v>131.01809700000001</c:v>
                </c:pt>
                <c:pt idx="1889">
                  <c:v>125.97895800000001</c:v>
                </c:pt>
                <c:pt idx="1890">
                  <c:v>141.09646599999999</c:v>
                </c:pt>
                <c:pt idx="1891">
                  <c:v>131.01809700000001</c:v>
                </c:pt>
                <c:pt idx="1892">
                  <c:v>108.341911</c:v>
                </c:pt>
                <c:pt idx="1893">
                  <c:v>100.783096</c:v>
                </c:pt>
                <c:pt idx="1894">
                  <c:v>103.30275</c:v>
                </c:pt>
                <c:pt idx="1895">
                  <c:v>123.459328</c:v>
                </c:pt>
                <c:pt idx="1896">
                  <c:v>100.783096</c:v>
                </c:pt>
                <c:pt idx="1897">
                  <c:v>103.30275</c:v>
                </c:pt>
                <c:pt idx="1898">
                  <c:v>103.30275</c:v>
                </c:pt>
                <c:pt idx="1899">
                  <c:v>88.185248999999999</c:v>
                </c:pt>
                <c:pt idx="1900">
                  <c:v>88.185248999999999</c:v>
                </c:pt>
                <c:pt idx="1901">
                  <c:v>95.744018999999994</c:v>
                </c:pt>
                <c:pt idx="1902">
                  <c:v>93.224395999999999</c:v>
                </c:pt>
                <c:pt idx="1903">
                  <c:v>113.38112599999999</c:v>
                </c:pt>
                <c:pt idx="1904">
                  <c:v>110.861458</c:v>
                </c:pt>
                <c:pt idx="1905">
                  <c:v>108.341911</c:v>
                </c:pt>
                <c:pt idx="1906">
                  <c:v>118.420204</c:v>
                </c:pt>
                <c:pt idx="1907">
                  <c:v>151.174744</c:v>
                </c:pt>
                <c:pt idx="1908">
                  <c:v>166.29222100000001</c:v>
                </c:pt>
                <c:pt idx="1909">
                  <c:v>181.40965299999999</c:v>
                </c:pt>
                <c:pt idx="1910">
                  <c:v>178.89001500000001</c:v>
                </c:pt>
                <c:pt idx="1911">
                  <c:v>176.370499</c:v>
                </c:pt>
                <c:pt idx="1912">
                  <c:v>181.40965299999999</c:v>
                </c:pt>
                <c:pt idx="1913">
                  <c:v>178.89001500000001</c:v>
                </c:pt>
                <c:pt idx="1914">
                  <c:v>171.33142100000001</c:v>
                </c:pt>
                <c:pt idx="1915">
                  <c:v>183.92922999999999</c:v>
                </c:pt>
                <c:pt idx="1916">
                  <c:v>178.89001500000001</c:v>
                </c:pt>
                <c:pt idx="1917">
                  <c:v>186.448792</c:v>
                </c:pt>
                <c:pt idx="1918">
                  <c:v>191.48803699999999</c:v>
                </c:pt>
                <c:pt idx="1919">
                  <c:v>183.92922999999999</c:v>
                </c:pt>
                <c:pt idx="1920">
                  <c:v>199.04676799999999</c:v>
                </c:pt>
                <c:pt idx="1921">
                  <c:v>196.52714499999999</c:v>
                </c:pt>
                <c:pt idx="1922">
                  <c:v>181.40965299999999</c:v>
                </c:pt>
                <c:pt idx="1923">
                  <c:v>166.29222100000001</c:v>
                </c:pt>
                <c:pt idx="1924">
                  <c:v>161.25302099999999</c:v>
                </c:pt>
                <c:pt idx="1925">
                  <c:v>141.09646599999999</c:v>
                </c:pt>
                <c:pt idx="1926">
                  <c:v>141.09646599999999</c:v>
                </c:pt>
                <c:pt idx="1927">
                  <c:v>138.576843</c:v>
                </c:pt>
                <c:pt idx="1928">
                  <c:v>133.53765899999999</c:v>
                </c:pt>
                <c:pt idx="1929">
                  <c:v>133.53765899999999</c:v>
                </c:pt>
                <c:pt idx="1930">
                  <c:v>143.615982</c:v>
                </c:pt>
                <c:pt idx="1931">
                  <c:v>110.861458</c:v>
                </c:pt>
                <c:pt idx="1932">
                  <c:v>105.822327</c:v>
                </c:pt>
                <c:pt idx="1933">
                  <c:v>103.30275</c:v>
                </c:pt>
                <c:pt idx="1934">
                  <c:v>108.341911</c:v>
                </c:pt>
                <c:pt idx="1935">
                  <c:v>113.38112599999999</c:v>
                </c:pt>
                <c:pt idx="1936">
                  <c:v>113.38112599999999</c:v>
                </c:pt>
                <c:pt idx="1937">
                  <c:v>115.900627</c:v>
                </c:pt>
                <c:pt idx="1938">
                  <c:v>103.30275</c:v>
                </c:pt>
                <c:pt idx="1939">
                  <c:v>105.822327</c:v>
                </c:pt>
                <c:pt idx="1940">
                  <c:v>100.783096</c:v>
                </c:pt>
                <c:pt idx="1941">
                  <c:v>108.341911</c:v>
                </c:pt>
                <c:pt idx="1942">
                  <c:v>123.459328</c:v>
                </c:pt>
                <c:pt idx="1943">
                  <c:v>118.420204</c:v>
                </c:pt>
                <c:pt idx="1944">
                  <c:v>105.822327</c:v>
                </c:pt>
                <c:pt idx="1945">
                  <c:v>93.224395999999999</c:v>
                </c:pt>
                <c:pt idx="1946">
                  <c:v>100.783096</c:v>
                </c:pt>
                <c:pt idx="1947">
                  <c:v>88.185248999999999</c:v>
                </c:pt>
                <c:pt idx="1948">
                  <c:v>88.185248999999999</c:v>
                </c:pt>
                <c:pt idx="1949">
                  <c:v>90.704825999999997</c:v>
                </c:pt>
                <c:pt idx="1950">
                  <c:v>62.989479000000003</c:v>
                </c:pt>
                <c:pt idx="1951">
                  <c:v>65.509048000000007</c:v>
                </c:pt>
                <c:pt idx="1952">
                  <c:v>65.509048000000007</c:v>
                </c:pt>
                <c:pt idx="1953">
                  <c:v>70.548232999999996</c:v>
                </c:pt>
                <c:pt idx="1954">
                  <c:v>83.146111000000005</c:v>
                </c:pt>
                <c:pt idx="1955">
                  <c:v>85.665710000000004</c:v>
                </c:pt>
                <c:pt idx="1956">
                  <c:v>75.587372000000002</c:v>
                </c:pt>
                <c:pt idx="1957">
                  <c:v>80.626510999999994</c:v>
                </c:pt>
                <c:pt idx="1958">
                  <c:v>93.224395999999999</c:v>
                </c:pt>
                <c:pt idx="1959">
                  <c:v>90.704825999999997</c:v>
                </c:pt>
                <c:pt idx="1960">
                  <c:v>93.224395999999999</c:v>
                </c:pt>
                <c:pt idx="1961">
                  <c:v>98.263572999999994</c:v>
                </c:pt>
                <c:pt idx="1962">
                  <c:v>95.744018999999994</c:v>
                </c:pt>
                <c:pt idx="1963">
                  <c:v>90.704825999999997</c:v>
                </c:pt>
                <c:pt idx="1964">
                  <c:v>103.30275</c:v>
                </c:pt>
                <c:pt idx="1965">
                  <c:v>110.861458</c:v>
                </c:pt>
                <c:pt idx="1966">
                  <c:v>100.783096</c:v>
                </c:pt>
                <c:pt idx="1967">
                  <c:v>103.30275</c:v>
                </c:pt>
                <c:pt idx="1968">
                  <c:v>100.783096</c:v>
                </c:pt>
                <c:pt idx="1969">
                  <c:v>100.783096</c:v>
                </c:pt>
                <c:pt idx="1970">
                  <c:v>100.783096</c:v>
                </c:pt>
                <c:pt idx="1971">
                  <c:v>103.30275</c:v>
                </c:pt>
                <c:pt idx="1972">
                  <c:v>125.97895800000001</c:v>
                </c:pt>
                <c:pt idx="1973">
                  <c:v>136.05735799999999</c:v>
                </c:pt>
                <c:pt idx="1974">
                  <c:v>138.576843</c:v>
                </c:pt>
                <c:pt idx="1975">
                  <c:v>136.05735799999999</c:v>
                </c:pt>
                <c:pt idx="1976">
                  <c:v>131.01809700000001</c:v>
                </c:pt>
                <c:pt idx="1977">
                  <c:v>131.01809700000001</c:v>
                </c:pt>
                <c:pt idx="1978">
                  <c:v>136.05735799999999</c:v>
                </c:pt>
                <c:pt idx="1979">
                  <c:v>138.576843</c:v>
                </c:pt>
                <c:pt idx="1980">
                  <c:v>131.01809700000001</c:v>
                </c:pt>
                <c:pt idx="1981">
                  <c:v>133.53765899999999</c:v>
                </c:pt>
                <c:pt idx="1982">
                  <c:v>131.01809700000001</c:v>
                </c:pt>
                <c:pt idx="1983">
                  <c:v>133.53765899999999</c:v>
                </c:pt>
                <c:pt idx="1984">
                  <c:v>166.29222100000001</c:v>
                </c:pt>
                <c:pt idx="1985">
                  <c:v>176.370499</c:v>
                </c:pt>
                <c:pt idx="1986">
                  <c:v>181.40965299999999</c:v>
                </c:pt>
                <c:pt idx="1987">
                  <c:v>186.448792</c:v>
                </c:pt>
                <c:pt idx="1988">
                  <c:v>196.52714499999999</c:v>
                </c:pt>
                <c:pt idx="1989">
                  <c:v>199.04676799999999</c:v>
                </c:pt>
                <c:pt idx="1990">
                  <c:v>188.968536</c:v>
                </c:pt>
                <c:pt idx="1991">
                  <c:v>201.566193</c:v>
                </c:pt>
                <c:pt idx="1992">
                  <c:v>196.52714499999999</c:v>
                </c:pt>
                <c:pt idx="1993">
                  <c:v>199.04676799999999</c:v>
                </c:pt>
                <c:pt idx="1994">
                  <c:v>199.04676799999999</c:v>
                </c:pt>
                <c:pt idx="1995">
                  <c:v>199.04676799999999</c:v>
                </c:pt>
                <c:pt idx="1996">
                  <c:v>178.89001500000001</c:v>
                </c:pt>
                <c:pt idx="1997">
                  <c:v>209.125137</c:v>
                </c:pt>
                <c:pt idx="1998">
                  <c:v>241.87953200000001</c:v>
                </c:pt>
                <c:pt idx="1999">
                  <c:v>259.51669299999998</c:v>
                </c:pt>
                <c:pt idx="2000">
                  <c:v>259.51669299999998</c:v>
                </c:pt>
                <c:pt idx="2001">
                  <c:v>256.997162</c:v>
                </c:pt>
                <c:pt idx="2002">
                  <c:v>279.67327899999998</c:v>
                </c:pt>
                <c:pt idx="2003">
                  <c:v>256.997162</c:v>
                </c:pt>
                <c:pt idx="2004">
                  <c:v>264.55581699999999</c:v>
                </c:pt>
                <c:pt idx="2005">
                  <c:v>251.95791600000001</c:v>
                </c:pt>
                <c:pt idx="2006">
                  <c:v>259.51669299999998</c:v>
                </c:pt>
                <c:pt idx="2007">
                  <c:v>294.79077100000001</c:v>
                </c:pt>
                <c:pt idx="2008">
                  <c:v>307.38867199999999</c:v>
                </c:pt>
                <c:pt idx="2009">
                  <c:v>312.42791699999998</c:v>
                </c:pt>
                <c:pt idx="2010">
                  <c:v>302.34948700000001</c:v>
                </c:pt>
                <c:pt idx="2011">
                  <c:v>312.42791699999998</c:v>
                </c:pt>
                <c:pt idx="2012">
                  <c:v>317.46697999999998</c:v>
                </c:pt>
                <c:pt idx="2013">
                  <c:v>309.90817299999998</c:v>
                </c:pt>
                <c:pt idx="2014">
                  <c:v>309.90817299999998</c:v>
                </c:pt>
                <c:pt idx="2015">
                  <c:v>302.34948700000001</c:v>
                </c:pt>
                <c:pt idx="2016">
                  <c:v>304.86908</c:v>
                </c:pt>
                <c:pt idx="2017">
                  <c:v>314.94729599999999</c:v>
                </c:pt>
                <c:pt idx="2018">
                  <c:v>317.46697999999998</c:v>
                </c:pt>
                <c:pt idx="2019">
                  <c:v>299.82998700000002</c:v>
                </c:pt>
                <c:pt idx="2020">
                  <c:v>284.71255500000001</c:v>
                </c:pt>
                <c:pt idx="2021">
                  <c:v>287.231964</c:v>
                </c:pt>
                <c:pt idx="2022">
                  <c:v>292.27108800000002</c:v>
                </c:pt>
                <c:pt idx="2023">
                  <c:v>322.50604199999998</c:v>
                </c:pt>
                <c:pt idx="2024">
                  <c:v>302.34948700000001</c:v>
                </c:pt>
                <c:pt idx="2025">
                  <c:v>284.71255500000001</c:v>
                </c:pt>
                <c:pt idx="2026">
                  <c:v>287.231964</c:v>
                </c:pt>
                <c:pt idx="2027">
                  <c:v>289.75158699999997</c:v>
                </c:pt>
                <c:pt idx="2028">
                  <c:v>287.231964</c:v>
                </c:pt>
                <c:pt idx="2029">
                  <c:v>299.82998700000002</c:v>
                </c:pt>
                <c:pt idx="2030">
                  <c:v>317.46697999999998</c:v>
                </c:pt>
                <c:pt idx="2031">
                  <c:v>347.70211799999998</c:v>
                </c:pt>
                <c:pt idx="2032">
                  <c:v>352.74099699999999</c:v>
                </c:pt>
                <c:pt idx="2033">
                  <c:v>350.22152699999998</c:v>
                </c:pt>
                <c:pt idx="2034">
                  <c:v>355.26080300000001</c:v>
                </c:pt>
                <c:pt idx="2035">
                  <c:v>350.22152699999998</c:v>
                </c:pt>
                <c:pt idx="2036">
                  <c:v>365.33886699999999</c:v>
                </c:pt>
                <c:pt idx="2037">
                  <c:v>362.81930499999999</c:v>
                </c:pt>
                <c:pt idx="2038">
                  <c:v>355.26080300000001</c:v>
                </c:pt>
                <c:pt idx="2039">
                  <c:v>365.33886699999999</c:v>
                </c:pt>
                <c:pt idx="2040">
                  <c:v>372.897583</c:v>
                </c:pt>
                <c:pt idx="2041">
                  <c:v>355.26080300000001</c:v>
                </c:pt>
                <c:pt idx="2042">
                  <c:v>352.74099699999999</c:v>
                </c:pt>
                <c:pt idx="2043">
                  <c:v>362.81930499999999</c:v>
                </c:pt>
                <c:pt idx="2044">
                  <c:v>367.85845899999998</c:v>
                </c:pt>
                <c:pt idx="2045">
                  <c:v>372.897583</c:v>
                </c:pt>
                <c:pt idx="2046">
                  <c:v>377.937073</c:v>
                </c:pt>
                <c:pt idx="2047">
                  <c:v>370.37811299999998</c:v>
                </c:pt>
                <c:pt idx="2048">
                  <c:v>382.97607399999998</c:v>
                </c:pt>
                <c:pt idx="2049">
                  <c:v>370.37811299999998</c:v>
                </c:pt>
                <c:pt idx="2050">
                  <c:v>375.417236</c:v>
                </c:pt>
                <c:pt idx="2051">
                  <c:v>408.17190599999998</c:v>
                </c:pt>
                <c:pt idx="2052">
                  <c:v>372.897583</c:v>
                </c:pt>
                <c:pt idx="2053">
                  <c:v>403.132385</c:v>
                </c:pt>
                <c:pt idx="2054">
                  <c:v>445.96551499999998</c:v>
                </c:pt>
                <c:pt idx="2055">
                  <c:v>375.417236</c:v>
                </c:pt>
                <c:pt idx="2056">
                  <c:v>372.897583</c:v>
                </c:pt>
                <c:pt idx="2057">
                  <c:v>380.45639</c:v>
                </c:pt>
                <c:pt idx="2058">
                  <c:v>377.937073</c:v>
                </c:pt>
                <c:pt idx="2059">
                  <c:v>398.09353599999997</c:v>
                </c:pt>
                <c:pt idx="2060">
                  <c:v>423.28930700000001</c:v>
                </c:pt>
                <c:pt idx="2061">
                  <c:v>428.328552</c:v>
                </c:pt>
                <c:pt idx="2062">
                  <c:v>443.445831</c:v>
                </c:pt>
                <c:pt idx="2063">
                  <c:v>420.769745</c:v>
                </c:pt>
                <c:pt idx="2064">
                  <c:v>428.328552</c:v>
                </c:pt>
                <c:pt idx="2065">
                  <c:v>453.52450599999997</c:v>
                </c:pt>
                <c:pt idx="2066">
                  <c:v>425.80896000000001</c:v>
                </c:pt>
                <c:pt idx="2067">
                  <c:v>443.445831</c:v>
                </c:pt>
                <c:pt idx="2068">
                  <c:v>483.75906400000002</c:v>
                </c:pt>
                <c:pt idx="2069">
                  <c:v>478.71984900000001</c:v>
                </c:pt>
                <c:pt idx="2070">
                  <c:v>483.75906400000002</c:v>
                </c:pt>
                <c:pt idx="2071">
                  <c:v>468.64175399999999</c:v>
                </c:pt>
                <c:pt idx="2072">
                  <c:v>443.445831</c:v>
                </c:pt>
                <c:pt idx="2073">
                  <c:v>423.28930700000001</c:v>
                </c:pt>
                <c:pt idx="2074">
                  <c:v>388.015198</c:v>
                </c:pt>
                <c:pt idx="2075">
                  <c:v>380.45639</c:v>
                </c:pt>
                <c:pt idx="2076">
                  <c:v>420.769745</c:v>
                </c:pt>
                <c:pt idx="2077">
                  <c:v>425.80896000000001</c:v>
                </c:pt>
                <c:pt idx="2078">
                  <c:v>453.52450599999997</c:v>
                </c:pt>
                <c:pt idx="2079">
                  <c:v>466.12207000000001</c:v>
                </c:pt>
                <c:pt idx="2080">
                  <c:v>478.71984900000001</c:v>
                </c:pt>
                <c:pt idx="2081">
                  <c:v>501.39639299999999</c:v>
                </c:pt>
                <c:pt idx="2082">
                  <c:v>513.99432400000001</c:v>
                </c:pt>
                <c:pt idx="2083">
                  <c:v>481.23962399999999</c:v>
                </c:pt>
                <c:pt idx="2084">
                  <c:v>476.20065299999999</c:v>
                </c:pt>
                <c:pt idx="2085">
                  <c:v>503.91583300000002</c:v>
                </c:pt>
                <c:pt idx="2086">
                  <c:v>536.67059300000005</c:v>
                </c:pt>
                <c:pt idx="2087">
                  <c:v>544.22943099999998</c:v>
                </c:pt>
                <c:pt idx="2088">
                  <c:v>564.38586399999997</c:v>
                </c:pt>
                <c:pt idx="2089">
                  <c:v>531.63116500000001</c:v>
                </c:pt>
                <c:pt idx="2090">
                  <c:v>531.63116500000001</c:v>
                </c:pt>
                <c:pt idx="2091">
                  <c:v>534.15063499999997</c:v>
                </c:pt>
                <c:pt idx="2092">
                  <c:v>559.34655799999996</c:v>
                </c:pt>
                <c:pt idx="2093">
                  <c:v>536.67059300000005</c:v>
                </c:pt>
                <c:pt idx="2094">
                  <c:v>544.22943099999998</c:v>
                </c:pt>
                <c:pt idx="2095">
                  <c:v>551.78765899999996</c:v>
                </c:pt>
                <c:pt idx="2096">
                  <c:v>569.42511000000002</c:v>
                </c:pt>
                <c:pt idx="2097">
                  <c:v>569.42511000000002</c:v>
                </c:pt>
                <c:pt idx="2098">
                  <c:v>529.11163299999998</c:v>
                </c:pt>
                <c:pt idx="2099">
                  <c:v>461.082855</c:v>
                </c:pt>
                <c:pt idx="2100">
                  <c:v>503.91583300000002</c:v>
                </c:pt>
                <c:pt idx="2101">
                  <c:v>524.07238800000005</c:v>
                </c:pt>
                <c:pt idx="2102">
                  <c:v>513.99432400000001</c:v>
                </c:pt>
                <c:pt idx="2103">
                  <c:v>486.27862499999998</c:v>
                </c:pt>
                <c:pt idx="2104">
                  <c:v>506.435272</c:v>
                </c:pt>
                <c:pt idx="2105">
                  <c:v>438.406769</c:v>
                </c:pt>
                <c:pt idx="2106">
                  <c:v>418.25027499999999</c:v>
                </c:pt>
                <c:pt idx="2107">
                  <c:v>438.406769</c:v>
                </c:pt>
                <c:pt idx="2108">
                  <c:v>448.48510700000003</c:v>
                </c:pt>
                <c:pt idx="2109">
                  <c:v>486.27862499999998</c:v>
                </c:pt>
                <c:pt idx="2110">
                  <c:v>466.12207000000001</c:v>
                </c:pt>
                <c:pt idx="2111">
                  <c:v>451.00460800000002</c:v>
                </c:pt>
                <c:pt idx="2112">
                  <c:v>456.04394500000001</c:v>
                </c:pt>
                <c:pt idx="2113">
                  <c:v>471.16110200000003</c:v>
                </c:pt>
                <c:pt idx="2114">
                  <c:v>445.96551499999998</c:v>
                </c:pt>
                <c:pt idx="2115">
                  <c:v>453.52450599999997</c:v>
                </c:pt>
                <c:pt idx="2116">
                  <c:v>425.80896000000001</c:v>
                </c:pt>
                <c:pt idx="2117">
                  <c:v>453.52450599999997</c:v>
                </c:pt>
                <c:pt idx="2118">
                  <c:v>501.39639299999999</c:v>
                </c:pt>
                <c:pt idx="2119">
                  <c:v>524.07238800000005</c:v>
                </c:pt>
                <c:pt idx="2120">
                  <c:v>524.07238800000005</c:v>
                </c:pt>
                <c:pt idx="2121">
                  <c:v>549.26843299999996</c:v>
                </c:pt>
                <c:pt idx="2122">
                  <c:v>561.86639400000001</c:v>
                </c:pt>
                <c:pt idx="2123">
                  <c:v>544.22943099999998</c:v>
                </c:pt>
                <c:pt idx="2124">
                  <c:v>561.86639400000001</c:v>
                </c:pt>
                <c:pt idx="2125">
                  <c:v>587.06207300000005</c:v>
                </c:pt>
                <c:pt idx="2126">
                  <c:v>536.67059300000005</c:v>
                </c:pt>
                <c:pt idx="2127">
                  <c:v>526.59210199999995</c:v>
                </c:pt>
                <c:pt idx="2128">
                  <c:v>549.26843299999996</c:v>
                </c:pt>
                <c:pt idx="2129">
                  <c:v>559.34655799999996</c:v>
                </c:pt>
                <c:pt idx="2130">
                  <c:v>571.94451900000001</c:v>
                </c:pt>
                <c:pt idx="2131">
                  <c:v>551.78765899999996</c:v>
                </c:pt>
                <c:pt idx="2132">
                  <c:v>576.98345900000004</c:v>
                </c:pt>
                <c:pt idx="2133">
                  <c:v>597.14019800000005</c:v>
                </c:pt>
                <c:pt idx="2134">
                  <c:v>569.42511000000002</c:v>
                </c:pt>
                <c:pt idx="2135">
                  <c:v>629.89459199999999</c:v>
                </c:pt>
                <c:pt idx="2136">
                  <c:v>531.63116500000001</c:v>
                </c:pt>
                <c:pt idx="2137">
                  <c:v>529.11163299999998</c:v>
                </c:pt>
                <c:pt idx="2138">
                  <c:v>511.47460899999999</c:v>
                </c:pt>
                <c:pt idx="2139">
                  <c:v>506.435272</c:v>
                </c:pt>
                <c:pt idx="2140">
                  <c:v>503.91583300000002</c:v>
                </c:pt>
                <c:pt idx="2141">
                  <c:v>471.16110200000003</c:v>
                </c:pt>
                <c:pt idx="2142">
                  <c:v>481.23962399999999</c:v>
                </c:pt>
                <c:pt idx="2143">
                  <c:v>445.96551499999998</c:v>
                </c:pt>
                <c:pt idx="2144">
                  <c:v>438.406769</c:v>
                </c:pt>
                <c:pt idx="2145">
                  <c:v>418.25027499999999</c:v>
                </c:pt>
                <c:pt idx="2146">
                  <c:v>418.25027499999999</c:v>
                </c:pt>
                <c:pt idx="2147">
                  <c:v>468.64175399999999</c:v>
                </c:pt>
                <c:pt idx="2148">
                  <c:v>451.00460800000002</c:v>
                </c:pt>
                <c:pt idx="2149">
                  <c:v>473.68081699999999</c:v>
                </c:pt>
                <c:pt idx="2150">
                  <c:v>463.602509</c:v>
                </c:pt>
                <c:pt idx="2151">
                  <c:v>508.95498700000002</c:v>
                </c:pt>
                <c:pt idx="2152">
                  <c:v>481.23962399999999</c:v>
                </c:pt>
                <c:pt idx="2153">
                  <c:v>501.39639299999999</c:v>
                </c:pt>
                <c:pt idx="2154">
                  <c:v>536.67059300000005</c:v>
                </c:pt>
                <c:pt idx="2155">
                  <c:v>564.38586399999997</c:v>
                </c:pt>
                <c:pt idx="2156">
                  <c:v>556.82708700000001</c:v>
                </c:pt>
                <c:pt idx="2157">
                  <c:v>519.03338599999995</c:v>
                </c:pt>
                <c:pt idx="2158">
                  <c:v>524.07238800000005</c:v>
                </c:pt>
                <c:pt idx="2159">
                  <c:v>549.26843299999996</c:v>
                </c:pt>
                <c:pt idx="2160">
                  <c:v>503.91583300000002</c:v>
                </c:pt>
                <c:pt idx="2161">
                  <c:v>435.88717700000001</c:v>
                </c:pt>
                <c:pt idx="2162">
                  <c:v>420.769745</c:v>
                </c:pt>
                <c:pt idx="2163">
                  <c:v>430.84811400000001</c:v>
                </c:pt>
                <c:pt idx="2164">
                  <c:v>440.926422</c:v>
                </c:pt>
                <c:pt idx="2165">
                  <c:v>435.88717700000001</c:v>
                </c:pt>
                <c:pt idx="2166">
                  <c:v>403.132385</c:v>
                </c:pt>
                <c:pt idx="2167">
                  <c:v>418.25027499999999</c:v>
                </c:pt>
                <c:pt idx="2168">
                  <c:v>418.25027499999999</c:v>
                </c:pt>
                <c:pt idx="2169">
                  <c:v>365.33886699999999</c:v>
                </c:pt>
                <c:pt idx="2170">
                  <c:v>342.66284200000001</c:v>
                </c:pt>
                <c:pt idx="2171">
                  <c:v>355.26080300000001</c:v>
                </c:pt>
                <c:pt idx="2172">
                  <c:v>410.69131499999997</c:v>
                </c:pt>
                <c:pt idx="2173">
                  <c:v>408.17190599999998</c:v>
                </c:pt>
                <c:pt idx="2174">
                  <c:v>471.16110200000003</c:v>
                </c:pt>
                <c:pt idx="2175">
                  <c:v>443.445831</c:v>
                </c:pt>
                <c:pt idx="2176">
                  <c:v>330.064911</c:v>
                </c:pt>
                <c:pt idx="2177">
                  <c:v>330.064911</c:v>
                </c:pt>
                <c:pt idx="2178">
                  <c:v>352.74099699999999</c:v>
                </c:pt>
                <c:pt idx="2179">
                  <c:v>380.45639</c:v>
                </c:pt>
                <c:pt idx="2180">
                  <c:v>370.37811299999998</c:v>
                </c:pt>
                <c:pt idx="2181">
                  <c:v>393.05429099999998</c:v>
                </c:pt>
                <c:pt idx="2182">
                  <c:v>390.53476000000001</c:v>
                </c:pt>
                <c:pt idx="2183">
                  <c:v>425.80896000000001</c:v>
                </c:pt>
                <c:pt idx="2184">
                  <c:v>428.328552</c:v>
                </c:pt>
                <c:pt idx="2185">
                  <c:v>380.45639</c:v>
                </c:pt>
                <c:pt idx="2186">
                  <c:v>420.769745</c:v>
                </c:pt>
                <c:pt idx="2187">
                  <c:v>440.926422</c:v>
                </c:pt>
                <c:pt idx="2188">
                  <c:v>458.563446</c:v>
                </c:pt>
                <c:pt idx="2189">
                  <c:v>476.20065299999999</c:v>
                </c:pt>
                <c:pt idx="2190">
                  <c:v>526.59210199999995</c:v>
                </c:pt>
                <c:pt idx="2191">
                  <c:v>508.95498700000002</c:v>
                </c:pt>
                <c:pt idx="2192">
                  <c:v>476.20065299999999</c:v>
                </c:pt>
                <c:pt idx="2193">
                  <c:v>498.87670900000001</c:v>
                </c:pt>
                <c:pt idx="2194">
                  <c:v>498.87670900000001</c:v>
                </c:pt>
                <c:pt idx="2195">
                  <c:v>551.78765899999996</c:v>
                </c:pt>
                <c:pt idx="2196">
                  <c:v>551.78765899999996</c:v>
                </c:pt>
                <c:pt idx="2197">
                  <c:v>508.95498700000002</c:v>
                </c:pt>
                <c:pt idx="2198">
                  <c:v>513.99432400000001</c:v>
                </c:pt>
                <c:pt idx="2199">
                  <c:v>463.602509</c:v>
                </c:pt>
                <c:pt idx="2200">
                  <c:v>468.64175399999999</c:v>
                </c:pt>
                <c:pt idx="2201">
                  <c:v>574.46392800000001</c:v>
                </c:pt>
                <c:pt idx="2202">
                  <c:v>564.38586399999997</c:v>
                </c:pt>
                <c:pt idx="2203">
                  <c:v>604.69897500000002</c:v>
                </c:pt>
                <c:pt idx="2204">
                  <c:v>655.09057600000006</c:v>
                </c:pt>
                <c:pt idx="2205">
                  <c:v>680.28613299999995</c:v>
                </c:pt>
                <c:pt idx="2206">
                  <c:v>647.53192100000001</c:v>
                </c:pt>
                <c:pt idx="2207">
                  <c:v>725.63861099999997</c:v>
                </c:pt>
                <c:pt idx="2208">
                  <c:v>755.874146</c:v>
                </c:pt>
                <c:pt idx="2209">
                  <c:v>859.17645300000004</c:v>
                </c:pt>
                <c:pt idx="2210">
                  <c:v>841.53949</c:v>
                </c:pt>
                <c:pt idx="2211">
                  <c:v>856.657104</c:v>
                </c:pt>
                <c:pt idx="2212">
                  <c:v>864.21594200000004</c:v>
                </c:pt>
                <c:pt idx="2213">
                  <c:v>846.57861300000002</c:v>
                </c:pt>
                <c:pt idx="2214">
                  <c:v>871.77435300000002</c:v>
                </c:pt>
                <c:pt idx="2215">
                  <c:v>786.10858199999996</c:v>
                </c:pt>
                <c:pt idx="2216">
                  <c:v>811.30474900000002</c:v>
                </c:pt>
                <c:pt idx="2217">
                  <c:v>773.51092500000004</c:v>
                </c:pt>
                <c:pt idx="2218">
                  <c:v>781.06951900000001</c:v>
                </c:pt>
                <c:pt idx="2219">
                  <c:v>750.834473</c:v>
                </c:pt>
                <c:pt idx="2220">
                  <c:v>750.834473</c:v>
                </c:pt>
                <c:pt idx="2221">
                  <c:v>763.43212900000003</c:v>
                </c:pt>
                <c:pt idx="2222">
                  <c:v>743.27612299999998</c:v>
                </c:pt>
                <c:pt idx="2223">
                  <c:v>680.28613299999995</c:v>
                </c:pt>
                <c:pt idx="2224">
                  <c:v>700.44305399999996</c:v>
                </c:pt>
                <c:pt idx="2225">
                  <c:v>806.264771</c:v>
                </c:pt>
                <c:pt idx="2226">
                  <c:v>730.67773399999999</c:v>
                </c:pt>
                <c:pt idx="2227">
                  <c:v>786.10858199999996</c:v>
                </c:pt>
                <c:pt idx="2228">
                  <c:v>871.77435300000002</c:v>
                </c:pt>
                <c:pt idx="2229">
                  <c:v>889.41156000000001</c:v>
                </c:pt>
                <c:pt idx="2230">
                  <c:v>902.00921600000004</c:v>
                </c:pt>
                <c:pt idx="2231">
                  <c:v>801.22607400000004</c:v>
                </c:pt>
                <c:pt idx="2232">
                  <c:v>750.834473</c:v>
                </c:pt>
                <c:pt idx="2233">
                  <c:v>778.55004899999994</c:v>
                </c:pt>
                <c:pt idx="2234">
                  <c:v>710.52160600000002</c:v>
                </c:pt>
                <c:pt idx="2235">
                  <c:v>660.12982199999999</c:v>
                </c:pt>
                <c:pt idx="2236">
                  <c:v>710.52160600000002</c:v>
                </c:pt>
                <c:pt idx="2237">
                  <c:v>690.36456299999998</c:v>
                </c:pt>
                <c:pt idx="2238">
                  <c:v>733.19757100000004</c:v>
                </c:pt>
                <c:pt idx="2239">
                  <c:v>755.874146</c:v>
                </c:pt>
                <c:pt idx="2240">
                  <c:v>791.14788799999997</c:v>
                </c:pt>
                <c:pt idx="2241">
                  <c:v>776.030396</c:v>
                </c:pt>
                <c:pt idx="2242">
                  <c:v>791.14788799999997</c:v>
                </c:pt>
                <c:pt idx="2243">
                  <c:v>740.75622599999997</c:v>
                </c:pt>
                <c:pt idx="2244">
                  <c:v>720.59985400000005</c:v>
                </c:pt>
                <c:pt idx="2245">
                  <c:v>705.48199499999998</c:v>
                </c:pt>
                <c:pt idx="2246">
                  <c:v>791.14788799999997</c:v>
                </c:pt>
                <c:pt idx="2247">
                  <c:v>856.657104</c:v>
                </c:pt>
                <c:pt idx="2248">
                  <c:v>846.57861300000002</c:v>
                </c:pt>
                <c:pt idx="2249">
                  <c:v>896.97021500000005</c:v>
                </c:pt>
                <c:pt idx="2250">
                  <c:v>899.48944100000006</c:v>
                </c:pt>
                <c:pt idx="2251">
                  <c:v>904.52899200000002</c:v>
                </c:pt>
                <c:pt idx="2252">
                  <c:v>907.04901099999995</c:v>
                </c:pt>
                <c:pt idx="2253">
                  <c:v>902.00921600000004</c:v>
                </c:pt>
                <c:pt idx="2254">
                  <c:v>826.42199700000003</c:v>
                </c:pt>
                <c:pt idx="2255">
                  <c:v>768.47174099999995</c:v>
                </c:pt>
                <c:pt idx="2256">
                  <c:v>828.94171100000005</c:v>
                </c:pt>
                <c:pt idx="2257">
                  <c:v>907.04901099999995</c:v>
                </c:pt>
                <c:pt idx="2258">
                  <c:v>957.43969700000002</c:v>
                </c:pt>
                <c:pt idx="2259">
                  <c:v>975.07678199999998</c:v>
                </c:pt>
                <c:pt idx="2260">
                  <c:v>972.55725099999995</c:v>
                </c:pt>
                <c:pt idx="2261">
                  <c:v>1035.5474850000001</c:v>
                </c:pt>
                <c:pt idx="2262">
                  <c:v>1022.949219</c:v>
                </c:pt>
                <c:pt idx="2263">
                  <c:v>1083.419189</c:v>
                </c:pt>
                <c:pt idx="2264">
                  <c:v>1007.831665</c:v>
                </c:pt>
                <c:pt idx="2265">
                  <c:v>1017.909973</c:v>
                </c:pt>
                <c:pt idx="2266">
                  <c:v>1060.743164</c:v>
                </c:pt>
                <c:pt idx="2267">
                  <c:v>1083.419189</c:v>
                </c:pt>
                <c:pt idx="2268">
                  <c:v>995.23370399999999</c:v>
                </c:pt>
                <c:pt idx="2269">
                  <c:v>773.51092500000004</c:v>
                </c:pt>
                <c:pt idx="2270">
                  <c:v>783.58898899999997</c:v>
                </c:pt>
                <c:pt idx="2271">
                  <c:v>786.10858199999996</c:v>
                </c:pt>
                <c:pt idx="2272">
                  <c:v>787.78820800000005</c:v>
                </c:pt>
                <c:pt idx="2273">
                  <c:v>755.874146</c:v>
                </c:pt>
                <c:pt idx="2274">
                  <c:v>742.43597399999999</c:v>
                </c:pt>
                <c:pt idx="2275">
                  <c:v>712.20105000000001</c:v>
                </c:pt>
                <c:pt idx="2276">
                  <c:v>739.07678199999998</c:v>
                </c:pt>
                <c:pt idx="2277">
                  <c:v>728.99823000000004</c:v>
                </c:pt>
                <c:pt idx="2278">
                  <c:v>661.80950900000005</c:v>
                </c:pt>
                <c:pt idx="2279">
                  <c:v>629.89459199999999</c:v>
                </c:pt>
                <c:pt idx="2280">
                  <c:v>655.09057600000006</c:v>
                </c:pt>
                <c:pt idx="2281">
                  <c:v>618.13678000000004</c:v>
                </c:pt>
                <c:pt idx="2282">
                  <c:v>614.77734399999997</c:v>
                </c:pt>
                <c:pt idx="2283">
                  <c:v>582.86279300000001</c:v>
                </c:pt>
                <c:pt idx="2284">
                  <c:v>604.69897500000002</c:v>
                </c:pt>
                <c:pt idx="2285">
                  <c:v>611.41803000000004</c:v>
                </c:pt>
                <c:pt idx="2286">
                  <c:v>550.94805899999994</c:v>
                </c:pt>
                <c:pt idx="2287">
                  <c:v>549.26843299999996</c:v>
                </c:pt>
                <c:pt idx="2288">
                  <c:v>547.58856200000002</c:v>
                </c:pt>
                <c:pt idx="2289">
                  <c:v>527.43176300000005</c:v>
                </c:pt>
                <c:pt idx="2290">
                  <c:v>524.07238800000005</c:v>
                </c:pt>
                <c:pt idx="2291">
                  <c:v>517.35320999999999</c:v>
                </c:pt>
                <c:pt idx="2292">
                  <c:v>473.68081699999999</c:v>
                </c:pt>
                <c:pt idx="2293">
                  <c:v>470.321259</c:v>
                </c:pt>
                <c:pt idx="2294">
                  <c:v>463.602509</c:v>
                </c:pt>
                <c:pt idx="2295">
                  <c:v>470.321259</c:v>
                </c:pt>
                <c:pt idx="2296">
                  <c:v>468.64175399999999</c:v>
                </c:pt>
                <c:pt idx="2297">
                  <c:v>451.84451300000001</c:v>
                </c:pt>
                <c:pt idx="2298">
                  <c:v>428.328552</c:v>
                </c:pt>
                <c:pt idx="2299">
                  <c:v>448.48510700000003</c:v>
                </c:pt>
                <c:pt idx="2300">
                  <c:v>433.36764499999998</c:v>
                </c:pt>
                <c:pt idx="2301">
                  <c:v>409.85162400000002</c:v>
                </c:pt>
                <c:pt idx="2302">
                  <c:v>465.28207400000002</c:v>
                </c:pt>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dateAx>
        <c:axId val="69398332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strRef>
              <c:f>DoR!$K$4:$K$15</c:f>
              <c:strCache>
                <c:ptCount val="12"/>
                <c:pt idx="0">
                  <c:v>Less than -21,59%</c:v>
                </c:pt>
                <c:pt idx="1">
                  <c:v>-21,59% to -17,23%</c:v>
                </c:pt>
                <c:pt idx="2">
                  <c:v>-17,23% to -12,88%</c:v>
                </c:pt>
                <c:pt idx="3">
                  <c:v>-12,88% to -8,52%</c:v>
                </c:pt>
                <c:pt idx="4">
                  <c:v>-8,52% to -4,17%</c:v>
                </c:pt>
                <c:pt idx="5">
                  <c:v>-4,17% to 0,19%</c:v>
                </c:pt>
                <c:pt idx="6">
                  <c:v>0,19% to 4,54%</c:v>
                </c:pt>
                <c:pt idx="7">
                  <c:v>4,54% to 8,90%</c:v>
                </c:pt>
                <c:pt idx="8">
                  <c:v>8,90% to 13,26%</c:v>
                </c:pt>
                <c:pt idx="9">
                  <c:v>13,26% to 17,61%</c:v>
                </c:pt>
                <c:pt idx="10">
                  <c:v>17,61% to 21,97%</c:v>
                </c:pt>
                <c:pt idx="11">
                  <c:v>Greater than 21,97%</c:v>
                </c:pt>
              </c:strCache>
            </c:strRef>
          </c:cat>
          <c:val>
            <c:numRef>
              <c:f>DoR!$J$4:$J$15</c:f>
              <c:numCache>
                <c:formatCode>General</c:formatCode>
                <c:ptCount val="12"/>
                <c:pt idx="0">
                  <c:v>11</c:v>
                </c:pt>
                <c:pt idx="1">
                  <c:v>14</c:v>
                </c:pt>
                <c:pt idx="2">
                  <c:v>35</c:v>
                </c:pt>
                <c:pt idx="3">
                  <c:v>114</c:v>
                </c:pt>
                <c:pt idx="4">
                  <c:v>318</c:v>
                </c:pt>
                <c:pt idx="5">
                  <c:v>694</c:v>
                </c:pt>
                <c:pt idx="6">
                  <c:v>636</c:v>
                </c:pt>
                <c:pt idx="7">
                  <c:v>300</c:v>
                </c:pt>
                <c:pt idx="8">
                  <c:v>113</c:v>
                </c:pt>
                <c:pt idx="9">
                  <c:v>30</c:v>
                </c:pt>
                <c:pt idx="10">
                  <c:v>15</c:v>
                </c:pt>
                <c:pt idx="11">
                  <c:v>22</c:v>
                </c:pt>
              </c:numCache>
            </c:numRef>
          </c:val>
          <c:extLst>
            <c:ext xmlns:c16="http://schemas.microsoft.com/office/drawing/2014/chart" uri="{C3380CC4-5D6E-409C-BE32-E72D297353CC}">
              <c16:uniqueId val="{00000000-1F3C-452E-9D52-EA2888DEE33A}"/>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val">
        <cx:f dir="row">_xlchart.v1.3</cx:f>
      </cx:numDim>
    </cx:data>
    <cx:data id="1">
      <cx:strDim type="cat">
        <cx:f dir="row">_xlchart.v1.4</cx:f>
      </cx:strDim>
      <cx:numDim type="val">
        <cx:f dir="row">_xlchart.v1.2</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_xlchart.v1.1</cx:f>
              <cx:v>EPS exp.</cx:v>
            </cx:txData>
          </cx:tx>
          <cx:spPr>
            <a:ln w="19050">
              <a:solidFill>
                <a:schemeClr val="accent1"/>
              </a:solidFill>
            </a:ln>
          </cx:spPr>
          <cx:dataId val="0"/>
          <cx:layoutPr>
            <cx:visibility meanLine="0" meanMarker="1" nonoutliers="0" outliers="1"/>
            <cx:statistics quartileMethod="exclusive"/>
          </cx:layoutPr>
        </cx:series>
        <cx:series layoutId="boxWhisker" uniqueId="{C8A70830-D21B-405F-8F13-72F0AC678416}">
          <cx:tx>
            <cx:txData>
              <cx:f>_xlchart.v1.0</cx:f>
              <cx:v>EPS</cx:v>
            </cx:txData>
          </cx:tx>
          <cx:dataId val="1"/>
          <cx:layoutPr>
            <cx:visibility meanLine="0"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_xlchart.v1.7</cx:f>
      </cx:strDim>
      <cx:numDim type="val">
        <cx:f dir="row">_xlchart.v1.9</cx:f>
      </cx:numDim>
    </cx:data>
    <cx:data id="1">
      <cx:strDim type="cat">
        <cx:f dir="row">_xlchart.v1.7</cx:f>
      </cx:strDim>
      <cx:numDim type="val">
        <cx:f dir="row">_xlchart.v1.8</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_xlchart.v1.6</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_xlchart.v1.5</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228600</xdr:colOff>
      <xdr:row>30</xdr:row>
      <xdr:rowOff>42862</xdr:rowOff>
    </xdr:from>
    <xdr:to>
      <xdr:col>11</xdr:col>
      <xdr:colOff>0</xdr:colOff>
      <xdr:row>47</xdr:row>
      <xdr:rowOff>9525</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47</xdr:row>
      <xdr:rowOff>9525</xdr:rowOff>
    </xdr:from>
    <xdr:to>
      <xdr:col>10</xdr:col>
      <xdr:colOff>600075</xdr:colOff>
      <xdr:row>64</xdr:row>
      <xdr:rowOff>61913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89630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47</xdr:row>
      <xdr:rowOff>9525</xdr:rowOff>
    </xdr:from>
    <xdr:to>
      <xdr:col>20</xdr:col>
      <xdr:colOff>419100</xdr:colOff>
      <xdr:row>64</xdr:row>
      <xdr:rowOff>61913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5" y="89630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9525</xdr:colOff>
      <xdr:row>30</xdr:row>
      <xdr:rowOff>57150</xdr:rowOff>
    </xdr:from>
    <xdr:to>
      <xdr:col>20</xdr:col>
      <xdr:colOff>390525</xdr:colOff>
      <xdr:row>47</xdr:row>
      <xdr:rowOff>23813</xdr:rowOff>
    </xdr:to>
    <xdr:graphicFrame macro="">
      <xdr:nvGraphicFramePr>
        <xdr:cNvPr id="7" name="Chart 6">
          <a:extLst>
            <a:ext uri="{FF2B5EF4-FFF2-40B4-BE49-F238E27FC236}">
              <a16:creationId xmlns:a16="http://schemas.microsoft.com/office/drawing/2014/main" id="{95AB5FA5-CC68-4269-BD2C-424BEF61D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371475</xdr:colOff>
      <xdr:row>15</xdr:row>
      <xdr:rowOff>66675</xdr:rowOff>
    </xdr:from>
    <xdr:to>
      <xdr:col>27</xdr:col>
      <xdr:colOff>57150</xdr:colOff>
      <xdr:row>42</xdr:row>
      <xdr:rowOff>80963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66675</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C95CA4EB-70F8-44F6-BB23-9B1648AFD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36"/>
  <sheetViews>
    <sheetView tabSelected="1" workbookViewId="0">
      <selection activeCell="E23" sqref="E23"/>
    </sheetView>
  </sheetViews>
  <sheetFormatPr defaultColWidth="9.140625" defaultRowHeight="15" x14ac:dyDescent="0.25"/>
  <cols>
    <col min="2" max="2" width="27.42578125" customWidth="1"/>
    <col min="3" max="3" width="14.140625" customWidth="1"/>
    <col min="4" max="4" width="10.140625" customWidth="1"/>
    <col min="5" max="5" width="37" customWidth="1"/>
    <col min="7" max="7" width="3.140625" customWidth="1"/>
    <col min="8" max="8" width="26.7109375" customWidth="1"/>
    <col min="9" max="9" width="11.28515625" customWidth="1"/>
    <col min="10" max="10" width="9.140625" customWidth="1"/>
    <col min="11" max="11" width="5.28515625" customWidth="1"/>
    <col min="12" max="12" width="29.140625" customWidth="1"/>
    <col min="13" max="13" width="40.140625" customWidth="1"/>
    <col min="14" max="14" width="34.42578125" customWidth="1"/>
  </cols>
  <sheetData>
    <row r="2" spans="2:14" x14ac:dyDescent="0.25">
      <c r="B2" s="34"/>
      <c r="C2" s="19"/>
      <c r="E2" s="24" t="s">
        <v>47</v>
      </c>
      <c r="F2" s="63" t="s">
        <v>48</v>
      </c>
      <c r="G2" s="25"/>
      <c r="H2" s="26" t="s">
        <v>55</v>
      </c>
      <c r="I2" s="26" t="s">
        <v>1</v>
      </c>
      <c r="J2" s="27" t="s">
        <v>48</v>
      </c>
      <c r="L2" s="30" t="s">
        <v>41</v>
      </c>
      <c r="M2" s="31" t="s">
        <v>57</v>
      </c>
      <c r="N2" s="32" t="s">
        <v>56</v>
      </c>
    </row>
    <row r="3" spans="2:14" x14ac:dyDescent="0.25">
      <c r="B3" s="5" t="s">
        <v>40</v>
      </c>
      <c r="C3" s="20">
        <v>45418</v>
      </c>
      <c r="E3" s="5" t="s">
        <v>132</v>
      </c>
      <c r="F3" s="28" t="s">
        <v>133</v>
      </c>
      <c r="H3" t="s">
        <v>152</v>
      </c>
      <c r="I3" s="10">
        <v>78241</v>
      </c>
      <c r="J3" s="39"/>
      <c r="L3" s="5" t="s">
        <v>162</v>
      </c>
      <c r="M3" t="s">
        <v>163</v>
      </c>
      <c r="N3" s="38"/>
    </row>
    <row r="4" spans="2:14" x14ac:dyDescent="0.25">
      <c r="B4" s="5"/>
      <c r="C4" s="21">
        <v>0.59930555555555554</v>
      </c>
      <c r="E4" s="5" t="s">
        <v>134</v>
      </c>
      <c r="F4" s="28" t="s">
        <v>135</v>
      </c>
      <c r="H4" t="s">
        <v>153</v>
      </c>
      <c r="I4" s="10">
        <v>69550</v>
      </c>
      <c r="J4" s="39"/>
      <c r="L4" s="5" t="s">
        <v>164</v>
      </c>
      <c r="M4" t="s">
        <v>165</v>
      </c>
      <c r="N4" s="13"/>
    </row>
    <row r="5" spans="2:14" x14ac:dyDescent="0.25">
      <c r="B5" s="5"/>
      <c r="C5" s="13"/>
      <c r="E5" s="5" t="s">
        <v>136</v>
      </c>
      <c r="F5" s="28" t="s">
        <v>137</v>
      </c>
      <c r="H5" t="s">
        <v>154</v>
      </c>
      <c r="I5" s="10">
        <v>94542</v>
      </c>
      <c r="J5" s="39"/>
      <c r="L5" s="5" t="s">
        <v>166</v>
      </c>
      <c r="M5" t="s">
        <v>167</v>
      </c>
      <c r="N5" s="13"/>
    </row>
    <row r="6" spans="2:14" x14ac:dyDescent="0.25">
      <c r="B6" s="5" t="s">
        <v>0</v>
      </c>
      <c r="C6" s="13">
        <v>108.2</v>
      </c>
      <c r="E6" s="5" t="s">
        <v>138</v>
      </c>
      <c r="F6" s="28" t="s">
        <v>139</v>
      </c>
      <c r="H6" t="s">
        <v>155</v>
      </c>
      <c r="I6" s="10">
        <v>651718</v>
      </c>
      <c r="J6" s="39"/>
      <c r="L6" s="5" t="s">
        <v>168</v>
      </c>
      <c r="M6" t="s">
        <v>169</v>
      </c>
      <c r="N6" s="13"/>
    </row>
    <row r="7" spans="2:14" x14ac:dyDescent="0.25">
      <c r="B7" s="5" t="s">
        <v>1</v>
      </c>
      <c r="C7" s="15">
        <f>Model!G23</f>
        <v>52.936999999999998</v>
      </c>
      <c r="E7" s="5" t="s">
        <v>140</v>
      </c>
      <c r="F7" s="28" t="s">
        <v>141</v>
      </c>
      <c r="H7" t="s">
        <v>156</v>
      </c>
      <c r="I7" s="10">
        <v>71175</v>
      </c>
      <c r="J7" s="39"/>
      <c r="L7" s="5" t="s">
        <v>170</v>
      </c>
      <c r="M7" t="s">
        <v>171</v>
      </c>
      <c r="N7" s="13"/>
    </row>
    <row r="8" spans="2:14" x14ac:dyDescent="0.25">
      <c r="B8" s="5" t="s">
        <v>2</v>
      </c>
      <c r="C8" s="15">
        <f>C6*C7</f>
        <v>5727.7834000000003</v>
      </c>
      <c r="E8" s="5" t="s">
        <v>142</v>
      </c>
      <c r="F8" s="28" t="s">
        <v>143</v>
      </c>
      <c r="H8" t="s">
        <v>157</v>
      </c>
      <c r="I8" s="10"/>
      <c r="J8" s="39"/>
      <c r="L8" s="5" t="s">
        <v>172</v>
      </c>
      <c r="M8" t="s">
        <v>173</v>
      </c>
      <c r="N8" s="13"/>
    </row>
    <row r="9" spans="2:14" x14ac:dyDescent="0.25">
      <c r="B9" s="5" t="s">
        <v>3</v>
      </c>
      <c r="C9" s="15">
        <f>Model!U41+Model!U42</f>
        <v>287.327</v>
      </c>
      <c r="E9" s="5" t="s">
        <v>144</v>
      </c>
      <c r="F9" s="28" t="s">
        <v>145</v>
      </c>
      <c r="H9" t="s">
        <v>158</v>
      </c>
      <c r="I9" s="10"/>
      <c r="J9" s="39"/>
      <c r="L9" s="5" t="s">
        <v>174</v>
      </c>
      <c r="M9" t="s">
        <v>175</v>
      </c>
      <c r="N9" s="13"/>
    </row>
    <row r="10" spans="2:14" x14ac:dyDescent="0.25">
      <c r="B10" s="5" t="s">
        <v>4</v>
      </c>
      <c r="C10" s="15">
        <f>Model!U55+Model!U58</f>
        <v>723.33799999999997</v>
      </c>
      <c r="E10" s="5" t="s">
        <v>146</v>
      </c>
      <c r="F10" s="28" t="s">
        <v>147</v>
      </c>
      <c r="H10" t="s">
        <v>159</v>
      </c>
      <c r="I10" s="10">
        <v>88923</v>
      </c>
      <c r="J10" s="39"/>
      <c r="L10" s="5" t="s">
        <v>176</v>
      </c>
      <c r="M10" t="s">
        <v>177</v>
      </c>
      <c r="N10" s="13"/>
    </row>
    <row r="11" spans="2:14" x14ac:dyDescent="0.25">
      <c r="B11" s="5" t="s">
        <v>35</v>
      </c>
      <c r="C11" s="15">
        <f>C9-C10</f>
        <v>-436.01099999999997</v>
      </c>
      <c r="E11" s="5" t="s">
        <v>148</v>
      </c>
      <c r="F11" s="28" t="s">
        <v>149</v>
      </c>
      <c r="H11" t="s">
        <v>160</v>
      </c>
      <c r="I11" s="10">
        <v>87479</v>
      </c>
      <c r="J11" s="39"/>
      <c r="L11" s="5"/>
      <c r="N11" s="13"/>
    </row>
    <row r="12" spans="2:14" x14ac:dyDescent="0.25">
      <c r="B12" s="5" t="s">
        <v>5</v>
      </c>
      <c r="C12" s="15">
        <f>C8-C9+C10</f>
        <v>6163.7943999999998</v>
      </c>
      <c r="E12" s="5" t="s">
        <v>150</v>
      </c>
      <c r="F12" s="28" t="s">
        <v>151</v>
      </c>
      <c r="H12" t="s">
        <v>161</v>
      </c>
      <c r="I12">
        <v>48009</v>
      </c>
      <c r="J12" s="13"/>
      <c r="L12" s="5"/>
      <c r="N12" s="13"/>
    </row>
    <row r="13" spans="2:14" x14ac:dyDescent="0.25">
      <c r="B13" s="5" t="s">
        <v>46</v>
      </c>
      <c r="C13" s="36">
        <f>C6/Model!G24</f>
        <v>58.936907959047161</v>
      </c>
      <c r="E13" s="5"/>
      <c r="J13" s="13"/>
      <c r="L13" s="5"/>
      <c r="N13" s="13"/>
    </row>
    <row r="14" spans="2:14" x14ac:dyDescent="0.25">
      <c r="B14" s="5" t="s">
        <v>44</v>
      </c>
      <c r="C14" s="36">
        <f>C6/Model!H25</f>
        <v>20.688336520076479</v>
      </c>
      <c r="E14" s="22"/>
      <c r="F14" s="29"/>
      <c r="G14" s="29"/>
      <c r="H14" s="29"/>
      <c r="I14" s="29"/>
      <c r="J14" s="23"/>
      <c r="L14" s="22"/>
      <c r="M14" s="29"/>
      <c r="N14" s="23"/>
    </row>
    <row r="15" spans="2:14" x14ac:dyDescent="0.25">
      <c r="B15" s="5" t="s">
        <v>45</v>
      </c>
      <c r="C15" s="36">
        <f>C6/Model!I25</f>
        <v>13.374536464771323</v>
      </c>
    </row>
    <row r="16" spans="2:14" x14ac:dyDescent="0.25">
      <c r="B16" s="5" t="s">
        <v>42</v>
      </c>
      <c r="C16" s="6">
        <f>Model!H25/Model!G24-1</f>
        <v>1.8487987858208563</v>
      </c>
    </row>
    <row r="17" spans="2:14" x14ac:dyDescent="0.25">
      <c r="B17" s="5" t="s">
        <v>43</v>
      </c>
      <c r="C17" s="6">
        <f>Model!I25/Model!H25-1</f>
        <v>0.5468451242829826</v>
      </c>
      <c r="E17" s="33" t="s">
        <v>53</v>
      </c>
      <c r="L17" s="141" t="s">
        <v>178</v>
      </c>
      <c r="M17" s="142"/>
      <c r="N17" s="143"/>
    </row>
    <row r="18" spans="2:14" x14ac:dyDescent="0.25">
      <c r="B18" s="5" t="s">
        <v>66</v>
      </c>
      <c r="C18" s="52">
        <f>C14/(C16*100)</f>
        <v>0.11190150425640275</v>
      </c>
      <c r="L18" s="144"/>
      <c r="M18" s="145"/>
      <c r="N18" s="146"/>
    </row>
    <row r="19" spans="2:14" x14ac:dyDescent="0.25">
      <c r="B19" s="5" t="s">
        <v>67</v>
      </c>
      <c r="C19" s="52">
        <f>C15/(C17*100)</f>
        <v>0.24457631367396518</v>
      </c>
      <c r="L19" s="144"/>
      <c r="M19" s="145"/>
      <c r="N19" s="146"/>
    </row>
    <row r="20" spans="2:14" x14ac:dyDescent="0.25">
      <c r="B20" s="5" t="s">
        <v>78</v>
      </c>
      <c r="C20" s="6">
        <f>Model!H6/Model!G5-1</f>
        <v>0.39606033752976533</v>
      </c>
      <c r="L20" s="144"/>
      <c r="M20" s="145"/>
      <c r="N20" s="146"/>
    </row>
    <row r="21" spans="2:14" x14ac:dyDescent="0.25">
      <c r="B21" s="5" t="s">
        <v>79</v>
      </c>
      <c r="C21" s="6">
        <f>Model!I6/Model!H6-1</f>
        <v>0.15602836879432624</v>
      </c>
      <c r="L21" s="144"/>
      <c r="M21" s="145"/>
      <c r="N21" s="146"/>
    </row>
    <row r="22" spans="2:14" x14ac:dyDescent="0.25">
      <c r="B22" s="5" t="s">
        <v>68</v>
      </c>
      <c r="C22" s="15">
        <f>Model!G19+Model!G11</f>
        <v>319.26</v>
      </c>
      <c r="L22" s="144"/>
      <c r="M22" s="145"/>
      <c r="N22" s="146"/>
    </row>
    <row r="23" spans="2:14" x14ac:dyDescent="0.25">
      <c r="B23" s="5" t="s">
        <v>17</v>
      </c>
      <c r="C23" s="15">
        <f>Model!G19</f>
        <v>138.92900000000003</v>
      </c>
      <c r="L23" s="144"/>
      <c r="M23" s="145"/>
      <c r="N23" s="146"/>
    </row>
    <row r="24" spans="2:14" x14ac:dyDescent="0.25">
      <c r="B24" s="5" t="s">
        <v>28</v>
      </c>
      <c r="C24" s="7">
        <f>Model!U27</f>
        <v>0.47470451233637634</v>
      </c>
      <c r="L24" s="144"/>
      <c r="M24" s="145"/>
      <c r="N24" s="146"/>
    </row>
    <row r="25" spans="2:14" x14ac:dyDescent="0.25">
      <c r="B25" s="5" t="s">
        <v>29</v>
      </c>
      <c r="C25" s="7">
        <f>Model!U28</f>
        <v>0.14642363403121128</v>
      </c>
      <c r="L25" s="144"/>
      <c r="M25" s="145"/>
      <c r="N25" s="146"/>
    </row>
    <row r="26" spans="2:14" x14ac:dyDescent="0.25">
      <c r="B26" s="5" t="s">
        <v>69</v>
      </c>
      <c r="C26" s="36">
        <f>C12/C23</f>
        <v>44.366506632884409</v>
      </c>
      <c r="L26" s="144"/>
      <c r="M26" s="145"/>
      <c r="N26" s="146"/>
    </row>
    <row r="27" spans="2:14" x14ac:dyDescent="0.25">
      <c r="B27" s="5" t="s">
        <v>80</v>
      </c>
      <c r="C27" s="123">
        <f>C10/Model!U61</f>
        <v>0.68552901806657407</v>
      </c>
      <c r="E27" t="s">
        <v>71</v>
      </c>
      <c r="L27" s="144"/>
      <c r="M27" s="145"/>
      <c r="N27" s="146"/>
    </row>
    <row r="28" spans="2:14" x14ac:dyDescent="0.25">
      <c r="B28" s="5" t="s">
        <v>81</v>
      </c>
      <c r="C28" s="36">
        <f>C22/-Model!G17</f>
        <v>7.6095816946728636</v>
      </c>
      <c r="L28" s="147"/>
      <c r="M28" s="148"/>
      <c r="N28" s="149"/>
    </row>
    <row r="29" spans="2:14" x14ac:dyDescent="0.25">
      <c r="B29" s="5" t="s">
        <v>82</v>
      </c>
      <c r="C29" s="36">
        <f>Model!U47/Model!U57</f>
        <v>1.8149273007663573</v>
      </c>
    </row>
    <row r="30" spans="2:14" x14ac:dyDescent="0.25">
      <c r="B30" s="5" t="s">
        <v>83</v>
      </c>
      <c r="C30" s="36">
        <f>(Model!U41+Model!U42+Model!U43)/Model!U57</f>
        <v>1.6904525309830543</v>
      </c>
    </row>
    <row r="31" spans="2:14" x14ac:dyDescent="0.25">
      <c r="B31" s="5" t="s">
        <v>84</v>
      </c>
      <c r="C31" s="6">
        <f>(Model!U47-Model!U57)/Model!U52</f>
        <v>0.13301081520211611</v>
      </c>
    </row>
    <row r="32" spans="2:14" x14ac:dyDescent="0.25">
      <c r="B32" s="5" t="s">
        <v>85</v>
      </c>
      <c r="C32" s="36">
        <f>(Model!U52-Model!U60)/Main!C7</f>
        <v>19.932240210061021</v>
      </c>
    </row>
    <row r="33" spans="2:3" x14ac:dyDescent="0.25">
      <c r="B33" s="5" t="s">
        <v>86</v>
      </c>
      <c r="C33" s="36">
        <f>Model!G5/Model!G52</f>
        <v>0.48962465107665698</v>
      </c>
    </row>
    <row r="34" spans="2:3" x14ac:dyDescent="0.25">
      <c r="B34" s="5" t="s">
        <v>87</v>
      </c>
      <c r="C34" s="39">
        <f>Model!G22/Model!G52</f>
        <v>4.7113741010891177E-2</v>
      </c>
    </row>
    <row r="35" spans="2:3" x14ac:dyDescent="0.25">
      <c r="B35" s="5" t="s">
        <v>88</v>
      </c>
      <c r="C35" s="39">
        <f>Model!G22/Model!G61</f>
        <v>9.3744845408060454E-2</v>
      </c>
    </row>
    <row r="36" spans="2:3" x14ac:dyDescent="0.25">
      <c r="B36" s="22" t="s">
        <v>89</v>
      </c>
      <c r="C36" s="23"/>
    </row>
  </sheetData>
  <mergeCells count="1">
    <mergeCell ref="L17:N2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X82"/>
  <sheetViews>
    <sheetView zoomScaleNormal="100" workbookViewId="0">
      <pane xSplit="2" ySplit="2" topLeftCell="E33" activePane="bottomRight" state="frozen"/>
      <selection pane="topRight" activeCell="B1" sqref="B1"/>
      <selection pane="bottomLeft" activeCell="A3" sqref="A3"/>
      <selection pane="bottomRight" activeCell="U26" sqref="U26"/>
    </sheetView>
  </sheetViews>
  <sheetFormatPr defaultColWidth="11.42578125" defaultRowHeight="15" x14ac:dyDescent="0.25"/>
  <cols>
    <col min="1" max="1" width="4.7109375" customWidth="1"/>
    <col min="2" max="2" width="27.28515625" customWidth="1"/>
    <col min="7" max="7" width="11.42578125" style="13"/>
    <col min="21" max="21" width="11.42578125" style="13"/>
  </cols>
  <sheetData>
    <row r="1" spans="1:24" x14ac:dyDescent="0.25">
      <c r="A1" s="8" t="s">
        <v>36</v>
      </c>
    </row>
    <row r="2" spans="1:24" x14ac:dyDescent="0.25">
      <c r="C2" t="s">
        <v>32</v>
      </c>
      <c r="D2" t="s">
        <v>16</v>
      </c>
      <c r="E2" t="s">
        <v>12</v>
      </c>
      <c r="F2" t="s">
        <v>13</v>
      </c>
      <c r="G2" s="13" t="s">
        <v>14</v>
      </c>
      <c r="H2" t="s">
        <v>31</v>
      </c>
      <c r="I2" t="s">
        <v>65</v>
      </c>
      <c r="L2" t="s">
        <v>10</v>
      </c>
      <c r="M2" t="s">
        <v>11</v>
      </c>
      <c r="N2" t="s">
        <v>6</v>
      </c>
      <c r="O2" t="s">
        <v>7</v>
      </c>
      <c r="P2" t="s">
        <v>8</v>
      </c>
      <c r="Q2" t="s">
        <v>9</v>
      </c>
      <c r="R2" t="s">
        <v>34</v>
      </c>
      <c r="S2" t="s">
        <v>38</v>
      </c>
      <c r="T2" t="s">
        <v>39</v>
      </c>
      <c r="U2" s="13" t="s">
        <v>61</v>
      </c>
      <c r="V2" t="s">
        <v>64</v>
      </c>
      <c r="W2" t="s">
        <v>222</v>
      </c>
      <c r="X2" t="s">
        <v>223</v>
      </c>
    </row>
    <row r="3" spans="1:24" x14ac:dyDescent="0.25">
      <c r="B3" s="9" t="s">
        <v>179</v>
      </c>
      <c r="C3" s="10">
        <v>477.01499999999999</v>
      </c>
      <c r="D3" s="10">
        <v>386.17399999999998</v>
      </c>
      <c r="E3" s="10">
        <v>361.56900000000002</v>
      </c>
      <c r="F3" s="10">
        <v>641.404</v>
      </c>
      <c r="G3" s="15">
        <v>998.99300000000005</v>
      </c>
      <c r="L3" s="10">
        <v>100.428</v>
      </c>
      <c r="M3" s="10">
        <v>103.876</v>
      </c>
      <c r="N3" s="10">
        <v>162.17500000000001</v>
      </c>
      <c r="O3" s="10">
        <v>190.24700000000001</v>
      </c>
      <c r="P3" s="10">
        <v>185.10599999999999</v>
      </c>
      <c r="Q3" s="10">
        <v>191.18</v>
      </c>
      <c r="R3" s="10">
        <v>210.32300000000001</v>
      </c>
      <c r="S3" s="10">
        <v>296.97500000000002</v>
      </c>
      <c r="T3" s="10">
        <v>300.51499999999999</v>
      </c>
      <c r="U3" s="15">
        <v>318.68599999999998</v>
      </c>
    </row>
    <row r="4" spans="1:24" x14ac:dyDescent="0.25">
      <c r="B4" s="9" t="s">
        <v>180</v>
      </c>
      <c r="C4" s="10">
        <v>9.5340000000000007</v>
      </c>
      <c r="D4" s="10">
        <v>10.864000000000001</v>
      </c>
      <c r="E4" s="10">
        <v>9.4640000000000004</v>
      </c>
      <c r="F4" s="10">
        <v>6.28</v>
      </c>
      <c r="G4" s="15">
        <v>10.992000000000001</v>
      </c>
      <c r="L4" s="10">
        <v>4.7469999999999999</v>
      </c>
      <c r="M4" s="10">
        <v>1.853</v>
      </c>
      <c r="N4" s="10">
        <v>1.272</v>
      </c>
      <c r="O4" s="10">
        <v>1.5149999999999999</v>
      </c>
      <c r="P4" s="10">
        <v>1.64</v>
      </c>
      <c r="Q4" s="10">
        <v>1.9239999999999999</v>
      </c>
      <c r="R4" s="10">
        <v>4.6379999999999999</v>
      </c>
      <c r="S4" s="10">
        <v>2.2869999999999999</v>
      </c>
      <c r="T4" s="10">
        <v>2.1429999999999998</v>
      </c>
      <c r="U4" s="15">
        <v>2.4780000000000002</v>
      </c>
    </row>
    <row r="5" spans="1:24" s="1" customFormat="1" x14ac:dyDescent="0.25">
      <c r="B5" s="1" t="s">
        <v>15</v>
      </c>
      <c r="C5" s="11">
        <f>SUM(C3:C4)</f>
        <v>486.54899999999998</v>
      </c>
      <c r="D5" s="11">
        <f>SUM(D3:D4)</f>
        <v>397.03799999999995</v>
      </c>
      <c r="E5" s="11">
        <f>SUM(E3:E4)</f>
        <v>371.03300000000002</v>
      </c>
      <c r="F5" s="11">
        <f>SUM(F3:F4)</f>
        <v>647.68399999999997</v>
      </c>
      <c r="G5" s="14">
        <f>SUM(G3:G4)</f>
        <v>1009.985</v>
      </c>
      <c r="H5" s="41">
        <v>1410</v>
      </c>
      <c r="I5" s="41">
        <v>1630</v>
      </c>
      <c r="L5" s="11">
        <f t="shared" ref="L5:T5" si="0">SUM(L3:L4)</f>
        <v>105.175</v>
      </c>
      <c r="M5" s="11">
        <f t="shared" si="0"/>
        <v>105.729</v>
      </c>
      <c r="N5" s="11">
        <f t="shared" si="0"/>
        <v>163.447</v>
      </c>
      <c r="O5" s="11">
        <f t="shared" si="0"/>
        <v>191.762</v>
      </c>
      <c r="P5" s="11">
        <f t="shared" si="0"/>
        <v>186.74599999999998</v>
      </c>
      <c r="Q5" s="11">
        <f t="shared" si="0"/>
        <v>193.10400000000001</v>
      </c>
      <c r="R5" s="11">
        <f t="shared" si="0"/>
        <v>214.96100000000001</v>
      </c>
      <c r="S5" s="11">
        <f t="shared" si="0"/>
        <v>299.262</v>
      </c>
      <c r="T5" s="11">
        <f t="shared" si="0"/>
        <v>302.65799999999996</v>
      </c>
      <c r="U5" s="14">
        <f t="shared" ref="U5" si="1">SUM(U3:U4)</f>
        <v>321.16399999999999</v>
      </c>
      <c r="V5" s="135">
        <v>337.89</v>
      </c>
      <c r="W5" s="135">
        <v>374.52</v>
      </c>
      <c r="X5" s="135">
        <v>384.83</v>
      </c>
    </row>
    <row r="6" spans="1:24" x14ac:dyDescent="0.25">
      <c r="B6" s="9" t="s">
        <v>63</v>
      </c>
      <c r="C6" s="10"/>
      <c r="D6" s="10"/>
      <c r="E6" s="10"/>
      <c r="F6" s="10"/>
      <c r="G6" s="15"/>
      <c r="H6" s="43">
        <v>1410</v>
      </c>
      <c r="I6" s="43">
        <v>1630</v>
      </c>
      <c r="L6" s="41"/>
      <c r="M6" s="41"/>
      <c r="N6" s="136">
        <v>102.5</v>
      </c>
      <c r="O6" s="136">
        <v>174.25</v>
      </c>
      <c r="P6" s="138">
        <v>193</v>
      </c>
      <c r="Q6" s="136">
        <v>170.25</v>
      </c>
      <c r="R6" s="138">
        <v>218.84</v>
      </c>
      <c r="S6" s="136">
        <v>291.92</v>
      </c>
      <c r="T6" s="137">
        <v>309.45999999999998</v>
      </c>
      <c r="U6" s="133">
        <v>312</v>
      </c>
      <c r="V6" s="43">
        <v>337.89</v>
      </c>
      <c r="W6" s="43">
        <v>374.52</v>
      </c>
      <c r="X6" s="43">
        <v>384.83</v>
      </c>
    </row>
    <row r="7" spans="1:24" x14ac:dyDescent="0.25">
      <c r="B7" s="9" t="s">
        <v>182</v>
      </c>
      <c r="C7" s="10">
        <v>329.19600000000003</v>
      </c>
      <c r="D7" s="10">
        <v>268.77999999999997</v>
      </c>
      <c r="E7" s="10">
        <v>261.81400000000002</v>
      </c>
      <c r="F7" s="10">
        <v>397.30099999999999</v>
      </c>
      <c r="G7" s="15">
        <v>556.51499999999999</v>
      </c>
      <c r="H7" s="41"/>
      <c r="I7" s="41"/>
      <c r="L7" s="41">
        <v>71.186999999999998</v>
      </c>
      <c r="M7" s="41">
        <v>68.510999999999996</v>
      </c>
      <c r="N7" s="41">
        <v>100.25700000000001</v>
      </c>
      <c r="O7" s="41">
        <v>113.03700000000001</v>
      </c>
      <c r="P7" s="41">
        <v>115.496</v>
      </c>
      <c r="Q7" s="41">
        <v>115.459</v>
      </c>
      <c r="R7" s="41">
        <v>118.264</v>
      </c>
      <c r="S7" s="41">
        <v>164.239</v>
      </c>
      <c r="T7" s="10">
        <v>158.553</v>
      </c>
      <c r="U7" s="15">
        <v>167.55600000000001</v>
      </c>
      <c r="V7" s="41"/>
    </row>
    <row r="8" spans="1:24" x14ac:dyDescent="0.25">
      <c r="B8" s="9" t="s">
        <v>181</v>
      </c>
      <c r="C8" s="10">
        <v>2.8</v>
      </c>
      <c r="D8" s="10">
        <v>3.4049999999999998</v>
      </c>
      <c r="E8" s="10">
        <v>2.2309999999999999</v>
      </c>
      <c r="F8" s="10">
        <v>2.13</v>
      </c>
      <c r="G8" s="15">
        <v>4.3419999999999996</v>
      </c>
      <c r="H8" s="41"/>
      <c r="I8" s="41"/>
      <c r="L8" s="41">
        <v>0.22800000000000001</v>
      </c>
      <c r="M8" s="41">
        <v>0.36099999999999999</v>
      </c>
      <c r="N8" s="41">
        <v>0.48299999999999998</v>
      </c>
      <c r="O8" s="41">
        <v>0.59199999999999997</v>
      </c>
      <c r="P8" s="41">
        <v>0.69399999999999995</v>
      </c>
      <c r="Q8" s="41">
        <v>1.151</v>
      </c>
      <c r="R8" s="41">
        <v>0.373</v>
      </c>
      <c r="S8" s="41">
        <v>1.4810000000000001</v>
      </c>
      <c r="T8" s="10">
        <v>1.337</v>
      </c>
      <c r="U8" s="15">
        <v>1.1499999999999999</v>
      </c>
      <c r="V8" s="41"/>
    </row>
    <row r="9" spans="1:24" s="1" customFormat="1" x14ac:dyDescent="0.25">
      <c r="B9" s="1" t="s">
        <v>58</v>
      </c>
      <c r="C9" s="11">
        <f t="shared" ref="C9:I9" si="2">SUM(C7:C8)</f>
        <v>331.99600000000004</v>
      </c>
      <c r="D9" s="11">
        <f t="shared" si="2"/>
        <v>272.18499999999995</v>
      </c>
      <c r="E9" s="11">
        <f t="shared" si="2"/>
        <v>264.04500000000002</v>
      </c>
      <c r="F9" s="11">
        <f t="shared" si="2"/>
        <v>399.43099999999998</v>
      </c>
      <c r="G9" s="14">
        <f t="shared" si="2"/>
        <v>560.85699999999997</v>
      </c>
      <c r="H9" s="11">
        <f t="shared" si="2"/>
        <v>0</v>
      </c>
      <c r="I9" s="11">
        <f t="shared" si="2"/>
        <v>0</v>
      </c>
      <c r="L9" s="11">
        <f t="shared" ref="L9:X9" si="3">SUM(L7:L8)</f>
        <v>71.414999999999992</v>
      </c>
      <c r="M9" s="11">
        <f t="shared" si="3"/>
        <v>68.872</v>
      </c>
      <c r="N9" s="11">
        <f t="shared" si="3"/>
        <v>100.74000000000001</v>
      </c>
      <c r="O9" s="11">
        <f t="shared" si="3"/>
        <v>113.629</v>
      </c>
      <c r="P9" s="11">
        <f t="shared" si="3"/>
        <v>116.19</v>
      </c>
      <c r="Q9" s="11">
        <f t="shared" si="3"/>
        <v>116.61</v>
      </c>
      <c r="R9" s="11">
        <f t="shared" si="3"/>
        <v>118.637</v>
      </c>
      <c r="S9" s="11">
        <f t="shared" si="3"/>
        <v>165.72</v>
      </c>
      <c r="T9" s="11">
        <f t="shared" si="3"/>
        <v>159.88999999999999</v>
      </c>
      <c r="U9" s="14">
        <f>SUM(U7:U8)</f>
        <v>168.70600000000002</v>
      </c>
      <c r="V9" s="11">
        <f t="shared" si="3"/>
        <v>0</v>
      </c>
      <c r="W9" s="11">
        <f t="shared" si="3"/>
        <v>0</v>
      </c>
      <c r="X9" s="11">
        <f t="shared" si="3"/>
        <v>0</v>
      </c>
    </row>
    <row r="10" spans="1:24" x14ac:dyDescent="0.25">
      <c r="B10" t="s">
        <v>131</v>
      </c>
      <c r="C10" s="10">
        <v>103.71599999999999</v>
      </c>
      <c r="D10" s="10">
        <v>73.447000000000003</v>
      </c>
      <c r="E10" s="10">
        <v>68.516000000000005</v>
      </c>
      <c r="F10" s="10">
        <v>101.92100000000001</v>
      </c>
      <c r="G10" s="15">
        <v>95.283000000000001</v>
      </c>
      <c r="H10" s="41"/>
      <c r="I10" s="41"/>
      <c r="L10" s="10">
        <v>17.640999999999998</v>
      </c>
      <c r="M10" s="10">
        <v>18.216999999999999</v>
      </c>
      <c r="N10" s="10">
        <v>27.803999999999998</v>
      </c>
      <c r="O10" s="10">
        <v>27.266999999999999</v>
      </c>
      <c r="P10" s="10">
        <v>28.632999999999999</v>
      </c>
      <c r="Q10" s="10">
        <v>23.545000000000002</v>
      </c>
      <c r="R10" s="10">
        <v>26.013000000000002</v>
      </c>
      <c r="S10" s="10">
        <v>21.001000000000001</v>
      </c>
      <c r="T10" s="10">
        <v>24.724</v>
      </c>
      <c r="U10" s="15">
        <v>25.329000000000001</v>
      </c>
    </row>
    <row r="11" spans="1:24" x14ac:dyDescent="0.25">
      <c r="B11" t="s">
        <v>22</v>
      </c>
      <c r="C11" s="10">
        <v>101.931</v>
      </c>
      <c r="D11" s="10">
        <v>116.709</v>
      </c>
      <c r="E11" s="10">
        <v>114.544</v>
      </c>
      <c r="F11" s="10">
        <v>119.16</v>
      </c>
      <c r="G11" s="15">
        <v>180.33099999999999</v>
      </c>
      <c r="H11" s="41"/>
      <c r="I11" s="41"/>
      <c r="L11" s="10">
        <v>28.288</v>
      </c>
      <c r="M11" s="10">
        <v>26.657</v>
      </c>
      <c r="N11" s="10">
        <v>31.765999999999998</v>
      </c>
      <c r="O11" s="10">
        <v>30.856000000000002</v>
      </c>
      <c r="P11" s="10">
        <v>29.881</v>
      </c>
      <c r="Q11" s="10">
        <v>30.666</v>
      </c>
      <c r="R11" s="10">
        <v>32.768000000000001</v>
      </c>
      <c r="S11" s="10">
        <v>57.73</v>
      </c>
      <c r="T11" s="10">
        <v>59.167000000000002</v>
      </c>
      <c r="U11" s="15">
        <v>56.27</v>
      </c>
    </row>
    <row r="12" spans="1:24" x14ac:dyDescent="0.25">
      <c r="B12" t="s">
        <v>183</v>
      </c>
      <c r="C12" s="10">
        <v>37.773000000000003</v>
      </c>
      <c r="D12" s="10">
        <v>74.108999999999995</v>
      </c>
      <c r="E12" s="10">
        <f>15.643+0.4</f>
        <v>16.042999999999999</v>
      </c>
      <c r="F12" s="10">
        <v>0.71399999999999997</v>
      </c>
      <c r="G12" s="15">
        <v>0</v>
      </c>
      <c r="H12" s="10"/>
      <c r="I12" s="10"/>
      <c r="L12" s="10">
        <v>13.476000000000001</v>
      </c>
      <c r="M12" s="10">
        <v>-0.5</v>
      </c>
      <c r="N12" s="10">
        <v>0</v>
      </c>
      <c r="O12" s="10">
        <v>1.214</v>
      </c>
      <c r="P12" s="10">
        <v>0</v>
      </c>
      <c r="Q12" s="10"/>
      <c r="R12" s="10">
        <v>0</v>
      </c>
      <c r="S12" s="10">
        <v>0</v>
      </c>
      <c r="T12" s="10">
        <v>0</v>
      </c>
      <c r="U12" s="15"/>
    </row>
    <row r="13" spans="1:24" x14ac:dyDescent="0.25">
      <c r="B13" t="s">
        <v>184</v>
      </c>
      <c r="C13" s="10">
        <v>-2.2629999999999999</v>
      </c>
      <c r="D13" s="10">
        <f>-7.591+52.981+2</f>
        <v>47.39</v>
      </c>
      <c r="E13" s="10">
        <v>2.9009999999999998</v>
      </c>
      <c r="F13" s="10">
        <v>-0.25</v>
      </c>
      <c r="G13" s="15">
        <v>-8.7010000000000005</v>
      </c>
      <c r="H13" s="41"/>
      <c r="I13" s="41"/>
      <c r="L13" s="10">
        <f>1.4-0.053</f>
        <v>1.347</v>
      </c>
      <c r="M13" s="10">
        <v>-0.20699999999999999</v>
      </c>
      <c r="N13" s="10">
        <v>1.2969999999999999</v>
      </c>
      <c r="O13" s="10">
        <v>-0.26400000000000001</v>
      </c>
      <c r="P13" s="10">
        <v>-1.0760000000000001</v>
      </c>
      <c r="Q13" s="10">
        <v>-2.2160000000000002</v>
      </c>
      <c r="R13" s="10">
        <v>-1.4039999999999999</v>
      </c>
      <c r="S13" s="10">
        <v>-0.86299999999999999</v>
      </c>
      <c r="T13" s="10">
        <v>-4.218</v>
      </c>
      <c r="U13" s="15">
        <v>-11.039</v>
      </c>
    </row>
    <row r="14" spans="1:24" s="1" customFormat="1" x14ac:dyDescent="0.25">
      <c r="B14" s="1" t="s">
        <v>21</v>
      </c>
      <c r="C14" s="11">
        <f t="shared" ref="C14:I14" si="4">C5-SUM(C9:C13)</f>
        <v>-86.604000000000042</v>
      </c>
      <c r="D14" s="11">
        <f t="shared" si="4"/>
        <v>-186.80199999999996</v>
      </c>
      <c r="E14" s="11">
        <f t="shared" si="4"/>
        <v>-95.01600000000002</v>
      </c>
      <c r="F14" s="11">
        <f t="shared" si="4"/>
        <v>26.70799999999997</v>
      </c>
      <c r="G14" s="14">
        <f t="shared" si="4"/>
        <v>182.21500000000003</v>
      </c>
      <c r="H14" s="11">
        <f t="shared" si="4"/>
        <v>1410</v>
      </c>
      <c r="I14" s="11">
        <f t="shared" si="4"/>
        <v>1630</v>
      </c>
      <c r="J14" s="11"/>
      <c r="K14" s="11"/>
      <c r="L14" s="11">
        <f t="shared" ref="L14:U14" si="5">L5-SUM(L9:L13)</f>
        <v>-26.992000000000004</v>
      </c>
      <c r="M14" s="11">
        <f t="shared" si="5"/>
        <v>-7.3100000000000023</v>
      </c>
      <c r="N14" s="11">
        <f t="shared" si="5"/>
        <v>1.8400000000000034</v>
      </c>
      <c r="O14" s="11">
        <f t="shared" si="5"/>
        <v>19.060000000000002</v>
      </c>
      <c r="P14" s="11">
        <f t="shared" si="5"/>
        <v>13.117999999999967</v>
      </c>
      <c r="Q14" s="11">
        <f t="shared" si="5"/>
        <v>24.499000000000024</v>
      </c>
      <c r="R14" s="11">
        <f t="shared" si="5"/>
        <v>38.947000000000003</v>
      </c>
      <c r="S14" s="11">
        <f t="shared" si="5"/>
        <v>55.674000000000007</v>
      </c>
      <c r="T14" s="11">
        <f t="shared" si="5"/>
        <v>63.09499999999997</v>
      </c>
      <c r="U14" s="14">
        <f t="shared" si="5"/>
        <v>81.897999999999939</v>
      </c>
      <c r="V14" s="11"/>
      <c r="W14" s="11"/>
    </row>
    <row r="15" spans="1:24" x14ac:dyDescent="0.25">
      <c r="B15" t="s">
        <v>185</v>
      </c>
      <c r="C15" s="10">
        <v>-1.2689999999999999</v>
      </c>
      <c r="D15" s="10">
        <v>-5.2450000000000001</v>
      </c>
      <c r="E15" s="10">
        <v>-0.36899999999999999</v>
      </c>
      <c r="F15" s="10">
        <v>-2.827</v>
      </c>
      <c r="G15" s="15">
        <v>-1.37</v>
      </c>
      <c r="H15" s="41"/>
      <c r="I15" s="41"/>
      <c r="L15" s="10">
        <v>0.58199999999999996</v>
      </c>
      <c r="M15" s="10">
        <v>0.94599999999999995</v>
      </c>
      <c r="N15" s="10">
        <v>-1.881</v>
      </c>
      <c r="O15" s="10">
        <v>-3.9969999999999999</v>
      </c>
      <c r="P15" s="10">
        <v>2.105</v>
      </c>
      <c r="Q15" s="10">
        <v>2.3479999999999999</v>
      </c>
      <c r="R15" s="10">
        <v>-3.819</v>
      </c>
      <c r="S15" s="10">
        <v>-2.149</v>
      </c>
      <c r="T15" s="10">
        <v>2.25</v>
      </c>
      <c r="U15" s="15">
        <v>-4.085</v>
      </c>
    </row>
    <row r="16" spans="1:24" x14ac:dyDescent="0.25">
      <c r="B16" t="s">
        <v>186</v>
      </c>
      <c r="C16" s="10">
        <v>-3.1520000000000001</v>
      </c>
      <c r="D16" s="10">
        <v>0.16400000000000001</v>
      </c>
      <c r="E16" s="10">
        <v>-3.3220000000000001</v>
      </c>
      <c r="F16" s="10">
        <v>-0.221</v>
      </c>
      <c r="G16" s="15">
        <v>3.9E-2</v>
      </c>
      <c r="H16" s="41"/>
      <c r="I16" s="41"/>
      <c r="L16" s="10">
        <v>-1.625</v>
      </c>
      <c r="M16" s="10">
        <v>0</v>
      </c>
      <c r="N16" s="10">
        <v>-0.24399999999999999</v>
      </c>
      <c r="O16" s="10">
        <v>8.9999999999999993E-3</v>
      </c>
      <c r="P16" s="10">
        <v>1.4E-2</v>
      </c>
      <c r="Q16" s="10"/>
      <c r="R16" s="10">
        <v>2.5000000000000001E-2</v>
      </c>
      <c r="S16" s="10">
        <v>4.0000000000000001E-3</v>
      </c>
      <c r="T16" s="10">
        <v>1E-3</v>
      </c>
      <c r="U16" s="15">
        <v>-5.0000000000000001E-3</v>
      </c>
    </row>
    <row r="17" spans="2:24" x14ac:dyDescent="0.25">
      <c r="B17" t="s">
        <v>187</v>
      </c>
      <c r="C17" s="10">
        <f>6.598-29.068</f>
        <v>-22.470000000000002</v>
      </c>
      <c r="D17" s="10">
        <f>1.228-24.156</f>
        <v>-22.927999999999997</v>
      </c>
      <c r="E17" s="10">
        <f>1.605-15.583</f>
        <v>-13.978</v>
      </c>
      <c r="F17" s="10">
        <f>5.397-17.189</f>
        <v>-11.792</v>
      </c>
      <c r="G17" s="15">
        <f>6.517-48.472</f>
        <v>-41.954999999999998</v>
      </c>
      <c r="H17" s="41"/>
      <c r="I17" s="41"/>
      <c r="L17" s="10">
        <f>1.426-3.417</f>
        <v>-1.9909999999999999</v>
      </c>
      <c r="M17" s="10">
        <f>3.486-4.175</f>
        <v>-0.68899999999999961</v>
      </c>
      <c r="N17" s="10">
        <f>0.349-4.284</f>
        <v>-3.9349999999999996</v>
      </c>
      <c r="O17" s="10">
        <f>0.581-4.391</f>
        <v>-3.81</v>
      </c>
      <c r="P17" s="10">
        <f>0.981-4.339</f>
        <v>-3.3580000000000005</v>
      </c>
      <c r="Q17" s="10">
        <f>0.13-4.19</f>
        <v>-4.0600000000000005</v>
      </c>
      <c r="R17" s="10">
        <f>2.79-4.731</f>
        <v>-1.9409999999999998</v>
      </c>
      <c r="S17" s="10">
        <f>0.568-19.288</f>
        <v>-18.72</v>
      </c>
      <c r="T17" s="10">
        <f>3.029-20.263</f>
        <v>-17.234000000000002</v>
      </c>
      <c r="U17" s="15">
        <f>1.483-19.476</f>
        <v>-17.992999999999999</v>
      </c>
    </row>
    <row r="18" spans="2:24" x14ac:dyDescent="0.25">
      <c r="B18" t="s">
        <v>188</v>
      </c>
      <c r="C18" s="10">
        <v>0</v>
      </c>
      <c r="D18" s="10">
        <v>17.149999999999999</v>
      </c>
      <c r="E18" s="10">
        <v>-11.1</v>
      </c>
      <c r="F18" s="10">
        <v>-14.175000000000001</v>
      </c>
      <c r="G18" s="15">
        <v>0</v>
      </c>
      <c r="H18" s="41"/>
      <c r="I18" s="41"/>
      <c r="L18" s="10">
        <v>-11.1</v>
      </c>
      <c r="M18" s="10"/>
      <c r="N18" s="10">
        <v>-14.175000000000001</v>
      </c>
      <c r="O18" s="10"/>
      <c r="P18" s="10"/>
      <c r="Q18" s="10"/>
      <c r="R18" s="10"/>
      <c r="S18" s="10">
        <v>0</v>
      </c>
      <c r="T18" s="10"/>
      <c r="U18" s="15"/>
    </row>
    <row r="19" spans="2:24" s="1" customFormat="1" x14ac:dyDescent="0.25">
      <c r="B19" s="1" t="s">
        <v>17</v>
      </c>
      <c r="C19" s="11">
        <f t="shared" ref="C19:I19" si="6">C14+SUM(C15:C18)</f>
        <v>-113.49500000000005</v>
      </c>
      <c r="D19" s="11">
        <f t="shared" si="6"/>
        <v>-197.66099999999997</v>
      </c>
      <c r="E19" s="11">
        <f t="shared" si="6"/>
        <v>-123.78500000000003</v>
      </c>
      <c r="F19" s="11">
        <f t="shared" si="6"/>
        <v>-2.3070000000000306</v>
      </c>
      <c r="G19" s="14">
        <f t="shared" si="6"/>
        <v>138.92900000000003</v>
      </c>
      <c r="H19" s="11">
        <f t="shared" si="6"/>
        <v>1410</v>
      </c>
      <c r="I19" s="11">
        <f t="shared" si="6"/>
        <v>1630</v>
      </c>
      <c r="L19" s="11">
        <f t="shared" ref="L19:U19" si="7">L14+SUM(L15:L18)</f>
        <v>-41.126000000000005</v>
      </c>
      <c r="M19" s="11">
        <f t="shared" si="7"/>
        <v>-7.0530000000000017</v>
      </c>
      <c r="N19" s="11">
        <f t="shared" si="7"/>
        <v>-18.394999999999996</v>
      </c>
      <c r="O19" s="11">
        <f t="shared" si="7"/>
        <v>11.262000000000002</v>
      </c>
      <c r="P19" s="11">
        <f t="shared" si="7"/>
        <v>11.878999999999966</v>
      </c>
      <c r="Q19" s="11">
        <f t="shared" si="7"/>
        <v>22.787000000000024</v>
      </c>
      <c r="R19" s="11">
        <f t="shared" si="7"/>
        <v>33.212000000000003</v>
      </c>
      <c r="S19" s="11">
        <f t="shared" si="7"/>
        <v>34.809000000000012</v>
      </c>
      <c r="T19" s="11">
        <f t="shared" si="7"/>
        <v>48.111999999999966</v>
      </c>
      <c r="U19" s="14">
        <f t="shared" si="7"/>
        <v>59.814999999999941</v>
      </c>
      <c r="V19" s="11"/>
      <c r="W19" s="11"/>
    </row>
    <row r="20" spans="2:24" x14ac:dyDescent="0.25">
      <c r="B20" t="s">
        <v>18</v>
      </c>
      <c r="C20" s="10">
        <v>27.724</v>
      </c>
      <c r="D20" s="10">
        <v>-0.96499999999999997</v>
      </c>
      <c r="E20" s="10">
        <v>5.875</v>
      </c>
      <c r="F20" s="10">
        <v>19.885999999999999</v>
      </c>
      <c r="G20" s="15">
        <v>43.308</v>
      </c>
      <c r="H20" s="41"/>
      <c r="I20" s="41"/>
      <c r="L20" s="10">
        <v>-3.0470000000000002</v>
      </c>
      <c r="M20" s="10">
        <v>5.218</v>
      </c>
      <c r="N20" s="10">
        <v>6.6189999999999998</v>
      </c>
      <c r="O20" s="10">
        <v>6.3520000000000003</v>
      </c>
      <c r="P20" s="10">
        <v>1.6970000000000001</v>
      </c>
      <c r="Q20" s="10">
        <v>11.971</v>
      </c>
      <c r="R20" s="10">
        <v>11.284000000000001</v>
      </c>
      <c r="S20" s="10">
        <v>9.26</v>
      </c>
      <c r="T20" s="10">
        <v>10.792999999999999</v>
      </c>
      <c r="U20" s="15">
        <v>13.07</v>
      </c>
    </row>
    <row r="21" spans="2:24" x14ac:dyDescent="0.25">
      <c r="B21" t="s">
        <v>70</v>
      </c>
      <c r="C21" s="10">
        <v>0.52400000000000002</v>
      </c>
      <c r="D21" s="10">
        <v>-0.45400000000000001</v>
      </c>
      <c r="E21" s="10">
        <v>-0.69099999999999995</v>
      </c>
      <c r="F21" s="10">
        <v>-0.44400000000000001</v>
      </c>
      <c r="G21" s="15">
        <v>-1.5640000000000001</v>
      </c>
      <c r="H21" s="41"/>
      <c r="I21" s="41"/>
      <c r="L21" s="10">
        <v>-0.14499999999999999</v>
      </c>
      <c r="M21" s="10">
        <v>-0.10299999999999999</v>
      </c>
      <c r="N21" s="10">
        <v>0.56699999999999995</v>
      </c>
      <c r="O21" s="10">
        <v>-0.47</v>
      </c>
      <c r="P21" s="10">
        <v>-0.438</v>
      </c>
      <c r="Q21" s="10">
        <v>-7.8E-2</v>
      </c>
      <c r="R21" s="10">
        <v>-0.65600000000000003</v>
      </c>
      <c r="S21" s="10">
        <v>-0.65</v>
      </c>
      <c r="T21" s="10">
        <v>-0.33600000000000002</v>
      </c>
      <c r="U21" s="15">
        <v>-0.28100000000000003</v>
      </c>
    </row>
    <row r="22" spans="2:24" s="1" customFormat="1" x14ac:dyDescent="0.25">
      <c r="B22" s="1" t="s">
        <v>19</v>
      </c>
      <c r="C22" s="11">
        <f>C19-SUM(C20:C21)</f>
        <v>-141.74300000000005</v>
      </c>
      <c r="D22" s="11">
        <f t="shared" ref="D22:G22" si="8">D19-SUM(D20:D21)</f>
        <v>-196.24199999999996</v>
      </c>
      <c r="E22" s="11">
        <f t="shared" si="8"/>
        <v>-128.96900000000002</v>
      </c>
      <c r="F22" s="11">
        <f t="shared" si="8"/>
        <v>-21.749000000000031</v>
      </c>
      <c r="G22" s="14">
        <f t="shared" si="8"/>
        <v>97.185000000000031</v>
      </c>
      <c r="H22" s="62">
        <f>H25*H23</f>
        <v>276.66700000000003</v>
      </c>
      <c r="I22" s="62">
        <f>I25*I23</f>
        <v>427.96099999999996</v>
      </c>
      <c r="L22" s="11">
        <f t="shared" ref="L22" si="9">L19-SUM(L20:L21)</f>
        <v>-37.934000000000005</v>
      </c>
      <c r="M22" s="11">
        <f t="shared" ref="M22" si="10">M19-SUM(M20:M21)</f>
        <v>-12.168000000000003</v>
      </c>
      <c r="N22" s="11">
        <f t="shared" ref="N22" si="11">N19-SUM(N20:N21)</f>
        <v>-25.580999999999996</v>
      </c>
      <c r="O22" s="11">
        <f t="shared" ref="O22" si="12">O19-SUM(O20:O21)</f>
        <v>5.3800000000000017</v>
      </c>
      <c r="P22" s="11">
        <f t="shared" ref="P22" si="13">P19-SUM(P20:P21)</f>
        <v>10.619999999999965</v>
      </c>
      <c r="Q22" s="11">
        <f t="shared" ref="Q22" si="14">Q19-SUM(Q20:Q21)</f>
        <v>10.894000000000023</v>
      </c>
      <c r="R22" s="11">
        <f t="shared" ref="R22" si="15">R19-SUM(R20:R21)</f>
        <v>22.584000000000003</v>
      </c>
      <c r="S22" s="11">
        <f t="shared" ref="S22" si="16">S19-SUM(S20:S21)</f>
        <v>26.199000000000012</v>
      </c>
      <c r="T22" s="11">
        <f t="shared" ref="T22:U22" si="17">T19-SUM(T20:T21)</f>
        <v>37.654999999999966</v>
      </c>
      <c r="U22" s="14">
        <f t="shared" si="17"/>
        <v>47.025999999999939</v>
      </c>
      <c r="V22" s="11">
        <f>V25*V23</f>
        <v>55.545000000000002</v>
      </c>
      <c r="W22" s="11">
        <f>W25*W23</f>
        <v>84.64</v>
      </c>
      <c r="X22" s="11">
        <f>X25*X23</f>
        <v>96.278000000000006</v>
      </c>
    </row>
    <row r="23" spans="2:24" x14ac:dyDescent="0.25">
      <c r="B23" t="s">
        <v>1</v>
      </c>
      <c r="C23" s="10">
        <v>38.204934000000002</v>
      </c>
      <c r="D23" s="10">
        <v>40.354638000000001</v>
      </c>
      <c r="E23" s="10">
        <v>41.009</v>
      </c>
      <c r="F23" s="10">
        <v>44.131999999999998</v>
      </c>
      <c r="G23" s="15">
        <v>52.936999999999998</v>
      </c>
      <c r="H23" s="41">
        <v>52.9</v>
      </c>
      <c r="I23" s="41">
        <v>52.9</v>
      </c>
      <c r="L23" s="10">
        <v>41.28</v>
      </c>
      <c r="M23" s="10">
        <v>41.411999999999999</v>
      </c>
      <c r="N23" s="10">
        <v>41.814</v>
      </c>
      <c r="O23" s="10">
        <v>51.52</v>
      </c>
      <c r="P23" s="10">
        <v>51.835000000000001</v>
      </c>
      <c r="Q23" s="10">
        <v>51.972000000000001</v>
      </c>
      <c r="R23" s="10">
        <v>52.005000000000003</v>
      </c>
      <c r="S23" s="10">
        <v>53.61</v>
      </c>
      <c r="T23" s="10">
        <v>53.999000000000002</v>
      </c>
      <c r="U23" s="15">
        <v>52.9</v>
      </c>
      <c r="V23" s="10">
        <v>52.9</v>
      </c>
      <c r="W23" s="10">
        <v>52.9</v>
      </c>
      <c r="X23" s="10">
        <v>52.9</v>
      </c>
    </row>
    <row r="24" spans="2:24" s="1" customFormat="1" x14ac:dyDescent="0.25">
      <c r="B24" s="1" t="s">
        <v>20</v>
      </c>
      <c r="C24" s="2">
        <f>C22/C23</f>
        <v>-3.7100705369625833</v>
      </c>
      <c r="D24" s="2">
        <f>D22/D23</f>
        <v>-4.8629354573816261</v>
      </c>
      <c r="E24" s="2">
        <f>E22/E23</f>
        <v>-3.1448950230437225</v>
      </c>
      <c r="F24" s="2">
        <f>F22/F23</f>
        <v>-0.49281700353485069</v>
      </c>
      <c r="G24" s="58">
        <f>G22/G23</f>
        <v>1.8358614957402202</v>
      </c>
      <c r="H24" s="59"/>
      <c r="I24" s="60"/>
      <c r="L24" s="50">
        <f t="shared" ref="L24:S24" si="18">L22/L23</f>
        <v>-0.91894379844961249</v>
      </c>
      <c r="M24" s="50">
        <f t="shared" si="18"/>
        <v>-0.29382787597797749</v>
      </c>
      <c r="N24" s="50">
        <f t="shared" si="18"/>
        <v>-0.61178074329172039</v>
      </c>
      <c r="O24" s="50">
        <f t="shared" si="18"/>
        <v>0.10442546583850934</v>
      </c>
      <c r="P24" s="50">
        <f t="shared" si="18"/>
        <v>0.20488087199768429</v>
      </c>
      <c r="Q24" s="50">
        <f t="shared" si="18"/>
        <v>0.20961286846763685</v>
      </c>
      <c r="R24" s="50">
        <f t="shared" si="18"/>
        <v>0.43426593596769547</v>
      </c>
      <c r="S24" s="50">
        <f t="shared" si="18"/>
        <v>0.48869613878007856</v>
      </c>
      <c r="T24" s="50">
        <f>T22/T23</f>
        <v>0.69732772829126399</v>
      </c>
      <c r="U24" s="49">
        <f>U22/U23</f>
        <v>0.88896030245746582</v>
      </c>
      <c r="V24" s="50"/>
    </row>
    <row r="25" spans="2:24" s="1" customFormat="1" x14ac:dyDescent="0.25">
      <c r="B25" s="9" t="s">
        <v>62</v>
      </c>
      <c r="C25" s="2"/>
      <c r="D25" s="2"/>
      <c r="E25" s="2"/>
      <c r="F25" s="2"/>
      <c r="G25" s="35"/>
      <c r="H25" s="44">
        <v>5.23</v>
      </c>
      <c r="I25" s="45">
        <v>8.09</v>
      </c>
      <c r="L25" s="51"/>
      <c r="M25" s="51"/>
      <c r="N25" s="51">
        <v>-0.25</v>
      </c>
      <c r="O25" s="51">
        <v>-0.17</v>
      </c>
      <c r="P25" s="51">
        <v>0.24</v>
      </c>
      <c r="Q25" s="51">
        <v>0.24</v>
      </c>
      <c r="R25" s="51">
        <v>0.67</v>
      </c>
      <c r="S25" s="51">
        <v>1.25</v>
      </c>
      <c r="T25" s="132">
        <v>0.73</v>
      </c>
      <c r="U25" s="134">
        <v>0.63</v>
      </c>
      <c r="V25" s="50">
        <v>1.05</v>
      </c>
      <c r="W25" s="50">
        <v>1.6</v>
      </c>
      <c r="X25" s="1">
        <v>1.82</v>
      </c>
    </row>
    <row r="26" spans="2:24" s="1" customFormat="1" x14ac:dyDescent="0.25">
      <c r="B26" s="9"/>
      <c r="C26" s="2"/>
      <c r="D26" s="2"/>
      <c r="E26" s="2"/>
      <c r="F26" s="2"/>
      <c r="G26" s="35"/>
      <c r="H26" s="139"/>
      <c r="I26" s="140"/>
      <c r="L26" s="51"/>
      <c r="M26" s="51"/>
      <c r="N26" s="51"/>
      <c r="O26" s="51"/>
      <c r="P26" s="51"/>
      <c r="Q26" s="51"/>
      <c r="R26" s="51"/>
      <c r="S26" s="51"/>
      <c r="T26" s="132"/>
      <c r="U26" s="49"/>
      <c r="V26" s="50"/>
      <c r="W26" s="50"/>
    </row>
    <row r="27" spans="2:24" s="1" customFormat="1" x14ac:dyDescent="0.25">
      <c r="B27" t="s">
        <v>28</v>
      </c>
      <c r="C27" s="3">
        <f>1-C9/C5</f>
        <v>0.31765145956522356</v>
      </c>
      <c r="D27" s="3">
        <f>1-D9/D5</f>
        <v>0.31446108432945974</v>
      </c>
      <c r="E27" s="3">
        <f>1-E9/E5</f>
        <v>0.28835170995571824</v>
      </c>
      <c r="F27" s="3">
        <f>1-F9/F5</f>
        <v>0.38329339616232605</v>
      </c>
      <c r="G27" s="6">
        <f>1-G9/G5</f>
        <v>0.44468779239295642</v>
      </c>
      <c r="H27" s="46"/>
      <c r="I27" s="46"/>
      <c r="L27" s="3">
        <f t="shared" ref="L27:T27" si="19">1-L9/L5</f>
        <v>0.32098882814357033</v>
      </c>
      <c r="M27" s="3">
        <f t="shared" si="19"/>
        <v>0.3485987761162973</v>
      </c>
      <c r="N27" s="3">
        <f t="shared" si="19"/>
        <v>0.38365341670388564</v>
      </c>
      <c r="O27" s="3">
        <f t="shared" si="19"/>
        <v>0.40744777380294317</v>
      </c>
      <c r="P27" s="3">
        <f t="shared" si="19"/>
        <v>0.37781799877909028</v>
      </c>
      <c r="Q27" s="3">
        <f t="shared" si="19"/>
        <v>0.39612851106139702</v>
      </c>
      <c r="R27" s="3">
        <f t="shared" si="19"/>
        <v>0.4480998878866399</v>
      </c>
      <c r="S27" s="3">
        <f t="shared" si="19"/>
        <v>0.4462377448523368</v>
      </c>
      <c r="T27" s="40">
        <f t="shared" si="19"/>
        <v>0.47171394775621323</v>
      </c>
      <c r="U27" s="6">
        <f t="shared" ref="U27" si="20">1-U9/U5</f>
        <v>0.47470451233637634</v>
      </c>
    </row>
    <row r="28" spans="2:24" x14ac:dyDescent="0.25">
      <c r="B28" t="s">
        <v>29</v>
      </c>
      <c r="C28" s="4">
        <f>C22/C5</f>
        <v>-0.29132317608298458</v>
      </c>
      <c r="D28" s="4">
        <f>D22/D5</f>
        <v>-0.49426503256615234</v>
      </c>
      <c r="E28" s="4">
        <f>E22/E5</f>
        <v>-0.34759441882527975</v>
      </c>
      <c r="F28" s="4">
        <f>F22/F5</f>
        <v>-3.3579646864829192E-2</v>
      </c>
      <c r="G28" s="7">
        <f>G22/G5</f>
        <v>9.6224201349525015E-2</v>
      </c>
      <c r="H28" s="47">
        <f>H22/H6</f>
        <v>0.19621773049645391</v>
      </c>
      <c r="I28" s="47">
        <f>I22/I6</f>
        <v>0.26255276073619627</v>
      </c>
      <c r="L28" s="4">
        <f t="shared" ref="L28:T28" si="21">L22/L5</f>
        <v>-0.36067506536724514</v>
      </c>
      <c r="M28" s="4">
        <f t="shared" si="21"/>
        <v>-0.11508668388048693</v>
      </c>
      <c r="N28" s="4">
        <f t="shared" si="21"/>
        <v>-0.15650944954633608</v>
      </c>
      <c r="O28" s="4">
        <f t="shared" si="21"/>
        <v>2.8055610600640386E-2</v>
      </c>
      <c r="P28" s="4">
        <f t="shared" si="21"/>
        <v>5.686868795047801E-2</v>
      </c>
      <c r="Q28" s="4">
        <f t="shared" si="21"/>
        <v>5.6415195956583099E-2</v>
      </c>
      <c r="R28" s="4">
        <f t="shared" si="21"/>
        <v>0.10506091802699095</v>
      </c>
      <c r="S28" s="4">
        <f t="shared" si="21"/>
        <v>8.7545361589510234E-2</v>
      </c>
      <c r="T28" s="4">
        <f t="shared" si="21"/>
        <v>0.12441435547713911</v>
      </c>
      <c r="U28" s="7">
        <f t="shared" ref="U28" si="22">U22/U5</f>
        <v>0.14642363403121128</v>
      </c>
    </row>
    <row r="29" spans="2:24" x14ac:dyDescent="0.25">
      <c r="B29" t="s">
        <v>189</v>
      </c>
      <c r="C29" s="4">
        <f>C20/C19</f>
        <v>-0.24427507819727731</v>
      </c>
      <c r="D29" s="4">
        <f>D20/D19</f>
        <v>4.8820961140538608E-3</v>
      </c>
      <c r="E29" s="4">
        <f>E20/E19</f>
        <v>-4.7461324069960002E-2</v>
      </c>
      <c r="F29" s="4">
        <f>F20/F19</f>
        <v>-8.6198526224532888</v>
      </c>
      <c r="G29" s="7">
        <f>G20/G19</f>
        <v>0.3117275730768953</v>
      </c>
      <c r="H29" s="47"/>
      <c r="I29" s="47"/>
      <c r="L29" s="4">
        <f t="shared" ref="L29:T29" si="23">L20/L19</f>
        <v>7.4089383844769721E-2</v>
      </c>
      <c r="M29" s="4">
        <f t="shared" si="23"/>
        <v>-0.73982702396143463</v>
      </c>
      <c r="N29" s="4">
        <f t="shared" si="23"/>
        <v>-0.35982603968469701</v>
      </c>
      <c r="O29" s="4">
        <f t="shared" si="23"/>
        <v>0.56402060024862366</v>
      </c>
      <c r="P29" s="4">
        <f t="shared" si="23"/>
        <v>0.14285714285714327</v>
      </c>
      <c r="Q29" s="4">
        <f t="shared" si="23"/>
        <v>0.52534339755123483</v>
      </c>
      <c r="R29" s="4">
        <f t="shared" si="23"/>
        <v>0.33975671444056366</v>
      </c>
      <c r="S29" s="4">
        <f t="shared" si="23"/>
        <v>0.26602315493119588</v>
      </c>
      <c r="T29" s="4">
        <f t="shared" si="23"/>
        <v>0.224330728300632</v>
      </c>
      <c r="U29" s="7">
        <f t="shared" ref="U29" si="24">U20/U19</f>
        <v>0.21850706344562423</v>
      </c>
    </row>
    <row r="30" spans="2:24" x14ac:dyDescent="0.25">
      <c r="B30" t="s">
        <v>30</v>
      </c>
      <c r="C30" s="3"/>
      <c r="D30" s="3">
        <f>D5/C5-1</f>
        <v>-0.1839711930350284</v>
      </c>
      <c r="E30" s="3">
        <f>E5/D5-1</f>
        <v>-6.5497509054548764E-2</v>
      </c>
      <c r="F30" s="40">
        <f>F5/E5-1</f>
        <v>0.74562370463004624</v>
      </c>
      <c r="G30" s="6">
        <f>G5/F5-1</f>
        <v>0.55937926519722581</v>
      </c>
      <c r="H30" s="48">
        <f>H6/G5-1</f>
        <v>0.39606033752976533</v>
      </c>
      <c r="I30" s="48">
        <f>I6/H6-1</f>
        <v>0.15602836879432624</v>
      </c>
      <c r="L30" s="4"/>
      <c r="M30" s="4"/>
      <c r="N30" s="4"/>
      <c r="O30" s="4"/>
      <c r="P30" s="4">
        <f t="shared" ref="P30:U30" si="25">P5/L5-1</f>
        <v>0.77557404326123125</v>
      </c>
      <c r="Q30" s="4">
        <f t="shared" si="25"/>
        <v>0.82640524359447287</v>
      </c>
      <c r="R30" s="4">
        <f t="shared" si="25"/>
        <v>0.31517250240139005</v>
      </c>
      <c r="S30" s="4">
        <f t="shared" si="25"/>
        <v>0.56059073226186618</v>
      </c>
      <c r="T30" s="4">
        <f t="shared" si="25"/>
        <v>0.62069334818416455</v>
      </c>
      <c r="U30" s="7">
        <f t="shared" si="25"/>
        <v>0.66316596238296444</v>
      </c>
      <c r="V30" s="37">
        <f>V6/R5-1</f>
        <v>0.57186652462539711</v>
      </c>
      <c r="W30" s="37">
        <f>W6/S5-1</f>
        <v>0.25147863744812238</v>
      </c>
      <c r="X30" s="37">
        <f>X6/T5-1</f>
        <v>0.27150116633295673</v>
      </c>
    </row>
    <row r="31" spans="2:24" x14ac:dyDescent="0.25">
      <c r="B31" t="s">
        <v>130</v>
      </c>
      <c r="C31" s="4">
        <f>C10/C5</f>
        <v>0.21316660809086033</v>
      </c>
      <c r="D31" s="4">
        <f>D10/D5</f>
        <v>0.18498733118744304</v>
      </c>
      <c r="E31" s="4">
        <f>E10/E5</f>
        <v>0.18466281974918675</v>
      </c>
      <c r="F31" s="4">
        <f>F10/F5</f>
        <v>0.15736223219965292</v>
      </c>
      <c r="G31" s="7">
        <f>G10/G5</f>
        <v>9.4341005064431646E-2</v>
      </c>
      <c r="H31" s="124"/>
      <c r="I31" s="124"/>
      <c r="L31" s="4">
        <f t="shared" ref="L31:U31" si="26">L10/L5</f>
        <v>0.16772997385310195</v>
      </c>
      <c r="M31" s="4">
        <f t="shared" si="26"/>
        <v>0.17229899081614314</v>
      </c>
      <c r="N31" s="4">
        <f t="shared" si="26"/>
        <v>0.17011018862383523</v>
      </c>
      <c r="O31" s="4">
        <f t="shared" si="26"/>
        <v>0.14219188368915633</v>
      </c>
      <c r="P31" s="4">
        <f t="shared" si="26"/>
        <v>0.15332590791770642</v>
      </c>
      <c r="Q31" s="4">
        <f t="shared" si="26"/>
        <v>0.12192911591681167</v>
      </c>
      <c r="R31" s="4">
        <f t="shared" si="26"/>
        <v>0.12101264880606249</v>
      </c>
      <c r="S31" s="4">
        <f t="shared" si="26"/>
        <v>7.0175966210210453E-2</v>
      </c>
      <c r="T31" s="4">
        <f t="shared" si="26"/>
        <v>8.1689563798082329E-2</v>
      </c>
      <c r="U31" s="7">
        <f t="shared" si="26"/>
        <v>7.8866249019192688E-2</v>
      </c>
    </row>
    <row r="32" spans="2:24" x14ac:dyDescent="0.25">
      <c r="B32" t="s">
        <v>224</v>
      </c>
      <c r="C32" s="4">
        <f>C11/C5</f>
        <v>0.20949791285153191</v>
      </c>
      <c r="D32" s="4">
        <f>D11/D5</f>
        <v>0.2939491937799405</v>
      </c>
      <c r="E32" s="4">
        <f>E11/E5</f>
        <v>0.30871647535394425</v>
      </c>
      <c r="F32" s="4">
        <f>F11/F5</f>
        <v>0.18397860685148931</v>
      </c>
      <c r="G32" s="7">
        <f>G11/G5</f>
        <v>0.17854819626034049</v>
      </c>
      <c r="H32" s="124"/>
      <c r="I32" s="124"/>
      <c r="L32" s="4">
        <f t="shared" ref="L32:U32" si="27">L11/L5</f>
        <v>0.2689612550511053</v>
      </c>
      <c r="M32" s="4">
        <f t="shared" si="27"/>
        <v>0.25212571763659924</v>
      </c>
      <c r="N32" s="4">
        <f t="shared" si="27"/>
        <v>0.19435046222934652</v>
      </c>
      <c r="O32" s="4">
        <f t="shared" si="27"/>
        <v>0.16090779195043858</v>
      </c>
      <c r="P32" s="4">
        <f t="shared" si="27"/>
        <v>0.1600087819819434</v>
      </c>
      <c r="Q32" s="4">
        <f t="shared" si="27"/>
        <v>0.15880561769823515</v>
      </c>
      <c r="R32" s="4">
        <f t="shared" si="27"/>
        <v>0.15243695367996984</v>
      </c>
      <c r="S32" s="4">
        <f t="shared" si="27"/>
        <v>0.19290788673470069</v>
      </c>
      <c r="T32" s="4">
        <f t="shared" si="27"/>
        <v>0.19549128058732962</v>
      </c>
      <c r="U32" s="7">
        <f t="shared" si="27"/>
        <v>0.17520643658691512</v>
      </c>
    </row>
    <row r="33" spans="2:24" x14ac:dyDescent="0.25">
      <c r="B33" t="s">
        <v>190</v>
      </c>
      <c r="C33" s="4"/>
      <c r="D33" s="4"/>
      <c r="E33" s="4">
        <f t="shared" ref="E33:G34" si="28">E3/D3-1</f>
        <v>-6.37148021358247E-2</v>
      </c>
      <c r="F33" s="4">
        <f t="shared" si="28"/>
        <v>0.77394632836332744</v>
      </c>
      <c r="G33" s="7">
        <f t="shared" si="28"/>
        <v>0.55750977543015012</v>
      </c>
      <c r="H33" s="124"/>
      <c r="I33" s="124"/>
      <c r="L33" s="4"/>
      <c r="M33" s="4"/>
      <c r="N33" s="4"/>
      <c r="O33" s="4"/>
      <c r="P33" s="4">
        <f t="shared" ref="P33:U34" si="29">P3/L3-1</f>
        <v>0.84317122714780735</v>
      </c>
      <c r="Q33" s="4">
        <f t="shared" si="29"/>
        <v>0.84046362971234934</v>
      </c>
      <c r="R33" s="4">
        <f t="shared" si="29"/>
        <v>0.2968891629412671</v>
      </c>
      <c r="S33" s="4">
        <f t="shared" si="29"/>
        <v>0.56099701966391069</v>
      </c>
      <c r="T33" s="4">
        <f t="shared" si="29"/>
        <v>0.62347519799466244</v>
      </c>
      <c r="U33" s="7">
        <f t="shared" si="29"/>
        <v>0.66694214876033042</v>
      </c>
    </row>
    <row r="34" spans="2:24" x14ac:dyDescent="0.25">
      <c r="B34" t="s">
        <v>191</v>
      </c>
      <c r="C34" s="4"/>
      <c r="D34" s="4"/>
      <c r="E34" s="4">
        <f t="shared" si="28"/>
        <v>-0.12886597938144329</v>
      </c>
      <c r="F34" s="4">
        <f t="shared" si="28"/>
        <v>-0.33643279797125947</v>
      </c>
      <c r="G34" s="7">
        <f t="shared" si="28"/>
        <v>0.75031847133757967</v>
      </c>
      <c r="H34" s="124"/>
      <c r="I34" s="124"/>
      <c r="L34" s="4"/>
      <c r="M34" s="4"/>
      <c r="N34" s="4"/>
      <c r="O34" s="4"/>
      <c r="P34" s="4">
        <f t="shared" si="29"/>
        <v>-0.65451864335369714</v>
      </c>
      <c r="Q34" s="4">
        <f t="shared" si="29"/>
        <v>3.8316243928764093E-2</v>
      </c>
      <c r="R34" s="4">
        <f t="shared" si="29"/>
        <v>2.6462264150943393</v>
      </c>
      <c r="S34" s="4">
        <f t="shared" si="29"/>
        <v>0.50957095709570965</v>
      </c>
      <c r="T34" s="4">
        <f t="shared" si="29"/>
        <v>0.30670731707317067</v>
      </c>
      <c r="U34" s="7">
        <f t="shared" si="29"/>
        <v>0.28794178794178804</v>
      </c>
    </row>
    <row r="35" spans="2:24" x14ac:dyDescent="0.25">
      <c r="B35" t="s">
        <v>33</v>
      </c>
      <c r="C35" s="3"/>
      <c r="D35" s="3">
        <f>-(D22/C22-1)</f>
        <v>-0.38449165038132316</v>
      </c>
      <c r="E35" s="3">
        <f>-(E22/D22-1)</f>
        <v>0.34280633095871405</v>
      </c>
      <c r="F35" s="40">
        <f>F22/E22-1</f>
        <v>-0.83136257550263992</v>
      </c>
      <c r="G35" s="6">
        <f>G22/F22-1</f>
        <v>-5.4684813094854885</v>
      </c>
      <c r="H35" s="61">
        <f>H25/G24-1</f>
        <v>1.8487987858208563</v>
      </c>
      <c r="I35" s="61">
        <f>I25/H25-1</f>
        <v>0.5468451242829826</v>
      </c>
      <c r="L35" s="4"/>
      <c r="M35" s="4"/>
      <c r="N35" s="4"/>
      <c r="O35" s="4"/>
      <c r="P35" s="4">
        <f t="shared" ref="P35:U35" si="30">P22/L22-1</f>
        <v>-1.2799599304054401</v>
      </c>
      <c r="Q35" s="4">
        <f t="shared" si="30"/>
        <v>-1.895299145299147</v>
      </c>
      <c r="R35" s="4">
        <f t="shared" si="30"/>
        <v>-1.8828427348422661</v>
      </c>
      <c r="S35" s="4">
        <f t="shared" si="30"/>
        <v>3.8697026022304843</v>
      </c>
      <c r="T35" s="4">
        <f t="shared" si="30"/>
        <v>2.5456685499058462</v>
      </c>
      <c r="U35" s="7">
        <f t="shared" si="30"/>
        <v>3.3166880851844907</v>
      </c>
      <c r="V35" s="4">
        <f>V25/R24-1</f>
        <v>1.4178732731137087</v>
      </c>
      <c r="W35" s="4">
        <f>W25/S24-1</f>
        <v>2.2740180922935975</v>
      </c>
      <c r="X35" s="4">
        <f>X25/T24-1</f>
        <v>1.6099636170495311</v>
      </c>
    </row>
    <row r="36" spans="2:24" x14ac:dyDescent="0.25">
      <c r="B36" t="s">
        <v>76</v>
      </c>
      <c r="C36" s="53">
        <f>C15/C5</f>
        <v>-2.6081648508166698E-3</v>
      </c>
      <c r="D36" s="53">
        <f>D15/D5</f>
        <v>-1.3210322437650806E-2</v>
      </c>
      <c r="E36" s="53">
        <f>E15/E5</f>
        <v>-9.9452070301024424E-4</v>
      </c>
      <c r="F36" s="53">
        <f>F15/F5</f>
        <v>-4.3647828261930205E-3</v>
      </c>
      <c r="G36" s="54">
        <f>G15/G5</f>
        <v>-1.3564557889473607E-3</v>
      </c>
      <c r="H36" s="53">
        <f>H15/H6</f>
        <v>0</v>
      </c>
      <c r="I36" s="53">
        <f>I15/I6</f>
        <v>0</v>
      </c>
      <c r="L36" s="4"/>
      <c r="M36" s="4"/>
      <c r="N36" s="4"/>
      <c r="O36" s="4"/>
      <c r="P36" s="4"/>
      <c r="Q36" s="4"/>
      <c r="R36" s="4"/>
      <c r="S36" s="4"/>
      <c r="T36" s="4"/>
      <c r="U36" s="7"/>
    </row>
    <row r="37" spans="2:24" x14ac:dyDescent="0.25">
      <c r="B37" t="s">
        <v>77</v>
      </c>
      <c r="C37" s="55">
        <f>-C17/C14</f>
        <v>-0.2594568380213384</v>
      </c>
      <c r="D37" s="55">
        <f>-D17/D14</f>
        <v>-0.1227395852292802</v>
      </c>
      <c r="E37" s="55">
        <f>-E17/E14</f>
        <v>-0.14711206533636437</v>
      </c>
      <c r="F37" s="55">
        <f>-F17/F14</f>
        <v>0.44151565074135141</v>
      </c>
      <c r="G37" s="54">
        <f>-G17/G14</f>
        <v>0.23024997941991598</v>
      </c>
      <c r="H37" s="53">
        <f>-H15/H14</f>
        <v>0</v>
      </c>
      <c r="I37" s="53">
        <f>-I15/I14</f>
        <v>0</v>
      </c>
      <c r="L37" s="4">
        <f t="shared" ref="L37:U37" si="31">L20/L19</f>
        <v>7.4089383844769721E-2</v>
      </c>
      <c r="M37" s="4">
        <f t="shared" si="31"/>
        <v>-0.73982702396143463</v>
      </c>
      <c r="N37" s="4">
        <f t="shared" si="31"/>
        <v>-0.35982603968469701</v>
      </c>
      <c r="O37" s="4">
        <f t="shared" si="31"/>
        <v>0.56402060024862366</v>
      </c>
      <c r="P37" s="128">
        <f t="shared" si="31"/>
        <v>0.14285714285714327</v>
      </c>
      <c r="Q37" s="128">
        <f t="shared" si="31"/>
        <v>0.52534339755123483</v>
      </c>
      <c r="R37" s="128">
        <f t="shared" si="31"/>
        <v>0.33975671444056366</v>
      </c>
      <c r="S37" s="128">
        <f t="shared" si="31"/>
        <v>0.26602315493119588</v>
      </c>
      <c r="T37" s="128">
        <f t="shared" si="31"/>
        <v>0.224330728300632</v>
      </c>
      <c r="U37" s="129">
        <f t="shared" si="31"/>
        <v>0.21850706344562423</v>
      </c>
    </row>
    <row r="40" spans="2:24" s="1" customFormat="1" x14ac:dyDescent="0.25">
      <c r="B40" s="1" t="s">
        <v>37</v>
      </c>
      <c r="C40" s="11">
        <f>C41+C42-C55-C58</f>
        <v>-64.88900000000001</v>
      </c>
      <c r="D40" s="11">
        <f>D41+D42-D55-D58</f>
        <v>-40.658999999999992</v>
      </c>
      <c r="E40" s="11">
        <f>E41+E42-E55-E58</f>
        <v>-79.162999999999982</v>
      </c>
      <c r="F40" s="11">
        <f>F41+F42-F55-F58</f>
        <v>-3.6029999999999802</v>
      </c>
      <c r="G40" s="14">
        <f>G41+G42-G55-G58</f>
        <v>-458.76</v>
      </c>
      <c r="L40" s="11">
        <f t="shared" ref="L40:S40" si="32">L41+L42-L55-L58</f>
        <v>-79.162999999999982</v>
      </c>
      <c r="M40" s="11">
        <f t="shared" si="32"/>
        <v>-47.996000000000009</v>
      </c>
      <c r="N40" s="11">
        <f t="shared" si="32"/>
        <v>-79.058000000000007</v>
      </c>
      <c r="O40" s="11">
        <f t="shared" si="32"/>
        <v>-48.67</v>
      </c>
      <c r="P40" s="11">
        <f t="shared" si="32"/>
        <v>-3.6029999999999802</v>
      </c>
      <c r="Q40" s="11">
        <f t="shared" si="32"/>
        <v>0.69400000000001683</v>
      </c>
      <c r="R40" s="11">
        <f t="shared" si="32"/>
        <v>-9.5110000000000241</v>
      </c>
      <c r="S40" s="11">
        <f t="shared" si="32"/>
        <v>-463.62700000000007</v>
      </c>
      <c r="T40" s="11">
        <f>T41+T42-T55-T58</f>
        <v>-458.76</v>
      </c>
      <c r="U40" s="14">
        <f>U41+U42-U55-U58</f>
        <v>-436.01099999999997</v>
      </c>
    </row>
    <row r="41" spans="2:24" x14ac:dyDescent="0.25">
      <c r="B41" t="s">
        <v>23</v>
      </c>
      <c r="C41" s="10">
        <v>218.29</v>
      </c>
      <c r="D41" s="10">
        <v>149.99299999999999</v>
      </c>
      <c r="E41" s="10">
        <v>149.03700000000001</v>
      </c>
      <c r="F41" s="10">
        <v>164.19200000000001</v>
      </c>
      <c r="G41" s="15">
        <v>274.43700000000001</v>
      </c>
      <c r="L41" s="10">
        <v>149.03700000000001</v>
      </c>
      <c r="M41" s="10">
        <v>136.23400000000001</v>
      </c>
      <c r="N41" s="10">
        <v>87.980999999999995</v>
      </c>
      <c r="O41" s="10">
        <v>115.014</v>
      </c>
      <c r="P41" s="10">
        <f t="shared" ref="P41:P46" si="33">F41</f>
        <v>164.19200000000001</v>
      </c>
      <c r="Q41" s="10">
        <v>165.14500000000001</v>
      </c>
      <c r="R41" s="10">
        <v>171.261</v>
      </c>
      <c r="S41" s="10">
        <v>275.07</v>
      </c>
      <c r="T41" s="10">
        <f t="shared" ref="T41:T46" si="34">G41</f>
        <v>274.43700000000001</v>
      </c>
      <c r="U41" s="15">
        <v>280.85300000000001</v>
      </c>
    </row>
    <row r="42" spans="2:24" x14ac:dyDescent="0.25">
      <c r="B42" t="s">
        <v>72</v>
      </c>
      <c r="C42" s="10">
        <v>5.7549999999999999</v>
      </c>
      <c r="D42" s="10">
        <v>2.0790000000000002</v>
      </c>
      <c r="E42" s="10">
        <v>1.24</v>
      </c>
      <c r="F42" s="10">
        <v>1.2410000000000001</v>
      </c>
      <c r="G42" s="15">
        <v>1.2410000000000001</v>
      </c>
      <c r="L42" s="10">
        <v>1.24</v>
      </c>
      <c r="M42" s="10">
        <v>4.9580000000000002</v>
      </c>
      <c r="N42" s="10">
        <v>1.24</v>
      </c>
      <c r="O42" s="10">
        <v>4.9649999999999999</v>
      </c>
      <c r="P42" s="10">
        <f t="shared" si="33"/>
        <v>1.2410000000000001</v>
      </c>
      <c r="Q42" s="10">
        <v>4.9720000000000004</v>
      </c>
      <c r="R42" s="10">
        <v>1.242</v>
      </c>
      <c r="S42" s="10">
        <v>4.9729999999999999</v>
      </c>
      <c r="T42" s="10">
        <f t="shared" si="34"/>
        <v>1.2410000000000001</v>
      </c>
      <c r="U42" s="15">
        <v>6.4740000000000002</v>
      </c>
    </row>
    <row r="43" spans="2:24" x14ac:dyDescent="0.25">
      <c r="B43" t="s">
        <v>192</v>
      </c>
      <c r="C43" s="10">
        <f>110.18+125.972</f>
        <v>236.15199999999999</v>
      </c>
      <c r="D43" s="10">
        <f>112.623+62.05</f>
        <v>174.673</v>
      </c>
      <c r="E43" s="10">
        <f>86.503+70.134</f>
        <v>156.637</v>
      </c>
      <c r="F43" s="10">
        <v>156.465</v>
      </c>
      <c r="G43" s="15">
        <v>268.35199999999998</v>
      </c>
      <c r="L43" s="10">
        <f>86.503+70.134</f>
        <v>156.637</v>
      </c>
      <c r="M43" s="10">
        <f>112.953+21.191</f>
        <v>134.14400000000001</v>
      </c>
      <c r="N43" s="10">
        <v>189.25899999999999</v>
      </c>
      <c r="O43" s="10">
        <v>181.64599999999999</v>
      </c>
      <c r="P43" s="10">
        <f t="shared" si="33"/>
        <v>156.465</v>
      </c>
      <c r="Q43" s="10">
        <v>182.19800000000001</v>
      </c>
      <c r="R43" s="10">
        <v>195.90600000000001</v>
      </c>
      <c r="S43" s="10">
        <v>250.67099999999999</v>
      </c>
      <c r="T43" s="10">
        <f t="shared" si="34"/>
        <v>268.35199999999998</v>
      </c>
      <c r="U43" s="15">
        <v>285.96800000000002</v>
      </c>
    </row>
    <row r="44" spans="2:24" x14ac:dyDescent="0.25">
      <c r="B44" t="s">
        <v>193</v>
      </c>
      <c r="C44" s="10">
        <v>21.856000000000002</v>
      </c>
      <c r="D44" s="10">
        <v>15.875999999999999</v>
      </c>
      <c r="E44" s="10">
        <v>12.606</v>
      </c>
      <c r="F44" s="10">
        <v>30.83</v>
      </c>
      <c r="G44" s="15">
        <v>31.933</v>
      </c>
      <c r="L44" s="10">
        <v>12.606</v>
      </c>
      <c r="M44" s="10">
        <v>13.252000000000001</v>
      </c>
      <c r="N44" s="10">
        <v>21.181999999999999</v>
      </c>
      <c r="O44" s="10">
        <v>20.763999999999999</v>
      </c>
      <c r="P44" s="10">
        <f t="shared" si="33"/>
        <v>30.83</v>
      </c>
      <c r="Q44" s="10">
        <v>24.448</v>
      </c>
      <c r="R44" s="10">
        <v>22.495000000000001</v>
      </c>
      <c r="S44" s="10">
        <v>27.489000000000001</v>
      </c>
      <c r="T44" s="10">
        <f t="shared" si="34"/>
        <v>31.933</v>
      </c>
      <c r="U44" s="15">
        <v>24.766999999999999</v>
      </c>
    </row>
    <row r="45" spans="2:24" x14ac:dyDescent="0.25">
      <c r="B45" t="s">
        <v>194</v>
      </c>
      <c r="C45" s="10">
        <v>39.286999999999999</v>
      </c>
      <c r="D45" s="10">
        <v>34.396000000000001</v>
      </c>
      <c r="E45" s="10">
        <v>14.420999999999999</v>
      </c>
      <c r="F45" s="10">
        <v>4.1950000000000003</v>
      </c>
      <c r="G45" s="15">
        <v>0</v>
      </c>
      <c r="L45" s="10">
        <v>14.420999999999999</v>
      </c>
      <c r="M45" s="10">
        <v>8.5909999999999993</v>
      </c>
      <c r="N45" s="10">
        <v>6.8620000000000001</v>
      </c>
      <c r="O45" s="10">
        <v>6.8150000000000004</v>
      </c>
      <c r="P45" s="10">
        <f t="shared" si="33"/>
        <v>4.1950000000000003</v>
      </c>
      <c r="Q45" s="10">
        <v>0.69499999999999995</v>
      </c>
      <c r="R45" s="10">
        <v>0.63</v>
      </c>
      <c r="S45" s="10">
        <v>0.56499999999999995</v>
      </c>
      <c r="T45" s="10">
        <f t="shared" si="34"/>
        <v>0</v>
      </c>
      <c r="U45" s="15"/>
    </row>
    <row r="46" spans="2:24" x14ac:dyDescent="0.25">
      <c r="B46" t="s">
        <v>73</v>
      </c>
      <c r="C46" s="10">
        <v>15.956</v>
      </c>
      <c r="D46" s="10">
        <v>11.692</v>
      </c>
      <c r="E46" s="10">
        <v>8.7309999999999999</v>
      </c>
      <c r="F46" s="10">
        <v>20.984999999999999</v>
      </c>
      <c r="G46" s="15">
        <v>15.172000000000001</v>
      </c>
      <c r="L46" s="10">
        <v>8.7309999999999999</v>
      </c>
      <c r="M46" s="10">
        <v>12.012</v>
      </c>
      <c r="N46" s="10">
        <v>23.259</v>
      </c>
      <c r="O46" s="10">
        <v>17.509</v>
      </c>
      <c r="P46" s="10">
        <f t="shared" si="33"/>
        <v>20.984999999999999</v>
      </c>
      <c r="Q46" s="10">
        <v>18.978000000000002</v>
      </c>
      <c r="R46" s="10">
        <v>18.957999999999998</v>
      </c>
      <c r="S46" s="10">
        <v>16.597999999999999</v>
      </c>
      <c r="T46" s="10">
        <f t="shared" si="34"/>
        <v>15.172000000000001</v>
      </c>
      <c r="U46" s="15">
        <v>17.446999999999999</v>
      </c>
    </row>
    <row r="47" spans="2:24" s="1" customFormat="1" x14ac:dyDescent="0.25">
      <c r="B47" s="1" t="s">
        <v>59</v>
      </c>
      <c r="C47" s="11">
        <f t="shared" ref="C47:D47" si="35">SUM(C41:C46)</f>
        <v>537.29600000000005</v>
      </c>
      <c r="D47" s="11">
        <f t="shared" si="35"/>
        <v>388.709</v>
      </c>
      <c r="E47" s="11">
        <f>SUM(E41:E46)</f>
        <v>342.67199999999997</v>
      </c>
      <c r="F47" s="11">
        <f t="shared" ref="F47:G47" si="36">SUM(F41:F46)</f>
        <v>377.90800000000002</v>
      </c>
      <c r="G47" s="14">
        <f t="shared" si="36"/>
        <v>591.13499999999999</v>
      </c>
      <c r="L47" s="11">
        <f t="shared" ref="L47:T47" si="37">SUM(L41:L46)</f>
        <v>342.67199999999997</v>
      </c>
      <c r="M47" s="11">
        <f t="shared" si="37"/>
        <v>309.19100000000003</v>
      </c>
      <c r="N47" s="11">
        <f t="shared" si="37"/>
        <v>329.78300000000002</v>
      </c>
      <c r="O47" s="11">
        <f t="shared" si="37"/>
        <v>346.71300000000002</v>
      </c>
      <c r="P47" s="11">
        <f t="shared" si="37"/>
        <v>377.90800000000002</v>
      </c>
      <c r="Q47" s="11">
        <f t="shared" si="37"/>
        <v>396.43600000000004</v>
      </c>
      <c r="R47" s="11">
        <f t="shared" si="37"/>
        <v>410.49199999999996</v>
      </c>
      <c r="S47" s="11">
        <f t="shared" si="37"/>
        <v>575.36599999999999</v>
      </c>
      <c r="T47" s="11">
        <f t="shared" si="37"/>
        <v>591.13499999999999</v>
      </c>
      <c r="U47" s="14">
        <f t="shared" ref="U47" si="38">SUM(U41:U46)</f>
        <v>615.50900000000013</v>
      </c>
    </row>
    <row r="48" spans="2:24" x14ac:dyDescent="0.25">
      <c r="B48" t="s">
        <v>74</v>
      </c>
      <c r="C48" s="10">
        <v>938.96100000000001</v>
      </c>
      <c r="D48" s="10">
        <v>780.31799999999998</v>
      </c>
      <c r="E48" s="10">
        <v>688.04</v>
      </c>
      <c r="F48" s="10">
        <v>796.65499999999997</v>
      </c>
      <c r="G48" s="15">
        <v>1315.1220000000001</v>
      </c>
      <c r="L48" s="10">
        <v>688.04</v>
      </c>
      <c r="M48" s="10">
        <v>677.58</v>
      </c>
      <c r="N48" s="10">
        <v>838.61199999999997</v>
      </c>
      <c r="O48" s="10">
        <v>815.99</v>
      </c>
      <c r="P48" s="10">
        <f t="shared" ref="P48:P51" si="39">F48</f>
        <v>796.65499999999997</v>
      </c>
      <c r="Q48" s="10">
        <v>786.16800000000001</v>
      </c>
      <c r="R48" s="10">
        <v>784.87300000000005</v>
      </c>
      <c r="S48" s="10">
        <v>1348.001</v>
      </c>
      <c r="T48" s="10">
        <f t="shared" ref="T48:T51" si="40">G48</f>
        <v>1315.1220000000001</v>
      </c>
      <c r="U48" s="15">
        <v>1286.6179999999999</v>
      </c>
    </row>
    <row r="49" spans="2:22" x14ac:dyDescent="0.25">
      <c r="B49" t="s">
        <v>195</v>
      </c>
      <c r="C49" s="10">
        <v>66.936000000000007</v>
      </c>
      <c r="D49" s="10">
        <v>56.468000000000004</v>
      </c>
      <c r="E49" s="10">
        <v>40.734000000000002</v>
      </c>
      <c r="F49" s="10">
        <v>61.08</v>
      </c>
      <c r="G49" s="15">
        <v>106.69799999999999</v>
      </c>
      <c r="L49" s="10">
        <v>40.734000000000002</v>
      </c>
      <c r="M49" s="10">
        <v>44.362000000000002</v>
      </c>
      <c r="N49" s="10">
        <v>53.661000000000001</v>
      </c>
      <c r="O49" s="10">
        <v>57.877000000000002</v>
      </c>
      <c r="P49" s="10">
        <f t="shared" si="39"/>
        <v>61.08</v>
      </c>
      <c r="Q49" s="10">
        <v>82.787000000000006</v>
      </c>
      <c r="R49" s="10">
        <v>92.480999999999995</v>
      </c>
      <c r="S49" s="10">
        <v>99.215000000000003</v>
      </c>
      <c r="T49" s="10">
        <f t="shared" si="40"/>
        <v>106.69799999999999</v>
      </c>
      <c r="U49" s="15">
        <v>128.63900000000001</v>
      </c>
    </row>
    <row r="50" spans="2:22" x14ac:dyDescent="0.25">
      <c r="B50" t="s">
        <v>196</v>
      </c>
      <c r="C50" s="10"/>
      <c r="D50" s="10"/>
      <c r="E50" s="10">
        <v>0</v>
      </c>
      <c r="F50" s="10">
        <v>28.369</v>
      </c>
      <c r="G50" s="15">
        <v>17.37</v>
      </c>
      <c r="L50" s="10">
        <v>0</v>
      </c>
      <c r="M50" s="10">
        <v>0</v>
      </c>
      <c r="N50" s="10">
        <v>30.268999999999998</v>
      </c>
      <c r="O50" s="10">
        <v>30.117000000000001</v>
      </c>
      <c r="P50" s="10">
        <f t="shared" si="39"/>
        <v>28.369</v>
      </c>
      <c r="Q50" s="10">
        <v>27.698</v>
      </c>
      <c r="R50" s="10">
        <v>22.678000000000001</v>
      </c>
      <c r="S50" s="10">
        <v>18.648</v>
      </c>
      <c r="T50" s="10">
        <f t="shared" si="40"/>
        <v>17.37</v>
      </c>
      <c r="U50" s="15">
        <v>16.641999999999999</v>
      </c>
    </row>
    <row r="51" spans="2:22" x14ac:dyDescent="0.25">
      <c r="B51" t="s">
        <v>197</v>
      </c>
      <c r="C51" s="10">
        <v>36.335000000000001</v>
      </c>
      <c r="D51" s="10">
        <v>25.742000000000001</v>
      </c>
      <c r="E51" s="10">
        <v>24.334</v>
      </c>
      <c r="F51" s="10">
        <v>33.643999999999998</v>
      </c>
      <c r="G51" s="15">
        <v>32.448999999999998</v>
      </c>
      <c r="L51" s="10">
        <v>24.334</v>
      </c>
      <c r="M51" s="10">
        <v>22.997</v>
      </c>
      <c r="N51" s="10">
        <v>30.41</v>
      </c>
      <c r="O51" s="10">
        <v>32.363999999999997</v>
      </c>
      <c r="P51" s="10">
        <f t="shared" si="39"/>
        <v>33.643999999999998</v>
      </c>
      <c r="Q51" s="10">
        <v>34.058</v>
      </c>
      <c r="R51" s="10">
        <v>33.64</v>
      </c>
      <c r="S51" s="10">
        <v>30.324999999999999</v>
      </c>
      <c r="T51" s="10">
        <f t="shared" si="40"/>
        <v>32.448999999999998</v>
      </c>
      <c r="U51" s="15">
        <v>30.408000000000001</v>
      </c>
    </row>
    <row r="52" spans="2:22" x14ac:dyDescent="0.25">
      <c r="B52" s="1" t="s">
        <v>25</v>
      </c>
      <c r="C52" s="11">
        <f>SUM(C47:C51)</f>
        <v>1579.528</v>
      </c>
      <c r="D52" s="11">
        <f>SUM(D47:D51)</f>
        <v>1251.2370000000001</v>
      </c>
      <c r="E52" s="11">
        <f>SUM(E47:E51)</f>
        <v>1095.78</v>
      </c>
      <c r="F52" s="11">
        <f>SUM(F47:F51)</f>
        <v>1297.6559999999999</v>
      </c>
      <c r="G52" s="14">
        <f>SUM(G47:G51)</f>
        <v>2062.7739999999999</v>
      </c>
      <c r="L52" s="11">
        <f t="shared" ref="L52:U52" si="41">SUM(L47:L51)</f>
        <v>1095.78</v>
      </c>
      <c r="M52" s="11">
        <f t="shared" si="41"/>
        <v>1054.1300000000001</v>
      </c>
      <c r="N52" s="11">
        <f t="shared" si="41"/>
        <v>1282.7350000000001</v>
      </c>
      <c r="O52" s="11">
        <f t="shared" si="41"/>
        <v>1283.0609999999999</v>
      </c>
      <c r="P52" s="11">
        <f t="shared" si="41"/>
        <v>1297.6559999999999</v>
      </c>
      <c r="Q52" s="11">
        <f t="shared" si="41"/>
        <v>1327.1470000000002</v>
      </c>
      <c r="R52" s="11">
        <f t="shared" si="41"/>
        <v>1344.1640000000002</v>
      </c>
      <c r="S52" s="11">
        <f t="shared" si="41"/>
        <v>2071.5549999999998</v>
      </c>
      <c r="T52" s="11">
        <f t="shared" si="41"/>
        <v>2062.7739999999999</v>
      </c>
      <c r="U52" s="14">
        <f t="shared" si="41"/>
        <v>2077.8160000000003</v>
      </c>
    </row>
    <row r="53" spans="2:22" x14ac:dyDescent="0.25">
      <c r="B53" t="s">
        <v>27</v>
      </c>
      <c r="C53" s="10">
        <v>27.501000000000001</v>
      </c>
      <c r="D53" s="10">
        <v>16.981000000000002</v>
      </c>
      <c r="E53" s="10">
        <v>20.788</v>
      </c>
      <c r="F53" s="10">
        <v>38.945999999999998</v>
      </c>
      <c r="G53" s="15">
        <v>44.930999999999997</v>
      </c>
      <c r="L53" s="10">
        <v>20.788</v>
      </c>
      <c r="M53" s="10">
        <v>23.696000000000002</v>
      </c>
      <c r="N53" s="10">
        <v>30.536999999999999</v>
      </c>
      <c r="O53" s="10">
        <v>31.829000000000001</v>
      </c>
      <c r="P53" s="10">
        <f t="shared" ref="P53:P56" si="42">F53</f>
        <v>38.945999999999998</v>
      </c>
      <c r="Q53" s="10">
        <v>64.775000000000006</v>
      </c>
      <c r="R53" s="10">
        <v>69.822000000000003</v>
      </c>
      <c r="S53" s="10">
        <v>57.183</v>
      </c>
      <c r="T53" s="10">
        <f t="shared" ref="T53:T56" si="43">G53</f>
        <v>44.930999999999997</v>
      </c>
      <c r="U53" s="15">
        <v>51.774000000000001</v>
      </c>
    </row>
    <row r="54" spans="2:22" x14ac:dyDescent="0.25">
      <c r="B54" t="s">
        <v>198</v>
      </c>
      <c r="C54" s="10">
        <f>74+50.186</f>
        <v>124.18600000000001</v>
      </c>
      <c r="D54" s="10">
        <f>52.422+53.194</f>
        <v>105.616</v>
      </c>
      <c r="E54" s="10">
        <v>51.734000000000002</v>
      </c>
      <c r="F54" s="10">
        <v>105.518</v>
      </c>
      <c r="G54" s="15">
        <v>126.59</v>
      </c>
      <c r="L54" s="10">
        <v>51.734000000000002</v>
      </c>
      <c r="M54" s="10">
        <v>55.140999999999998</v>
      </c>
      <c r="N54" s="10">
        <v>109.212</v>
      </c>
      <c r="O54" s="10">
        <v>105.94499999999999</v>
      </c>
      <c r="P54" s="10">
        <f t="shared" si="42"/>
        <v>105.518</v>
      </c>
      <c r="Q54" s="10">
        <v>107.348</v>
      </c>
      <c r="R54" s="10">
        <v>91.875</v>
      </c>
      <c r="S54" s="10">
        <v>119.631</v>
      </c>
      <c r="T54" s="10">
        <f t="shared" si="43"/>
        <v>126.59</v>
      </c>
      <c r="U54" s="15">
        <v>132.19</v>
      </c>
    </row>
    <row r="55" spans="2:22" x14ac:dyDescent="0.25">
      <c r="B55" t="s">
        <v>199</v>
      </c>
      <c r="C55" s="10">
        <v>9.89</v>
      </c>
      <c r="D55" s="10">
        <v>27.797000000000001</v>
      </c>
      <c r="E55" s="10">
        <v>61.555</v>
      </c>
      <c r="F55" s="10">
        <v>0</v>
      </c>
      <c r="G55" s="15">
        <v>103.077</v>
      </c>
      <c r="L55" s="10">
        <v>61.555</v>
      </c>
      <c r="M55" s="10">
        <v>21.190999999999999</v>
      </c>
      <c r="N55" s="10">
        <v>0</v>
      </c>
      <c r="O55" s="10">
        <v>0</v>
      </c>
      <c r="P55" s="10">
        <f t="shared" si="42"/>
        <v>0</v>
      </c>
      <c r="Q55" s="10">
        <v>0</v>
      </c>
      <c r="R55" s="10">
        <v>2.4409999999999998</v>
      </c>
      <c r="S55" s="10">
        <v>102.369</v>
      </c>
      <c r="T55" s="10">
        <f t="shared" si="43"/>
        <v>103.077</v>
      </c>
      <c r="U55" s="15">
        <v>103.009</v>
      </c>
    </row>
    <row r="56" spans="2:22" x14ac:dyDescent="0.25">
      <c r="B56" t="s">
        <v>200</v>
      </c>
      <c r="C56" s="10">
        <v>24.1</v>
      </c>
      <c r="D56" s="10">
        <v>32.784999999999997</v>
      </c>
      <c r="E56" s="10">
        <v>23.864999999999998</v>
      </c>
      <c r="F56" s="10">
        <v>50.323</v>
      </c>
      <c r="G56" s="15">
        <v>55.133000000000003</v>
      </c>
      <c r="L56" s="10">
        <v>23.864999999999998</v>
      </c>
      <c r="M56" s="10">
        <v>25.471</v>
      </c>
      <c r="N56" s="10">
        <v>47.872</v>
      </c>
      <c r="O56" s="10">
        <v>46.628999999999998</v>
      </c>
      <c r="P56" s="10">
        <f t="shared" si="42"/>
        <v>50.323</v>
      </c>
      <c r="Q56" s="10">
        <v>43.22</v>
      </c>
      <c r="R56" s="10">
        <v>42.305</v>
      </c>
      <c r="S56" s="10">
        <v>53.301000000000002</v>
      </c>
      <c r="T56" s="10">
        <f t="shared" si="43"/>
        <v>55.133000000000003</v>
      </c>
      <c r="U56" s="15">
        <v>52.164000000000001</v>
      </c>
    </row>
    <row r="57" spans="2:22" s="1" customFormat="1" x14ac:dyDescent="0.25">
      <c r="B57" s="1" t="s">
        <v>60</v>
      </c>
      <c r="C57" s="11">
        <f>SUM(C53:C56)</f>
        <v>185.67699999999999</v>
      </c>
      <c r="D57" s="11">
        <f>SUM(D53:D56)</f>
        <v>183.179</v>
      </c>
      <c r="E57" s="11">
        <f>SUM(E53:E56)</f>
        <v>157.94200000000001</v>
      </c>
      <c r="F57" s="11">
        <f>SUM(F53:F56)</f>
        <v>194.78700000000001</v>
      </c>
      <c r="G57" s="14">
        <f>SUM(G53:G56)</f>
        <v>329.73099999999999</v>
      </c>
      <c r="L57" s="11">
        <f t="shared" ref="L57:U57" si="44">SUM(L53:L56)</f>
        <v>157.94200000000001</v>
      </c>
      <c r="M57" s="11">
        <f t="shared" si="44"/>
        <v>125.49900000000001</v>
      </c>
      <c r="N57" s="11">
        <f t="shared" si="44"/>
        <v>187.62099999999998</v>
      </c>
      <c r="O57" s="11">
        <f t="shared" si="44"/>
        <v>184.40299999999999</v>
      </c>
      <c r="P57" s="11">
        <f t="shared" si="44"/>
        <v>194.78700000000001</v>
      </c>
      <c r="Q57" s="11">
        <f t="shared" si="44"/>
        <v>215.34299999999999</v>
      </c>
      <c r="R57" s="11">
        <f t="shared" si="44"/>
        <v>206.44300000000001</v>
      </c>
      <c r="S57" s="11">
        <f t="shared" si="44"/>
        <v>332.48399999999998</v>
      </c>
      <c r="T57" s="11">
        <f t="shared" si="44"/>
        <v>329.73099999999999</v>
      </c>
      <c r="U57" s="14">
        <f t="shared" si="44"/>
        <v>339.137</v>
      </c>
      <c r="V57" s="11"/>
    </row>
    <row r="58" spans="2:22" x14ac:dyDescent="0.25">
      <c r="B58" t="s">
        <v>201</v>
      </c>
      <c r="C58" s="10">
        <v>279.04399999999998</v>
      </c>
      <c r="D58" s="10">
        <v>164.934</v>
      </c>
      <c r="E58" s="10">
        <v>167.88499999999999</v>
      </c>
      <c r="F58" s="10">
        <v>169.036</v>
      </c>
      <c r="G58" s="15">
        <v>631.36099999999999</v>
      </c>
      <c r="L58" s="10">
        <v>167.88499999999999</v>
      </c>
      <c r="M58" s="10">
        <v>167.99700000000001</v>
      </c>
      <c r="N58" s="10">
        <v>168.279</v>
      </c>
      <c r="O58" s="10">
        <v>168.649</v>
      </c>
      <c r="P58" s="10">
        <f t="shared" ref="P58:P59" si="45">F58</f>
        <v>169.036</v>
      </c>
      <c r="Q58" s="10">
        <v>169.423</v>
      </c>
      <c r="R58" s="10">
        <v>179.57300000000001</v>
      </c>
      <c r="S58" s="10">
        <v>641.30100000000004</v>
      </c>
      <c r="T58" s="10">
        <f t="shared" ref="T58:T59" si="46">G58</f>
        <v>631.36099999999999</v>
      </c>
      <c r="U58" s="15">
        <v>620.32899999999995</v>
      </c>
    </row>
    <row r="59" spans="2:22" x14ac:dyDescent="0.25">
      <c r="B59" t="s">
        <v>202</v>
      </c>
      <c r="C59" s="10">
        <v>98.397000000000006</v>
      </c>
      <c r="D59" s="10">
        <v>79.792000000000002</v>
      </c>
      <c r="E59" s="10">
        <v>68.183999999999997</v>
      </c>
      <c r="F59" s="10">
        <v>67.843000000000004</v>
      </c>
      <c r="G59" s="15">
        <v>64.984999999999999</v>
      </c>
      <c r="L59" s="10">
        <v>68.183999999999997</v>
      </c>
      <c r="M59" s="10">
        <v>70.891999999999996</v>
      </c>
      <c r="N59" s="10">
        <v>85.188000000000002</v>
      </c>
      <c r="O59" s="10">
        <v>82.91</v>
      </c>
      <c r="P59" s="10">
        <f t="shared" si="45"/>
        <v>67.843000000000004</v>
      </c>
      <c r="Q59" s="10">
        <v>68.968000000000004</v>
      </c>
      <c r="R59" s="10">
        <v>65.620999999999995</v>
      </c>
      <c r="S59" s="10">
        <v>66.245999999999995</v>
      </c>
      <c r="T59" s="10">
        <f t="shared" si="46"/>
        <v>64.984999999999999</v>
      </c>
      <c r="U59" s="15">
        <v>63.197000000000003</v>
      </c>
    </row>
    <row r="60" spans="2:22" x14ac:dyDescent="0.25">
      <c r="B60" s="1" t="s">
        <v>26</v>
      </c>
      <c r="C60" s="11">
        <f>SUM(C57:C59)</f>
        <v>563.11800000000005</v>
      </c>
      <c r="D60" s="11">
        <f>SUM(D57:D59)</f>
        <v>427.90499999999997</v>
      </c>
      <c r="E60" s="11">
        <f>SUM(E57:E59)</f>
        <v>394.01099999999997</v>
      </c>
      <c r="F60" s="11">
        <f>SUM(F57:F59)</f>
        <v>431.666</v>
      </c>
      <c r="G60" s="14">
        <f>SUM(G57:G59)</f>
        <v>1026.077</v>
      </c>
      <c r="L60" s="11">
        <f t="shared" ref="L60:U60" si="47">SUM(L57:L59)</f>
        <v>394.01099999999997</v>
      </c>
      <c r="M60" s="11">
        <f t="shared" si="47"/>
        <v>364.38800000000003</v>
      </c>
      <c r="N60" s="11">
        <f t="shared" si="47"/>
        <v>441.08799999999997</v>
      </c>
      <c r="O60" s="11">
        <f t="shared" si="47"/>
        <v>435.96199999999999</v>
      </c>
      <c r="P60" s="11">
        <f t="shared" si="47"/>
        <v>431.666</v>
      </c>
      <c r="Q60" s="11">
        <f t="shared" si="47"/>
        <v>453.73399999999998</v>
      </c>
      <c r="R60" s="11">
        <f t="shared" si="47"/>
        <v>451.637</v>
      </c>
      <c r="S60" s="11">
        <f t="shared" si="47"/>
        <v>1040.0310000000002</v>
      </c>
      <c r="T60" s="11">
        <f t="shared" si="47"/>
        <v>1026.077</v>
      </c>
      <c r="U60" s="14">
        <f t="shared" si="47"/>
        <v>1022.6629999999999</v>
      </c>
    </row>
    <row r="61" spans="2:22" x14ac:dyDescent="0.25">
      <c r="B61" t="s">
        <v>75</v>
      </c>
      <c r="C61" s="10">
        <f>C52-C60</f>
        <v>1016.41</v>
      </c>
      <c r="D61" s="10">
        <f>D52-D60</f>
        <v>823.33200000000011</v>
      </c>
      <c r="E61" s="10">
        <f>E52-E60</f>
        <v>701.76900000000001</v>
      </c>
      <c r="F61" s="10">
        <f>F52-F60</f>
        <v>865.99</v>
      </c>
      <c r="G61" s="15">
        <f>G52-G60</f>
        <v>1036.6969999999999</v>
      </c>
      <c r="L61" s="10">
        <f t="shared" ref="L61:U61" si="48">L52-L60</f>
        <v>701.76900000000001</v>
      </c>
      <c r="M61" s="10">
        <f t="shared" si="48"/>
        <v>689.74200000000008</v>
      </c>
      <c r="N61" s="10">
        <f t="shared" si="48"/>
        <v>841.64700000000016</v>
      </c>
      <c r="O61" s="10">
        <f t="shared" si="48"/>
        <v>847.09899999999993</v>
      </c>
      <c r="P61" s="10">
        <f t="shared" si="48"/>
        <v>865.99</v>
      </c>
      <c r="Q61" s="10">
        <f t="shared" si="48"/>
        <v>873.41300000000024</v>
      </c>
      <c r="R61" s="10">
        <f t="shared" si="48"/>
        <v>892.52700000000027</v>
      </c>
      <c r="S61" s="10">
        <f t="shared" si="48"/>
        <v>1031.5239999999997</v>
      </c>
      <c r="T61" s="10">
        <f t="shared" si="48"/>
        <v>1036.6969999999999</v>
      </c>
      <c r="U61" s="15">
        <f t="shared" si="48"/>
        <v>1055.1530000000002</v>
      </c>
    </row>
    <row r="63" spans="2:22" s="1" customFormat="1" x14ac:dyDescent="0.25">
      <c r="B63" s="1" t="s">
        <v>221</v>
      </c>
      <c r="C63" s="56"/>
      <c r="D63" s="56"/>
      <c r="E63" s="56"/>
      <c r="F63" s="56"/>
      <c r="G63" s="57"/>
      <c r="P63" s="131">
        <f t="shared" ref="P63:U63" si="49">P58/L58-1</f>
        <v>6.8558834916758737E-3</v>
      </c>
      <c r="Q63" s="131">
        <f t="shared" si="49"/>
        <v>8.4882468139311218E-3</v>
      </c>
      <c r="R63" s="131">
        <f t="shared" si="49"/>
        <v>6.7114732081840378E-2</v>
      </c>
      <c r="S63" s="131">
        <f t="shared" si="49"/>
        <v>2.8025781356545254</v>
      </c>
      <c r="T63" s="131">
        <f t="shared" si="49"/>
        <v>2.7350682694810571</v>
      </c>
      <c r="U63" s="130">
        <f t="shared" si="49"/>
        <v>2.6614214126771452</v>
      </c>
    </row>
    <row r="81" spans="7:21" s="9" customFormat="1" x14ac:dyDescent="0.25">
      <c r="G81" s="42"/>
      <c r="U81" s="42"/>
    </row>
    <row r="82" spans="7:21" s="1" customFormat="1" x14ac:dyDescent="0.25">
      <c r="G82" s="16"/>
      <c r="U82" s="16"/>
    </row>
  </sheetData>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ignoredErrors>
    <ignoredError sqref="C5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workbookViewId="0">
      <selection activeCell="W46" sqref="W46"/>
    </sheetView>
  </sheetViews>
  <sheetFormatPr defaultRowHeight="15" x14ac:dyDescent="0.25"/>
  <sheetData>
    <row r="1" spans="1:1" x14ac:dyDescent="0.25">
      <c r="A1" s="8" t="s">
        <v>36</v>
      </c>
    </row>
  </sheetData>
  <hyperlinks>
    <hyperlink ref="A1" location="Main!A1" display="Main" xr:uid="{58C3B527-2D5B-414E-8D16-78915C434B11}"/>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5735-5460-414D-B5FC-C83DFBD00ECA}">
  <dimension ref="A1:R24"/>
  <sheetViews>
    <sheetView workbookViewId="0">
      <pane xSplit="1" ySplit="1" topLeftCell="H2" activePane="bottomRight" state="frozen"/>
      <selection pane="topRight" activeCell="B1" sqref="B1"/>
      <selection pane="bottomLeft" activeCell="A2" sqref="A2"/>
      <selection pane="bottomRight" activeCell="P15" sqref="P15"/>
    </sheetView>
  </sheetViews>
  <sheetFormatPr defaultRowHeight="15" x14ac:dyDescent="0.25"/>
  <cols>
    <col min="1" max="1" width="19.5703125" bestFit="1" customWidth="1"/>
  </cols>
  <sheetData>
    <row r="1" spans="1:18" x14ac:dyDescent="0.25">
      <c r="A1" t="s">
        <v>203</v>
      </c>
      <c r="B1">
        <v>2020</v>
      </c>
      <c r="C1">
        <v>2021</v>
      </c>
      <c r="D1">
        <v>2022</v>
      </c>
      <c r="E1">
        <v>2023</v>
      </c>
      <c r="F1">
        <v>2024</v>
      </c>
      <c r="I1" t="s">
        <v>10</v>
      </c>
      <c r="J1" t="s">
        <v>11</v>
      </c>
      <c r="K1" t="s">
        <v>6</v>
      </c>
      <c r="L1" t="s">
        <v>7</v>
      </c>
      <c r="M1" t="s">
        <v>8</v>
      </c>
      <c r="N1" t="s">
        <v>9</v>
      </c>
      <c r="O1" t="s">
        <v>34</v>
      </c>
      <c r="P1" t="s">
        <v>38</v>
      </c>
      <c r="Q1" t="s">
        <v>39</v>
      </c>
      <c r="R1" t="s">
        <v>61</v>
      </c>
    </row>
    <row r="2" spans="1:18" x14ac:dyDescent="0.25">
      <c r="A2" s="127" t="s">
        <v>179</v>
      </c>
    </row>
    <row r="3" spans="1:18" x14ac:dyDescent="0.25">
      <c r="A3" t="s">
        <v>204</v>
      </c>
      <c r="B3" s="10"/>
      <c r="C3" s="10">
        <v>102.151</v>
      </c>
      <c r="D3" s="10">
        <v>146.87100000000001</v>
      </c>
      <c r="E3" s="10">
        <v>237.20500000000001</v>
      </c>
      <c r="I3" s="10">
        <v>27.882000000000001</v>
      </c>
      <c r="J3" s="10"/>
      <c r="K3" s="10"/>
      <c r="L3" s="10"/>
      <c r="M3" s="10">
        <v>41.784999999999997</v>
      </c>
      <c r="N3" s="10">
        <v>47.686999999999998</v>
      </c>
      <c r="O3" s="10">
        <v>50.375999999999998</v>
      </c>
      <c r="P3" s="10">
        <v>70.716999999999999</v>
      </c>
      <c r="Q3" s="10">
        <v>68.424999999999997</v>
      </c>
      <c r="R3" s="10">
        <v>63.941000000000003</v>
      </c>
    </row>
    <row r="4" spans="1:18" x14ac:dyDescent="0.25">
      <c r="A4" t="s">
        <v>205</v>
      </c>
      <c r="B4" s="10"/>
      <c r="C4" s="10">
        <v>18.141999999999999</v>
      </c>
      <c r="D4" s="10">
        <v>64.230999999999995</v>
      </c>
      <c r="E4" s="10">
        <v>122.235</v>
      </c>
      <c r="I4" s="10">
        <v>4.9139999999999997</v>
      </c>
      <c r="J4" s="10"/>
      <c r="K4" s="10"/>
      <c r="L4" s="10"/>
      <c r="M4" s="10">
        <v>19.07</v>
      </c>
      <c r="N4" s="10">
        <v>22.024000000000001</v>
      </c>
      <c r="O4" s="10">
        <v>22.585000000000001</v>
      </c>
      <c r="P4" s="10">
        <v>38.994</v>
      </c>
      <c r="Q4" s="10">
        <v>38.631999999999998</v>
      </c>
      <c r="R4" s="10">
        <v>47.780999999999999</v>
      </c>
    </row>
    <row r="5" spans="1:18" x14ac:dyDescent="0.25">
      <c r="A5" t="s">
        <v>206</v>
      </c>
      <c r="B5" s="10"/>
      <c r="C5" s="10">
        <v>84.394999999999996</v>
      </c>
      <c r="D5" s="10">
        <v>110.375</v>
      </c>
      <c r="E5" s="10">
        <v>135.375</v>
      </c>
      <c r="I5" s="10">
        <v>21.948</v>
      </c>
      <c r="J5" s="10"/>
      <c r="K5" s="10"/>
      <c r="L5" s="10"/>
      <c r="M5" s="10">
        <v>30.574999999999999</v>
      </c>
      <c r="N5" s="10">
        <v>30.762</v>
      </c>
      <c r="O5" s="10">
        <v>31.856000000000002</v>
      </c>
      <c r="P5" s="10">
        <v>34.685000000000002</v>
      </c>
      <c r="Q5" s="10">
        <v>38.072000000000003</v>
      </c>
      <c r="R5" s="10">
        <v>37.932000000000002</v>
      </c>
    </row>
    <row r="6" spans="1:18" x14ac:dyDescent="0.25">
      <c r="A6" t="s">
        <v>207</v>
      </c>
      <c r="B6" s="10"/>
      <c r="C6" s="10">
        <v>80.914000000000001</v>
      </c>
      <c r="D6" s="10">
        <v>129.578</v>
      </c>
      <c r="E6" s="10">
        <v>230.21700000000001</v>
      </c>
      <c r="I6" s="10">
        <v>22.501000000000001</v>
      </c>
      <c r="J6" s="10"/>
      <c r="K6" s="10"/>
      <c r="L6" s="10"/>
      <c r="M6" s="10">
        <v>33.481999999999999</v>
      </c>
      <c r="N6" s="10">
        <v>31.25</v>
      </c>
      <c r="O6" s="10">
        <v>39.295000000000002</v>
      </c>
      <c r="P6" s="10">
        <v>78.929000000000002</v>
      </c>
      <c r="Q6" s="10">
        <v>80.742999999999995</v>
      </c>
      <c r="R6" s="10">
        <v>80.381</v>
      </c>
    </row>
    <row r="7" spans="1:18" x14ac:dyDescent="0.25">
      <c r="A7" t="s">
        <v>208</v>
      </c>
      <c r="B7" s="10"/>
      <c r="C7" s="10">
        <v>75.966999999999999</v>
      </c>
      <c r="D7" s="10">
        <v>190.34899999999999</v>
      </c>
      <c r="E7" s="10">
        <v>273.96100000000001</v>
      </c>
      <c r="I7" s="10">
        <v>23.183</v>
      </c>
      <c r="J7" s="10"/>
      <c r="K7" s="10"/>
      <c r="L7" s="10"/>
      <c r="M7" s="10">
        <v>60.194000000000003</v>
      </c>
      <c r="N7" s="10">
        <v>59.457000000000001</v>
      </c>
      <c r="O7" s="10">
        <v>66.210999999999999</v>
      </c>
      <c r="P7" s="10">
        <v>73.650000000000006</v>
      </c>
      <c r="Q7" s="10">
        <v>74.643000000000001</v>
      </c>
      <c r="R7" s="10">
        <v>88.650999999999996</v>
      </c>
    </row>
    <row r="8" spans="1:18" x14ac:dyDescent="0.25">
      <c r="A8" s="1" t="s">
        <v>209</v>
      </c>
      <c r="B8" s="11">
        <f>SUM(B3:B7)</f>
        <v>0</v>
      </c>
      <c r="C8" s="11">
        <f>SUM(C3:C7)</f>
        <v>361.56899999999996</v>
      </c>
      <c r="D8" s="11">
        <f>SUM(D3:D7)</f>
        <v>641.404</v>
      </c>
      <c r="E8" s="11">
        <f>SUM(E3:E7)</f>
        <v>998.99300000000005</v>
      </c>
      <c r="I8" s="11">
        <f t="shared" ref="I8:P8" si="0">SUM(I3:I7)</f>
        <v>100.428</v>
      </c>
      <c r="J8" s="11">
        <f t="shared" si="0"/>
        <v>0</v>
      </c>
      <c r="K8" s="11">
        <f t="shared" si="0"/>
        <v>0</v>
      </c>
      <c r="L8" s="11">
        <f t="shared" si="0"/>
        <v>0</v>
      </c>
      <c r="M8" s="11">
        <f t="shared" si="0"/>
        <v>185.10599999999999</v>
      </c>
      <c r="N8" s="11">
        <f t="shared" ref="N8" si="1">SUM(N3:N7)</f>
        <v>191.18</v>
      </c>
      <c r="O8" s="11">
        <f t="shared" si="0"/>
        <v>210.32300000000004</v>
      </c>
      <c r="P8" s="11">
        <f t="shared" si="0"/>
        <v>296.97500000000002</v>
      </c>
      <c r="Q8" s="11">
        <f>SUM(Q3:Q7)</f>
        <v>300.51499999999999</v>
      </c>
      <c r="R8" s="11">
        <f>SUM(R3:R7)</f>
        <v>318.68599999999998</v>
      </c>
    </row>
    <row r="9" spans="1:18" s="1" customFormat="1" x14ac:dyDescent="0.25">
      <c r="A9"/>
      <c r="B9"/>
      <c r="C9"/>
      <c r="D9"/>
      <c r="E9"/>
      <c r="I9"/>
      <c r="J9"/>
      <c r="K9"/>
      <c r="L9"/>
      <c r="M9"/>
      <c r="N9"/>
      <c r="O9"/>
      <c r="P9"/>
      <c r="Q9"/>
      <c r="R9"/>
    </row>
    <row r="10" spans="1:18" x14ac:dyDescent="0.25">
      <c r="A10" t="s">
        <v>210</v>
      </c>
      <c r="D10" s="3">
        <f t="shared" ref="D10:E14" si="2">D3/C3-1</f>
        <v>0.4377832816125149</v>
      </c>
      <c r="E10" s="3">
        <f t="shared" si="2"/>
        <v>0.61505675048171526</v>
      </c>
      <c r="I10" s="3"/>
      <c r="J10" s="3"/>
      <c r="K10" s="3"/>
      <c r="L10" s="3"/>
      <c r="M10" s="3">
        <f t="shared" ref="M10:P10" si="3">M3/I3-1</f>
        <v>0.49863711354996032</v>
      </c>
      <c r="N10" s="3" t="e">
        <f t="shared" si="3"/>
        <v>#DIV/0!</v>
      </c>
      <c r="O10" s="3" t="e">
        <f t="shared" si="3"/>
        <v>#DIV/0!</v>
      </c>
      <c r="P10" s="3" t="e">
        <f t="shared" si="3"/>
        <v>#DIV/0!</v>
      </c>
      <c r="Q10" s="3">
        <f t="shared" ref="Q10:R14" si="4">Q3/M3-1</f>
        <v>0.63754935981811656</v>
      </c>
      <c r="R10" s="3">
        <f t="shared" si="4"/>
        <v>0.34084761045987388</v>
      </c>
    </row>
    <row r="11" spans="1:18" x14ac:dyDescent="0.25">
      <c r="A11" t="s">
        <v>211</v>
      </c>
      <c r="D11" s="3">
        <f t="shared" si="2"/>
        <v>2.5404586043435122</v>
      </c>
      <c r="E11" s="3">
        <f t="shared" si="2"/>
        <v>0.90305304292319932</v>
      </c>
      <c r="I11" s="3"/>
      <c r="J11" s="3"/>
      <c r="K11" s="3"/>
      <c r="L11" s="3"/>
      <c r="M11" s="3">
        <f t="shared" ref="M11:P11" si="5">M4/I4-1</f>
        <v>2.880748880748881</v>
      </c>
      <c r="N11" s="3" t="e">
        <f t="shared" si="5"/>
        <v>#DIV/0!</v>
      </c>
      <c r="O11" s="3" t="e">
        <f t="shared" si="5"/>
        <v>#DIV/0!</v>
      </c>
      <c r="P11" s="3" t="e">
        <f t="shared" si="5"/>
        <v>#DIV/0!</v>
      </c>
      <c r="Q11" s="3">
        <f t="shared" si="4"/>
        <v>1.0257996853696905</v>
      </c>
      <c r="R11" s="3">
        <f t="shared" si="4"/>
        <v>1.1694969124591355</v>
      </c>
    </row>
    <row r="12" spans="1:18" x14ac:dyDescent="0.25">
      <c r="A12" t="s">
        <v>212</v>
      </c>
      <c r="D12" s="3">
        <f t="shared" si="2"/>
        <v>0.3078381420700278</v>
      </c>
      <c r="E12" s="3">
        <f t="shared" si="2"/>
        <v>0.22650056625141568</v>
      </c>
      <c r="I12" s="3"/>
      <c r="J12" s="3"/>
      <c r="K12" s="3"/>
      <c r="L12" s="3"/>
      <c r="M12" s="3">
        <f t="shared" ref="M12:P12" si="6">M5/I5-1</f>
        <v>0.39306542737379258</v>
      </c>
      <c r="N12" s="3" t="e">
        <f t="shared" si="6"/>
        <v>#DIV/0!</v>
      </c>
      <c r="O12" s="3" t="e">
        <f t="shared" si="6"/>
        <v>#DIV/0!</v>
      </c>
      <c r="P12" s="3" t="e">
        <f t="shared" si="6"/>
        <v>#DIV/0!</v>
      </c>
      <c r="Q12" s="3">
        <f t="shared" si="4"/>
        <v>0.24520032706459527</v>
      </c>
      <c r="R12" s="3">
        <f t="shared" si="4"/>
        <v>0.23307977374683064</v>
      </c>
    </row>
    <row r="13" spans="1:18" x14ac:dyDescent="0.25">
      <c r="A13" t="s">
        <v>213</v>
      </c>
      <c r="D13" s="3">
        <f t="shared" si="2"/>
        <v>0.6014286773611488</v>
      </c>
      <c r="E13" s="3">
        <f t="shared" si="2"/>
        <v>0.77666733550448375</v>
      </c>
      <c r="I13" s="3"/>
      <c r="J13" s="3"/>
      <c r="K13" s="3"/>
      <c r="L13" s="3"/>
      <c r="M13" s="3">
        <f t="shared" ref="M13:P13" si="7">M6/I6-1</f>
        <v>0.48802275454424238</v>
      </c>
      <c r="N13" s="3" t="e">
        <f t="shared" si="7"/>
        <v>#DIV/0!</v>
      </c>
      <c r="O13" s="3" t="e">
        <f t="shared" si="7"/>
        <v>#DIV/0!</v>
      </c>
      <c r="P13" s="3" t="e">
        <f t="shared" si="7"/>
        <v>#DIV/0!</v>
      </c>
      <c r="Q13" s="3">
        <f t="shared" si="4"/>
        <v>1.4115345558807717</v>
      </c>
      <c r="R13" s="3">
        <f t="shared" si="4"/>
        <v>1.5721919999999998</v>
      </c>
    </row>
    <row r="14" spans="1:18" x14ac:dyDescent="0.25">
      <c r="A14" t="s">
        <v>214</v>
      </c>
      <c r="D14" s="3">
        <f t="shared" si="2"/>
        <v>1.5056800979372622</v>
      </c>
      <c r="E14" s="3">
        <f t="shared" si="2"/>
        <v>0.4392563134032752</v>
      </c>
      <c r="I14" s="3"/>
      <c r="J14" s="3"/>
      <c r="K14" s="3"/>
      <c r="L14" s="3"/>
      <c r="M14" s="3">
        <f t="shared" ref="M14:P14" si="8">M7/I7-1</f>
        <v>1.5964715524306605</v>
      </c>
      <c r="N14" s="3" t="e">
        <f t="shared" si="8"/>
        <v>#DIV/0!</v>
      </c>
      <c r="O14" s="3" t="e">
        <f t="shared" si="8"/>
        <v>#DIV/0!</v>
      </c>
      <c r="P14" s="3" t="e">
        <f t="shared" si="8"/>
        <v>#DIV/0!</v>
      </c>
      <c r="Q14" s="3">
        <f t="shared" si="4"/>
        <v>0.24004053560155492</v>
      </c>
      <c r="R14" s="3">
        <f t="shared" si="4"/>
        <v>0.49101030997191231</v>
      </c>
    </row>
    <row r="16" spans="1:18" x14ac:dyDescent="0.25">
      <c r="A16" s="127" t="s">
        <v>215</v>
      </c>
    </row>
    <row r="17" spans="1:18" x14ac:dyDescent="0.25">
      <c r="A17" t="s">
        <v>216</v>
      </c>
      <c r="B17" s="10"/>
      <c r="C17" s="10">
        <v>148.17099999999999</v>
      </c>
      <c r="D17" s="10">
        <v>242.364</v>
      </c>
      <c r="E17" s="10">
        <v>329.47300000000001</v>
      </c>
      <c r="I17" s="10">
        <v>39.715000000000003</v>
      </c>
      <c r="M17" s="10">
        <v>69.698999999999998</v>
      </c>
      <c r="N17" s="10">
        <v>66.643000000000001</v>
      </c>
      <c r="O17" s="10">
        <v>68.007000000000005</v>
      </c>
      <c r="P17" s="10">
        <v>97.286000000000001</v>
      </c>
      <c r="Q17" s="10">
        <v>97.537000000000006</v>
      </c>
      <c r="R17" s="10">
        <v>102.352</v>
      </c>
    </row>
    <row r="18" spans="1:18" x14ac:dyDescent="0.25">
      <c r="A18" t="s">
        <v>217</v>
      </c>
      <c r="B18" s="10"/>
      <c r="C18" s="10">
        <v>40.97</v>
      </c>
      <c r="D18" s="10">
        <v>51.256</v>
      </c>
      <c r="E18" s="10">
        <v>78.715999999999994</v>
      </c>
      <c r="I18" s="10">
        <v>11.502000000000001</v>
      </c>
      <c r="M18" s="10">
        <v>14.773999999999999</v>
      </c>
      <c r="N18" s="10">
        <v>16.652000000000001</v>
      </c>
      <c r="O18" s="10">
        <v>16.834</v>
      </c>
      <c r="P18" s="10">
        <v>23.594999999999999</v>
      </c>
      <c r="Q18" s="10">
        <v>21.635000000000002</v>
      </c>
      <c r="R18" s="10">
        <v>21.347999999999999</v>
      </c>
    </row>
    <row r="19" spans="1:18" x14ac:dyDescent="0.25">
      <c r="A19" t="s">
        <v>218</v>
      </c>
      <c r="B19" s="10"/>
      <c r="C19" s="10">
        <v>1.8149999999999999</v>
      </c>
      <c r="D19" s="10">
        <v>6.7649999999999997</v>
      </c>
      <c r="E19" s="10">
        <v>9.2970000000000006</v>
      </c>
      <c r="I19" s="10">
        <v>0.51700000000000002</v>
      </c>
      <c r="M19" s="10">
        <v>2.0270000000000001</v>
      </c>
      <c r="N19" s="10">
        <v>2.0049999999999999</v>
      </c>
      <c r="O19" s="10">
        <v>2.1680000000000001</v>
      </c>
      <c r="P19" s="10">
        <v>2.359</v>
      </c>
      <c r="Q19" s="10">
        <v>2.7650000000000001</v>
      </c>
      <c r="R19" s="10">
        <v>2.58</v>
      </c>
    </row>
    <row r="20" spans="1:18" x14ac:dyDescent="0.25">
      <c r="A20" t="s">
        <v>219</v>
      </c>
      <c r="B20" s="10"/>
      <c r="C20" s="10">
        <v>25.556999999999999</v>
      </c>
      <c r="D20" s="10">
        <v>43.728999999999999</v>
      </c>
      <c r="E20" s="10">
        <v>60.548000000000002</v>
      </c>
      <c r="I20" s="10">
        <v>6.4050000000000002</v>
      </c>
      <c r="M20" s="10">
        <v>12.840999999999999</v>
      </c>
      <c r="N20" s="10">
        <v>13.555</v>
      </c>
      <c r="O20" s="10">
        <v>13.958</v>
      </c>
      <c r="P20" s="10">
        <v>17.77</v>
      </c>
      <c r="Q20" s="10">
        <v>15.265000000000001</v>
      </c>
      <c r="R20" s="10">
        <v>17.318000000000001</v>
      </c>
    </row>
    <row r="21" spans="1:18" x14ac:dyDescent="0.25">
      <c r="A21" t="s">
        <v>24</v>
      </c>
      <c r="B21" s="10"/>
      <c r="C21" s="10">
        <v>45.301000000000002</v>
      </c>
      <c r="D21" s="10">
        <v>53.186999999999998</v>
      </c>
      <c r="E21" s="10">
        <v>78.480999999999995</v>
      </c>
      <c r="I21" s="10">
        <v>13.048</v>
      </c>
      <c r="M21" s="10">
        <v>16.155000000000001</v>
      </c>
      <c r="N21" s="10">
        <v>16.603999999999999</v>
      </c>
      <c r="O21" s="10">
        <v>17.297000000000001</v>
      </c>
      <c r="P21" s="10">
        <v>23.228999999999999</v>
      </c>
      <c r="Q21" s="10">
        <v>21.350999999999999</v>
      </c>
      <c r="R21" s="10">
        <v>23.957999999999998</v>
      </c>
    </row>
    <row r="22" spans="1:18" s="1" customFormat="1" x14ac:dyDescent="0.25">
      <c r="A22" s="1" t="s">
        <v>209</v>
      </c>
      <c r="B22" s="11">
        <f>SUM(B17:B21)</f>
        <v>0</v>
      </c>
      <c r="C22" s="11">
        <f t="shared" ref="C22:E22" si="9">SUM(C17:C21)</f>
        <v>261.81399999999996</v>
      </c>
      <c r="D22" s="11">
        <f>SUM(D17:D21)</f>
        <v>397.30099999999999</v>
      </c>
      <c r="E22" s="11">
        <f t="shared" si="9"/>
        <v>556.5150000000001</v>
      </c>
      <c r="I22" s="11">
        <f t="shared" ref="I22:P22" si="10">SUM(I17:I21)</f>
        <v>71.187000000000012</v>
      </c>
      <c r="J22" s="11">
        <f t="shared" si="10"/>
        <v>0</v>
      </c>
      <c r="K22" s="11">
        <f t="shared" si="10"/>
        <v>0</v>
      </c>
      <c r="L22" s="11">
        <f t="shared" si="10"/>
        <v>0</v>
      </c>
      <c r="M22" s="11">
        <f t="shared" si="10"/>
        <v>115.496</v>
      </c>
      <c r="N22" s="11">
        <f t="shared" ref="N22" si="11">SUM(N17:N21)</f>
        <v>115.45899999999999</v>
      </c>
      <c r="O22" s="11">
        <f t="shared" si="10"/>
        <v>118.26400000000001</v>
      </c>
      <c r="P22" s="11">
        <f t="shared" si="10"/>
        <v>164.23899999999998</v>
      </c>
      <c r="Q22" s="11">
        <f>SUM(Q17:Q21)</f>
        <v>158.553</v>
      </c>
      <c r="R22" s="11">
        <f>SUM(R17:R21)</f>
        <v>167.55600000000001</v>
      </c>
    </row>
    <row r="24" spans="1:18" x14ac:dyDescent="0.25">
      <c r="A24" t="s">
        <v>220</v>
      </c>
      <c r="B24" s="3" t="e">
        <f>1-B22/B8</f>
        <v>#DIV/0!</v>
      </c>
      <c r="C24" s="3">
        <f>1-C22/C8</f>
        <v>0.2758947808025578</v>
      </c>
      <c r="D24" s="3">
        <f>1-D22/D8</f>
        <v>0.38057604879296048</v>
      </c>
      <c r="E24" s="3">
        <f>1-E22/E8</f>
        <v>0.44292402449266399</v>
      </c>
      <c r="I24" s="3">
        <f t="shared" ref="I24:P24" si="12">1-I22/I8</f>
        <v>0.29116381885529918</v>
      </c>
      <c r="J24" s="3" t="e">
        <f t="shared" si="12"/>
        <v>#DIV/0!</v>
      </c>
      <c r="K24" s="3" t="e">
        <f t="shared" si="12"/>
        <v>#DIV/0!</v>
      </c>
      <c r="L24" s="3" t="e">
        <f t="shared" si="12"/>
        <v>#DIV/0!</v>
      </c>
      <c r="M24" s="3">
        <f t="shared" si="12"/>
        <v>0.37605480103292166</v>
      </c>
      <c r="N24" s="3">
        <f t="shared" ref="N24" si="13">1-N22/N8</f>
        <v>0.39607176482895712</v>
      </c>
      <c r="O24" s="3">
        <f t="shared" si="12"/>
        <v>0.43770296163519928</v>
      </c>
      <c r="P24" s="3">
        <f t="shared" si="12"/>
        <v>0.44696018183348785</v>
      </c>
      <c r="Q24" s="3">
        <f>1-Q22/Q8</f>
        <v>0.4723957206795002</v>
      </c>
      <c r="R24" s="3">
        <f>1-R22/R8</f>
        <v>0.47422855098749228</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M2304"/>
  <sheetViews>
    <sheetView workbookViewId="0">
      <selection activeCell="F10" sqref="F10"/>
    </sheetView>
  </sheetViews>
  <sheetFormatPr defaultRowHeight="15" x14ac:dyDescent="0.25"/>
  <cols>
    <col min="1" max="1" width="5.28515625" customWidth="1"/>
    <col min="2" max="2" width="11.7109375" customWidth="1"/>
    <col min="3" max="3" width="9.42578125" customWidth="1"/>
    <col min="5" max="5" width="12.140625" customWidth="1"/>
    <col min="6" max="6" width="17.28515625" customWidth="1"/>
    <col min="11" max="11" width="10.140625" bestFit="1" customWidth="1"/>
    <col min="13" max="13" width="12.42578125" customWidth="1"/>
    <col min="20" max="20" width="10.140625" customWidth="1"/>
  </cols>
  <sheetData>
    <row r="1" spans="1:13" x14ac:dyDescent="0.25">
      <c r="A1" s="8" t="s">
        <v>36</v>
      </c>
      <c r="B1" t="s">
        <v>49</v>
      </c>
      <c r="C1" s="17" t="s">
        <v>50</v>
      </c>
    </row>
    <row r="2" spans="1:13" x14ac:dyDescent="0.25">
      <c r="B2" s="12">
        <v>45411</v>
      </c>
      <c r="C2" s="18">
        <v>93.889999000000003</v>
      </c>
      <c r="E2" t="s">
        <v>49</v>
      </c>
      <c r="F2" t="s">
        <v>51</v>
      </c>
      <c r="M2" t="s">
        <v>52</v>
      </c>
    </row>
    <row r="3" spans="1:13" x14ac:dyDescent="0.25">
      <c r="B3" s="12">
        <v>45404</v>
      </c>
      <c r="C3" s="18">
        <v>95.720000999999996</v>
      </c>
      <c r="E3" s="12">
        <v>45328</v>
      </c>
      <c r="F3" t="s">
        <v>54</v>
      </c>
      <c r="M3" s="12"/>
    </row>
    <row r="4" spans="1:13" x14ac:dyDescent="0.25">
      <c r="B4" s="12">
        <v>45397</v>
      </c>
      <c r="C4" s="18">
        <v>89.510002</v>
      </c>
      <c r="E4" s="12">
        <v>45302</v>
      </c>
      <c r="F4" t="s">
        <v>54</v>
      </c>
      <c r="M4" s="12"/>
    </row>
    <row r="5" spans="1:13" x14ac:dyDescent="0.25">
      <c r="B5" s="12">
        <v>45390</v>
      </c>
      <c r="C5" s="18">
        <v>96.889999000000003</v>
      </c>
      <c r="M5" s="12"/>
    </row>
    <row r="6" spans="1:13" x14ac:dyDescent="0.25">
      <c r="B6" s="12">
        <v>45383</v>
      </c>
      <c r="C6" s="18">
        <v>98.699996999999996</v>
      </c>
      <c r="M6" s="12"/>
    </row>
    <row r="7" spans="1:13" x14ac:dyDescent="0.25">
      <c r="B7" s="12">
        <v>45376</v>
      </c>
      <c r="C7" s="18">
        <v>92</v>
      </c>
      <c r="M7" s="12"/>
    </row>
    <row r="8" spans="1:13" x14ac:dyDescent="0.25">
      <c r="B8" s="12">
        <v>45369</v>
      </c>
      <c r="C8" s="18">
        <v>90.870002999999997</v>
      </c>
      <c r="M8" s="12"/>
    </row>
    <row r="9" spans="1:13" x14ac:dyDescent="0.25">
      <c r="B9" s="12">
        <v>45362</v>
      </c>
      <c r="C9" s="18">
        <v>87.029999000000004</v>
      </c>
      <c r="M9" s="12"/>
    </row>
    <row r="10" spans="1:13" x14ac:dyDescent="0.25">
      <c r="B10" s="12">
        <v>45355</v>
      </c>
      <c r="C10" s="18">
        <v>81.449996999999996</v>
      </c>
      <c r="M10" s="12"/>
    </row>
    <row r="11" spans="1:13" x14ac:dyDescent="0.25">
      <c r="B11" s="12">
        <v>45348</v>
      </c>
      <c r="C11" s="18">
        <v>80.089995999999999</v>
      </c>
      <c r="M11" s="12"/>
    </row>
    <row r="12" spans="1:13" x14ac:dyDescent="0.25">
      <c r="B12" s="12">
        <v>45341</v>
      </c>
      <c r="C12" s="18">
        <v>72.919998000000007</v>
      </c>
      <c r="M12" s="12"/>
    </row>
    <row r="13" spans="1:13" x14ac:dyDescent="0.25">
      <c r="B13" s="12">
        <v>45334</v>
      </c>
      <c r="C13" s="18">
        <v>67.959998999999996</v>
      </c>
    </row>
    <row r="14" spans="1:13" x14ac:dyDescent="0.25">
      <c r="B14" s="12">
        <v>45327</v>
      </c>
      <c r="C14" s="18">
        <v>67.510002</v>
      </c>
    </row>
    <row r="15" spans="1:13" x14ac:dyDescent="0.25">
      <c r="B15" s="12">
        <v>45320</v>
      </c>
      <c r="C15" s="18">
        <v>65.569999999999993</v>
      </c>
    </row>
    <row r="16" spans="1:13" x14ac:dyDescent="0.25">
      <c r="B16" s="12">
        <v>45313</v>
      </c>
      <c r="C16" s="18">
        <v>73.75</v>
      </c>
    </row>
    <row r="17" spans="2:3" x14ac:dyDescent="0.25">
      <c r="B17" s="12">
        <v>45306</v>
      </c>
      <c r="C17" s="18">
        <v>68.309997999999993</v>
      </c>
    </row>
    <row r="18" spans="2:3" x14ac:dyDescent="0.25">
      <c r="B18" s="12">
        <v>45299</v>
      </c>
      <c r="C18" s="18">
        <v>65.699996999999996</v>
      </c>
    </row>
    <row r="19" spans="2:3" x14ac:dyDescent="0.25">
      <c r="B19" s="12">
        <v>45292</v>
      </c>
      <c r="C19" s="18">
        <v>69.430000000000007</v>
      </c>
    </row>
    <row r="20" spans="2:3" x14ac:dyDescent="0.25">
      <c r="B20" s="12">
        <v>45285</v>
      </c>
      <c r="C20" s="18">
        <v>72.110000999999997</v>
      </c>
    </row>
    <row r="21" spans="2:3" x14ac:dyDescent="0.25">
      <c r="B21" s="12">
        <v>45278</v>
      </c>
      <c r="C21" s="18">
        <v>71.290001000000004</v>
      </c>
    </row>
    <row r="22" spans="2:3" x14ac:dyDescent="0.25">
      <c r="B22" s="12">
        <v>45271</v>
      </c>
      <c r="C22" s="18">
        <v>63.549999</v>
      </c>
    </row>
    <row r="23" spans="2:3" x14ac:dyDescent="0.25">
      <c r="B23" s="12">
        <v>45264</v>
      </c>
      <c r="C23" s="18">
        <v>58.790000999999997</v>
      </c>
    </row>
    <row r="24" spans="2:3" x14ac:dyDescent="0.25">
      <c r="B24" s="12">
        <v>45257</v>
      </c>
      <c r="C24" s="18">
        <v>61.75</v>
      </c>
    </row>
    <row r="25" spans="2:3" x14ac:dyDescent="0.25">
      <c r="B25" s="12">
        <v>45250</v>
      </c>
      <c r="C25" s="18">
        <v>58.130001</v>
      </c>
    </row>
    <row r="26" spans="2:3" x14ac:dyDescent="0.25">
      <c r="B26" s="12">
        <v>45243</v>
      </c>
      <c r="C26" s="18">
        <v>57.77</v>
      </c>
    </row>
    <row r="27" spans="2:3" x14ac:dyDescent="0.25">
      <c r="B27" s="12">
        <v>45236</v>
      </c>
      <c r="C27" s="18">
        <v>60.349997999999999</v>
      </c>
    </row>
    <row r="28" spans="2:3" x14ac:dyDescent="0.25">
      <c r="B28" s="12">
        <v>45229</v>
      </c>
      <c r="C28" s="18">
        <v>70.419998000000007</v>
      </c>
    </row>
    <row r="29" spans="2:3" x14ac:dyDescent="0.25">
      <c r="B29" s="12">
        <v>45222</v>
      </c>
      <c r="C29" s="18">
        <v>68.580001999999993</v>
      </c>
    </row>
    <row r="30" spans="2:3" x14ac:dyDescent="0.25">
      <c r="B30" s="12">
        <v>45215</v>
      </c>
      <c r="C30" s="18">
        <v>70.419998000000007</v>
      </c>
    </row>
    <row r="31" spans="2:3" x14ac:dyDescent="0.25">
      <c r="B31" s="12">
        <v>45208</v>
      </c>
      <c r="C31" s="18">
        <v>69.430000000000007</v>
      </c>
    </row>
    <row r="32" spans="2:3" x14ac:dyDescent="0.25">
      <c r="B32" s="12">
        <v>45201</v>
      </c>
      <c r="C32" s="18">
        <v>66.339995999999999</v>
      </c>
    </row>
    <row r="33" spans="2:3" x14ac:dyDescent="0.25">
      <c r="B33" s="12">
        <v>45194</v>
      </c>
      <c r="C33" s="18">
        <v>71.069999999999993</v>
      </c>
    </row>
    <row r="34" spans="2:3" x14ac:dyDescent="0.25">
      <c r="B34" s="12">
        <v>45187</v>
      </c>
      <c r="C34" s="18">
        <v>65.910004000000001</v>
      </c>
    </row>
    <row r="35" spans="2:3" x14ac:dyDescent="0.25">
      <c r="B35" s="12">
        <v>45180</v>
      </c>
      <c r="C35" s="18">
        <v>67.599997999999999</v>
      </c>
    </row>
    <row r="36" spans="2:3" x14ac:dyDescent="0.25">
      <c r="B36" s="12">
        <v>45173</v>
      </c>
      <c r="C36" s="18">
        <v>69.019997000000004</v>
      </c>
    </row>
    <row r="37" spans="2:3" x14ac:dyDescent="0.25">
      <c r="B37" s="12">
        <v>45166</v>
      </c>
      <c r="C37" s="18">
        <v>67.680000000000007</v>
      </c>
    </row>
    <row r="38" spans="2:3" x14ac:dyDescent="0.25">
      <c r="B38" s="12">
        <v>45159</v>
      </c>
      <c r="C38" s="18">
        <v>61.130001</v>
      </c>
    </row>
    <row r="39" spans="2:3" x14ac:dyDescent="0.25">
      <c r="B39" s="12">
        <v>45152</v>
      </c>
      <c r="C39" s="18">
        <v>61.419998</v>
      </c>
    </row>
    <row r="40" spans="2:3" x14ac:dyDescent="0.25">
      <c r="B40" s="12">
        <v>45145</v>
      </c>
      <c r="C40" s="18">
        <v>63.290000999999997</v>
      </c>
    </row>
    <row r="41" spans="2:3" x14ac:dyDescent="0.25">
      <c r="B41" s="12">
        <v>45138</v>
      </c>
      <c r="C41" s="18">
        <v>64.139999000000003</v>
      </c>
    </row>
    <row r="42" spans="2:3" x14ac:dyDescent="0.25">
      <c r="B42" s="12">
        <v>45131</v>
      </c>
      <c r="C42" s="18">
        <v>61.959999000000003</v>
      </c>
    </row>
    <row r="43" spans="2:3" x14ac:dyDescent="0.25">
      <c r="B43" s="12">
        <v>45124</v>
      </c>
      <c r="C43" s="18">
        <v>58.459999000000003</v>
      </c>
    </row>
    <row r="44" spans="2:3" x14ac:dyDescent="0.25">
      <c r="B44" s="12">
        <v>45117</v>
      </c>
      <c r="C44" s="18">
        <v>59.799999</v>
      </c>
    </row>
    <row r="45" spans="2:3" x14ac:dyDescent="0.25">
      <c r="B45" s="12">
        <v>45110</v>
      </c>
      <c r="C45" s="18">
        <v>58.610000999999997</v>
      </c>
    </row>
    <row r="46" spans="2:3" x14ac:dyDescent="0.25">
      <c r="B46" s="12">
        <v>45103</v>
      </c>
      <c r="C46" s="18">
        <v>55.439999</v>
      </c>
    </row>
    <row r="47" spans="2:3" x14ac:dyDescent="0.25">
      <c r="B47" s="12">
        <v>45096</v>
      </c>
      <c r="C47" s="18">
        <v>46.720001000000003</v>
      </c>
    </row>
    <row r="48" spans="2:3" x14ac:dyDescent="0.25">
      <c r="B48" s="12">
        <v>45089</v>
      </c>
      <c r="C48" s="18">
        <v>43.509998000000003</v>
      </c>
    </row>
    <row r="49" spans="2:3" x14ac:dyDescent="0.25">
      <c r="B49" s="12">
        <v>45082</v>
      </c>
      <c r="C49" s="18">
        <v>47.700001</v>
      </c>
    </row>
    <row r="50" spans="2:3" x14ac:dyDescent="0.25">
      <c r="B50" s="12">
        <v>45075</v>
      </c>
      <c r="C50" s="18">
        <v>49.939999</v>
      </c>
    </row>
    <row r="51" spans="2:3" x14ac:dyDescent="0.25">
      <c r="B51" s="12">
        <v>45068</v>
      </c>
      <c r="C51" s="18">
        <v>47.009998000000003</v>
      </c>
    </row>
    <row r="52" spans="2:3" x14ac:dyDescent="0.25">
      <c r="B52" s="12">
        <v>45061</v>
      </c>
      <c r="C52" s="18">
        <v>45.049999</v>
      </c>
    </row>
    <row r="53" spans="2:3" x14ac:dyDescent="0.25">
      <c r="B53" s="12">
        <v>45054</v>
      </c>
      <c r="C53" s="18">
        <v>44.419998</v>
      </c>
    </row>
    <row r="54" spans="2:3" x14ac:dyDescent="0.25">
      <c r="B54" s="12">
        <v>45047</v>
      </c>
      <c r="C54" s="18">
        <v>43.189999</v>
      </c>
    </row>
    <row r="55" spans="2:3" x14ac:dyDescent="0.25">
      <c r="B55" s="12">
        <v>45040</v>
      </c>
      <c r="C55" s="18">
        <v>45.029998999999997</v>
      </c>
    </row>
    <row r="56" spans="2:3" x14ac:dyDescent="0.25">
      <c r="B56" s="12">
        <v>45033</v>
      </c>
      <c r="C56" s="18">
        <v>44.490001999999997</v>
      </c>
    </row>
    <row r="57" spans="2:3" x14ac:dyDescent="0.25">
      <c r="B57" s="12">
        <v>45026</v>
      </c>
      <c r="C57" s="18">
        <v>45.970001000000003</v>
      </c>
    </row>
    <row r="58" spans="2:3" x14ac:dyDescent="0.25">
      <c r="B58" s="12">
        <v>45019</v>
      </c>
      <c r="C58" s="18">
        <v>43.32</v>
      </c>
    </row>
    <row r="59" spans="2:3" x14ac:dyDescent="0.25">
      <c r="B59" s="12">
        <v>45012</v>
      </c>
      <c r="C59" s="18">
        <v>44.080002</v>
      </c>
    </row>
    <row r="60" spans="2:3" x14ac:dyDescent="0.25">
      <c r="B60" s="12">
        <v>45005</v>
      </c>
      <c r="C60" s="18">
        <v>40.5</v>
      </c>
    </row>
    <row r="61" spans="2:3" x14ac:dyDescent="0.25">
      <c r="B61" s="12">
        <v>44998</v>
      </c>
      <c r="C61" s="18">
        <v>39.709999000000003</v>
      </c>
    </row>
    <row r="62" spans="2:3" x14ac:dyDescent="0.25">
      <c r="B62" s="12">
        <v>44991</v>
      </c>
      <c r="C62" s="18">
        <v>45.84</v>
      </c>
    </row>
    <row r="63" spans="2:3" x14ac:dyDescent="0.25">
      <c r="B63" s="12">
        <v>44984</v>
      </c>
      <c r="C63" s="18">
        <v>49.5</v>
      </c>
    </row>
    <row r="64" spans="2:3" x14ac:dyDescent="0.25">
      <c r="B64" s="12">
        <v>44977</v>
      </c>
      <c r="C64" s="18">
        <v>43.810001</v>
      </c>
    </row>
    <row r="65" spans="2:3" x14ac:dyDescent="0.25">
      <c r="B65" s="12">
        <v>44970</v>
      </c>
      <c r="C65" s="18">
        <v>44.009998000000003</v>
      </c>
    </row>
    <row r="66" spans="2:3" x14ac:dyDescent="0.25">
      <c r="B66" s="12">
        <v>44963</v>
      </c>
      <c r="C66" s="18">
        <v>45.279998999999997</v>
      </c>
    </row>
    <row r="67" spans="2:3" x14ac:dyDescent="0.25">
      <c r="B67" s="12">
        <v>44956</v>
      </c>
      <c r="C67" s="18">
        <v>43.700001</v>
      </c>
    </row>
    <row r="68" spans="2:3" x14ac:dyDescent="0.25">
      <c r="B68" s="12">
        <v>44949</v>
      </c>
      <c r="C68" s="18">
        <v>43.25</v>
      </c>
    </row>
    <row r="69" spans="2:3" x14ac:dyDescent="0.25">
      <c r="B69" s="12">
        <v>44942</v>
      </c>
      <c r="C69" s="18">
        <v>42.52</v>
      </c>
    </row>
    <row r="70" spans="2:3" x14ac:dyDescent="0.25">
      <c r="B70" s="12">
        <v>44935</v>
      </c>
      <c r="C70" s="18">
        <v>39.049999</v>
      </c>
    </row>
    <row r="71" spans="2:3" x14ac:dyDescent="0.25">
      <c r="B71" s="12">
        <v>44928</v>
      </c>
      <c r="C71" s="18">
        <v>35.799999</v>
      </c>
    </row>
    <row r="72" spans="2:3" x14ac:dyDescent="0.25">
      <c r="B72" s="12">
        <v>44921</v>
      </c>
      <c r="C72" s="18">
        <v>36.849997999999999</v>
      </c>
    </row>
    <row r="73" spans="2:3" x14ac:dyDescent="0.25">
      <c r="B73" s="12">
        <v>44914</v>
      </c>
      <c r="C73" s="18">
        <v>34.889999000000003</v>
      </c>
    </row>
    <row r="74" spans="2:3" x14ac:dyDescent="0.25">
      <c r="B74" s="12">
        <v>44907</v>
      </c>
      <c r="C74" s="18">
        <v>31.059999000000001</v>
      </c>
    </row>
    <row r="75" spans="2:3" x14ac:dyDescent="0.25">
      <c r="B75" s="12">
        <v>44900</v>
      </c>
      <c r="C75" s="18">
        <v>29.4</v>
      </c>
    </row>
    <row r="76" spans="2:3" x14ac:dyDescent="0.25">
      <c r="B76" s="12">
        <v>44893</v>
      </c>
      <c r="C76" s="18">
        <v>32.380001</v>
      </c>
    </row>
    <row r="77" spans="2:3" x14ac:dyDescent="0.25">
      <c r="B77" s="12">
        <v>44886</v>
      </c>
      <c r="C77" s="18">
        <v>30.24</v>
      </c>
    </row>
    <row r="78" spans="2:3" x14ac:dyDescent="0.25">
      <c r="B78" s="12">
        <v>44879</v>
      </c>
      <c r="C78" s="18">
        <v>30.32</v>
      </c>
    </row>
    <row r="79" spans="2:3" x14ac:dyDescent="0.25">
      <c r="B79" s="12">
        <v>44872</v>
      </c>
      <c r="C79" s="18">
        <v>32.669998</v>
      </c>
    </row>
    <row r="80" spans="2:3" x14ac:dyDescent="0.25">
      <c r="B80" s="12">
        <v>44865</v>
      </c>
      <c r="C80" s="18">
        <v>33.439999</v>
      </c>
    </row>
    <row r="81" spans="2:3" x14ac:dyDescent="0.25">
      <c r="B81" s="12">
        <v>44858</v>
      </c>
      <c r="C81" s="18">
        <v>32.82</v>
      </c>
    </row>
    <row r="82" spans="2:3" x14ac:dyDescent="0.25">
      <c r="B82" s="12">
        <v>44851</v>
      </c>
      <c r="C82" s="18">
        <v>29.370000999999998</v>
      </c>
    </row>
    <row r="83" spans="2:3" x14ac:dyDescent="0.25">
      <c r="B83" s="12">
        <v>44844</v>
      </c>
      <c r="C83" s="18">
        <v>24.08</v>
      </c>
    </row>
    <row r="84" spans="2:3" x14ac:dyDescent="0.25">
      <c r="B84" s="12">
        <v>44837</v>
      </c>
      <c r="C84" s="18">
        <v>24.860001</v>
      </c>
    </row>
    <row r="85" spans="2:3" x14ac:dyDescent="0.25">
      <c r="B85" s="12">
        <v>44830</v>
      </c>
      <c r="C85" s="18">
        <v>21.700001</v>
      </c>
    </row>
    <row r="86" spans="2:3" x14ac:dyDescent="0.25">
      <c r="B86" s="12">
        <v>44823</v>
      </c>
      <c r="C86" s="18">
        <v>21.41</v>
      </c>
    </row>
    <row r="87" spans="2:3" x14ac:dyDescent="0.25">
      <c r="B87" s="12">
        <v>44816</v>
      </c>
      <c r="C87" s="18">
        <v>23.559999000000001</v>
      </c>
    </row>
    <row r="88" spans="2:3" x14ac:dyDescent="0.25">
      <c r="B88" s="12">
        <v>44809</v>
      </c>
      <c r="C88" s="18">
        <v>24.43</v>
      </c>
    </row>
    <row r="89" spans="2:3" x14ac:dyDescent="0.25">
      <c r="B89" s="12">
        <v>44802</v>
      </c>
      <c r="C89" s="18">
        <v>23.379999000000002</v>
      </c>
    </row>
    <row r="90" spans="2:3" x14ac:dyDescent="0.25">
      <c r="B90" s="12">
        <v>44795</v>
      </c>
      <c r="C90" s="18">
        <v>21.82</v>
      </c>
    </row>
    <row r="91" spans="2:3" x14ac:dyDescent="0.25">
      <c r="B91" s="12">
        <v>44788</v>
      </c>
      <c r="C91" s="18">
        <v>21.1</v>
      </c>
    </row>
    <row r="92" spans="2:3" x14ac:dyDescent="0.25">
      <c r="B92" s="12">
        <v>44781</v>
      </c>
      <c r="C92" s="18">
        <v>20.58</v>
      </c>
    </row>
    <row r="93" spans="2:3" x14ac:dyDescent="0.25">
      <c r="B93" s="12">
        <v>44774</v>
      </c>
      <c r="C93" s="18">
        <v>20.73</v>
      </c>
    </row>
    <row r="94" spans="2:3" x14ac:dyDescent="0.25">
      <c r="B94" s="12">
        <v>44767</v>
      </c>
      <c r="C94" s="18">
        <v>22.030000999999999</v>
      </c>
    </row>
    <row r="95" spans="2:3" x14ac:dyDescent="0.25">
      <c r="B95" s="12">
        <v>44760</v>
      </c>
      <c r="C95" s="18">
        <v>18.600000000000001</v>
      </c>
    </row>
    <row r="96" spans="2:3" x14ac:dyDescent="0.25">
      <c r="B96" s="12">
        <v>44753</v>
      </c>
      <c r="C96" s="18">
        <v>18.709999</v>
      </c>
    </row>
    <row r="97" spans="2:3" x14ac:dyDescent="0.25">
      <c r="B97" s="12">
        <v>44746</v>
      </c>
      <c r="C97" s="18">
        <v>19.5</v>
      </c>
    </row>
    <row r="98" spans="2:3" x14ac:dyDescent="0.25">
      <c r="B98" s="12">
        <v>44739</v>
      </c>
      <c r="C98" s="18">
        <v>20.98</v>
      </c>
    </row>
    <row r="99" spans="2:3" x14ac:dyDescent="0.25">
      <c r="B99" s="12">
        <v>44732</v>
      </c>
      <c r="C99" s="18">
        <v>21.83</v>
      </c>
    </row>
    <row r="100" spans="2:3" x14ac:dyDescent="0.25">
      <c r="B100" s="12">
        <v>44725</v>
      </c>
      <c r="C100" s="18">
        <v>21.700001</v>
      </c>
    </row>
    <row r="101" spans="2:3" x14ac:dyDescent="0.25">
      <c r="B101" s="12">
        <v>44718</v>
      </c>
      <c r="C101" s="18">
        <v>26.51</v>
      </c>
    </row>
    <row r="102" spans="2:3" x14ac:dyDescent="0.25">
      <c r="B102" s="12">
        <v>44711</v>
      </c>
      <c r="C102" s="18">
        <v>26.99</v>
      </c>
    </row>
    <row r="103" spans="2:3" x14ac:dyDescent="0.25">
      <c r="B103" s="12">
        <v>44704</v>
      </c>
      <c r="C103" s="18">
        <v>27.700001</v>
      </c>
    </row>
    <row r="104" spans="2:3" x14ac:dyDescent="0.25">
      <c r="B104" s="12">
        <v>44697</v>
      </c>
      <c r="C104" s="18">
        <v>25.059999000000001</v>
      </c>
    </row>
    <row r="105" spans="2:3" x14ac:dyDescent="0.25">
      <c r="B105" s="12">
        <v>44690</v>
      </c>
      <c r="C105" s="18">
        <v>21.280000999999999</v>
      </c>
    </row>
    <row r="106" spans="2:3" x14ac:dyDescent="0.25">
      <c r="B106" s="12">
        <v>44683</v>
      </c>
      <c r="C106" s="18">
        <v>21.549999</v>
      </c>
    </row>
    <row r="107" spans="2:3" x14ac:dyDescent="0.25">
      <c r="B107" s="12">
        <v>44676</v>
      </c>
      <c r="C107" s="18">
        <v>19.959999</v>
      </c>
    </row>
    <row r="108" spans="2:3" x14ac:dyDescent="0.25">
      <c r="B108" s="12">
        <v>44669</v>
      </c>
      <c r="C108" s="18">
        <v>20.079999999999998</v>
      </c>
    </row>
    <row r="109" spans="2:3" x14ac:dyDescent="0.25">
      <c r="B109" s="12">
        <v>44662</v>
      </c>
      <c r="C109" s="18">
        <v>22.879999000000002</v>
      </c>
    </row>
    <row r="110" spans="2:3" x14ac:dyDescent="0.25">
      <c r="B110" s="12">
        <v>44655</v>
      </c>
      <c r="C110" s="18">
        <v>21.9</v>
      </c>
    </row>
    <row r="111" spans="2:3" x14ac:dyDescent="0.25">
      <c r="B111" s="12">
        <v>44648</v>
      </c>
      <c r="C111" s="18">
        <v>22.200001</v>
      </c>
    </row>
    <row r="112" spans="2:3" x14ac:dyDescent="0.25">
      <c r="B112" s="12">
        <v>44641</v>
      </c>
      <c r="C112" s="18">
        <v>22.809999000000001</v>
      </c>
    </row>
    <row r="113" spans="2:3" x14ac:dyDescent="0.25">
      <c r="B113" s="12">
        <v>44634</v>
      </c>
      <c r="C113" s="18">
        <v>20.48</v>
      </c>
    </row>
    <row r="114" spans="2:3" x14ac:dyDescent="0.25">
      <c r="B114" s="12">
        <v>44627</v>
      </c>
      <c r="C114" s="18">
        <v>20.57</v>
      </c>
    </row>
    <row r="115" spans="2:3" x14ac:dyDescent="0.25">
      <c r="B115" s="12">
        <v>44620</v>
      </c>
      <c r="C115" s="18">
        <v>16.5</v>
      </c>
    </row>
    <row r="116" spans="2:3" x14ac:dyDescent="0.25">
      <c r="B116" s="12">
        <v>44613</v>
      </c>
      <c r="C116" s="18">
        <v>15.16</v>
      </c>
    </row>
    <row r="117" spans="2:3" x14ac:dyDescent="0.25">
      <c r="B117" s="12">
        <v>44606</v>
      </c>
      <c r="C117" s="18">
        <v>14.01</v>
      </c>
    </row>
    <row r="118" spans="2:3" x14ac:dyDescent="0.25">
      <c r="B118" s="12">
        <v>44599</v>
      </c>
      <c r="C118" s="18">
        <v>14.85</v>
      </c>
    </row>
    <row r="119" spans="2:3" x14ac:dyDescent="0.25">
      <c r="B119" s="12">
        <v>44592</v>
      </c>
      <c r="C119" s="18">
        <v>14.31</v>
      </c>
    </row>
    <row r="120" spans="2:3" x14ac:dyDescent="0.25">
      <c r="B120" s="12">
        <v>44585</v>
      </c>
      <c r="C120" s="18">
        <v>15.51</v>
      </c>
    </row>
    <row r="121" spans="2:3" x14ac:dyDescent="0.25">
      <c r="B121" s="12">
        <v>44578</v>
      </c>
      <c r="C121" s="18">
        <v>12.46</v>
      </c>
    </row>
    <row r="122" spans="2:3" x14ac:dyDescent="0.25">
      <c r="B122" s="12">
        <v>44571</v>
      </c>
      <c r="C122" s="18">
        <v>12.22</v>
      </c>
    </row>
    <row r="123" spans="2:3" x14ac:dyDescent="0.25">
      <c r="B123" s="12">
        <v>44564</v>
      </c>
      <c r="C123" s="18">
        <v>12.03</v>
      </c>
    </row>
    <row r="124" spans="2:3" x14ac:dyDescent="0.25">
      <c r="B124" s="12">
        <v>44557</v>
      </c>
      <c r="C124" s="18">
        <v>10.71</v>
      </c>
    </row>
    <row r="125" spans="2:3" x14ac:dyDescent="0.25">
      <c r="B125" s="12">
        <v>44550</v>
      </c>
      <c r="C125" s="18">
        <v>10.73</v>
      </c>
    </row>
    <row r="126" spans="2:3" x14ac:dyDescent="0.25">
      <c r="B126" s="12">
        <v>44543</v>
      </c>
      <c r="C126" s="18">
        <v>10.43</v>
      </c>
    </row>
    <row r="127" spans="2:3" x14ac:dyDescent="0.25">
      <c r="B127" s="12">
        <v>44536</v>
      </c>
      <c r="C127" s="18">
        <v>11.13</v>
      </c>
    </row>
    <row r="128" spans="2:3" x14ac:dyDescent="0.25">
      <c r="B128" s="12">
        <v>44529</v>
      </c>
      <c r="C128" s="18">
        <v>10.67</v>
      </c>
    </row>
    <row r="129" spans="2:3" x14ac:dyDescent="0.25">
      <c r="B129" s="12">
        <v>44522</v>
      </c>
      <c r="C129" s="18">
        <v>10.8</v>
      </c>
    </row>
    <row r="130" spans="2:3" x14ac:dyDescent="0.25">
      <c r="B130" s="12">
        <v>44515</v>
      </c>
      <c r="C130" s="18">
        <v>11.3</v>
      </c>
    </row>
    <row r="131" spans="2:3" x14ac:dyDescent="0.25">
      <c r="B131" s="12">
        <v>44508</v>
      </c>
      <c r="C131" s="18">
        <v>11.88</v>
      </c>
    </row>
    <row r="132" spans="2:3" x14ac:dyDescent="0.25">
      <c r="B132" s="12">
        <v>44501</v>
      </c>
      <c r="C132" s="18">
        <v>12.5</v>
      </c>
    </row>
    <row r="133" spans="2:3" x14ac:dyDescent="0.25">
      <c r="B133" s="12">
        <v>44494</v>
      </c>
      <c r="C133" s="18">
        <v>12.13</v>
      </c>
    </row>
    <row r="134" spans="2:3" x14ac:dyDescent="0.25">
      <c r="B134" s="12">
        <v>44487</v>
      </c>
      <c r="C134" s="18">
        <v>12.49</v>
      </c>
    </row>
    <row r="135" spans="2:3" x14ac:dyDescent="0.25">
      <c r="B135" s="12">
        <v>44480</v>
      </c>
      <c r="C135" s="18">
        <v>12.49</v>
      </c>
    </row>
    <row r="136" spans="2:3" x14ac:dyDescent="0.25">
      <c r="B136" s="12">
        <v>44473</v>
      </c>
      <c r="C136" s="18">
        <v>12.95</v>
      </c>
    </row>
    <row r="137" spans="2:3" x14ac:dyDescent="0.25">
      <c r="B137" s="12">
        <v>44466</v>
      </c>
      <c r="C137" s="18">
        <v>12.44</v>
      </c>
    </row>
    <row r="138" spans="2:3" x14ac:dyDescent="0.25">
      <c r="B138" s="12">
        <v>44459</v>
      </c>
      <c r="C138" s="18">
        <v>11.41</v>
      </c>
    </row>
    <row r="139" spans="2:3" x14ac:dyDescent="0.25">
      <c r="B139" s="12">
        <v>44452</v>
      </c>
      <c r="C139" s="18">
        <v>10.82</v>
      </c>
    </row>
    <row r="140" spans="2:3" x14ac:dyDescent="0.25">
      <c r="B140" s="12">
        <v>44445</v>
      </c>
      <c r="C140" s="18">
        <v>11.15</v>
      </c>
    </row>
    <row r="141" spans="2:3" x14ac:dyDescent="0.25">
      <c r="B141" s="12">
        <v>44438</v>
      </c>
      <c r="C141" s="18">
        <v>11.42</v>
      </c>
    </row>
    <row r="142" spans="2:3" x14ac:dyDescent="0.25">
      <c r="B142" s="12">
        <v>44431</v>
      </c>
      <c r="C142" s="18">
        <v>11.62</v>
      </c>
    </row>
    <row r="143" spans="2:3" x14ac:dyDescent="0.25">
      <c r="B143" s="12">
        <v>44424</v>
      </c>
      <c r="C143" s="18">
        <v>10.29</v>
      </c>
    </row>
    <row r="144" spans="2:3" x14ac:dyDescent="0.25">
      <c r="B144" s="12">
        <v>44417</v>
      </c>
      <c r="C144" s="18">
        <v>11.26</v>
      </c>
    </row>
    <row r="145" spans="2:3" x14ac:dyDescent="0.25">
      <c r="B145" s="12">
        <v>44410</v>
      </c>
      <c r="C145" s="18">
        <v>11.43</v>
      </c>
    </row>
    <row r="146" spans="2:3" x14ac:dyDescent="0.25">
      <c r="B146" s="12">
        <v>44403</v>
      </c>
      <c r="C146" s="18">
        <v>11.32</v>
      </c>
    </row>
    <row r="147" spans="2:3" x14ac:dyDescent="0.25">
      <c r="B147" s="12">
        <v>44396</v>
      </c>
      <c r="C147" s="18">
        <v>11.12</v>
      </c>
    </row>
    <row r="148" spans="2:3" x14ac:dyDescent="0.25">
      <c r="B148" s="12">
        <v>44389</v>
      </c>
      <c r="C148" s="18">
        <v>11.2</v>
      </c>
    </row>
    <row r="149" spans="2:3" x14ac:dyDescent="0.25">
      <c r="B149" s="12">
        <v>44382</v>
      </c>
      <c r="C149" s="18">
        <v>12.08</v>
      </c>
    </row>
    <row r="150" spans="2:3" x14ac:dyDescent="0.25">
      <c r="B150" s="12">
        <v>44375</v>
      </c>
      <c r="C150" s="18">
        <v>12.39</v>
      </c>
    </row>
    <row r="151" spans="2:3" x14ac:dyDescent="0.25">
      <c r="B151" s="12">
        <v>44368</v>
      </c>
      <c r="C151" s="18">
        <v>12.87</v>
      </c>
    </row>
    <row r="152" spans="2:3" x14ac:dyDescent="0.25">
      <c r="B152" s="12">
        <v>44361</v>
      </c>
      <c r="C152" s="18">
        <v>13.13</v>
      </c>
    </row>
    <row r="153" spans="2:3" x14ac:dyDescent="0.25">
      <c r="B153" s="12">
        <v>44354</v>
      </c>
      <c r="C153" s="18">
        <v>14.18</v>
      </c>
    </row>
    <row r="154" spans="2:3" x14ac:dyDescent="0.25">
      <c r="B154" s="12">
        <v>44347</v>
      </c>
      <c r="C154" s="18">
        <v>14.71</v>
      </c>
    </row>
    <row r="155" spans="2:3" x14ac:dyDescent="0.25">
      <c r="B155" s="12">
        <v>44340</v>
      </c>
      <c r="C155" s="18">
        <v>13.76</v>
      </c>
    </row>
    <row r="156" spans="2:3" x14ac:dyDescent="0.25">
      <c r="B156" s="12">
        <v>44333</v>
      </c>
      <c r="C156" s="18">
        <v>13.79</v>
      </c>
    </row>
    <row r="157" spans="2:3" x14ac:dyDescent="0.25">
      <c r="B157" s="12">
        <v>44326</v>
      </c>
      <c r="C157" s="18">
        <v>14.07</v>
      </c>
    </row>
    <row r="158" spans="2:3" x14ac:dyDescent="0.25">
      <c r="B158" s="12">
        <v>44319</v>
      </c>
      <c r="C158" s="18">
        <v>14</v>
      </c>
    </row>
    <row r="159" spans="2:3" x14ac:dyDescent="0.25">
      <c r="B159" s="12">
        <v>44312</v>
      </c>
      <c r="C159" s="18">
        <v>12.26</v>
      </c>
    </row>
    <row r="160" spans="2:3" x14ac:dyDescent="0.25">
      <c r="B160" s="12">
        <v>44305</v>
      </c>
      <c r="C160" s="18">
        <v>12.7</v>
      </c>
    </row>
    <row r="161" spans="2:3" x14ac:dyDescent="0.25">
      <c r="B161" s="12">
        <v>44298</v>
      </c>
      <c r="C161" s="18">
        <v>12.67</v>
      </c>
    </row>
    <row r="162" spans="2:3" x14ac:dyDescent="0.25">
      <c r="B162" s="12">
        <v>44291</v>
      </c>
      <c r="C162" s="18">
        <v>12.03</v>
      </c>
    </row>
    <row r="163" spans="2:3" x14ac:dyDescent="0.25">
      <c r="B163" s="12">
        <v>44284</v>
      </c>
      <c r="C163" s="18">
        <v>13</v>
      </c>
    </row>
    <row r="164" spans="2:3" x14ac:dyDescent="0.25">
      <c r="B164" s="12">
        <v>44277</v>
      </c>
      <c r="C164" s="18">
        <v>13</v>
      </c>
    </row>
    <row r="165" spans="2:3" x14ac:dyDescent="0.25">
      <c r="B165" s="12">
        <v>44270</v>
      </c>
      <c r="C165" s="18">
        <v>12.29</v>
      </c>
    </row>
    <row r="166" spans="2:3" x14ac:dyDescent="0.25">
      <c r="B166" s="12">
        <v>44263</v>
      </c>
      <c r="C166" s="18">
        <v>14.16</v>
      </c>
    </row>
    <row r="167" spans="2:3" x14ac:dyDescent="0.25">
      <c r="B167" s="12">
        <v>44256</v>
      </c>
      <c r="C167" s="18">
        <v>14.64</v>
      </c>
    </row>
    <row r="168" spans="2:3" x14ac:dyDescent="0.25">
      <c r="B168" s="12">
        <v>44249</v>
      </c>
      <c r="C168" s="18">
        <v>12.46</v>
      </c>
    </row>
    <row r="169" spans="2:3" x14ac:dyDescent="0.25">
      <c r="B169" s="12">
        <v>44242</v>
      </c>
      <c r="C169" s="18">
        <v>12.97</v>
      </c>
    </row>
    <row r="170" spans="2:3" x14ac:dyDescent="0.25">
      <c r="B170" s="12">
        <v>44235</v>
      </c>
      <c r="C170" s="18">
        <v>11.85</v>
      </c>
    </row>
    <row r="171" spans="2:3" x14ac:dyDescent="0.25">
      <c r="B171" s="12">
        <v>44228</v>
      </c>
      <c r="C171" s="18">
        <v>11.52</v>
      </c>
    </row>
    <row r="172" spans="2:3" x14ac:dyDescent="0.25">
      <c r="B172" s="12">
        <v>44221</v>
      </c>
      <c r="C172" s="18">
        <v>9.49</v>
      </c>
    </row>
    <row r="173" spans="2:3" x14ac:dyDescent="0.25">
      <c r="B173" s="12">
        <v>44214</v>
      </c>
      <c r="C173" s="18">
        <v>10.98</v>
      </c>
    </row>
    <row r="174" spans="2:3" x14ac:dyDescent="0.25">
      <c r="B174" s="12">
        <v>44207</v>
      </c>
      <c r="C174" s="18">
        <v>11.51</v>
      </c>
    </row>
    <row r="175" spans="2:3" x14ac:dyDescent="0.25">
      <c r="B175" s="12">
        <v>44200</v>
      </c>
      <c r="C175" s="18">
        <v>10.56</v>
      </c>
    </row>
    <row r="176" spans="2:3" x14ac:dyDescent="0.25">
      <c r="B176" s="12">
        <v>44193</v>
      </c>
      <c r="C176" s="18">
        <v>8.6301710000000007</v>
      </c>
    </row>
    <row r="177" spans="2:3" x14ac:dyDescent="0.25">
      <c r="B177" s="12">
        <v>44186</v>
      </c>
      <c r="C177" s="18">
        <v>8.7000910000000005</v>
      </c>
    </row>
    <row r="178" spans="2:3" x14ac:dyDescent="0.25">
      <c r="B178" s="12">
        <v>44179</v>
      </c>
      <c r="C178" s="18">
        <v>9.0996349999999993</v>
      </c>
    </row>
    <row r="179" spans="2:3" x14ac:dyDescent="0.25">
      <c r="B179" s="12">
        <v>44172</v>
      </c>
      <c r="C179" s="18">
        <v>9.4692139999999991</v>
      </c>
    </row>
    <row r="180" spans="2:3" x14ac:dyDescent="0.25">
      <c r="B180" s="12">
        <v>44165</v>
      </c>
      <c r="C180" s="18">
        <v>10.088509999999999</v>
      </c>
    </row>
    <row r="181" spans="2:3" x14ac:dyDescent="0.25">
      <c r="B181" s="12">
        <v>44158</v>
      </c>
      <c r="C181" s="18">
        <v>10.138453</v>
      </c>
    </row>
    <row r="182" spans="2:3" x14ac:dyDescent="0.25">
      <c r="B182" s="12">
        <v>44151</v>
      </c>
      <c r="C182" s="18">
        <v>9.5091699999999992</v>
      </c>
    </row>
    <row r="183" spans="2:3" x14ac:dyDescent="0.25">
      <c r="B183" s="12">
        <v>44144</v>
      </c>
      <c r="C183" s="18">
        <v>7.8910130000000001</v>
      </c>
    </row>
    <row r="184" spans="2:3" x14ac:dyDescent="0.25">
      <c r="B184" s="12">
        <v>44137</v>
      </c>
      <c r="C184" s="18">
        <v>5.9432309999999999</v>
      </c>
    </row>
    <row r="185" spans="2:3" x14ac:dyDescent="0.25">
      <c r="B185" s="12">
        <v>44130</v>
      </c>
      <c r="C185" s="18">
        <v>5.8533330000000001</v>
      </c>
    </row>
    <row r="186" spans="2:3" x14ac:dyDescent="0.25">
      <c r="B186" s="12">
        <v>44123</v>
      </c>
      <c r="C186" s="18">
        <v>6.2029350000000001</v>
      </c>
    </row>
    <row r="187" spans="2:3" x14ac:dyDescent="0.25">
      <c r="B187" s="12">
        <v>44116</v>
      </c>
      <c r="C187" s="18">
        <v>6.1130370000000003</v>
      </c>
    </row>
    <row r="188" spans="2:3" x14ac:dyDescent="0.25">
      <c r="B188" s="12">
        <v>44109</v>
      </c>
      <c r="C188" s="18">
        <v>6.4926050000000002</v>
      </c>
    </row>
    <row r="189" spans="2:3" x14ac:dyDescent="0.25">
      <c r="B189" s="12">
        <v>44102</v>
      </c>
      <c r="C189" s="18">
        <v>6.4027079999999996</v>
      </c>
    </row>
    <row r="190" spans="2:3" x14ac:dyDescent="0.25">
      <c r="B190" s="12">
        <v>44095</v>
      </c>
      <c r="C190" s="18">
        <v>6.3427759999999997</v>
      </c>
    </row>
    <row r="191" spans="2:3" x14ac:dyDescent="0.25">
      <c r="B191" s="12">
        <v>44088</v>
      </c>
      <c r="C191" s="18">
        <v>7.5114450000000001</v>
      </c>
    </row>
    <row r="192" spans="2:3" x14ac:dyDescent="0.25">
      <c r="B192" s="12">
        <v>44081</v>
      </c>
      <c r="C192" s="18">
        <v>6.4426620000000003</v>
      </c>
    </row>
    <row r="193" spans="2:3" x14ac:dyDescent="0.25">
      <c r="B193" s="12">
        <v>44074</v>
      </c>
      <c r="C193" s="18">
        <v>7.2717179999999999</v>
      </c>
    </row>
    <row r="194" spans="2:3" x14ac:dyDescent="0.25">
      <c r="B194" s="12">
        <v>44067</v>
      </c>
      <c r="C194" s="18">
        <v>7.2817059999999998</v>
      </c>
    </row>
    <row r="195" spans="2:3" x14ac:dyDescent="0.25">
      <c r="B195" s="12">
        <v>44060</v>
      </c>
      <c r="C195" s="18">
        <v>6.7423209999999996</v>
      </c>
    </row>
    <row r="196" spans="2:3" x14ac:dyDescent="0.25">
      <c r="B196" s="12">
        <v>44053</v>
      </c>
      <c r="C196" s="18">
        <v>7.7811370000000002</v>
      </c>
    </row>
    <row r="197" spans="2:3" x14ac:dyDescent="0.25">
      <c r="B197" s="12">
        <v>44046</v>
      </c>
      <c r="C197" s="18">
        <v>6.9121269999999999</v>
      </c>
    </row>
    <row r="198" spans="2:3" x14ac:dyDescent="0.25">
      <c r="B198" s="12">
        <v>44039</v>
      </c>
      <c r="C198" s="18">
        <v>6.2129240000000001</v>
      </c>
    </row>
    <row r="199" spans="2:3" x14ac:dyDescent="0.25">
      <c r="B199" s="12">
        <v>44032</v>
      </c>
      <c r="C199" s="18">
        <v>6.4027079999999996</v>
      </c>
    </row>
    <row r="200" spans="2:3" x14ac:dyDescent="0.25">
      <c r="B200" s="12">
        <v>44025</v>
      </c>
      <c r="C200" s="18">
        <v>5.5137200000000002</v>
      </c>
    </row>
    <row r="201" spans="2:3" x14ac:dyDescent="0.25">
      <c r="B201" s="12">
        <v>44018</v>
      </c>
      <c r="C201" s="18">
        <v>5.0043009999999999</v>
      </c>
    </row>
    <row r="202" spans="2:3" x14ac:dyDescent="0.25">
      <c r="B202" s="12">
        <v>44011</v>
      </c>
      <c r="C202" s="18">
        <v>5.4437990000000003</v>
      </c>
    </row>
    <row r="203" spans="2:3" x14ac:dyDescent="0.25">
      <c r="B203" s="12">
        <v>44004</v>
      </c>
      <c r="C203" s="18">
        <v>5.2739929999999999</v>
      </c>
    </row>
    <row r="204" spans="2:3" x14ac:dyDescent="0.25">
      <c r="B204" s="12">
        <v>43997</v>
      </c>
      <c r="C204" s="18">
        <v>5.9332419999999999</v>
      </c>
    </row>
    <row r="205" spans="2:3" x14ac:dyDescent="0.25">
      <c r="B205" s="12">
        <v>43990</v>
      </c>
      <c r="C205" s="18">
        <v>6.5125820000000001</v>
      </c>
    </row>
    <row r="206" spans="2:3" x14ac:dyDescent="0.25">
      <c r="B206" s="12">
        <v>43983</v>
      </c>
      <c r="C206" s="18">
        <v>7.8410690000000001</v>
      </c>
    </row>
    <row r="207" spans="2:3" x14ac:dyDescent="0.25">
      <c r="B207" s="12">
        <v>43976</v>
      </c>
      <c r="C207" s="18">
        <v>4.7645730000000004</v>
      </c>
    </row>
    <row r="208" spans="2:3" x14ac:dyDescent="0.25">
      <c r="B208" s="12">
        <v>43969</v>
      </c>
      <c r="C208" s="18">
        <v>5.1141750000000004</v>
      </c>
    </row>
    <row r="209" spans="2:3" x14ac:dyDescent="0.25">
      <c r="B209" s="12">
        <v>43962</v>
      </c>
      <c r="C209" s="18">
        <v>4.1253010000000003</v>
      </c>
    </row>
    <row r="210" spans="2:3" x14ac:dyDescent="0.25">
      <c r="B210" s="12">
        <v>43955</v>
      </c>
      <c r="C210" s="18">
        <v>5.1541300000000003</v>
      </c>
    </row>
    <row r="211" spans="2:3" x14ac:dyDescent="0.25">
      <c r="B211" s="12">
        <v>43948</v>
      </c>
      <c r="C211" s="18">
        <v>5.234038</v>
      </c>
    </row>
    <row r="212" spans="2:3" x14ac:dyDescent="0.25">
      <c r="B212" s="12">
        <v>43941</v>
      </c>
      <c r="C212" s="18">
        <v>5.7334690000000004</v>
      </c>
    </row>
    <row r="213" spans="2:3" x14ac:dyDescent="0.25">
      <c r="B213" s="12">
        <v>43934</v>
      </c>
      <c r="C213" s="18">
        <v>5.3139479999999999</v>
      </c>
    </row>
    <row r="214" spans="2:3" x14ac:dyDescent="0.25">
      <c r="B214" s="12">
        <v>43927</v>
      </c>
      <c r="C214" s="18">
        <v>7.6712619999999996</v>
      </c>
    </row>
    <row r="215" spans="2:3" x14ac:dyDescent="0.25">
      <c r="B215" s="12">
        <v>43920</v>
      </c>
      <c r="C215" s="18">
        <v>6.232901</v>
      </c>
    </row>
    <row r="216" spans="2:3" x14ac:dyDescent="0.25">
      <c r="B216" s="12">
        <v>43913</v>
      </c>
      <c r="C216" s="18">
        <v>6.222912</v>
      </c>
    </row>
    <row r="217" spans="2:3" x14ac:dyDescent="0.25">
      <c r="B217" s="12">
        <v>43906</v>
      </c>
      <c r="C217" s="18">
        <v>6.3128099999999998</v>
      </c>
    </row>
    <row r="218" spans="2:3" x14ac:dyDescent="0.25">
      <c r="B218" s="12">
        <v>43899</v>
      </c>
      <c r="C218" s="18">
        <v>6.6723999999999997</v>
      </c>
    </row>
    <row r="219" spans="2:3" x14ac:dyDescent="0.25">
      <c r="B219" s="12">
        <v>43892</v>
      </c>
      <c r="C219" s="18">
        <v>11.946393</v>
      </c>
    </row>
    <row r="220" spans="2:3" x14ac:dyDescent="0.25">
      <c r="B220" s="12">
        <v>43885</v>
      </c>
      <c r="C220" s="18">
        <v>13.874198</v>
      </c>
    </row>
    <row r="221" spans="2:3" x14ac:dyDescent="0.25">
      <c r="B221" s="12">
        <v>43878</v>
      </c>
      <c r="C221" s="18">
        <v>15.802002</v>
      </c>
    </row>
    <row r="222" spans="2:3" x14ac:dyDescent="0.25">
      <c r="B222" s="12">
        <v>43871</v>
      </c>
      <c r="C222" s="18">
        <v>16.171581</v>
      </c>
    </row>
    <row r="223" spans="2:3" x14ac:dyDescent="0.25">
      <c r="B223" s="12">
        <v>43864</v>
      </c>
      <c r="C223" s="18">
        <v>15.722092999999999</v>
      </c>
    </row>
    <row r="224" spans="2:3" x14ac:dyDescent="0.25">
      <c r="B224" s="12">
        <v>43857</v>
      </c>
      <c r="C224" s="18">
        <v>15.16273</v>
      </c>
    </row>
    <row r="225" spans="2:3" x14ac:dyDescent="0.25">
      <c r="B225" s="12">
        <v>43850</v>
      </c>
      <c r="C225" s="18">
        <v>16.101662000000001</v>
      </c>
    </row>
    <row r="226" spans="2:3" x14ac:dyDescent="0.25">
      <c r="B226" s="12">
        <v>43843</v>
      </c>
      <c r="C226" s="18">
        <v>17.370214000000001</v>
      </c>
    </row>
    <row r="227" spans="2:3" x14ac:dyDescent="0.25">
      <c r="B227" s="12">
        <v>43836</v>
      </c>
      <c r="C227" s="18">
        <v>17.569987999999999</v>
      </c>
    </row>
    <row r="228" spans="2:3" x14ac:dyDescent="0.25">
      <c r="B228" s="12">
        <v>43829</v>
      </c>
      <c r="C228" s="18">
        <v>19.587689999999998</v>
      </c>
    </row>
    <row r="229" spans="2:3" x14ac:dyDescent="0.25">
      <c r="B229" s="12">
        <v>43822</v>
      </c>
      <c r="C229" s="18">
        <v>19.218111</v>
      </c>
    </row>
    <row r="230" spans="2:3" x14ac:dyDescent="0.25">
      <c r="B230" s="12">
        <v>43815</v>
      </c>
      <c r="C230" s="18">
        <v>18.668737</v>
      </c>
    </row>
    <row r="231" spans="2:3" x14ac:dyDescent="0.25">
      <c r="B231" s="12">
        <v>43808</v>
      </c>
      <c r="C231" s="18">
        <v>16.990648</v>
      </c>
    </row>
    <row r="232" spans="2:3" x14ac:dyDescent="0.25">
      <c r="B232" s="12">
        <v>43801</v>
      </c>
      <c r="C232" s="18">
        <v>15.931854</v>
      </c>
    </row>
    <row r="233" spans="2:3" x14ac:dyDescent="0.25">
      <c r="B233" s="12">
        <v>43794</v>
      </c>
      <c r="C233" s="18">
        <v>15.282594</v>
      </c>
    </row>
    <row r="234" spans="2:3" x14ac:dyDescent="0.25">
      <c r="B234" s="12">
        <v>43787</v>
      </c>
      <c r="C234" s="18">
        <v>13.93413</v>
      </c>
    </row>
    <row r="235" spans="2:3" x14ac:dyDescent="0.25">
      <c r="B235" s="12">
        <v>43780</v>
      </c>
      <c r="C235" s="18">
        <v>13.874198</v>
      </c>
    </row>
    <row r="236" spans="2:3" x14ac:dyDescent="0.25">
      <c r="B236" s="12">
        <v>43773</v>
      </c>
      <c r="C236" s="18">
        <v>17.510057</v>
      </c>
    </row>
    <row r="237" spans="2:3" x14ac:dyDescent="0.25">
      <c r="B237" s="12">
        <v>43766</v>
      </c>
      <c r="C237" s="18">
        <v>17.120501000000001</v>
      </c>
    </row>
    <row r="238" spans="2:3" x14ac:dyDescent="0.25">
      <c r="B238" s="12">
        <v>43759</v>
      </c>
      <c r="C238" s="18">
        <v>15.362503</v>
      </c>
    </row>
    <row r="239" spans="2:3" x14ac:dyDescent="0.25">
      <c r="B239" s="12">
        <v>43752</v>
      </c>
      <c r="C239" s="18">
        <v>15.642184</v>
      </c>
    </row>
    <row r="240" spans="2:3" x14ac:dyDescent="0.25">
      <c r="B240" s="12">
        <v>43745</v>
      </c>
      <c r="C240" s="18">
        <v>15.212673000000001</v>
      </c>
    </row>
    <row r="241" spans="2:3" x14ac:dyDescent="0.25">
      <c r="B241" s="12">
        <v>43738</v>
      </c>
      <c r="C241" s="18">
        <v>14.21381</v>
      </c>
    </row>
    <row r="242" spans="2:3" x14ac:dyDescent="0.25">
      <c r="B242" s="12">
        <v>43731</v>
      </c>
      <c r="C242" s="18">
        <v>15.312559</v>
      </c>
    </row>
    <row r="243" spans="2:3" x14ac:dyDescent="0.25">
      <c r="B243" s="12">
        <v>43724</v>
      </c>
      <c r="C243" s="18">
        <v>16.551148999999999</v>
      </c>
    </row>
    <row r="244" spans="2:3" x14ac:dyDescent="0.25">
      <c r="B244" s="12">
        <v>43717</v>
      </c>
      <c r="C244" s="18">
        <v>17.709828999999999</v>
      </c>
    </row>
    <row r="245" spans="2:3" x14ac:dyDescent="0.25">
      <c r="B245" s="12">
        <v>43710</v>
      </c>
      <c r="C245" s="18">
        <v>15.16273</v>
      </c>
    </row>
    <row r="246" spans="2:3" x14ac:dyDescent="0.25">
      <c r="B246" s="12">
        <v>43703</v>
      </c>
      <c r="C246" s="18">
        <v>15.74207</v>
      </c>
    </row>
    <row r="247" spans="2:3" x14ac:dyDescent="0.25">
      <c r="B247" s="12">
        <v>43696</v>
      </c>
      <c r="C247" s="18">
        <v>15.502344000000001</v>
      </c>
    </row>
    <row r="248" spans="2:3" x14ac:dyDescent="0.25">
      <c r="B248" s="12">
        <v>43689</v>
      </c>
      <c r="C248" s="18">
        <v>15.941843</v>
      </c>
    </row>
    <row r="249" spans="2:3" x14ac:dyDescent="0.25">
      <c r="B249" s="12">
        <v>43682</v>
      </c>
      <c r="C249" s="18">
        <v>18.818567000000002</v>
      </c>
    </row>
    <row r="250" spans="2:3" x14ac:dyDescent="0.25">
      <c r="B250" s="12">
        <v>43675</v>
      </c>
      <c r="C250" s="18">
        <v>21.115950000000002</v>
      </c>
    </row>
    <row r="251" spans="2:3" x14ac:dyDescent="0.25">
      <c r="B251" s="12">
        <v>43668</v>
      </c>
      <c r="C251" s="18">
        <v>22.714127999999999</v>
      </c>
    </row>
    <row r="252" spans="2:3" x14ac:dyDescent="0.25">
      <c r="B252" s="12">
        <v>43661</v>
      </c>
      <c r="C252" s="18">
        <v>21.445574000000001</v>
      </c>
    </row>
    <row r="253" spans="2:3" x14ac:dyDescent="0.25">
      <c r="B253" s="12">
        <v>43654</v>
      </c>
      <c r="C253" s="18">
        <v>23.443297999999999</v>
      </c>
    </row>
    <row r="254" spans="2:3" x14ac:dyDescent="0.25">
      <c r="B254" s="12">
        <v>43647</v>
      </c>
      <c r="C254" s="18">
        <v>22.374516</v>
      </c>
    </row>
    <row r="255" spans="2:3" x14ac:dyDescent="0.25">
      <c r="B255" s="12">
        <v>43640</v>
      </c>
      <c r="C255" s="18">
        <v>23.453287</v>
      </c>
    </row>
    <row r="256" spans="2:3" x14ac:dyDescent="0.25">
      <c r="B256" s="12">
        <v>43633</v>
      </c>
      <c r="C256" s="18">
        <v>22.85397</v>
      </c>
    </row>
    <row r="257" spans="2:3" x14ac:dyDescent="0.25">
      <c r="B257" s="12">
        <v>43626</v>
      </c>
      <c r="C257" s="18">
        <v>21.165894000000002</v>
      </c>
    </row>
    <row r="258" spans="2:3" x14ac:dyDescent="0.25">
      <c r="B258" s="12">
        <v>43619</v>
      </c>
      <c r="C258" s="18">
        <v>22.004937999999999</v>
      </c>
    </row>
    <row r="259" spans="2:3" x14ac:dyDescent="0.25">
      <c r="B259" s="12">
        <v>43612</v>
      </c>
      <c r="C259" s="18">
        <v>21.285755000000002</v>
      </c>
    </row>
    <row r="260" spans="2:3" x14ac:dyDescent="0.25">
      <c r="B260" s="12">
        <v>43605</v>
      </c>
      <c r="C260" s="18">
        <v>22.514358999999999</v>
      </c>
    </row>
    <row r="261" spans="2:3" x14ac:dyDescent="0.25">
      <c r="B261" s="12">
        <v>43598</v>
      </c>
      <c r="C261" s="18">
        <v>24.112535000000001</v>
      </c>
    </row>
    <row r="262" spans="2:3" x14ac:dyDescent="0.25">
      <c r="B262" s="12">
        <v>43591</v>
      </c>
      <c r="C262" s="18">
        <v>23.013788000000002</v>
      </c>
    </row>
    <row r="263" spans="2:3" x14ac:dyDescent="0.25">
      <c r="B263" s="12">
        <v>43584</v>
      </c>
      <c r="C263" s="18">
        <v>22.284617999999998</v>
      </c>
    </row>
    <row r="264" spans="2:3" x14ac:dyDescent="0.25">
      <c r="B264" s="12">
        <v>43577</v>
      </c>
      <c r="C264" s="18">
        <v>22.963844000000002</v>
      </c>
    </row>
    <row r="265" spans="2:3" x14ac:dyDescent="0.25">
      <c r="B265" s="12">
        <v>43570</v>
      </c>
      <c r="C265" s="18">
        <v>23.403345000000002</v>
      </c>
    </row>
    <row r="266" spans="2:3" x14ac:dyDescent="0.25">
      <c r="B266" s="12">
        <v>43563</v>
      </c>
      <c r="C266" s="18">
        <v>24.522069999999999</v>
      </c>
    </row>
    <row r="267" spans="2:3" x14ac:dyDescent="0.25">
      <c r="B267" s="12">
        <v>43556</v>
      </c>
      <c r="C267" s="18">
        <v>23.982685</v>
      </c>
    </row>
    <row r="268" spans="2:3" x14ac:dyDescent="0.25">
      <c r="B268" s="12">
        <v>43549</v>
      </c>
      <c r="C268" s="18">
        <v>23.163618</v>
      </c>
    </row>
    <row r="269" spans="2:3" x14ac:dyDescent="0.25">
      <c r="B269" s="12">
        <v>43542</v>
      </c>
      <c r="C269" s="18">
        <v>22.094835</v>
      </c>
    </row>
    <row r="270" spans="2:3" x14ac:dyDescent="0.25">
      <c r="B270" s="12">
        <v>43535</v>
      </c>
      <c r="C270" s="18">
        <v>23.693014000000002</v>
      </c>
    </row>
    <row r="271" spans="2:3" x14ac:dyDescent="0.25">
      <c r="B271" s="12">
        <v>43528</v>
      </c>
      <c r="C271" s="18">
        <v>21.255790999999999</v>
      </c>
    </row>
    <row r="272" spans="2:3" x14ac:dyDescent="0.25">
      <c r="B272" s="12">
        <v>43521</v>
      </c>
      <c r="C272" s="18">
        <v>23.483253000000001</v>
      </c>
    </row>
    <row r="273" spans="2:3" x14ac:dyDescent="0.25">
      <c r="B273" s="12">
        <v>43514</v>
      </c>
      <c r="C273" s="18">
        <v>23.353401000000002</v>
      </c>
    </row>
    <row r="274" spans="2:3" x14ac:dyDescent="0.25">
      <c r="B274" s="12">
        <v>43507</v>
      </c>
      <c r="C274" s="18">
        <v>23.023775000000001</v>
      </c>
    </row>
    <row r="275" spans="2:3" x14ac:dyDescent="0.25">
      <c r="B275" s="12">
        <v>43500</v>
      </c>
      <c r="C275" s="18">
        <v>20.876223</v>
      </c>
    </row>
    <row r="276" spans="2:3" x14ac:dyDescent="0.25">
      <c r="B276" s="12">
        <v>43493</v>
      </c>
      <c r="C276" s="18">
        <v>22.014927</v>
      </c>
    </row>
    <row r="277" spans="2:3" x14ac:dyDescent="0.25">
      <c r="B277" s="12">
        <v>43486</v>
      </c>
      <c r="C277" s="18">
        <v>22.983822</v>
      </c>
    </row>
    <row r="278" spans="2:3" x14ac:dyDescent="0.25">
      <c r="B278" s="12">
        <v>43479</v>
      </c>
      <c r="C278" s="18">
        <v>22.324573999999998</v>
      </c>
    </row>
    <row r="279" spans="2:3" x14ac:dyDescent="0.25">
      <c r="B279" s="12">
        <v>43472</v>
      </c>
      <c r="C279" s="18">
        <v>21.405621</v>
      </c>
    </row>
    <row r="280" spans="2:3" x14ac:dyDescent="0.25">
      <c r="B280" s="12">
        <v>43465</v>
      </c>
      <c r="C280" s="18">
        <v>21.755222</v>
      </c>
    </row>
    <row r="281" spans="2:3" x14ac:dyDescent="0.25">
      <c r="B281" s="12">
        <v>43458</v>
      </c>
      <c r="C281" s="18">
        <v>19.417884999999998</v>
      </c>
    </row>
    <row r="282" spans="2:3" x14ac:dyDescent="0.25">
      <c r="B282" s="12">
        <v>43451</v>
      </c>
      <c r="C282" s="18">
        <v>19.088259000000001</v>
      </c>
    </row>
    <row r="283" spans="2:3" x14ac:dyDescent="0.25">
      <c r="B283" s="12">
        <v>43444</v>
      </c>
      <c r="C283" s="18">
        <v>21.915039</v>
      </c>
    </row>
    <row r="284" spans="2:3" x14ac:dyDescent="0.25">
      <c r="B284" s="12">
        <v>43437</v>
      </c>
      <c r="C284" s="18">
        <v>22.893924999999999</v>
      </c>
    </row>
    <row r="285" spans="2:3" x14ac:dyDescent="0.25">
      <c r="B285" s="12">
        <v>43430</v>
      </c>
      <c r="C285" s="18">
        <v>23.752946999999999</v>
      </c>
    </row>
    <row r="286" spans="2:3" x14ac:dyDescent="0.25">
      <c r="B286" s="12">
        <v>43423</v>
      </c>
      <c r="C286" s="18">
        <v>24.661911</v>
      </c>
    </row>
    <row r="287" spans="2:3" x14ac:dyDescent="0.25">
      <c r="B287" s="12">
        <v>43416</v>
      </c>
      <c r="C287" s="18">
        <v>25.700727000000001</v>
      </c>
    </row>
    <row r="288" spans="2:3" x14ac:dyDescent="0.25">
      <c r="B288" s="12">
        <v>43409</v>
      </c>
      <c r="C288" s="18">
        <v>26.999248999999999</v>
      </c>
    </row>
    <row r="289" spans="2:3" x14ac:dyDescent="0.25">
      <c r="B289" s="12">
        <v>43402</v>
      </c>
      <c r="C289" s="18">
        <v>27.218997999999999</v>
      </c>
    </row>
    <row r="290" spans="2:3" x14ac:dyDescent="0.25">
      <c r="B290" s="12">
        <v>43395</v>
      </c>
      <c r="C290" s="18">
        <v>27.179043</v>
      </c>
    </row>
    <row r="291" spans="2:3" x14ac:dyDescent="0.25">
      <c r="B291" s="12">
        <v>43388</v>
      </c>
      <c r="C291" s="18">
        <v>29.096858999999998</v>
      </c>
    </row>
    <row r="292" spans="2:3" x14ac:dyDescent="0.25">
      <c r="B292" s="12">
        <v>43381</v>
      </c>
      <c r="C292" s="18">
        <v>33.621704000000001</v>
      </c>
    </row>
    <row r="293" spans="2:3" x14ac:dyDescent="0.25">
      <c r="B293" s="12">
        <v>43374</v>
      </c>
      <c r="C293" s="18">
        <v>31.114560999999998</v>
      </c>
    </row>
    <row r="294" spans="2:3" x14ac:dyDescent="0.25">
      <c r="B294" s="12">
        <v>43367</v>
      </c>
      <c r="C294" s="18">
        <v>31.154516000000001</v>
      </c>
    </row>
    <row r="295" spans="2:3" x14ac:dyDescent="0.25">
      <c r="B295" s="12">
        <v>43360</v>
      </c>
      <c r="C295" s="18">
        <v>31.064619</v>
      </c>
    </row>
    <row r="296" spans="2:3" x14ac:dyDescent="0.25">
      <c r="B296" s="12">
        <v>43353</v>
      </c>
      <c r="C296" s="18">
        <v>31.114560999999998</v>
      </c>
    </row>
    <row r="297" spans="2:3" x14ac:dyDescent="0.25">
      <c r="B297" s="12">
        <v>43346</v>
      </c>
      <c r="C297" s="18">
        <v>30.754971999999999</v>
      </c>
    </row>
    <row r="298" spans="2:3" x14ac:dyDescent="0.25">
      <c r="B298" s="12">
        <v>43339</v>
      </c>
      <c r="C298" s="18">
        <v>31.963594000000001</v>
      </c>
    </row>
    <row r="299" spans="2:3" x14ac:dyDescent="0.25">
      <c r="B299" s="12">
        <v>43332</v>
      </c>
      <c r="C299" s="18">
        <v>31.48414</v>
      </c>
    </row>
    <row r="300" spans="2:3" x14ac:dyDescent="0.25">
      <c r="B300" s="12">
        <v>43325</v>
      </c>
      <c r="C300" s="18">
        <v>30.195608</v>
      </c>
    </row>
    <row r="301" spans="2:3" x14ac:dyDescent="0.25">
      <c r="B301" s="12">
        <v>43318</v>
      </c>
      <c r="C301" s="18">
        <v>33.082317000000003</v>
      </c>
    </row>
    <row r="302" spans="2:3" x14ac:dyDescent="0.25">
      <c r="B302" s="12">
        <v>43311</v>
      </c>
      <c r="C302" s="18">
        <v>32.103436000000002</v>
      </c>
    </row>
    <row r="303" spans="2:3" x14ac:dyDescent="0.25">
      <c r="B303" s="12">
        <v>43304</v>
      </c>
      <c r="C303" s="18">
        <v>33.401955000000001</v>
      </c>
    </row>
    <row r="304" spans="2:3" x14ac:dyDescent="0.25">
      <c r="B304" s="12">
        <v>43297</v>
      </c>
      <c r="C304" s="18">
        <v>31.454173999999998</v>
      </c>
    </row>
    <row r="305" spans="2:3" x14ac:dyDescent="0.25">
      <c r="B305" s="12">
        <v>43290</v>
      </c>
      <c r="C305" s="18">
        <v>30.585165</v>
      </c>
    </row>
    <row r="306" spans="2:3" x14ac:dyDescent="0.25">
      <c r="B306" s="12">
        <v>43283</v>
      </c>
      <c r="C306" s="18">
        <v>30.375402000000001</v>
      </c>
    </row>
    <row r="307" spans="2:3" x14ac:dyDescent="0.25">
      <c r="B307" s="12">
        <v>43276</v>
      </c>
      <c r="C307" s="18">
        <v>28.897086999999999</v>
      </c>
    </row>
    <row r="308" spans="2:3" x14ac:dyDescent="0.25">
      <c r="B308" s="12">
        <v>43269</v>
      </c>
      <c r="C308" s="18">
        <v>28.487555</v>
      </c>
    </row>
    <row r="309" spans="2:3" x14ac:dyDescent="0.25">
      <c r="B309" s="12">
        <v>43262</v>
      </c>
      <c r="C309" s="18">
        <v>28.207871999999998</v>
      </c>
    </row>
    <row r="310" spans="2:3" x14ac:dyDescent="0.25">
      <c r="B310" s="12">
        <v>43255</v>
      </c>
      <c r="C310" s="18">
        <v>31.564050999999999</v>
      </c>
    </row>
    <row r="311" spans="2:3" x14ac:dyDescent="0.25">
      <c r="B311" s="12">
        <v>43248</v>
      </c>
      <c r="C311" s="18">
        <v>29.526368999999999</v>
      </c>
    </row>
    <row r="312" spans="2:3" x14ac:dyDescent="0.25">
      <c r="B312" s="12">
        <v>43241</v>
      </c>
      <c r="C312" s="18">
        <v>29.246689</v>
      </c>
    </row>
    <row r="313" spans="2:3" x14ac:dyDescent="0.25">
      <c r="B313" s="12">
        <v>43234</v>
      </c>
      <c r="C313" s="18">
        <v>31.234425000000002</v>
      </c>
    </row>
    <row r="314" spans="2:3" x14ac:dyDescent="0.25">
      <c r="B314" s="12">
        <v>43227</v>
      </c>
      <c r="C314" s="18">
        <v>34.211033</v>
      </c>
    </row>
    <row r="315" spans="2:3" x14ac:dyDescent="0.25">
      <c r="B315" s="12">
        <v>43220</v>
      </c>
      <c r="C315" s="18">
        <v>33.541798</v>
      </c>
    </row>
    <row r="316" spans="2:3" x14ac:dyDescent="0.25">
      <c r="B316" s="12">
        <v>43213</v>
      </c>
      <c r="C316" s="18">
        <v>35.020114999999997</v>
      </c>
    </row>
    <row r="317" spans="2:3" x14ac:dyDescent="0.25">
      <c r="B317" s="12">
        <v>43206</v>
      </c>
      <c r="C317" s="18">
        <v>33.481864999999999</v>
      </c>
    </row>
    <row r="318" spans="2:3" x14ac:dyDescent="0.25">
      <c r="B318" s="12">
        <v>43199</v>
      </c>
      <c r="C318" s="18">
        <v>32.512965999999999</v>
      </c>
    </row>
    <row r="319" spans="2:3" x14ac:dyDescent="0.25">
      <c r="B319" s="12">
        <v>43192</v>
      </c>
      <c r="C319" s="18">
        <v>30.395379999999999</v>
      </c>
    </row>
    <row r="320" spans="2:3" x14ac:dyDescent="0.25">
      <c r="B320" s="12">
        <v>43185</v>
      </c>
      <c r="C320" s="18">
        <v>28.577452000000001</v>
      </c>
    </row>
    <row r="321" spans="2:3" x14ac:dyDescent="0.25">
      <c r="B321" s="12">
        <v>43178</v>
      </c>
      <c r="C321" s="18">
        <v>28.537496999999998</v>
      </c>
    </row>
    <row r="322" spans="2:3" x14ac:dyDescent="0.25">
      <c r="B322" s="12">
        <v>43171</v>
      </c>
      <c r="C322" s="18">
        <v>25.990397999999999</v>
      </c>
    </row>
    <row r="323" spans="2:3" x14ac:dyDescent="0.25">
      <c r="B323" s="12">
        <v>43164</v>
      </c>
      <c r="C323" s="18">
        <v>25.870533000000002</v>
      </c>
    </row>
    <row r="324" spans="2:3" x14ac:dyDescent="0.25">
      <c r="B324" s="12">
        <v>43157</v>
      </c>
      <c r="C324" s="18">
        <v>25.0215</v>
      </c>
    </row>
    <row r="325" spans="2:3" x14ac:dyDescent="0.25">
      <c r="B325" s="12">
        <v>43150</v>
      </c>
      <c r="C325" s="18">
        <v>25.960432000000001</v>
      </c>
    </row>
    <row r="326" spans="2:3" x14ac:dyDescent="0.25">
      <c r="B326" s="12">
        <v>43143</v>
      </c>
      <c r="C326" s="18">
        <v>25.211285</v>
      </c>
    </row>
    <row r="327" spans="2:3" x14ac:dyDescent="0.25">
      <c r="B327" s="12">
        <v>43136</v>
      </c>
      <c r="C327" s="18">
        <v>25.480978</v>
      </c>
    </row>
    <row r="328" spans="2:3" x14ac:dyDescent="0.25">
      <c r="B328" s="12">
        <v>43129</v>
      </c>
      <c r="C328" s="18">
        <v>27.119112000000001</v>
      </c>
    </row>
    <row r="329" spans="2:3" x14ac:dyDescent="0.25">
      <c r="B329" s="12">
        <v>43122</v>
      </c>
      <c r="C329" s="18">
        <v>27.718430000000001</v>
      </c>
    </row>
    <row r="330" spans="2:3" x14ac:dyDescent="0.25">
      <c r="B330" s="12">
        <v>43115</v>
      </c>
      <c r="C330" s="18">
        <v>27.958157</v>
      </c>
    </row>
    <row r="331" spans="2:3" x14ac:dyDescent="0.25">
      <c r="B331" s="12">
        <v>43108</v>
      </c>
      <c r="C331" s="18">
        <v>28.767234999999999</v>
      </c>
    </row>
    <row r="332" spans="2:3" x14ac:dyDescent="0.25">
      <c r="B332" s="12">
        <v>43101</v>
      </c>
      <c r="C332" s="18">
        <v>27.348849999999999</v>
      </c>
    </row>
    <row r="333" spans="2:3" x14ac:dyDescent="0.25">
      <c r="B333" s="12">
        <v>43094</v>
      </c>
      <c r="C333" s="18">
        <v>24.362456999999999</v>
      </c>
    </row>
    <row r="334" spans="2:3" x14ac:dyDescent="0.25">
      <c r="B334" s="12">
        <v>43087</v>
      </c>
      <c r="C334" s="18">
        <v>24.622057000000002</v>
      </c>
    </row>
    <row r="335" spans="2:3" x14ac:dyDescent="0.25">
      <c r="B335" s="12">
        <v>43080</v>
      </c>
      <c r="C335" s="18">
        <v>25.510687000000001</v>
      </c>
    </row>
    <row r="336" spans="2:3" x14ac:dyDescent="0.25">
      <c r="B336" s="12">
        <v>43073</v>
      </c>
      <c r="C336" s="18">
        <v>26.868593000000001</v>
      </c>
    </row>
    <row r="337" spans="2:3" x14ac:dyDescent="0.25">
      <c r="B337" s="12">
        <v>43066</v>
      </c>
      <c r="C337" s="18">
        <v>26.638950000000001</v>
      </c>
    </row>
    <row r="338" spans="2:3" x14ac:dyDescent="0.25">
      <c r="B338" s="12">
        <v>43059</v>
      </c>
      <c r="C338" s="18">
        <v>24.382425000000001</v>
      </c>
    </row>
    <row r="339" spans="2:3" x14ac:dyDescent="0.25">
      <c r="B339" s="12">
        <v>43052</v>
      </c>
      <c r="C339" s="18">
        <v>24.93158</v>
      </c>
    </row>
    <row r="340" spans="2:3" x14ac:dyDescent="0.25">
      <c r="B340" s="12">
        <v>43045</v>
      </c>
      <c r="C340" s="18">
        <v>26.529118</v>
      </c>
    </row>
    <row r="341" spans="2:3" x14ac:dyDescent="0.25">
      <c r="B341" s="12">
        <v>43038</v>
      </c>
      <c r="C341" s="18">
        <v>27.387794</v>
      </c>
    </row>
    <row r="342" spans="2:3" x14ac:dyDescent="0.25">
      <c r="B342" s="12">
        <v>43031</v>
      </c>
      <c r="C342" s="18">
        <v>27.447702</v>
      </c>
    </row>
    <row r="343" spans="2:3" x14ac:dyDescent="0.25">
      <c r="B343" s="12">
        <v>43024</v>
      </c>
      <c r="C343" s="18">
        <v>27.028348999999999</v>
      </c>
    </row>
    <row r="344" spans="2:3" x14ac:dyDescent="0.25">
      <c r="B344" s="12">
        <v>43017</v>
      </c>
      <c r="C344" s="18">
        <v>26.489180000000001</v>
      </c>
    </row>
    <row r="345" spans="2:3" x14ac:dyDescent="0.25">
      <c r="B345" s="12">
        <v>43010</v>
      </c>
      <c r="C345" s="18">
        <v>27.018363999999998</v>
      </c>
    </row>
    <row r="346" spans="2:3" x14ac:dyDescent="0.25">
      <c r="B346" s="12">
        <v>43003</v>
      </c>
      <c r="C346" s="18">
        <v>29.035257000000001</v>
      </c>
    </row>
    <row r="347" spans="2:3" x14ac:dyDescent="0.25">
      <c r="B347" s="12">
        <v>42996</v>
      </c>
      <c r="C347" s="18">
        <v>27.477657000000001</v>
      </c>
    </row>
    <row r="348" spans="2:3" x14ac:dyDescent="0.25">
      <c r="B348" s="12">
        <v>42989</v>
      </c>
      <c r="C348" s="18">
        <v>29.185023999999999</v>
      </c>
    </row>
    <row r="349" spans="2:3" x14ac:dyDescent="0.25">
      <c r="B349" s="12">
        <v>42982</v>
      </c>
      <c r="C349" s="18">
        <v>28.905456999999998</v>
      </c>
    </row>
    <row r="350" spans="2:3" x14ac:dyDescent="0.25">
      <c r="B350" s="12">
        <v>42975</v>
      </c>
      <c r="C350" s="18">
        <v>23.563687999999999</v>
      </c>
    </row>
    <row r="351" spans="2:3" x14ac:dyDescent="0.25">
      <c r="B351" s="12">
        <v>42968</v>
      </c>
      <c r="C351" s="18">
        <v>24.711918000000001</v>
      </c>
    </row>
    <row r="352" spans="2:3" x14ac:dyDescent="0.25">
      <c r="B352" s="12">
        <v>42961</v>
      </c>
      <c r="C352" s="18">
        <v>24.112841</v>
      </c>
    </row>
    <row r="353" spans="2:3" x14ac:dyDescent="0.25">
      <c r="B353" s="12">
        <v>42954</v>
      </c>
      <c r="C353" s="18">
        <v>23.254166000000001</v>
      </c>
    </row>
    <row r="354" spans="2:3" x14ac:dyDescent="0.25">
      <c r="B354" s="12">
        <v>42947</v>
      </c>
      <c r="C354" s="18">
        <v>25.191179000000002</v>
      </c>
    </row>
    <row r="355" spans="2:3" x14ac:dyDescent="0.25">
      <c r="B355" s="12">
        <v>42940</v>
      </c>
      <c r="C355" s="18">
        <v>30.920093999999999</v>
      </c>
    </row>
    <row r="356" spans="2:3" x14ac:dyDescent="0.25">
      <c r="B356" s="12">
        <v>42933</v>
      </c>
      <c r="C356" s="18">
        <v>29.309673</v>
      </c>
    </row>
    <row r="357" spans="2:3" x14ac:dyDescent="0.25">
      <c r="B357" s="12">
        <v>42926</v>
      </c>
      <c r="C357" s="18">
        <v>30.920093999999999</v>
      </c>
    </row>
    <row r="358" spans="2:3" x14ac:dyDescent="0.25">
      <c r="B358" s="12">
        <v>42919</v>
      </c>
      <c r="C358" s="18">
        <v>23.190069000000001</v>
      </c>
    </row>
    <row r="359" spans="2:3" x14ac:dyDescent="0.25">
      <c r="B359" s="12">
        <v>42912</v>
      </c>
      <c r="C359" s="18">
        <v>23.190069000000001</v>
      </c>
    </row>
    <row r="360" spans="2:3" x14ac:dyDescent="0.25">
      <c r="B360" s="12">
        <v>42905</v>
      </c>
      <c r="C360" s="18">
        <v>26.088829</v>
      </c>
    </row>
    <row r="361" spans="2:3" x14ac:dyDescent="0.25">
      <c r="B361" s="12">
        <v>42898</v>
      </c>
      <c r="C361" s="18">
        <v>30.920093999999999</v>
      </c>
    </row>
    <row r="362" spans="2:3" x14ac:dyDescent="0.25">
      <c r="B362" s="12">
        <v>42891</v>
      </c>
      <c r="C362" s="18">
        <v>25.766745</v>
      </c>
    </row>
    <row r="363" spans="2:3" x14ac:dyDescent="0.25">
      <c r="B363" s="12">
        <v>42884</v>
      </c>
      <c r="C363" s="18">
        <v>24.800491000000001</v>
      </c>
    </row>
    <row r="364" spans="2:3" x14ac:dyDescent="0.25">
      <c r="B364" s="12">
        <v>42877</v>
      </c>
      <c r="C364" s="18">
        <v>24.156321999999999</v>
      </c>
    </row>
    <row r="365" spans="2:3" x14ac:dyDescent="0.25">
      <c r="B365" s="12">
        <v>42870</v>
      </c>
      <c r="C365" s="18">
        <v>24.156321999999999</v>
      </c>
    </row>
    <row r="366" spans="2:3" x14ac:dyDescent="0.25">
      <c r="B366" s="12">
        <v>42863</v>
      </c>
      <c r="C366" s="18">
        <v>28.343418</v>
      </c>
    </row>
    <row r="367" spans="2:3" x14ac:dyDescent="0.25">
      <c r="B367" s="12">
        <v>42856</v>
      </c>
      <c r="C367" s="18">
        <v>26.410913000000001</v>
      </c>
    </row>
    <row r="368" spans="2:3" x14ac:dyDescent="0.25">
      <c r="B368" s="12">
        <v>42849</v>
      </c>
      <c r="C368" s="18">
        <v>28.343418</v>
      </c>
    </row>
    <row r="369" spans="2:3" x14ac:dyDescent="0.25">
      <c r="B369" s="12">
        <v>42842</v>
      </c>
      <c r="C369" s="18">
        <v>26.088829</v>
      </c>
    </row>
    <row r="370" spans="2:3" x14ac:dyDescent="0.25">
      <c r="B370" s="12">
        <v>42835</v>
      </c>
      <c r="C370" s="18">
        <v>28.665503000000001</v>
      </c>
    </row>
    <row r="371" spans="2:3" x14ac:dyDescent="0.25">
      <c r="B371" s="12">
        <v>42828</v>
      </c>
      <c r="C371" s="18">
        <v>28.021334</v>
      </c>
    </row>
    <row r="372" spans="2:3" x14ac:dyDescent="0.25">
      <c r="B372" s="12">
        <v>42821</v>
      </c>
      <c r="C372" s="18">
        <v>37.039695999999999</v>
      </c>
    </row>
    <row r="373" spans="2:3" x14ac:dyDescent="0.25">
      <c r="B373" s="12">
        <v>42814</v>
      </c>
      <c r="C373" s="18">
        <v>26.732997999999998</v>
      </c>
    </row>
    <row r="374" spans="2:3" x14ac:dyDescent="0.25">
      <c r="B374" s="12">
        <v>42807</v>
      </c>
      <c r="C374" s="18">
        <v>30.598006999999999</v>
      </c>
    </row>
    <row r="375" spans="2:3" x14ac:dyDescent="0.25">
      <c r="B375" s="12">
        <v>42800</v>
      </c>
      <c r="C375" s="18">
        <v>31.564260000000001</v>
      </c>
    </row>
    <row r="376" spans="2:3" x14ac:dyDescent="0.25">
      <c r="B376" s="12">
        <v>42793</v>
      </c>
      <c r="C376" s="18">
        <v>41.870959999999997</v>
      </c>
    </row>
    <row r="377" spans="2:3" x14ac:dyDescent="0.25">
      <c r="B377" s="12">
        <v>42786</v>
      </c>
      <c r="C377" s="18">
        <v>43.159298</v>
      </c>
    </row>
    <row r="378" spans="2:3" x14ac:dyDescent="0.25">
      <c r="B378" s="12">
        <v>42779</v>
      </c>
      <c r="C378" s="18">
        <v>44.447631999999999</v>
      </c>
    </row>
    <row r="379" spans="2:3" x14ac:dyDescent="0.25">
      <c r="B379" s="12">
        <v>42772</v>
      </c>
      <c r="C379" s="18">
        <v>46.702224999999999</v>
      </c>
    </row>
    <row r="380" spans="2:3" x14ac:dyDescent="0.25">
      <c r="B380" s="12">
        <v>42765</v>
      </c>
      <c r="C380" s="18">
        <v>66.349373</v>
      </c>
    </row>
    <row r="381" spans="2:3" x14ac:dyDescent="0.25">
      <c r="B381" s="12">
        <v>42758</v>
      </c>
      <c r="C381" s="18">
        <v>79.232742000000002</v>
      </c>
    </row>
    <row r="382" spans="2:3" x14ac:dyDescent="0.25">
      <c r="B382" s="12">
        <v>42751</v>
      </c>
      <c r="C382" s="18">
        <v>72.791054000000003</v>
      </c>
    </row>
    <row r="383" spans="2:3" x14ac:dyDescent="0.25">
      <c r="B383" s="12">
        <v>42744</v>
      </c>
      <c r="C383" s="18">
        <v>82.453582999999995</v>
      </c>
    </row>
    <row r="384" spans="2:3" x14ac:dyDescent="0.25">
      <c r="B384" s="12">
        <v>42737</v>
      </c>
      <c r="C384" s="18">
        <v>116.91660299999999</v>
      </c>
    </row>
    <row r="385" spans="2:3" x14ac:dyDescent="0.25">
      <c r="B385" s="12">
        <v>42730</v>
      </c>
      <c r="C385" s="18">
        <v>109.83074999999999</v>
      </c>
    </row>
    <row r="386" spans="2:3" x14ac:dyDescent="0.25">
      <c r="B386" s="12">
        <v>42723</v>
      </c>
      <c r="C386" s="18">
        <v>114.01784499999999</v>
      </c>
    </row>
    <row r="387" spans="2:3" x14ac:dyDescent="0.25">
      <c r="B387" s="12">
        <v>42716</v>
      </c>
      <c r="C387" s="18">
        <v>132.37664799999999</v>
      </c>
    </row>
    <row r="388" spans="2:3" x14ac:dyDescent="0.25">
      <c r="B388" s="12">
        <v>42709</v>
      </c>
      <c r="C388" s="18">
        <v>120.459534</v>
      </c>
    </row>
    <row r="389" spans="2:3" x14ac:dyDescent="0.25">
      <c r="B389" s="12">
        <v>42702</v>
      </c>
      <c r="C389" s="18">
        <v>84.708168000000001</v>
      </c>
    </row>
    <row r="390" spans="2:3" x14ac:dyDescent="0.25">
      <c r="B390" s="12">
        <v>42695</v>
      </c>
      <c r="C390" s="18">
        <v>72.791054000000003</v>
      </c>
    </row>
    <row r="391" spans="2:3" x14ac:dyDescent="0.25">
      <c r="B391" s="12">
        <v>42688</v>
      </c>
      <c r="C391" s="18">
        <v>71.824798999999999</v>
      </c>
    </row>
    <row r="392" spans="2:3" x14ac:dyDescent="0.25">
      <c r="B392" s="12">
        <v>42681</v>
      </c>
      <c r="C392" s="18">
        <v>60.551848999999997</v>
      </c>
    </row>
    <row r="393" spans="2:3" x14ac:dyDescent="0.25">
      <c r="B393" s="12">
        <v>42674</v>
      </c>
      <c r="C393" s="18">
        <v>49.923065000000001</v>
      </c>
    </row>
    <row r="394" spans="2:3" x14ac:dyDescent="0.25">
      <c r="B394" s="12">
        <v>42667</v>
      </c>
      <c r="C394" s="18">
        <v>51.533489000000003</v>
      </c>
    </row>
    <row r="395" spans="2:3" x14ac:dyDescent="0.25">
      <c r="B395" s="12">
        <v>42660</v>
      </c>
      <c r="C395" s="18">
        <v>96.303207</v>
      </c>
    </row>
    <row r="396" spans="2:3" x14ac:dyDescent="0.25">
      <c r="B396" s="12">
        <v>42653</v>
      </c>
      <c r="C396" s="18">
        <v>98.879883000000007</v>
      </c>
    </row>
    <row r="397" spans="2:3" x14ac:dyDescent="0.25">
      <c r="B397" s="12">
        <v>42646</v>
      </c>
      <c r="C397" s="18">
        <v>97.913628000000003</v>
      </c>
    </row>
    <row r="398" spans="2:3" x14ac:dyDescent="0.25">
      <c r="B398" s="12">
        <v>42639</v>
      </c>
      <c r="C398" s="18">
        <v>90.827781999999999</v>
      </c>
    </row>
    <row r="399" spans="2:3" x14ac:dyDescent="0.25">
      <c r="B399" s="12">
        <v>42632</v>
      </c>
      <c r="C399" s="18">
        <v>78.266486999999998</v>
      </c>
    </row>
    <row r="400" spans="2:3" x14ac:dyDescent="0.25">
      <c r="B400" s="12">
        <v>42625</v>
      </c>
      <c r="C400" s="18">
        <v>104.67739899999999</v>
      </c>
    </row>
    <row r="401" spans="2:3" x14ac:dyDescent="0.25">
      <c r="B401" s="12">
        <v>42618</v>
      </c>
      <c r="C401" s="18">
        <v>108.22032900000001</v>
      </c>
    </row>
    <row r="402" spans="2:3" x14ac:dyDescent="0.25">
      <c r="B402" s="12">
        <v>42611</v>
      </c>
      <c r="C402" s="18">
        <v>102.74490400000001</v>
      </c>
    </row>
    <row r="403" spans="2:3" x14ac:dyDescent="0.25">
      <c r="B403" s="12">
        <v>42604</v>
      </c>
      <c r="C403" s="18">
        <v>100.812386</v>
      </c>
    </row>
    <row r="404" spans="2:3" x14ac:dyDescent="0.25">
      <c r="B404" s="12">
        <v>42597</v>
      </c>
      <c r="C404" s="18">
        <v>105.643654</v>
      </c>
    </row>
    <row r="405" spans="2:3" x14ac:dyDescent="0.25">
      <c r="B405" s="12">
        <v>42590</v>
      </c>
      <c r="C405" s="18">
        <v>104.355316</v>
      </c>
    </row>
    <row r="406" spans="2:3" x14ac:dyDescent="0.25">
      <c r="B406" s="12">
        <v>42583</v>
      </c>
      <c r="C406" s="18">
        <v>127.223305</v>
      </c>
    </row>
    <row r="407" spans="2:3" x14ac:dyDescent="0.25">
      <c r="B407" s="12">
        <v>42576</v>
      </c>
      <c r="C407" s="18">
        <v>137.52998400000001</v>
      </c>
    </row>
    <row r="408" spans="2:3" x14ac:dyDescent="0.25">
      <c r="B408" s="12">
        <v>42569</v>
      </c>
      <c r="C408" s="18">
        <v>147.83670000000001</v>
      </c>
    </row>
    <row r="409" spans="2:3" x14ac:dyDescent="0.25">
      <c r="B409" s="12">
        <v>42562</v>
      </c>
      <c r="C409" s="18">
        <v>153.63421600000001</v>
      </c>
    </row>
    <row r="410" spans="2:3" x14ac:dyDescent="0.25">
      <c r="B410" s="12">
        <v>42555</v>
      </c>
      <c r="C410" s="18">
        <v>146.54837000000001</v>
      </c>
    </row>
    <row r="411" spans="2:3" x14ac:dyDescent="0.25">
      <c r="B411" s="12">
        <v>42548</v>
      </c>
      <c r="C411" s="18">
        <v>154.278381</v>
      </c>
    </row>
    <row r="412" spans="2:3" x14ac:dyDescent="0.25">
      <c r="B412" s="12">
        <v>42541</v>
      </c>
      <c r="C412" s="18">
        <v>150.73545799999999</v>
      </c>
    </row>
    <row r="413" spans="2:3" x14ac:dyDescent="0.25">
      <c r="B413" s="12">
        <v>42534</v>
      </c>
      <c r="C413" s="18">
        <v>157.499222</v>
      </c>
    </row>
    <row r="414" spans="2:3" x14ac:dyDescent="0.25">
      <c r="B414" s="12">
        <v>42527</v>
      </c>
      <c r="C414" s="18">
        <v>162.97465500000001</v>
      </c>
    </row>
    <row r="415" spans="2:3" x14ac:dyDescent="0.25">
      <c r="B415" s="12">
        <v>42520</v>
      </c>
      <c r="C415" s="18">
        <v>152.990036</v>
      </c>
    </row>
    <row r="416" spans="2:3" x14ac:dyDescent="0.25">
      <c r="B416" s="12">
        <v>42513</v>
      </c>
      <c r="C416" s="18">
        <v>136.563751</v>
      </c>
    </row>
    <row r="417" spans="2:3" x14ac:dyDescent="0.25">
      <c r="B417" s="12">
        <v>42506</v>
      </c>
      <c r="C417" s="18">
        <v>201.30268899999999</v>
      </c>
    </row>
    <row r="418" spans="2:3" x14ac:dyDescent="0.25">
      <c r="B418" s="12">
        <v>42499</v>
      </c>
      <c r="C418" s="18">
        <v>228.03568999999999</v>
      </c>
    </row>
    <row r="419" spans="2:3" x14ac:dyDescent="0.25">
      <c r="B419" s="12">
        <v>42492</v>
      </c>
      <c r="C419" s="18">
        <v>267.65206899999998</v>
      </c>
    </row>
    <row r="420" spans="2:3" x14ac:dyDescent="0.25">
      <c r="B420" s="12">
        <v>42485</v>
      </c>
      <c r="C420" s="18">
        <v>282.14587399999999</v>
      </c>
    </row>
    <row r="421" spans="2:3" x14ac:dyDescent="0.25">
      <c r="B421" s="12">
        <v>42478</v>
      </c>
      <c r="C421" s="18">
        <v>275.38207999999997</v>
      </c>
    </row>
    <row r="422" spans="2:3" x14ac:dyDescent="0.25">
      <c r="B422" s="12">
        <v>42471</v>
      </c>
      <c r="C422" s="18">
        <v>242.851563</v>
      </c>
    </row>
    <row r="423" spans="2:3" x14ac:dyDescent="0.25">
      <c r="B423" s="12">
        <v>42464</v>
      </c>
      <c r="C423" s="18">
        <v>200.01435900000001</v>
      </c>
    </row>
    <row r="424" spans="2:3" x14ac:dyDescent="0.25">
      <c r="B424" s="12">
        <v>42457</v>
      </c>
      <c r="C424" s="18">
        <v>200.33642599999999</v>
      </c>
    </row>
    <row r="425" spans="2:3" x14ac:dyDescent="0.25">
      <c r="B425" s="12">
        <v>42450</v>
      </c>
      <c r="C425" s="18">
        <v>205.167709</v>
      </c>
    </row>
    <row r="426" spans="2:3" x14ac:dyDescent="0.25">
      <c r="B426" s="12">
        <v>42443</v>
      </c>
      <c r="C426" s="18">
        <v>225.78109699999999</v>
      </c>
    </row>
    <row r="427" spans="2:3" x14ac:dyDescent="0.25">
      <c r="B427" s="12">
        <v>42436</v>
      </c>
      <c r="C427" s="18">
        <v>250.25950599999999</v>
      </c>
    </row>
    <row r="428" spans="2:3" x14ac:dyDescent="0.25">
      <c r="B428" s="12">
        <v>42429</v>
      </c>
      <c r="C428" s="18">
        <v>318.86343399999998</v>
      </c>
    </row>
    <row r="429" spans="2:3" x14ac:dyDescent="0.25">
      <c r="B429" s="12">
        <v>42422</v>
      </c>
      <c r="C429" s="18">
        <v>181.33346599999999</v>
      </c>
    </row>
    <row r="430" spans="2:3" x14ac:dyDescent="0.25">
      <c r="B430" s="12">
        <v>42415</v>
      </c>
      <c r="C430" s="18">
        <v>164.26300000000001</v>
      </c>
    </row>
    <row r="431" spans="2:3" x14ac:dyDescent="0.25">
      <c r="B431" s="12">
        <v>42408</v>
      </c>
      <c r="C431" s="18">
        <v>150.413376</v>
      </c>
    </row>
    <row r="432" spans="2:3" x14ac:dyDescent="0.25">
      <c r="B432" s="12">
        <v>42401</v>
      </c>
      <c r="C432" s="18">
        <v>190.02975499999999</v>
      </c>
    </row>
    <row r="433" spans="2:3" x14ac:dyDescent="0.25">
      <c r="B433" s="12">
        <v>42394</v>
      </c>
      <c r="C433" s="18">
        <v>171.026779</v>
      </c>
    </row>
    <row r="434" spans="2:3" x14ac:dyDescent="0.25">
      <c r="B434" s="12">
        <v>42387</v>
      </c>
      <c r="C434" s="18">
        <v>177.14636200000001</v>
      </c>
    </row>
    <row r="435" spans="2:3" x14ac:dyDescent="0.25">
      <c r="B435" s="12">
        <v>42380</v>
      </c>
      <c r="C435" s="18">
        <v>176.82427999999999</v>
      </c>
    </row>
    <row r="436" spans="2:3" x14ac:dyDescent="0.25">
      <c r="B436" s="12">
        <v>42373</v>
      </c>
      <c r="C436" s="18">
        <v>190.35180700000001</v>
      </c>
    </row>
    <row r="437" spans="2:3" x14ac:dyDescent="0.25">
      <c r="B437" s="12">
        <v>42366</v>
      </c>
      <c r="C437" s="18">
        <v>224.17067</v>
      </c>
    </row>
    <row r="438" spans="2:3" x14ac:dyDescent="0.25">
      <c r="B438" s="12">
        <v>42359</v>
      </c>
      <c r="C438" s="18">
        <v>227.06944300000001</v>
      </c>
    </row>
    <row r="439" spans="2:3" x14ac:dyDescent="0.25">
      <c r="B439" s="12">
        <v>42352</v>
      </c>
      <c r="C439" s="18">
        <v>205.48980700000001</v>
      </c>
    </row>
    <row r="440" spans="2:3" x14ac:dyDescent="0.25">
      <c r="B440" s="12">
        <v>42345</v>
      </c>
      <c r="C440" s="18">
        <v>237.054047</v>
      </c>
    </row>
    <row r="441" spans="2:3" x14ac:dyDescent="0.25">
      <c r="B441" s="12">
        <v>42338</v>
      </c>
      <c r="C441" s="18">
        <v>258.27844199999998</v>
      </c>
    </row>
    <row r="442" spans="2:3" x14ac:dyDescent="0.25">
      <c r="B442" s="12">
        <v>42331</v>
      </c>
      <c r="C442" s="18">
        <v>280.84643599999998</v>
      </c>
    </row>
    <row r="443" spans="2:3" x14ac:dyDescent="0.25">
      <c r="B443" s="12">
        <v>42324</v>
      </c>
      <c r="C443" s="18">
        <v>279.59265099999999</v>
      </c>
    </row>
    <row r="444" spans="2:3" x14ac:dyDescent="0.25">
      <c r="B444" s="12">
        <v>42317</v>
      </c>
      <c r="C444" s="18">
        <v>330.99761999999998</v>
      </c>
    </row>
    <row r="445" spans="2:3" x14ac:dyDescent="0.25">
      <c r="B445" s="12">
        <v>42310</v>
      </c>
      <c r="C445" s="18">
        <v>356.38662699999998</v>
      </c>
    </row>
    <row r="446" spans="2:3" x14ac:dyDescent="0.25">
      <c r="B446" s="12">
        <v>42303</v>
      </c>
      <c r="C446" s="18">
        <v>387.10418700000002</v>
      </c>
    </row>
    <row r="447" spans="2:3" x14ac:dyDescent="0.25">
      <c r="B447" s="12">
        <v>42296</v>
      </c>
      <c r="C447" s="18">
        <v>441.64361600000001</v>
      </c>
    </row>
    <row r="448" spans="2:3" x14ac:dyDescent="0.25">
      <c r="B448" s="12">
        <v>42289</v>
      </c>
      <c r="C448" s="18">
        <v>488.66027800000001</v>
      </c>
    </row>
    <row r="449" spans="2:3" x14ac:dyDescent="0.25">
      <c r="B449" s="12">
        <v>42282</v>
      </c>
      <c r="C449" s="18">
        <v>540.378601</v>
      </c>
    </row>
    <row r="450" spans="2:3" x14ac:dyDescent="0.25">
      <c r="B450" s="12">
        <v>42275</v>
      </c>
      <c r="C450" s="18">
        <v>466.092285</v>
      </c>
    </row>
    <row r="451" spans="2:3" x14ac:dyDescent="0.25">
      <c r="B451" s="12">
        <v>42268</v>
      </c>
      <c r="C451" s="18">
        <v>453.55450400000001</v>
      </c>
    </row>
    <row r="452" spans="2:3" x14ac:dyDescent="0.25">
      <c r="B452" s="12">
        <v>42261</v>
      </c>
      <c r="C452" s="18">
        <v>494.30230699999998</v>
      </c>
    </row>
    <row r="453" spans="2:3" x14ac:dyDescent="0.25">
      <c r="B453" s="12">
        <v>42254</v>
      </c>
      <c r="C453" s="18">
        <v>463.89813199999998</v>
      </c>
    </row>
    <row r="454" spans="2:3" x14ac:dyDescent="0.25">
      <c r="B454" s="12">
        <v>42247</v>
      </c>
      <c r="C454" s="18">
        <v>499.11862200000002</v>
      </c>
    </row>
    <row r="455" spans="2:3" x14ac:dyDescent="0.25">
      <c r="B455" s="12">
        <v>42240</v>
      </c>
      <c r="C455" s="18">
        <v>524.73809800000004</v>
      </c>
    </row>
    <row r="456" spans="2:3" x14ac:dyDescent="0.25">
      <c r="B456" s="12">
        <v>42233</v>
      </c>
      <c r="C456" s="18">
        <v>492.636505</v>
      </c>
    </row>
    <row r="457" spans="2:3" x14ac:dyDescent="0.25">
      <c r="B457" s="12">
        <v>42226</v>
      </c>
      <c r="C457" s="18">
        <v>544.18426499999998</v>
      </c>
    </row>
    <row r="458" spans="2:3" x14ac:dyDescent="0.25">
      <c r="B458" s="12">
        <v>42219</v>
      </c>
      <c r="C458" s="18">
        <v>558.38311799999997</v>
      </c>
    </row>
    <row r="459" spans="2:3" x14ac:dyDescent="0.25">
      <c r="B459" s="12">
        <v>42212</v>
      </c>
      <c r="C459" s="18">
        <v>602.83154300000001</v>
      </c>
    </row>
    <row r="460" spans="2:3" x14ac:dyDescent="0.25">
      <c r="B460" s="12">
        <v>42205</v>
      </c>
      <c r="C460" s="18">
        <v>594.80609100000004</v>
      </c>
    </row>
    <row r="461" spans="2:3" x14ac:dyDescent="0.25">
      <c r="B461" s="12">
        <v>42198</v>
      </c>
      <c r="C461" s="18">
        <v>609.00494400000002</v>
      </c>
    </row>
    <row r="462" spans="2:3" x14ac:dyDescent="0.25">
      <c r="B462" s="12">
        <v>42191</v>
      </c>
      <c r="C462" s="18">
        <v>689.87628199999995</v>
      </c>
    </row>
    <row r="463" spans="2:3" x14ac:dyDescent="0.25">
      <c r="B463" s="12">
        <v>42184</v>
      </c>
      <c r="C463" s="18">
        <v>707.47051999999996</v>
      </c>
    </row>
    <row r="464" spans="2:3" x14ac:dyDescent="0.25">
      <c r="B464" s="12">
        <v>42177</v>
      </c>
      <c r="C464" s="18">
        <v>714.569885</v>
      </c>
    </row>
    <row r="465" spans="2:3" x14ac:dyDescent="0.25">
      <c r="B465" s="12">
        <v>42170</v>
      </c>
      <c r="C465" s="18">
        <v>719.81732199999999</v>
      </c>
    </row>
    <row r="466" spans="2:3" x14ac:dyDescent="0.25">
      <c r="B466" s="12">
        <v>42163</v>
      </c>
      <c r="C466" s="18">
        <v>714.87854000000004</v>
      </c>
    </row>
    <row r="467" spans="2:3" x14ac:dyDescent="0.25">
      <c r="B467" s="12">
        <v>42156</v>
      </c>
      <c r="C467" s="18">
        <v>720.363831</v>
      </c>
    </row>
    <row r="468" spans="2:3" x14ac:dyDescent="0.25">
      <c r="B468" s="12">
        <v>42149</v>
      </c>
      <c r="C468" s="18">
        <v>749.69158900000002</v>
      </c>
    </row>
    <row r="469" spans="2:3" x14ac:dyDescent="0.25">
      <c r="B469" s="12">
        <v>42142</v>
      </c>
      <c r="C469" s="18">
        <v>844.09051499999998</v>
      </c>
    </row>
    <row r="470" spans="2:3" x14ac:dyDescent="0.25">
      <c r="B470" s="12">
        <v>42135</v>
      </c>
      <c r="C470" s="18">
        <v>876.16772500000002</v>
      </c>
    </row>
    <row r="471" spans="2:3" x14ac:dyDescent="0.25">
      <c r="B471" s="12">
        <v>42128</v>
      </c>
      <c r="C471" s="18">
        <v>868.83581500000003</v>
      </c>
    </row>
    <row r="472" spans="2:3" x14ac:dyDescent="0.25">
      <c r="B472" s="12">
        <v>42121</v>
      </c>
      <c r="C472" s="18">
        <v>829.73205600000006</v>
      </c>
    </row>
    <row r="473" spans="2:3" x14ac:dyDescent="0.25">
      <c r="B473" s="12">
        <v>42114</v>
      </c>
      <c r="C473" s="18">
        <v>745.41467299999999</v>
      </c>
    </row>
    <row r="474" spans="2:3" x14ac:dyDescent="0.25">
      <c r="B474" s="12">
        <v>42107</v>
      </c>
      <c r="C474" s="18">
        <v>812.92962599999998</v>
      </c>
    </row>
    <row r="475" spans="2:3" x14ac:dyDescent="0.25">
      <c r="B475" s="12">
        <v>42100</v>
      </c>
      <c r="C475" s="18">
        <v>767.71594200000004</v>
      </c>
    </row>
    <row r="476" spans="2:3" x14ac:dyDescent="0.25">
      <c r="B476" s="12">
        <v>42093</v>
      </c>
      <c r="C476" s="18">
        <v>614.05059800000004</v>
      </c>
    </row>
    <row r="477" spans="2:3" x14ac:dyDescent="0.25">
      <c r="B477" s="12">
        <v>42086</v>
      </c>
      <c r="C477" s="18">
        <v>598.16461200000003</v>
      </c>
    </row>
    <row r="478" spans="2:3" x14ac:dyDescent="0.25">
      <c r="B478" s="12">
        <v>42079</v>
      </c>
      <c r="C478" s="18">
        <v>629.02002000000005</v>
      </c>
    </row>
    <row r="479" spans="2:3" x14ac:dyDescent="0.25">
      <c r="B479" s="12">
        <v>42072</v>
      </c>
      <c r="C479" s="18">
        <v>712.72637899999995</v>
      </c>
    </row>
    <row r="480" spans="2:3" x14ac:dyDescent="0.25">
      <c r="B480" s="12">
        <v>42065</v>
      </c>
      <c r="C480" s="18">
        <v>777.98919699999999</v>
      </c>
    </row>
    <row r="481" spans="2:3" x14ac:dyDescent="0.25">
      <c r="B481" s="12">
        <v>42058</v>
      </c>
      <c r="C481" s="18">
        <v>853.66906700000004</v>
      </c>
    </row>
    <row r="482" spans="2:3" x14ac:dyDescent="0.25">
      <c r="B482" s="12">
        <v>42051</v>
      </c>
      <c r="C482" s="18">
        <v>872.43774399999995</v>
      </c>
    </row>
    <row r="483" spans="2:3" x14ac:dyDescent="0.25">
      <c r="B483" s="12">
        <v>42044</v>
      </c>
      <c r="C483" s="18">
        <v>908.461365</v>
      </c>
    </row>
    <row r="484" spans="2:3" x14ac:dyDescent="0.25">
      <c r="B484" s="12">
        <v>42037</v>
      </c>
      <c r="C484" s="18">
        <v>979.29760699999997</v>
      </c>
    </row>
    <row r="485" spans="2:3" x14ac:dyDescent="0.25">
      <c r="B485" s="12">
        <v>42030</v>
      </c>
      <c r="C485" s="18">
        <v>885.757385</v>
      </c>
    </row>
    <row r="486" spans="2:3" x14ac:dyDescent="0.25">
      <c r="B486" s="12">
        <v>42023</v>
      </c>
      <c r="C486" s="18">
        <v>910.58038299999998</v>
      </c>
    </row>
    <row r="487" spans="2:3" x14ac:dyDescent="0.25">
      <c r="B487" s="12">
        <v>42016</v>
      </c>
      <c r="C487" s="18">
        <v>938.43060300000002</v>
      </c>
    </row>
    <row r="488" spans="2:3" x14ac:dyDescent="0.25">
      <c r="B488" s="12">
        <v>42009</v>
      </c>
      <c r="C488" s="18">
        <v>897.26068099999998</v>
      </c>
    </row>
    <row r="489" spans="2:3" x14ac:dyDescent="0.25">
      <c r="B489" s="12">
        <v>42002</v>
      </c>
      <c r="C489" s="18">
        <v>978.69226100000003</v>
      </c>
    </row>
    <row r="490" spans="2:3" x14ac:dyDescent="0.25">
      <c r="B490" s="12">
        <v>41995</v>
      </c>
      <c r="C490" s="18">
        <v>995.94720500000005</v>
      </c>
    </row>
    <row r="491" spans="2:3" x14ac:dyDescent="0.25">
      <c r="B491" s="12">
        <v>41988</v>
      </c>
      <c r="C491" s="18">
        <v>1025.6137699999999</v>
      </c>
    </row>
    <row r="492" spans="2:3" x14ac:dyDescent="0.25">
      <c r="B492" s="12">
        <v>41981</v>
      </c>
      <c r="C492" s="18">
        <v>866.38330099999996</v>
      </c>
    </row>
    <row r="493" spans="2:3" x14ac:dyDescent="0.25">
      <c r="B493" s="12">
        <v>41974</v>
      </c>
      <c r="C493" s="18">
        <v>935.58123799999998</v>
      </c>
    </row>
    <row r="494" spans="2:3" x14ac:dyDescent="0.25">
      <c r="B494" s="12">
        <v>41967</v>
      </c>
      <c r="C494" s="18">
        <v>928.37298599999997</v>
      </c>
    </row>
    <row r="495" spans="2:3" x14ac:dyDescent="0.25">
      <c r="B495" s="12">
        <v>41960</v>
      </c>
      <c r="C495" s="18">
        <v>1163.244385</v>
      </c>
    </row>
    <row r="496" spans="2:3" x14ac:dyDescent="0.25">
      <c r="B496" s="12">
        <v>41953</v>
      </c>
      <c r="C496" s="18">
        <v>1135.0117190000001</v>
      </c>
    </row>
    <row r="497" spans="2:3" x14ac:dyDescent="0.25">
      <c r="B497" s="12">
        <v>41946</v>
      </c>
      <c r="C497" s="18">
        <v>1175.8588870000001</v>
      </c>
    </row>
    <row r="498" spans="2:3" x14ac:dyDescent="0.25">
      <c r="B498" s="12">
        <v>41939</v>
      </c>
      <c r="C498" s="18">
        <v>1107.3798830000001</v>
      </c>
    </row>
    <row r="499" spans="2:3" x14ac:dyDescent="0.25">
      <c r="B499" s="12">
        <v>41932</v>
      </c>
      <c r="C499" s="18">
        <v>1067.4335940000001</v>
      </c>
    </row>
    <row r="500" spans="2:3" x14ac:dyDescent="0.25">
      <c r="B500" s="12">
        <v>41925</v>
      </c>
      <c r="C500" s="18">
        <v>1078.8469239999999</v>
      </c>
    </row>
    <row r="501" spans="2:3" x14ac:dyDescent="0.25">
      <c r="B501" s="12">
        <v>41918</v>
      </c>
      <c r="C501" s="18">
        <v>1120.594971</v>
      </c>
    </row>
    <row r="502" spans="2:3" x14ac:dyDescent="0.25">
      <c r="B502" s="12">
        <v>41911</v>
      </c>
      <c r="C502" s="18">
        <v>1151.230591</v>
      </c>
    </row>
    <row r="503" spans="2:3" x14ac:dyDescent="0.25">
      <c r="B503" s="12">
        <v>41904</v>
      </c>
      <c r="C503" s="18">
        <v>1217.3070070000001</v>
      </c>
    </row>
    <row r="504" spans="2:3" x14ac:dyDescent="0.25">
      <c r="B504" s="12">
        <v>41897</v>
      </c>
      <c r="C504" s="18">
        <v>1328.435303</v>
      </c>
    </row>
    <row r="505" spans="2:3" x14ac:dyDescent="0.25">
      <c r="B505" s="12">
        <v>41890</v>
      </c>
      <c r="C505" s="18">
        <v>1406.225342</v>
      </c>
    </row>
    <row r="506" spans="2:3" x14ac:dyDescent="0.25">
      <c r="B506" s="12">
        <v>41883</v>
      </c>
      <c r="C506" s="18">
        <v>1411.7030030000001</v>
      </c>
    </row>
    <row r="507" spans="2:3" x14ac:dyDescent="0.25">
      <c r="B507" s="12">
        <v>41876</v>
      </c>
      <c r="C507" s="18">
        <v>1520.1804199999999</v>
      </c>
    </row>
    <row r="508" spans="2:3" x14ac:dyDescent="0.25">
      <c r="B508" s="12">
        <v>41869</v>
      </c>
      <c r="C508" s="18">
        <v>1468.780518</v>
      </c>
    </row>
    <row r="509" spans="2:3" x14ac:dyDescent="0.25">
      <c r="B509" s="12">
        <v>41862</v>
      </c>
      <c r="C509" s="18">
        <v>1487.009644</v>
      </c>
    </row>
    <row r="510" spans="2:3" x14ac:dyDescent="0.25">
      <c r="B510" s="12">
        <v>41855</v>
      </c>
      <c r="C510" s="18">
        <v>1495.078125</v>
      </c>
    </row>
    <row r="511" spans="2:3" x14ac:dyDescent="0.25">
      <c r="B511" s="12">
        <v>41848</v>
      </c>
      <c r="C511" s="18">
        <v>1415.288818</v>
      </c>
    </row>
    <row r="512" spans="2:3" x14ac:dyDescent="0.25">
      <c r="B512" s="12">
        <v>41841</v>
      </c>
      <c r="C512" s="18">
        <v>1475.6538089999999</v>
      </c>
    </row>
    <row r="513" spans="2:3" x14ac:dyDescent="0.25">
      <c r="B513" s="12">
        <v>41834</v>
      </c>
      <c r="C513" s="18">
        <v>1487.3084719999999</v>
      </c>
    </row>
    <row r="514" spans="2:3" x14ac:dyDescent="0.25">
      <c r="B514" s="12">
        <v>41827</v>
      </c>
      <c r="C514" s="18">
        <v>1496.2735600000001</v>
      </c>
    </row>
    <row r="515" spans="2:3" x14ac:dyDescent="0.25">
      <c r="B515" s="12">
        <v>41820</v>
      </c>
      <c r="C515" s="18">
        <v>1628.060303</v>
      </c>
    </row>
    <row r="516" spans="2:3" x14ac:dyDescent="0.25">
      <c r="B516" s="12">
        <v>41813</v>
      </c>
      <c r="C516" s="18">
        <v>1671.690552</v>
      </c>
    </row>
    <row r="517" spans="2:3" x14ac:dyDescent="0.25">
      <c r="B517" s="12">
        <v>41806</v>
      </c>
      <c r="C517" s="18">
        <v>1673.4832759999999</v>
      </c>
    </row>
    <row r="518" spans="2:3" x14ac:dyDescent="0.25">
      <c r="B518" s="12">
        <v>41799</v>
      </c>
      <c r="C518" s="18">
        <v>1632.5428469999999</v>
      </c>
    </row>
    <row r="519" spans="2:3" x14ac:dyDescent="0.25">
      <c r="B519" s="12">
        <v>41792</v>
      </c>
      <c r="C519" s="18">
        <v>1591.061279</v>
      </c>
    </row>
    <row r="520" spans="2:3" x14ac:dyDescent="0.25">
      <c r="B520" s="12">
        <v>41785</v>
      </c>
      <c r="C520" s="18">
        <v>1550.02063</v>
      </c>
    </row>
    <row r="521" spans="2:3" x14ac:dyDescent="0.25">
      <c r="B521" s="12">
        <v>41778</v>
      </c>
      <c r="C521" s="18">
        <v>1491.434082</v>
      </c>
    </row>
    <row r="522" spans="2:3" x14ac:dyDescent="0.25">
      <c r="B522" s="12">
        <v>41771</v>
      </c>
      <c r="C522" s="18">
        <v>1502.4375</v>
      </c>
    </row>
    <row r="523" spans="2:3" x14ac:dyDescent="0.25">
      <c r="B523" s="12">
        <v>41764</v>
      </c>
      <c r="C523" s="18">
        <v>1481.0253909999999</v>
      </c>
    </row>
    <row r="524" spans="2:3" x14ac:dyDescent="0.25">
      <c r="B524" s="12">
        <v>41757</v>
      </c>
      <c r="C524" s="18">
        <v>1491.434082</v>
      </c>
    </row>
    <row r="525" spans="2:3" x14ac:dyDescent="0.25">
      <c r="B525" s="12">
        <v>41750</v>
      </c>
      <c r="C525" s="18">
        <v>1541.6938479999999</v>
      </c>
    </row>
    <row r="526" spans="2:3" x14ac:dyDescent="0.25">
      <c r="B526" s="12">
        <v>41743</v>
      </c>
      <c r="C526" s="18">
        <v>1460.505005</v>
      </c>
    </row>
    <row r="527" spans="2:3" x14ac:dyDescent="0.25">
      <c r="B527" s="12">
        <v>41736</v>
      </c>
      <c r="C527" s="18">
        <v>1412.921875</v>
      </c>
    </row>
    <row r="528" spans="2:3" x14ac:dyDescent="0.25">
      <c r="B528" s="12">
        <v>41729</v>
      </c>
      <c r="C528" s="18">
        <v>1448.6091309999999</v>
      </c>
    </row>
    <row r="529" spans="2:3" x14ac:dyDescent="0.25">
      <c r="B529" s="12">
        <v>41722</v>
      </c>
      <c r="C529" s="18">
        <v>1439.3901370000001</v>
      </c>
    </row>
    <row r="530" spans="2:3" x14ac:dyDescent="0.25">
      <c r="B530" s="12">
        <v>41715</v>
      </c>
      <c r="C530" s="18">
        <v>1423.9254149999999</v>
      </c>
    </row>
    <row r="531" spans="2:3" x14ac:dyDescent="0.25">
      <c r="B531" s="12">
        <v>41708</v>
      </c>
      <c r="C531" s="18">
        <v>1367.123047</v>
      </c>
    </row>
    <row r="532" spans="2:3" x14ac:dyDescent="0.25">
      <c r="B532" s="12">
        <v>41701</v>
      </c>
      <c r="C532" s="18">
        <v>1475.9693600000001</v>
      </c>
    </row>
    <row r="533" spans="2:3" x14ac:dyDescent="0.25">
      <c r="B533" s="12">
        <v>41694</v>
      </c>
      <c r="C533" s="18">
        <v>1441.4488530000001</v>
      </c>
    </row>
    <row r="534" spans="2:3" x14ac:dyDescent="0.25">
      <c r="B534" s="12">
        <v>41687</v>
      </c>
      <c r="C534" s="18">
        <v>1400.619751</v>
      </c>
    </row>
    <row r="535" spans="2:3" x14ac:dyDescent="0.25">
      <c r="B535" s="12">
        <v>41680</v>
      </c>
      <c r="C535" s="18">
        <v>1428.7266850000001</v>
      </c>
    </row>
    <row r="536" spans="2:3" x14ac:dyDescent="0.25">
      <c r="B536" s="12">
        <v>41673</v>
      </c>
      <c r="C536" s="18">
        <v>1401.507202</v>
      </c>
    </row>
    <row r="537" spans="2:3" x14ac:dyDescent="0.25">
      <c r="B537" s="12">
        <v>41666</v>
      </c>
      <c r="C537" s="18">
        <v>1534.054077</v>
      </c>
    </row>
    <row r="538" spans="2:3" x14ac:dyDescent="0.25">
      <c r="B538" s="12">
        <v>41659</v>
      </c>
      <c r="C538" s="18">
        <v>1522.5153809999999</v>
      </c>
    </row>
    <row r="539" spans="2:3" x14ac:dyDescent="0.25">
      <c r="B539" s="12">
        <v>41652</v>
      </c>
      <c r="C539" s="18">
        <v>1669.264038</v>
      </c>
    </row>
    <row r="540" spans="2:3" x14ac:dyDescent="0.25">
      <c r="B540" s="12">
        <v>41645</v>
      </c>
      <c r="C540" s="18">
        <v>1761.2777100000001</v>
      </c>
    </row>
    <row r="541" spans="2:3" x14ac:dyDescent="0.25">
      <c r="B541" s="12">
        <v>41638</v>
      </c>
      <c r="C541" s="18">
        <v>1768.0823969999999</v>
      </c>
    </row>
    <row r="542" spans="2:3" x14ac:dyDescent="0.25">
      <c r="B542" s="12">
        <v>41631</v>
      </c>
      <c r="C542" s="18">
        <v>1719.856567</v>
      </c>
    </row>
    <row r="543" spans="2:3" x14ac:dyDescent="0.25">
      <c r="B543" s="12">
        <v>41624</v>
      </c>
      <c r="C543" s="18">
        <v>1679.027466</v>
      </c>
    </row>
    <row r="544" spans="2:3" x14ac:dyDescent="0.25">
      <c r="B544" s="12">
        <v>41617</v>
      </c>
      <c r="C544" s="18">
        <v>1651.216187</v>
      </c>
    </row>
    <row r="545" spans="2:3" x14ac:dyDescent="0.25">
      <c r="B545" s="12">
        <v>41610</v>
      </c>
      <c r="C545" s="18">
        <v>1712.939331</v>
      </c>
    </row>
    <row r="546" spans="2:3" x14ac:dyDescent="0.25">
      <c r="B546" s="12">
        <v>41603</v>
      </c>
      <c r="C546" s="18">
        <v>1680.2416989999999</v>
      </c>
    </row>
    <row r="547" spans="2:3" x14ac:dyDescent="0.25">
      <c r="B547" s="12">
        <v>41596</v>
      </c>
      <c r="C547" s="18">
        <v>1699.0943600000001</v>
      </c>
    </row>
    <row r="548" spans="2:3" x14ac:dyDescent="0.25">
      <c r="B548" s="12">
        <v>41589</v>
      </c>
      <c r="C548" s="18">
        <v>1826.939087</v>
      </c>
    </row>
    <row r="549" spans="2:3" x14ac:dyDescent="0.25">
      <c r="B549" s="12">
        <v>41582</v>
      </c>
      <c r="C549" s="18">
        <v>1773.6214600000001</v>
      </c>
    </row>
    <row r="550" spans="2:3" x14ac:dyDescent="0.25">
      <c r="B550" s="12">
        <v>41575</v>
      </c>
      <c r="C550" s="18">
        <v>1767.140625</v>
      </c>
    </row>
    <row r="551" spans="2:3" x14ac:dyDescent="0.25">
      <c r="B551" s="12">
        <v>41568</v>
      </c>
      <c r="C551" s="18">
        <v>1765.962524</v>
      </c>
    </row>
    <row r="552" spans="2:3" x14ac:dyDescent="0.25">
      <c r="B552" s="12">
        <v>41561</v>
      </c>
      <c r="C552" s="18">
        <v>1838.1328129999999</v>
      </c>
    </row>
    <row r="553" spans="2:3" x14ac:dyDescent="0.25">
      <c r="B553" s="12">
        <v>41554</v>
      </c>
      <c r="C553" s="18">
        <v>1759.1872559999999</v>
      </c>
    </row>
    <row r="554" spans="2:3" x14ac:dyDescent="0.25">
      <c r="B554" s="12">
        <v>41547</v>
      </c>
      <c r="C554" s="18">
        <v>1731.2026370000001</v>
      </c>
    </row>
    <row r="555" spans="2:3" x14ac:dyDescent="0.25">
      <c r="B555" s="12">
        <v>41540</v>
      </c>
      <c r="C555" s="18">
        <v>1734.1489260000001</v>
      </c>
    </row>
    <row r="556" spans="2:3" x14ac:dyDescent="0.25">
      <c r="B556" s="12">
        <v>41533</v>
      </c>
      <c r="C556" s="18">
        <v>1729.140991</v>
      </c>
    </row>
    <row r="557" spans="2:3" x14ac:dyDescent="0.25">
      <c r="B557" s="12">
        <v>41526</v>
      </c>
      <c r="C557" s="18">
        <v>1686.722534</v>
      </c>
    </row>
    <row r="558" spans="2:3" x14ac:dyDescent="0.25">
      <c r="B558" s="12">
        <v>41519</v>
      </c>
      <c r="C558" s="18">
        <v>1662.741211</v>
      </c>
    </row>
    <row r="559" spans="2:3" x14ac:dyDescent="0.25">
      <c r="B559" s="12">
        <v>41512</v>
      </c>
      <c r="C559" s="18">
        <v>1582.1108400000001</v>
      </c>
    </row>
    <row r="560" spans="2:3" x14ac:dyDescent="0.25">
      <c r="B560" s="12">
        <v>41505</v>
      </c>
      <c r="C560" s="18">
        <v>1632.5413820000001</v>
      </c>
    </row>
    <row r="561" spans="2:3" x14ac:dyDescent="0.25">
      <c r="B561" s="12">
        <v>41498</v>
      </c>
      <c r="C561" s="18">
        <v>1610.8443600000001</v>
      </c>
    </row>
    <row r="562" spans="2:3" x14ac:dyDescent="0.25">
      <c r="B562" s="12">
        <v>41491</v>
      </c>
      <c r="C562" s="18">
        <v>1639.2849120000001</v>
      </c>
    </row>
    <row r="563" spans="2:3" x14ac:dyDescent="0.25">
      <c r="B563" s="12">
        <v>41484</v>
      </c>
      <c r="C563" s="18">
        <v>1784.1258539999999</v>
      </c>
    </row>
    <row r="564" spans="2:3" x14ac:dyDescent="0.25">
      <c r="B564" s="12">
        <v>41477</v>
      </c>
      <c r="C564" s="18">
        <v>1754.80603</v>
      </c>
    </row>
    <row r="565" spans="2:3" x14ac:dyDescent="0.25">
      <c r="B565" s="12">
        <v>41470</v>
      </c>
      <c r="C565" s="18">
        <v>1792.628784</v>
      </c>
    </row>
    <row r="566" spans="2:3" x14ac:dyDescent="0.25">
      <c r="B566" s="12">
        <v>41463</v>
      </c>
      <c r="C566" s="18">
        <v>1753.926514</v>
      </c>
    </row>
    <row r="567" spans="2:3" x14ac:dyDescent="0.25">
      <c r="B567" s="12">
        <v>41456</v>
      </c>
      <c r="C567" s="18">
        <v>1682.385376</v>
      </c>
    </row>
    <row r="568" spans="2:3" x14ac:dyDescent="0.25">
      <c r="B568" s="12">
        <v>41449</v>
      </c>
      <c r="C568" s="18">
        <v>1670.364014</v>
      </c>
    </row>
    <row r="569" spans="2:3" x14ac:dyDescent="0.25">
      <c r="B569" s="12">
        <v>41442</v>
      </c>
      <c r="C569" s="18">
        <v>1640.1644289999999</v>
      </c>
    </row>
    <row r="570" spans="2:3" x14ac:dyDescent="0.25">
      <c r="B570" s="12">
        <v>41435</v>
      </c>
      <c r="C570" s="18">
        <v>1683.2647710000001</v>
      </c>
    </row>
    <row r="571" spans="2:3" x14ac:dyDescent="0.25">
      <c r="B571" s="12">
        <v>41428</v>
      </c>
      <c r="C571" s="18">
        <v>1667.1389160000001</v>
      </c>
    </row>
    <row r="572" spans="2:3" x14ac:dyDescent="0.25">
      <c r="B572" s="12">
        <v>41421</v>
      </c>
      <c r="C572" s="18">
        <v>1608.053345</v>
      </c>
    </row>
    <row r="573" spans="2:3" x14ac:dyDescent="0.25">
      <c r="B573" s="12">
        <v>41414</v>
      </c>
      <c r="C573" s="18">
        <v>1653.589111</v>
      </c>
    </row>
    <row r="574" spans="2:3" x14ac:dyDescent="0.25">
      <c r="B574" s="12">
        <v>41407</v>
      </c>
      <c r="C574" s="18">
        <v>1683.654419</v>
      </c>
    </row>
    <row r="575" spans="2:3" x14ac:dyDescent="0.25">
      <c r="B575" s="12">
        <v>41400</v>
      </c>
      <c r="C575" s="18">
        <v>1624.399414</v>
      </c>
    </row>
    <row r="576" spans="2:3" x14ac:dyDescent="0.25">
      <c r="B576" s="12">
        <v>41393</v>
      </c>
      <c r="C576" s="18">
        <v>1580.9071039999999</v>
      </c>
    </row>
    <row r="577" spans="2:3" x14ac:dyDescent="0.25">
      <c r="B577" s="12">
        <v>41386</v>
      </c>
      <c r="C577" s="18">
        <v>1470.5706789999999</v>
      </c>
    </row>
    <row r="578" spans="2:3" x14ac:dyDescent="0.25">
      <c r="B578" s="12">
        <v>41379</v>
      </c>
      <c r="C578" s="18">
        <v>1395.844971</v>
      </c>
    </row>
    <row r="579" spans="2:3" x14ac:dyDescent="0.25">
      <c r="B579" s="12">
        <v>41372</v>
      </c>
      <c r="C579" s="18">
        <v>1501.219482</v>
      </c>
    </row>
    <row r="580" spans="2:3" x14ac:dyDescent="0.25">
      <c r="B580" s="12">
        <v>41365</v>
      </c>
      <c r="C580" s="18">
        <v>1448.9702150000001</v>
      </c>
    </row>
    <row r="581" spans="2:3" x14ac:dyDescent="0.25">
      <c r="B581" s="12">
        <v>41358</v>
      </c>
      <c r="C581" s="18">
        <v>1474.0732419999999</v>
      </c>
    </row>
    <row r="582" spans="2:3" x14ac:dyDescent="0.25">
      <c r="B582" s="12">
        <v>41351</v>
      </c>
      <c r="C582" s="18">
        <v>1429.1213379999999</v>
      </c>
    </row>
    <row r="583" spans="2:3" x14ac:dyDescent="0.25">
      <c r="B583" s="12">
        <v>41344</v>
      </c>
      <c r="C583" s="18">
        <v>1413.9426269999999</v>
      </c>
    </row>
    <row r="584" spans="2:3" x14ac:dyDescent="0.25">
      <c r="B584" s="12">
        <v>41337</v>
      </c>
      <c r="C584" s="18">
        <v>1364.6126710000001</v>
      </c>
    </row>
    <row r="585" spans="2:3" x14ac:dyDescent="0.25">
      <c r="B585" s="12">
        <v>41330</v>
      </c>
      <c r="C585" s="18">
        <v>1355.3720699999999</v>
      </c>
    </row>
    <row r="586" spans="2:3" x14ac:dyDescent="0.25">
      <c r="B586" s="12">
        <v>41323</v>
      </c>
      <c r="C586" s="18">
        <v>1416.92688</v>
      </c>
    </row>
    <row r="587" spans="2:3" x14ac:dyDescent="0.25">
      <c r="B587" s="12">
        <v>41316</v>
      </c>
      <c r="C587" s="18">
        <v>1443.0588379999999</v>
      </c>
    </row>
    <row r="588" spans="2:3" x14ac:dyDescent="0.25">
      <c r="B588" s="12">
        <v>41309</v>
      </c>
      <c r="C588" s="18">
        <v>1433.477173</v>
      </c>
    </row>
    <row r="589" spans="2:3" x14ac:dyDescent="0.25">
      <c r="B589" s="12">
        <v>41302</v>
      </c>
      <c r="C589" s="18">
        <v>1434.638672</v>
      </c>
    </row>
    <row r="590" spans="2:3" x14ac:dyDescent="0.25">
      <c r="B590" s="12">
        <v>41295</v>
      </c>
      <c r="C590" s="18">
        <v>1387.8914789999999</v>
      </c>
    </row>
    <row r="591" spans="2:3" x14ac:dyDescent="0.25">
      <c r="B591" s="12">
        <v>41288</v>
      </c>
      <c r="C591" s="18">
        <v>1386.4398189999999</v>
      </c>
    </row>
    <row r="592" spans="2:3" x14ac:dyDescent="0.25">
      <c r="B592" s="12">
        <v>41281</v>
      </c>
      <c r="C592" s="18">
        <v>1322.271362</v>
      </c>
    </row>
    <row r="593" spans="2:3" x14ac:dyDescent="0.25">
      <c r="B593" s="12">
        <v>41274</v>
      </c>
      <c r="C593" s="18">
        <v>1341.1446530000001</v>
      </c>
    </row>
    <row r="594" spans="2:3" x14ac:dyDescent="0.25">
      <c r="B594" s="12">
        <v>41267</v>
      </c>
      <c r="C594" s="18">
        <v>1282.4932859999999</v>
      </c>
    </row>
    <row r="595" spans="2:3" x14ac:dyDescent="0.25">
      <c r="B595" s="12">
        <v>41260</v>
      </c>
      <c r="C595" s="18">
        <v>1324.013794</v>
      </c>
    </row>
    <row r="596" spans="2:3" x14ac:dyDescent="0.25">
      <c r="B596" s="12">
        <v>41253</v>
      </c>
      <c r="C596" s="18">
        <v>1287.4291989999999</v>
      </c>
    </row>
    <row r="597" spans="2:3" x14ac:dyDescent="0.25">
      <c r="B597" s="12">
        <v>41246</v>
      </c>
      <c r="C597" s="18">
        <v>1295.8492429999999</v>
      </c>
    </row>
    <row r="598" spans="2:3" x14ac:dyDescent="0.25">
      <c r="B598" s="12">
        <v>41239</v>
      </c>
      <c r="C598" s="18">
        <v>1295.270264</v>
      </c>
    </row>
    <row r="599" spans="2:3" x14ac:dyDescent="0.25">
      <c r="B599" s="12">
        <v>41232</v>
      </c>
      <c r="C599" s="18">
        <v>1283.143311</v>
      </c>
    </row>
    <row r="600" spans="2:3" x14ac:dyDescent="0.25">
      <c r="B600" s="12">
        <v>41225</v>
      </c>
      <c r="C600" s="18">
        <v>1240.987793</v>
      </c>
    </row>
    <row r="601" spans="2:3" x14ac:dyDescent="0.25">
      <c r="B601" s="12">
        <v>41218</v>
      </c>
      <c r="C601" s="18">
        <v>1269.2841800000001</v>
      </c>
    </row>
    <row r="602" spans="2:3" x14ac:dyDescent="0.25">
      <c r="B602" s="12">
        <v>41211</v>
      </c>
      <c r="C602" s="18">
        <v>1387.665894</v>
      </c>
    </row>
    <row r="603" spans="2:3" x14ac:dyDescent="0.25">
      <c r="B603" s="12">
        <v>41204</v>
      </c>
      <c r="C603" s="18">
        <v>1370.919189</v>
      </c>
    </row>
    <row r="604" spans="2:3" x14ac:dyDescent="0.25">
      <c r="B604" s="12">
        <v>41197</v>
      </c>
      <c r="C604" s="18">
        <v>1368.320557</v>
      </c>
    </row>
    <row r="605" spans="2:3" x14ac:dyDescent="0.25">
      <c r="B605" s="12">
        <v>41190</v>
      </c>
      <c r="C605" s="18">
        <v>1335.693237</v>
      </c>
    </row>
    <row r="606" spans="2:3" x14ac:dyDescent="0.25">
      <c r="B606" s="12">
        <v>41183</v>
      </c>
      <c r="C606" s="18">
        <v>1340.601807</v>
      </c>
    </row>
    <row r="607" spans="2:3" x14ac:dyDescent="0.25">
      <c r="B607" s="12">
        <v>41176</v>
      </c>
      <c r="C607" s="18">
        <v>1401.2364500000001</v>
      </c>
    </row>
    <row r="608" spans="2:3" x14ac:dyDescent="0.25">
      <c r="B608" s="12">
        <v>41169</v>
      </c>
      <c r="C608" s="18">
        <v>1422.0253909999999</v>
      </c>
    </row>
    <row r="609" spans="2:3" x14ac:dyDescent="0.25">
      <c r="B609" s="12">
        <v>41162</v>
      </c>
      <c r="C609" s="18">
        <v>1455.5187989999999</v>
      </c>
    </row>
    <row r="610" spans="2:3" x14ac:dyDescent="0.25">
      <c r="B610" s="12">
        <v>41155</v>
      </c>
      <c r="C610" s="18">
        <v>1418.8492429999999</v>
      </c>
    </row>
    <row r="611" spans="2:3" x14ac:dyDescent="0.25">
      <c r="B611" s="12">
        <v>41148</v>
      </c>
      <c r="C611" s="18">
        <v>1362.2691649999999</v>
      </c>
    </row>
    <row r="612" spans="2:3" x14ac:dyDescent="0.25">
      <c r="B612" s="12">
        <v>41141</v>
      </c>
      <c r="C612" s="18">
        <v>1385.246216</v>
      </c>
    </row>
    <row r="613" spans="2:3" x14ac:dyDescent="0.25">
      <c r="B613" s="12">
        <v>41134</v>
      </c>
      <c r="C613" s="18">
        <v>1419.4254149999999</v>
      </c>
    </row>
    <row r="614" spans="2:3" x14ac:dyDescent="0.25">
      <c r="B614" s="12">
        <v>41127</v>
      </c>
      <c r="C614" s="18">
        <v>1441.8283690000001</v>
      </c>
    </row>
    <row r="615" spans="2:3" x14ac:dyDescent="0.25">
      <c r="B615" s="12">
        <v>41120</v>
      </c>
      <c r="C615" s="18">
        <v>1409.6599120000001</v>
      </c>
    </row>
    <row r="616" spans="2:3" x14ac:dyDescent="0.25">
      <c r="B616" s="12">
        <v>41113</v>
      </c>
      <c r="C616" s="18">
        <v>1428.3291019999999</v>
      </c>
    </row>
    <row r="617" spans="2:3" x14ac:dyDescent="0.25">
      <c r="B617" s="12">
        <v>41106</v>
      </c>
      <c r="C617" s="18">
        <v>1385.533447</v>
      </c>
    </row>
    <row r="618" spans="2:3" x14ac:dyDescent="0.25">
      <c r="B618" s="12">
        <v>41099</v>
      </c>
      <c r="C618" s="18">
        <v>1415.404053</v>
      </c>
    </row>
    <row r="619" spans="2:3" x14ac:dyDescent="0.25">
      <c r="B619" s="12">
        <v>41092</v>
      </c>
      <c r="C619" s="18">
        <v>1353.6527100000001</v>
      </c>
    </row>
    <row r="620" spans="2:3" x14ac:dyDescent="0.25">
      <c r="B620" s="12">
        <v>41085</v>
      </c>
      <c r="C620" s="18">
        <v>1331.5371090000001</v>
      </c>
    </row>
    <row r="621" spans="2:3" x14ac:dyDescent="0.25">
      <c r="B621" s="12">
        <v>41078</v>
      </c>
      <c r="C621" s="18">
        <v>1289.603149</v>
      </c>
    </row>
    <row r="622" spans="2:3" x14ac:dyDescent="0.25">
      <c r="B622" s="12">
        <v>41071</v>
      </c>
      <c r="C622" s="18">
        <v>1320.9099120000001</v>
      </c>
    </row>
    <row r="623" spans="2:3" x14ac:dyDescent="0.25">
      <c r="B623" s="12">
        <v>41064</v>
      </c>
      <c r="C623" s="18">
        <v>1340.727783</v>
      </c>
    </row>
    <row r="624" spans="2:3" x14ac:dyDescent="0.25">
      <c r="B624" s="12">
        <v>41057</v>
      </c>
      <c r="C624" s="18">
        <v>1270.1695560000001</v>
      </c>
    </row>
    <row r="625" spans="2:3" x14ac:dyDescent="0.25">
      <c r="B625" s="12">
        <v>41050</v>
      </c>
      <c r="C625" s="18">
        <v>1307.5864260000001</v>
      </c>
    </row>
    <row r="626" spans="2:3" x14ac:dyDescent="0.25">
      <c r="B626" s="12">
        <v>41043</v>
      </c>
      <c r="C626" s="18">
        <v>1296.4470209999999</v>
      </c>
    </row>
    <row r="627" spans="2:3" x14ac:dyDescent="0.25">
      <c r="B627" s="12">
        <v>41036</v>
      </c>
      <c r="C627" s="18">
        <v>1405.5555420000001</v>
      </c>
    </row>
    <row r="628" spans="2:3" x14ac:dyDescent="0.25">
      <c r="B628" s="12">
        <v>41029</v>
      </c>
      <c r="C628" s="18">
        <v>1457.5390629999999</v>
      </c>
    </row>
    <row r="629" spans="2:3" x14ac:dyDescent="0.25">
      <c r="B629" s="12">
        <v>41022</v>
      </c>
      <c r="C629" s="18">
        <v>1564.9335940000001</v>
      </c>
    </row>
    <row r="630" spans="2:3" x14ac:dyDescent="0.25">
      <c r="B630" s="12">
        <v>41015</v>
      </c>
      <c r="C630" s="18">
        <v>1518.0913089999999</v>
      </c>
    </row>
    <row r="631" spans="2:3" x14ac:dyDescent="0.25">
      <c r="B631" s="12">
        <v>41008</v>
      </c>
      <c r="C631" s="18">
        <v>1519.5195309999999</v>
      </c>
    </row>
    <row r="632" spans="2:3" x14ac:dyDescent="0.25">
      <c r="B632" s="12">
        <v>41001</v>
      </c>
      <c r="C632" s="18">
        <v>1531.2301030000001</v>
      </c>
    </row>
    <row r="633" spans="2:3" x14ac:dyDescent="0.25">
      <c r="B633" s="12">
        <v>40994</v>
      </c>
      <c r="C633" s="18">
        <v>1542.940918</v>
      </c>
    </row>
    <row r="634" spans="2:3" x14ac:dyDescent="0.25">
      <c r="B634" s="12">
        <v>40987</v>
      </c>
      <c r="C634" s="18">
        <v>1546.3679199999999</v>
      </c>
    </row>
    <row r="635" spans="2:3" x14ac:dyDescent="0.25">
      <c r="B635" s="12">
        <v>40980</v>
      </c>
      <c r="C635" s="18">
        <v>1592.924561</v>
      </c>
    </row>
    <row r="636" spans="2:3" x14ac:dyDescent="0.25">
      <c r="B636" s="12">
        <v>40973</v>
      </c>
      <c r="C636" s="18">
        <v>1672.8995359999999</v>
      </c>
    </row>
    <row r="637" spans="2:3" x14ac:dyDescent="0.25">
      <c r="B637" s="12">
        <v>40966</v>
      </c>
      <c r="C637" s="18">
        <v>1708.818726</v>
      </c>
    </row>
    <row r="638" spans="2:3" x14ac:dyDescent="0.25">
      <c r="B638" s="12">
        <v>40959</v>
      </c>
      <c r="C638" s="18">
        <v>1731.003784</v>
      </c>
    </row>
    <row r="639" spans="2:3" x14ac:dyDescent="0.25">
      <c r="B639" s="12">
        <v>40952</v>
      </c>
      <c r="C639" s="18">
        <v>1764.2814940000001</v>
      </c>
    </row>
    <row r="640" spans="2:3" x14ac:dyDescent="0.25">
      <c r="B640" s="12">
        <v>40945</v>
      </c>
      <c r="C640" s="18">
        <v>1705.6899410000001</v>
      </c>
    </row>
    <row r="641" spans="2:3" x14ac:dyDescent="0.25">
      <c r="B641" s="12">
        <v>40938</v>
      </c>
      <c r="C641" s="18">
        <v>1647.098755</v>
      </c>
    </row>
    <row r="642" spans="2:3" x14ac:dyDescent="0.25">
      <c r="B642" s="12">
        <v>40931</v>
      </c>
      <c r="C642" s="18">
        <v>1546.697144</v>
      </c>
    </row>
    <row r="643" spans="2:3" x14ac:dyDescent="0.25">
      <c r="B643" s="12">
        <v>40924</v>
      </c>
      <c r="C643" s="18">
        <v>1526.787476</v>
      </c>
    </row>
    <row r="644" spans="2:3" x14ac:dyDescent="0.25">
      <c r="B644" s="12">
        <v>40917</v>
      </c>
      <c r="C644" s="18">
        <v>1417.284302</v>
      </c>
    </row>
    <row r="645" spans="2:3" x14ac:dyDescent="0.25">
      <c r="B645" s="12">
        <v>40910</v>
      </c>
      <c r="C645" s="18">
        <v>1424.679443</v>
      </c>
    </row>
    <row r="646" spans="2:3" x14ac:dyDescent="0.25">
      <c r="B646" s="12">
        <v>40903</v>
      </c>
      <c r="C646" s="18">
        <v>1402.2098390000001</v>
      </c>
    </row>
    <row r="647" spans="2:3" x14ac:dyDescent="0.25">
      <c r="B647" s="12">
        <v>40896</v>
      </c>
      <c r="C647" s="18">
        <v>1391.6860349999999</v>
      </c>
    </row>
    <row r="648" spans="2:3" x14ac:dyDescent="0.25">
      <c r="B648" s="12">
        <v>40889</v>
      </c>
      <c r="C648" s="18">
        <v>1339.6365969999999</v>
      </c>
    </row>
    <row r="649" spans="2:3" x14ac:dyDescent="0.25">
      <c r="B649" s="12">
        <v>40882</v>
      </c>
      <c r="C649" s="18">
        <v>1461.654297</v>
      </c>
    </row>
    <row r="650" spans="2:3" x14ac:dyDescent="0.25">
      <c r="B650" s="12">
        <v>40875</v>
      </c>
      <c r="C650" s="18">
        <v>1398.084351</v>
      </c>
    </row>
    <row r="651" spans="2:3" x14ac:dyDescent="0.25">
      <c r="B651" s="12">
        <v>40868</v>
      </c>
      <c r="C651" s="18">
        <v>1318.5579829999999</v>
      </c>
    </row>
    <row r="652" spans="2:3" x14ac:dyDescent="0.25">
      <c r="B652" s="12">
        <v>40861</v>
      </c>
      <c r="C652" s="18">
        <v>1354.5004879999999</v>
      </c>
    </row>
    <row r="653" spans="2:3" x14ac:dyDescent="0.25">
      <c r="B653" s="12">
        <v>40854</v>
      </c>
      <c r="C653" s="18">
        <v>1384.7827150000001</v>
      </c>
    </row>
    <row r="654" spans="2:3" x14ac:dyDescent="0.25">
      <c r="B654" s="12">
        <v>40847</v>
      </c>
      <c r="C654" s="18">
        <v>1374.311279</v>
      </c>
    </row>
    <row r="655" spans="2:3" x14ac:dyDescent="0.25">
      <c r="B655" s="12">
        <v>40840</v>
      </c>
      <c r="C655" s="18">
        <v>1449.5926509999999</v>
      </c>
    </row>
    <row r="656" spans="2:3" x14ac:dyDescent="0.25">
      <c r="B656" s="12">
        <v>40833</v>
      </c>
      <c r="C656" s="18">
        <v>1340.0667719999999</v>
      </c>
    </row>
    <row r="657" spans="2:3" x14ac:dyDescent="0.25">
      <c r="B657" s="12">
        <v>40826</v>
      </c>
      <c r="C657" s="18">
        <v>1338.934814</v>
      </c>
    </row>
    <row r="658" spans="2:3" x14ac:dyDescent="0.25">
      <c r="B658" s="12">
        <v>40819</v>
      </c>
      <c r="C658" s="18">
        <v>1220.0692140000001</v>
      </c>
    </row>
    <row r="659" spans="2:3" x14ac:dyDescent="0.25">
      <c r="B659" s="12">
        <v>40812</v>
      </c>
      <c r="C659" s="18">
        <v>1190.0699460000001</v>
      </c>
    </row>
    <row r="660" spans="2:3" x14ac:dyDescent="0.25">
      <c r="B660" s="12">
        <v>40805</v>
      </c>
      <c r="C660" s="18">
        <v>1303.2751459999999</v>
      </c>
    </row>
    <row r="661" spans="2:3" x14ac:dyDescent="0.25">
      <c r="B661" s="12">
        <v>40798</v>
      </c>
      <c r="C661" s="18">
        <v>1550.345581</v>
      </c>
    </row>
    <row r="662" spans="2:3" x14ac:dyDescent="0.25">
      <c r="B662" s="12">
        <v>40791</v>
      </c>
      <c r="C662" s="18">
        <v>1483.271362</v>
      </c>
    </row>
    <row r="663" spans="2:3" x14ac:dyDescent="0.25">
      <c r="B663" s="12">
        <v>40784</v>
      </c>
      <c r="C663" s="18">
        <v>1456.084961</v>
      </c>
    </row>
    <row r="664" spans="2:3" x14ac:dyDescent="0.25">
      <c r="B664" s="12">
        <v>40777</v>
      </c>
      <c r="C664" s="18">
        <v>1431.859375</v>
      </c>
    </row>
    <row r="665" spans="2:3" x14ac:dyDescent="0.25">
      <c r="B665" s="12">
        <v>40770</v>
      </c>
      <c r="C665" s="18">
        <v>1398.619263</v>
      </c>
    </row>
    <row r="666" spans="2:3" x14ac:dyDescent="0.25">
      <c r="B666" s="12">
        <v>40763</v>
      </c>
      <c r="C666" s="18">
        <v>1447.634033</v>
      </c>
    </row>
    <row r="667" spans="2:3" x14ac:dyDescent="0.25">
      <c r="B667" s="12">
        <v>40756</v>
      </c>
      <c r="C667" s="18">
        <v>1456.3668210000001</v>
      </c>
    </row>
    <row r="668" spans="2:3" x14ac:dyDescent="0.25">
      <c r="B668" s="12">
        <v>40749</v>
      </c>
      <c r="C668" s="18">
        <v>1530.734375</v>
      </c>
    </row>
    <row r="669" spans="2:3" x14ac:dyDescent="0.25">
      <c r="B669" s="12">
        <v>40742</v>
      </c>
      <c r="C669" s="18">
        <v>1573.552124</v>
      </c>
    </row>
    <row r="670" spans="2:3" x14ac:dyDescent="0.25">
      <c r="B670" s="12">
        <v>40735</v>
      </c>
      <c r="C670" s="18">
        <v>1546.2276609999999</v>
      </c>
    </row>
    <row r="671" spans="2:3" x14ac:dyDescent="0.25">
      <c r="B671" s="12">
        <v>40728</v>
      </c>
      <c r="C671" s="18">
        <v>1549.6080320000001</v>
      </c>
    </row>
    <row r="672" spans="2:3" x14ac:dyDescent="0.25">
      <c r="B672" s="12">
        <v>40721</v>
      </c>
      <c r="C672" s="18">
        <v>1524.5373540000001</v>
      </c>
    </row>
    <row r="673" spans="2:3" x14ac:dyDescent="0.25">
      <c r="B673" s="12">
        <v>40714</v>
      </c>
      <c r="C673" s="18">
        <v>1421.7185059999999</v>
      </c>
    </row>
    <row r="674" spans="2:3" x14ac:dyDescent="0.25">
      <c r="B674" s="12">
        <v>40707</v>
      </c>
      <c r="C674" s="18">
        <v>1427.3522949999999</v>
      </c>
    </row>
    <row r="675" spans="2:3" x14ac:dyDescent="0.25">
      <c r="B675" s="12">
        <v>40700</v>
      </c>
      <c r="C675" s="18">
        <v>1432.986328</v>
      </c>
    </row>
    <row r="676" spans="2:3" x14ac:dyDescent="0.25">
      <c r="B676" s="12">
        <v>40693</v>
      </c>
      <c r="C676" s="18">
        <v>1488.1202390000001</v>
      </c>
    </row>
    <row r="677" spans="2:3" x14ac:dyDescent="0.25">
      <c r="B677" s="12">
        <v>40686</v>
      </c>
      <c r="C677" s="18">
        <v>1505.7860109999999</v>
      </c>
    </row>
    <row r="678" spans="2:3" x14ac:dyDescent="0.25">
      <c r="B678" s="12">
        <v>40679</v>
      </c>
      <c r="C678" s="18">
        <v>1502.7014160000001</v>
      </c>
    </row>
    <row r="679" spans="2:3" x14ac:dyDescent="0.25">
      <c r="B679" s="12">
        <v>40672</v>
      </c>
      <c r="C679" s="18">
        <v>1557.100586</v>
      </c>
    </row>
    <row r="680" spans="2:3" x14ac:dyDescent="0.25">
      <c r="B680" s="12">
        <v>40665</v>
      </c>
      <c r="C680" s="18">
        <v>1536.0701899999999</v>
      </c>
    </row>
    <row r="681" spans="2:3" x14ac:dyDescent="0.25">
      <c r="B681" s="12">
        <v>40658</v>
      </c>
      <c r="C681" s="18">
        <v>1668.702759</v>
      </c>
    </row>
    <row r="682" spans="2:3" x14ac:dyDescent="0.25">
      <c r="B682" s="12">
        <v>40651</v>
      </c>
      <c r="C682" s="18">
        <v>1639.540283</v>
      </c>
    </row>
    <row r="683" spans="2:3" x14ac:dyDescent="0.25">
      <c r="B683" s="12">
        <v>40644</v>
      </c>
      <c r="C683" s="18">
        <v>1615.1446530000001</v>
      </c>
    </row>
    <row r="684" spans="2:3" x14ac:dyDescent="0.25">
      <c r="B684" s="12">
        <v>40637</v>
      </c>
      <c r="C684" s="18">
        <v>1661.1319579999999</v>
      </c>
    </row>
    <row r="685" spans="2:3" x14ac:dyDescent="0.25">
      <c r="B685" s="12">
        <v>40630</v>
      </c>
      <c r="C685" s="18">
        <v>1677.675659</v>
      </c>
    </row>
    <row r="686" spans="2:3" x14ac:dyDescent="0.25">
      <c r="B686" s="12">
        <v>40623</v>
      </c>
      <c r="C686" s="18">
        <v>1712.1655270000001</v>
      </c>
    </row>
    <row r="687" spans="2:3" x14ac:dyDescent="0.25">
      <c r="B687" s="12">
        <v>40616</v>
      </c>
      <c r="C687" s="18">
        <v>1630.8477780000001</v>
      </c>
    </row>
    <row r="688" spans="2:3" x14ac:dyDescent="0.25">
      <c r="B688" s="12">
        <v>40609</v>
      </c>
      <c r="C688" s="18">
        <v>1693.658936</v>
      </c>
    </row>
    <row r="689" spans="2:3" x14ac:dyDescent="0.25">
      <c r="B689" s="12">
        <v>40602</v>
      </c>
      <c r="C689" s="18">
        <v>1743.184937</v>
      </c>
    </row>
    <row r="690" spans="2:3" x14ac:dyDescent="0.25">
      <c r="B690" s="12">
        <v>40595</v>
      </c>
      <c r="C690" s="18">
        <v>1721.9608149999999</v>
      </c>
    </row>
    <row r="691" spans="2:3" x14ac:dyDescent="0.25">
      <c r="B691" s="12">
        <v>40588</v>
      </c>
      <c r="C691" s="18">
        <v>1707.159302</v>
      </c>
    </row>
    <row r="692" spans="2:3" x14ac:dyDescent="0.25">
      <c r="B692" s="12">
        <v>40581</v>
      </c>
      <c r="C692" s="18">
        <v>1551.049438</v>
      </c>
    </row>
    <row r="693" spans="2:3" x14ac:dyDescent="0.25">
      <c r="B693" s="12">
        <v>40574</v>
      </c>
      <c r="C693" s="18">
        <v>1549.932495</v>
      </c>
    </row>
    <row r="694" spans="2:3" x14ac:dyDescent="0.25">
      <c r="B694" s="12">
        <v>40567</v>
      </c>
      <c r="C694" s="18">
        <v>1619.190308</v>
      </c>
    </row>
    <row r="695" spans="2:3" x14ac:dyDescent="0.25">
      <c r="B695" s="12">
        <v>40560</v>
      </c>
      <c r="C695" s="18">
        <v>1522.563721</v>
      </c>
    </row>
    <row r="696" spans="2:3" x14ac:dyDescent="0.25">
      <c r="B696" s="12">
        <v>40553</v>
      </c>
      <c r="C696" s="18">
        <v>1572.8320309999999</v>
      </c>
    </row>
    <row r="697" spans="2:3" x14ac:dyDescent="0.25">
      <c r="B697" s="12">
        <v>40546</v>
      </c>
      <c r="C697" s="18">
        <v>1533.4555660000001</v>
      </c>
    </row>
    <row r="698" spans="2:3" x14ac:dyDescent="0.25">
      <c r="B698" s="12">
        <v>40539</v>
      </c>
      <c r="C698" s="18">
        <v>1503.5738530000001</v>
      </c>
    </row>
    <row r="699" spans="2:3" x14ac:dyDescent="0.25">
      <c r="B699" s="12">
        <v>40532</v>
      </c>
      <c r="C699" s="18">
        <v>1461.4049070000001</v>
      </c>
    </row>
    <row r="700" spans="2:3" x14ac:dyDescent="0.25">
      <c r="B700" s="12">
        <v>40525</v>
      </c>
      <c r="C700" s="18">
        <v>1402.4788820000001</v>
      </c>
    </row>
    <row r="701" spans="2:3" x14ac:dyDescent="0.25">
      <c r="B701" s="12">
        <v>40518</v>
      </c>
      <c r="C701" s="18">
        <v>1422.8657229999999</v>
      </c>
    </row>
    <row r="702" spans="2:3" x14ac:dyDescent="0.25">
      <c r="B702" s="12">
        <v>40511</v>
      </c>
      <c r="C702" s="18">
        <v>1395.3370359999999</v>
      </c>
    </row>
    <row r="703" spans="2:3" x14ac:dyDescent="0.25">
      <c r="B703" s="12">
        <v>40504</v>
      </c>
      <c r="C703" s="18">
        <v>1327.8204350000001</v>
      </c>
    </row>
    <row r="704" spans="2:3" x14ac:dyDescent="0.25">
      <c r="B704" s="12">
        <v>40497</v>
      </c>
      <c r="C704" s="18">
        <v>1338.1008300000001</v>
      </c>
    </row>
    <row r="705" spans="2:3" x14ac:dyDescent="0.25">
      <c r="B705" s="12">
        <v>40490</v>
      </c>
      <c r="C705" s="18">
        <v>1327.2647710000001</v>
      </c>
    </row>
    <row r="706" spans="2:3" x14ac:dyDescent="0.25">
      <c r="B706" s="12">
        <v>40483</v>
      </c>
      <c r="C706" s="18">
        <v>1375.3317870000001</v>
      </c>
    </row>
    <row r="707" spans="2:3" x14ac:dyDescent="0.25">
      <c r="B707" s="12">
        <v>40476</v>
      </c>
      <c r="C707" s="18">
        <v>1281.698486</v>
      </c>
    </row>
    <row r="708" spans="2:3" x14ac:dyDescent="0.25">
      <c r="B708" s="12">
        <v>40469</v>
      </c>
      <c r="C708" s="18">
        <v>1286.6994629999999</v>
      </c>
    </row>
    <row r="709" spans="2:3" x14ac:dyDescent="0.25">
      <c r="B709" s="12">
        <v>40462</v>
      </c>
      <c r="C709" s="18">
        <v>1265.3057859999999</v>
      </c>
    </row>
    <row r="710" spans="2:3" x14ac:dyDescent="0.25">
      <c r="B710" s="12">
        <v>40455</v>
      </c>
      <c r="C710" s="18">
        <v>1246.4117429999999</v>
      </c>
    </row>
    <row r="711" spans="2:3" x14ac:dyDescent="0.25">
      <c r="B711" s="12">
        <v>40448</v>
      </c>
      <c r="C711" s="18">
        <v>1221.683716</v>
      </c>
    </row>
    <row r="712" spans="2:3" x14ac:dyDescent="0.25">
      <c r="B712" s="12">
        <v>40441</v>
      </c>
      <c r="C712" s="18">
        <v>1218.9051509999999</v>
      </c>
    </row>
    <row r="713" spans="2:3" x14ac:dyDescent="0.25">
      <c r="B713" s="12">
        <v>40434</v>
      </c>
      <c r="C713" s="18">
        <v>1161.1137699999999</v>
      </c>
    </row>
    <row r="714" spans="2:3" x14ac:dyDescent="0.25">
      <c r="B714" s="12">
        <v>40427</v>
      </c>
      <c r="C714" s="18">
        <v>1167.7817379999999</v>
      </c>
    </row>
    <row r="715" spans="2:3" x14ac:dyDescent="0.25">
      <c r="B715" s="12">
        <v>40420</v>
      </c>
      <c r="C715" s="18">
        <v>1140.6179199999999</v>
      </c>
    </row>
    <row r="716" spans="2:3" x14ac:dyDescent="0.25">
      <c r="B716" s="12">
        <v>40413</v>
      </c>
      <c r="C716" s="18">
        <v>1123.4986570000001</v>
      </c>
    </row>
    <row r="717" spans="2:3" x14ac:dyDescent="0.25">
      <c r="B717" s="12">
        <v>40406</v>
      </c>
      <c r="C717" s="18">
        <v>1088.432495</v>
      </c>
    </row>
    <row r="718" spans="2:3" x14ac:dyDescent="0.25">
      <c r="B718" s="12">
        <v>40399</v>
      </c>
      <c r="C718" s="18">
        <v>1077.112061</v>
      </c>
    </row>
    <row r="719" spans="2:3" x14ac:dyDescent="0.25">
      <c r="B719" s="12">
        <v>40392</v>
      </c>
      <c r="C719" s="18">
        <v>1111.349976</v>
      </c>
    </row>
    <row r="720" spans="2:3" x14ac:dyDescent="0.25">
      <c r="B720" s="12">
        <v>40385</v>
      </c>
      <c r="C720" s="18">
        <v>1131.5058590000001</v>
      </c>
    </row>
    <row r="721" spans="2:3" x14ac:dyDescent="0.25">
      <c r="B721" s="12">
        <v>40378</v>
      </c>
      <c r="C721" s="18">
        <v>1102.238159</v>
      </c>
    </row>
    <row r="722" spans="2:3" x14ac:dyDescent="0.25">
      <c r="B722" s="12">
        <v>40371</v>
      </c>
      <c r="C722" s="18">
        <v>1103.3428960000001</v>
      </c>
    </row>
    <row r="723" spans="2:3" x14ac:dyDescent="0.25">
      <c r="B723" s="12">
        <v>40364</v>
      </c>
      <c r="C723" s="18">
        <v>1136.752197</v>
      </c>
    </row>
    <row r="724" spans="2:3" x14ac:dyDescent="0.25">
      <c r="B724" s="12">
        <v>40357</v>
      </c>
      <c r="C724" s="18">
        <v>1062.75415</v>
      </c>
    </row>
    <row r="725" spans="2:3" x14ac:dyDescent="0.25">
      <c r="B725" s="12">
        <v>40350</v>
      </c>
      <c r="C725" s="18">
        <v>1115.767578</v>
      </c>
    </row>
    <row r="726" spans="2:3" x14ac:dyDescent="0.25">
      <c r="B726" s="12">
        <v>40343</v>
      </c>
      <c r="C726" s="18">
        <v>1192.5268550000001</v>
      </c>
    </row>
    <row r="727" spans="2:3" x14ac:dyDescent="0.25">
      <c r="B727" s="12">
        <v>40336</v>
      </c>
      <c r="C727" s="18">
        <v>1143.3786620000001</v>
      </c>
    </row>
    <row r="728" spans="2:3" x14ac:dyDescent="0.25">
      <c r="B728" s="12">
        <v>40329</v>
      </c>
      <c r="C728" s="18">
        <v>1106.0029300000001</v>
      </c>
    </row>
    <row r="729" spans="2:3" x14ac:dyDescent="0.25">
      <c r="B729" s="12">
        <v>40322</v>
      </c>
      <c r="C729" s="18">
        <v>1147.44397</v>
      </c>
    </row>
    <row r="730" spans="2:3" x14ac:dyDescent="0.25">
      <c r="B730" s="12">
        <v>40315</v>
      </c>
      <c r="C730" s="18">
        <v>1181.474731</v>
      </c>
    </row>
    <row r="731" spans="2:3" x14ac:dyDescent="0.25">
      <c r="B731" s="12">
        <v>40308</v>
      </c>
      <c r="C731" s="18">
        <v>1335.7114260000001</v>
      </c>
    </row>
    <row r="732" spans="2:3" x14ac:dyDescent="0.25">
      <c r="B732" s="12">
        <v>40301</v>
      </c>
      <c r="C732" s="18">
        <v>1329.3992920000001</v>
      </c>
    </row>
    <row r="733" spans="2:3" x14ac:dyDescent="0.25">
      <c r="B733" s="12">
        <v>40294</v>
      </c>
      <c r="C733" s="18">
        <v>1471.2860109999999</v>
      </c>
    </row>
    <row r="734" spans="2:3" x14ac:dyDescent="0.25">
      <c r="B734" s="12">
        <v>40287</v>
      </c>
      <c r="C734" s="18">
        <v>1420.239624</v>
      </c>
    </row>
    <row r="735" spans="2:3" x14ac:dyDescent="0.25">
      <c r="B735" s="12">
        <v>40280</v>
      </c>
      <c r="C735" s="18">
        <v>1353.0014650000001</v>
      </c>
    </row>
    <row r="736" spans="2:3" x14ac:dyDescent="0.25">
      <c r="B736" s="12">
        <v>40273</v>
      </c>
      <c r="C736" s="18">
        <v>1359.313232</v>
      </c>
    </row>
    <row r="737" spans="2:3" x14ac:dyDescent="0.25">
      <c r="B737" s="12">
        <v>40266</v>
      </c>
      <c r="C737" s="18">
        <v>1326.1058350000001</v>
      </c>
    </row>
    <row r="738" spans="2:3" x14ac:dyDescent="0.25">
      <c r="B738" s="12">
        <v>40259</v>
      </c>
      <c r="C738" s="18">
        <v>1286.8602289999999</v>
      </c>
    </row>
    <row r="739" spans="2:3" x14ac:dyDescent="0.25">
      <c r="B739" s="12">
        <v>40252</v>
      </c>
      <c r="C739" s="18">
        <v>1313.755981</v>
      </c>
    </row>
    <row r="740" spans="2:3" x14ac:dyDescent="0.25">
      <c r="B740" s="12">
        <v>40245</v>
      </c>
      <c r="C740" s="18">
        <v>1334.3386230000001</v>
      </c>
    </row>
    <row r="741" spans="2:3" x14ac:dyDescent="0.25">
      <c r="B741" s="12">
        <v>40238</v>
      </c>
      <c r="C741" s="18">
        <v>1273.7667240000001</v>
      </c>
    </row>
    <row r="742" spans="2:3" x14ac:dyDescent="0.25">
      <c r="B742" s="12">
        <v>40231</v>
      </c>
      <c r="C742" s="18">
        <v>1216.451294</v>
      </c>
    </row>
    <row r="743" spans="2:3" x14ac:dyDescent="0.25">
      <c r="B743" s="12">
        <v>40224</v>
      </c>
      <c r="C743" s="18">
        <v>1260.120361</v>
      </c>
    </row>
    <row r="744" spans="2:3" x14ac:dyDescent="0.25">
      <c r="B744" s="12">
        <v>40217</v>
      </c>
      <c r="C744" s="18">
        <v>1217.5428469999999</v>
      </c>
    </row>
    <row r="745" spans="2:3" x14ac:dyDescent="0.25">
      <c r="B745" s="12">
        <v>40210</v>
      </c>
      <c r="C745" s="18">
        <v>1199.802612</v>
      </c>
    </row>
    <row r="746" spans="2:3" x14ac:dyDescent="0.25">
      <c r="B746" s="12">
        <v>40203</v>
      </c>
      <c r="C746" s="18">
        <v>1277.860596</v>
      </c>
    </row>
    <row r="747" spans="2:3" x14ac:dyDescent="0.25">
      <c r="B747" s="12">
        <v>40196</v>
      </c>
      <c r="C747" s="18">
        <v>1302.9702150000001</v>
      </c>
    </row>
    <row r="748" spans="2:3" x14ac:dyDescent="0.25">
      <c r="B748" s="12">
        <v>40189</v>
      </c>
      <c r="C748" s="18">
        <v>1370.111206</v>
      </c>
    </row>
    <row r="749" spans="2:3" x14ac:dyDescent="0.25">
      <c r="B749" s="12">
        <v>40182</v>
      </c>
      <c r="C749" s="18">
        <v>1391.9458010000001</v>
      </c>
    </row>
    <row r="750" spans="2:3" x14ac:dyDescent="0.25">
      <c r="B750" s="12">
        <v>40175</v>
      </c>
      <c r="C750" s="18">
        <v>1308.7017820000001</v>
      </c>
    </row>
    <row r="751" spans="2:3" x14ac:dyDescent="0.25">
      <c r="B751" s="12">
        <v>40168</v>
      </c>
      <c r="C751" s="18">
        <v>1303.515991</v>
      </c>
    </row>
    <row r="752" spans="2:3" x14ac:dyDescent="0.25">
      <c r="B752" s="12">
        <v>40161</v>
      </c>
      <c r="C752" s="18">
        <v>1273.220947</v>
      </c>
    </row>
    <row r="753" spans="2:3" x14ac:dyDescent="0.25">
      <c r="B753" s="12">
        <v>40154</v>
      </c>
      <c r="C753" s="18">
        <v>1205.8070070000001</v>
      </c>
    </row>
    <row r="754" spans="2:3" x14ac:dyDescent="0.25">
      <c r="B754" s="12">
        <v>40147</v>
      </c>
      <c r="C754" s="18">
        <v>1206.8397219999999</v>
      </c>
    </row>
    <row r="755" spans="2:3" x14ac:dyDescent="0.25">
      <c r="B755" s="12">
        <v>40140</v>
      </c>
      <c r="C755" s="18">
        <v>1206.5686040000001</v>
      </c>
    </row>
    <row r="756" spans="2:3" x14ac:dyDescent="0.25">
      <c r="B756" s="12">
        <v>40133</v>
      </c>
      <c r="C756" s="18">
        <v>1207.3826899999999</v>
      </c>
    </row>
    <row r="757" spans="2:3" x14ac:dyDescent="0.25">
      <c r="B757" s="12">
        <v>40126</v>
      </c>
      <c r="C757" s="18">
        <v>1211.4539789999999</v>
      </c>
    </row>
    <row r="758" spans="2:3" x14ac:dyDescent="0.25">
      <c r="B758" s="12">
        <v>40119</v>
      </c>
      <c r="C758" s="18">
        <v>1185.9388429999999</v>
      </c>
    </row>
    <row r="759" spans="2:3" x14ac:dyDescent="0.25">
      <c r="B759" s="12">
        <v>40112</v>
      </c>
      <c r="C759" s="18">
        <v>1131.1069339999999</v>
      </c>
    </row>
    <row r="760" spans="2:3" x14ac:dyDescent="0.25">
      <c r="B760" s="12">
        <v>40105</v>
      </c>
      <c r="C760" s="18">
        <v>1228.283936</v>
      </c>
    </row>
    <row r="761" spans="2:3" x14ac:dyDescent="0.25">
      <c r="B761" s="12">
        <v>40098</v>
      </c>
      <c r="C761" s="18">
        <v>1263.8431399999999</v>
      </c>
    </row>
    <row r="762" spans="2:3" x14ac:dyDescent="0.25">
      <c r="B762" s="12">
        <v>40091</v>
      </c>
      <c r="C762" s="18">
        <v>1224.21228</v>
      </c>
    </row>
    <row r="763" spans="2:3" x14ac:dyDescent="0.25">
      <c r="B763" s="12">
        <v>40084</v>
      </c>
      <c r="C763" s="18">
        <v>1228.8270259999999</v>
      </c>
    </row>
    <row r="764" spans="2:3" x14ac:dyDescent="0.25">
      <c r="B764" s="12">
        <v>40077</v>
      </c>
      <c r="C764" s="18">
        <v>1241.8560789999999</v>
      </c>
    </row>
    <row r="765" spans="2:3" x14ac:dyDescent="0.25">
      <c r="B765" s="12">
        <v>40070</v>
      </c>
      <c r="C765" s="18">
        <v>1255.4282229999999</v>
      </c>
    </row>
    <row r="766" spans="2:3" x14ac:dyDescent="0.25">
      <c r="B766" s="12">
        <v>40063</v>
      </c>
      <c r="C766" s="18">
        <v>1209.5543210000001</v>
      </c>
    </row>
    <row r="767" spans="2:3" x14ac:dyDescent="0.25">
      <c r="B767" s="12">
        <v>40056</v>
      </c>
      <c r="C767" s="18">
        <v>1160.8486330000001</v>
      </c>
    </row>
    <row r="768" spans="2:3" x14ac:dyDescent="0.25">
      <c r="B768" s="12">
        <v>40049</v>
      </c>
      <c r="C768" s="18">
        <v>1185.403442</v>
      </c>
    </row>
    <row r="769" spans="2:3" x14ac:dyDescent="0.25">
      <c r="B769" s="12">
        <v>40042</v>
      </c>
      <c r="C769" s="18">
        <v>1194.8482670000001</v>
      </c>
    </row>
    <row r="770" spans="2:3" x14ac:dyDescent="0.25">
      <c r="B770" s="12">
        <v>40035</v>
      </c>
      <c r="C770" s="18">
        <v>1184.0548100000001</v>
      </c>
    </row>
    <row r="771" spans="2:3" x14ac:dyDescent="0.25">
      <c r="B771" s="12">
        <v>40028</v>
      </c>
      <c r="C771" s="18">
        <v>1227.4990230000001</v>
      </c>
    </row>
    <row r="772" spans="2:3" x14ac:dyDescent="0.25">
      <c r="B772" s="12">
        <v>40021</v>
      </c>
      <c r="C772" s="18">
        <v>1214.2771</v>
      </c>
    </row>
    <row r="773" spans="2:3" x14ac:dyDescent="0.25">
      <c r="B773" s="12">
        <v>40014</v>
      </c>
      <c r="C773" s="18">
        <v>1285.244629</v>
      </c>
    </row>
    <row r="774" spans="2:3" x14ac:dyDescent="0.25">
      <c r="B774" s="12">
        <v>40007</v>
      </c>
      <c r="C774" s="18">
        <v>1249.6254879999999</v>
      </c>
    </row>
    <row r="775" spans="2:3" x14ac:dyDescent="0.25">
      <c r="B775" s="12">
        <v>40000</v>
      </c>
      <c r="C775" s="18">
        <v>1158.689697</v>
      </c>
    </row>
    <row r="776" spans="2:3" x14ac:dyDescent="0.25">
      <c r="B776" s="12">
        <v>39993</v>
      </c>
      <c r="C776" s="18">
        <v>1126.848999</v>
      </c>
    </row>
    <row r="777" spans="2:3" x14ac:dyDescent="0.25">
      <c r="B777" s="12">
        <v>39986</v>
      </c>
      <c r="C777" s="18">
        <v>1170.2928469999999</v>
      </c>
    </row>
    <row r="778" spans="2:3" x14ac:dyDescent="0.25">
      <c r="B778" s="12">
        <v>39979</v>
      </c>
      <c r="C778" s="18">
        <v>1228.3079829999999</v>
      </c>
    </row>
    <row r="779" spans="2:3" x14ac:dyDescent="0.25">
      <c r="B779" s="12">
        <v>39972</v>
      </c>
      <c r="C779" s="18">
        <v>1333.00647</v>
      </c>
    </row>
    <row r="780" spans="2:3" x14ac:dyDescent="0.25">
      <c r="B780" s="12">
        <v>39965</v>
      </c>
      <c r="C780" s="18">
        <v>1329.461182</v>
      </c>
    </row>
    <row r="781" spans="2:3" x14ac:dyDescent="0.25">
      <c r="B781" s="12">
        <v>39958</v>
      </c>
      <c r="C781" s="18">
        <v>1279.794067</v>
      </c>
    </row>
    <row r="782" spans="2:3" x14ac:dyDescent="0.25">
      <c r="B782" s="12">
        <v>39951</v>
      </c>
      <c r="C782" s="18">
        <v>1180.1922609999999</v>
      </c>
    </row>
    <row r="783" spans="2:3" x14ac:dyDescent="0.25">
      <c r="B783" s="12">
        <v>39944</v>
      </c>
      <c r="C783" s="18">
        <v>1151.197388</v>
      </c>
    </row>
    <row r="784" spans="2:3" x14ac:dyDescent="0.25">
      <c r="B784" s="12">
        <v>39937</v>
      </c>
      <c r="C784" s="18">
        <v>1266.9077150000001</v>
      </c>
    </row>
    <row r="785" spans="2:3" x14ac:dyDescent="0.25">
      <c r="B785" s="12">
        <v>39930</v>
      </c>
      <c r="C785" s="18">
        <v>1177.239014</v>
      </c>
    </row>
    <row r="786" spans="2:3" x14ac:dyDescent="0.25">
      <c r="B786" s="12">
        <v>39923</v>
      </c>
      <c r="C786" s="18">
        <v>1214.28772</v>
      </c>
    </row>
    <row r="787" spans="2:3" x14ac:dyDescent="0.25">
      <c r="B787" s="12">
        <v>39916</v>
      </c>
      <c r="C787" s="18">
        <v>1158.4461670000001</v>
      </c>
    </row>
    <row r="788" spans="2:3" x14ac:dyDescent="0.25">
      <c r="B788" s="12">
        <v>39909</v>
      </c>
      <c r="C788" s="18">
        <v>1120.591919</v>
      </c>
    </row>
    <row r="789" spans="2:3" x14ac:dyDescent="0.25">
      <c r="B789" s="12">
        <v>39902</v>
      </c>
      <c r="C789" s="18">
        <v>1093.476807</v>
      </c>
    </row>
    <row r="790" spans="2:3" x14ac:dyDescent="0.25">
      <c r="B790" s="12">
        <v>39895</v>
      </c>
      <c r="C790" s="18">
        <v>1040.856567</v>
      </c>
    </row>
    <row r="791" spans="2:3" x14ac:dyDescent="0.25">
      <c r="B791" s="12">
        <v>39888</v>
      </c>
      <c r="C791" s="18">
        <v>983.40374799999995</v>
      </c>
    </row>
    <row r="792" spans="2:3" x14ac:dyDescent="0.25">
      <c r="B792" s="12">
        <v>39881</v>
      </c>
      <c r="C792" s="18">
        <v>927.02557400000001</v>
      </c>
    </row>
    <row r="793" spans="2:3" x14ac:dyDescent="0.25">
      <c r="B793" s="12">
        <v>39874</v>
      </c>
      <c r="C793" s="18">
        <v>860.98187299999995</v>
      </c>
    </row>
    <row r="794" spans="2:3" x14ac:dyDescent="0.25">
      <c r="B794" s="12">
        <v>39867</v>
      </c>
      <c r="C794" s="18">
        <v>941.76971400000002</v>
      </c>
    </row>
    <row r="795" spans="2:3" x14ac:dyDescent="0.25">
      <c r="B795" s="12">
        <v>39860</v>
      </c>
      <c r="C795" s="18">
        <v>1001.763611</v>
      </c>
    </row>
    <row r="796" spans="2:3" x14ac:dyDescent="0.25">
      <c r="B796" s="12">
        <v>39853</v>
      </c>
      <c r="C796" s="18">
        <v>1119.88501</v>
      </c>
    </row>
    <row r="797" spans="2:3" x14ac:dyDescent="0.25">
      <c r="B797" s="12">
        <v>39846</v>
      </c>
      <c r="C797" s="18">
        <v>1161.213745</v>
      </c>
    </row>
    <row r="798" spans="2:3" x14ac:dyDescent="0.25">
      <c r="B798" s="12">
        <v>39839</v>
      </c>
      <c r="C798" s="18">
        <v>1109.4857179999999</v>
      </c>
    </row>
    <row r="799" spans="2:3" x14ac:dyDescent="0.25">
      <c r="B799" s="12">
        <v>39832</v>
      </c>
      <c r="C799" s="18">
        <v>1035.3602289999999</v>
      </c>
    </row>
    <row r="800" spans="2:3" x14ac:dyDescent="0.25">
      <c r="B800" s="12">
        <v>39825</v>
      </c>
      <c r="C800" s="18">
        <v>1026.8278809999999</v>
      </c>
    </row>
    <row r="801" spans="2:3" x14ac:dyDescent="0.25">
      <c r="B801" s="12">
        <v>39818</v>
      </c>
      <c r="C801" s="18">
        <v>1059.357544</v>
      </c>
    </row>
    <row r="802" spans="2:3" x14ac:dyDescent="0.25">
      <c r="B802" s="12">
        <v>39811</v>
      </c>
      <c r="C802" s="18">
        <v>1121.2177730000001</v>
      </c>
    </row>
    <row r="803" spans="2:3" x14ac:dyDescent="0.25">
      <c r="B803" s="12">
        <v>39804</v>
      </c>
      <c r="C803" s="18">
        <v>1019.895325</v>
      </c>
    </row>
    <row r="804" spans="2:3" x14ac:dyDescent="0.25">
      <c r="B804" s="12">
        <v>39797</v>
      </c>
      <c r="C804" s="18">
        <v>1029.760376</v>
      </c>
    </row>
    <row r="805" spans="2:3" x14ac:dyDescent="0.25">
      <c r="B805" s="12">
        <v>39790</v>
      </c>
      <c r="C805" s="18">
        <v>1000.9636839999999</v>
      </c>
    </row>
    <row r="806" spans="2:3" x14ac:dyDescent="0.25">
      <c r="B806" s="12">
        <v>39783</v>
      </c>
      <c r="C806" s="18">
        <v>919.785034</v>
      </c>
    </row>
    <row r="807" spans="2:3" x14ac:dyDescent="0.25">
      <c r="B807" s="12">
        <v>39776</v>
      </c>
      <c r="C807" s="18">
        <v>1045.282471</v>
      </c>
    </row>
    <row r="808" spans="2:3" x14ac:dyDescent="0.25">
      <c r="B808" s="12">
        <v>39769</v>
      </c>
      <c r="C808" s="18">
        <v>904.69354199999998</v>
      </c>
    </row>
    <row r="809" spans="2:3" x14ac:dyDescent="0.25">
      <c r="B809" s="12">
        <v>39762</v>
      </c>
      <c r="C809" s="18">
        <v>1053.490112</v>
      </c>
    </row>
    <row r="810" spans="2:3" x14ac:dyDescent="0.25">
      <c r="B810" s="12">
        <v>39755</v>
      </c>
      <c r="C810" s="18">
        <v>1129.477173</v>
      </c>
    </row>
    <row r="811" spans="2:3" x14ac:dyDescent="0.25">
      <c r="B811" s="12">
        <v>39748</v>
      </c>
      <c r="C811" s="18">
        <v>1154.6297609999999</v>
      </c>
    </row>
    <row r="812" spans="2:3" x14ac:dyDescent="0.25">
      <c r="B812" s="12">
        <v>39741</v>
      </c>
      <c r="C812" s="18">
        <v>950.23278800000003</v>
      </c>
    </row>
    <row r="813" spans="2:3" x14ac:dyDescent="0.25">
      <c r="B813" s="12">
        <v>39734</v>
      </c>
      <c r="C813" s="18">
        <v>975.12060499999995</v>
      </c>
    </row>
    <row r="814" spans="2:3" x14ac:dyDescent="0.25">
      <c r="B814" s="12">
        <v>39727</v>
      </c>
      <c r="C814" s="18">
        <v>971.67852800000003</v>
      </c>
    </row>
    <row r="815" spans="2:3" x14ac:dyDescent="0.25">
      <c r="B815" s="12">
        <v>39720</v>
      </c>
      <c r="C815" s="18">
        <v>1320.105957</v>
      </c>
    </row>
    <row r="816" spans="2:3" x14ac:dyDescent="0.25">
      <c r="B816" s="12">
        <v>39713</v>
      </c>
      <c r="C816" s="18">
        <v>1514.17688</v>
      </c>
    </row>
    <row r="817" spans="2:3" x14ac:dyDescent="0.25">
      <c r="B817" s="12">
        <v>39706</v>
      </c>
      <c r="C817" s="18">
        <v>1652.383057</v>
      </c>
    </row>
    <row r="818" spans="2:3" x14ac:dyDescent="0.25">
      <c r="B818" s="12">
        <v>39699</v>
      </c>
      <c r="C818" s="18">
        <v>1571.365601</v>
      </c>
    </row>
    <row r="819" spans="2:3" x14ac:dyDescent="0.25">
      <c r="B819" s="12">
        <v>39692</v>
      </c>
      <c r="C819" s="18">
        <v>1441.431274</v>
      </c>
    </row>
    <row r="820" spans="2:3" x14ac:dyDescent="0.25">
      <c r="B820" s="12">
        <v>39685</v>
      </c>
      <c r="C820" s="18">
        <v>1599.3350829999999</v>
      </c>
    </row>
    <row r="821" spans="2:3" x14ac:dyDescent="0.25">
      <c r="B821" s="12">
        <v>39678</v>
      </c>
      <c r="C821" s="18">
        <v>1513.3977050000001</v>
      </c>
    </row>
    <row r="822" spans="2:3" x14ac:dyDescent="0.25">
      <c r="B822" s="12">
        <v>39671</v>
      </c>
      <c r="C822" s="18">
        <v>1473.0649410000001</v>
      </c>
    </row>
    <row r="823" spans="2:3" x14ac:dyDescent="0.25">
      <c r="B823" s="12">
        <v>39664</v>
      </c>
      <c r="C823" s="18">
        <v>1449.0760499999999</v>
      </c>
    </row>
    <row r="824" spans="2:3" x14ac:dyDescent="0.25">
      <c r="B824" s="12">
        <v>39657</v>
      </c>
      <c r="C824" s="18">
        <v>1463.5749510000001</v>
      </c>
    </row>
    <row r="825" spans="2:3" x14ac:dyDescent="0.25">
      <c r="B825" s="12">
        <v>39650</v>
      </c>
      <c r="C825" s="18">
        <v>1526.051025</v>
      </c>
    </row>
    <row r="826" spans="2:3" x14ac:dyDescent="0.25">
      <c r="B826" s="12">
        <v>39643</v>
      </c>
      <c r="C826" s="18">
        <v>1552.4121090000001</v>
      </c>
    </row>
    <row r="827" spans="2:3" x14ac:dyDescent="0.25">
      <c r="B827" s="12">
        <v>39636</v>
      </c>
      <c r="C827" s="18">
        <v>1593.5360109999999</v>
      </c>
    </row>
    <row r="828" spans="2:3" x14ac:dyDescent="0.25">
      <c r="B828" s="12">
        <v>39629</v>
      </c>
      <c r="C828" s="18">
        <v>1581.6732179999999</v>
      </c>
    </row>
    <row r="829" spans="2:3" x14ac:dyDescent="0.25">
      <c r="B829" s="12">
        <v>39622</v>
      </c>
      <c r="C829" s="18">
        <v>1693.445068</v>
      </c>
    </row>
    <row r="830" spans="2:3" x14ac:dyDescent="0.25">
      <c r="B830" s="12">
        <v>39615</v>
      </c>
      <c r="C830" s="18">
        <v>1682.373047</v>
      </c>
    </row>
    <row r="831" spans="2:3" x14ac:dyDescent="0.25">
      <c r="B831" s="12">
        <v>39608</v>
      </c>
      <c r="C831" s="18">
        <v>1734.0407709999999</v>
      </c>
    </row>
    <row r="832" spans="2:3" x14ac:dyDescent="0.25">
      <c r="B832" s="12">
        <v>39601</v>
      </c>
      <c r="C832" s="18">
        <v>1803.3344729999999</v>
      </c>
    </row>
    <row r="833" spans="2:3" x14ac:dyDescent="0.25">
      <c r="B833" s="12">
        <v>39594</v>
      </c>
      <c r="C833" s="18">
        <v>1794.4063719999999</v>
      </c>
    </row>
    <row r="834" spans="2:3" x14ac:dyDescent="0.25">
      <c r="B834" s="12">
        <v>39587</v>
      </c>
      <c r="C834" s="18">
        <v>1736.8948969999999</v>
      </c>
    </row>
    <row r="835" spans="2:3" x14ac:dyDescent="0.25">
      <c r="B835" s="12">
        <v>39580</v>
      </c>
      <c r="C835" s="18">
        <v>1683.32251</v>
      </c>
    </row>
    <row r="836" spans="2:3" x14ac:dyDescent="0.25">
      <c r="B836" s="12">
        <v>39573</v>
      </c>
      <c r="C836" s="18">
        <v>1569.8752440000001</v>
      </c>
    </row>
    <row r="837" spans="2:3" x14ac:dyDescent="0.25">
      <c r="B837" s="12">
        <v>39566</v>
      </c>
      <c r="C837" s="18">
        <v>1706.6948239999999</v>
      </c>
    </row>
    <row r="838" spans="2:3" x14ac:dyDescent="0.25">
      <c r="B838" s="12">
        <v>39559</v>
      </c>
      <c r="C838" s="18">
        <v>1662.0509030000001</v>
      </c>
    </row>
    <row r="839" spans="2:3" x14ac:dyDescent="0.25">
      <c r="B839" s="12">
        <v>39552</v>
      </c>
      <c r="C839" s="18">
        <v>1643.143433</v>
      </c>
    </row>
    <row r="840" spans="2:3" x14ac:dyDescent="0.25">
      <c r="B840" s="12">
        <v>39545</v>
      </c>
      <c r="C840" s="18">
        <v>1455.1154790000001</v>
      </c>
    </row>
    <row r="841" spans="2:3" x14ac:dyDescent="0.25">
      <c r="B841" s="12">
        <v>39538</v>
      </c>
      <c r="C841" s="18">
        <v>1505.0111079999999</v>
      </c>
    </row>
    <row r="842" spans="2:3" x14ac:dyDescent="0.25">
      <c r="B842" s="12">
        <v>39531</v>
      </c>
      <c r="C842" s="18">
        <v>1412.57251</v>
      </c>
    </row>
    <row r="843" spans="2:3" x14ac:dyDescent="0.25">
      <c r="B843" s="12">
        <v>39524</v>
      </c>
      <c r="C843" s="18">
        <v>1286.2579350000001</v>
      </c>
    </row>
    <row r="844" spans="2:3" x14ac:dyDescent="0.25">
      <c r="B844" s="12">
        <v>39517</v>
      </c>
      <c r="C844" s="18">
        <v>1372.393188</v>
      </c>
    </row>
    <row r="845" spans="2:3" x14ac:dyDescent="0.25">
      <c r="B845" s="12">
        <v>39510</v>
      </c>
      <c r="C845" s="18">
        <v>1422.2891850000001</v>
      </c>
    </row>
    <row r="846" spans="2:3" x14ac:dyDescent="0.25">
      <c r="B846" s="12">
        <v>39503</v>
      </c>
      <c r="C846" s="18">
        <v>1470.7360839999999</v>
      </c>
    </row>
    <row r="847" spans="2:3" x14ac:dyDescent="0.25">
      <c r="B847" s="12">
        <v>39496</v>
      </c>
      <c r="C847" s="18">
        <v>1437.4710689999999</v>
      </c>
    </row>
    <row r="848" spans="2:3" x14ac:dyDescent="0.25">
      <c r="B848" s="12">
        <v>39489</v>
      </c>
      <c r="C848" s="18">
        <v>1411.802124</v>
      </c>
    </row>
    <row r="849" spans="2:3" x14ac:dyDescent="0.25">
      <c r="B849" s="12">
        <v>39482</v>
      </c>
      <c r="C849" s="18">
        <v>1347.890991</v>
      </c>
    </row>
    <row r="850" spans="2:3" x14ac:dyDescent="0.25">
      <c r="B850" s="12">
        <v>39475</v>
      </c>
      <c r="C850" s="18">
        <v>1425.1604</v>
      </c>
    </row>
    <row r="851" spans="2:3" x14ac:dyDescent="0.25">
      <c r="B851" s="12">
        <v>39468</v>
      </c>
      <c r="C851" s="18">
        <v>1303.8869629999999</v>
      </c>
    </row>
    <row r="852" spans="2:3" x14ac:dyDescent="0.25">
      <c r="B852" s="12">
        <v>39461</v>
      </c>
      <c r="C852" s="18">
        <v>1330.865845</v>
      </c>
    </row>
    <row r="853" spans="2:3" x14ac:dyDescent="0.25">
      <c r="B853" s="12">
        <v>39454</v>
      </c>
      <c r="C853" s="18">
        <v>1393.7288820000001</v>
      </c>
    </row>
    <row r="854" spans="2:3" x14ac:dyDescent="0.25">
      <c r="B854" s="12">
        <v>39447</v>
      </c>
      <c r="C854" s="18">
        <v>1429.351807</v>
      </c>
    </row>
    <row r="855" spans="2:3" x14ac:dyDescent="0.25">
      <c r="B855" s="12">
        <v>39440</v>
      </c>
      <c r="C855" s="18">
        <v>1472.0460210000001</v>
      </c>
    </row>
    <row r="856" spans="2:3" x14ac:dyDescent="0.25">
      <c r="B856" s="12">
        <v>39433</v>
      </c>
      <c r="C856" s="18">
        <v>1463.9262699999999</v>
      </c>
    </row>
    <row r="857" spans="2:3" x14ac:dyDescent="0.25">
      <c r="B857" s="12">
        <v>39426</v>
      </c>
      <c r="C857" s="18">
        <v>1410.7542719999999</v>
      </c>
    </row>
    <row r="858" spans="2:3" x14ac:dyDescent="0.25">
      <c r="B858" s="12">
        <v>39419</v>
      </c>
      <c r="C858" s="18">
        <v>1352.8680420000001</v>
      </c>
    </row>
    <row r="859" spans="2:3" x14ac:dyDescent="0.25">
      <c r="B859" s="12">
        <v>39412</v>
      </c>
      <c r="C859" s="18">
        <v>1276.7535399999999</v>
      </c>
    </row>
    <row r="860" spans="2:3" x14ac:dyDescent="0.25">
      <c r="B860" s="12">
        <v>39405</v>
      </c>
      <c r="C860" s="18">
        <v>1322.976807</v>
      </c>
    </row>
    <row r="861" spans="2:3" x14ac:dyDescent="0.25">
      <c r="B861" s="12">
        <v>39398</v>
      </c>
      <c r="C861" s="18">
        <v>1276.230957</v>
      </c>
    </row>
    <row r="862" spans="2:3" x14ac:dyDescent="0.25">
      <c r="B862" s="12">
        <v>39391</v>
      </c>
      <c r="C862" s="18">
        <v>1317.4925539999999</v>
      </c>
    </row>
    <row r="863" spans="2:3" x14ac:dyDescent="0.25">
      <c r="B863" s="12">
        <v>39384</v>
      </c>
      <c r="C863" s="18">
        <v>1428.4803469999999</v>
      </c>
    </row>
    <row r="864" spans="2:3" x14ac:dyDescent="0.25">
      <c r="B864" s="12">
        <v>39377</v>
      </c>
      <c r="C864" s="18">
        <v>1505.2581789999999</v>
      </c>
    </row>
    <row r="865" spans="2:3" x14ac:dyDescent="0.25">
      <c r="B865" s="12">
        <v>39370</v>
      </c>
      <c r="C865" s="18">
        <v>1476.2703859999999</v>
      </c>
    </row>
    <row r="866" spans="2:3" x14ac:dyDescent="0.25">
      <c r="B866" s="12">
        <v>39363</v>
      </c>
      <c r="C866" s="18">
        <v>1671.609375</v>
      </c>
    </row>
    <row r="867" spans="2:3" x14ac:dyDescent="0.25">
      <c r="B867" s="12">
        <v>39356</v>
      </c>
      <c r="C867" s="18">
        <v>1670.826172</v>
      </c>
    </row>
    <row r="868" spans="2:3" x14ac:dyDescent="0.25">
      <c r="B868" s="12">
        <v>39349</v>
      </c>
      <c r="C868" s="18">
        <v>1641.0548100000001</v>
      </c>
    </row>
    <row r="869" spans="2:3" x14ac:dyDescent="0.25">
      <c r="B869" s="12">
        <v>39342</v>
      </c>
      <c r="C869" s="18">
        <v>1749.693237</v>
      </c>
    </row>
    <row r="870" spans="2:3" x14ac:dyDescent="0.25">
      <c r="B870" s="12">
        <v>39335</v>
      </c>
      <c r="C870" s="18">
        <v>1676.5714109999999</v>
      </c>
    </row>
    <row r="871" spans="2:3" x14ac:dyDescent="0.25">
      <c r="B871" s="12">
        <v>39328</v>
      </c>
      <c r="C871" s="18">
        <v>1736.3735349999999</v>
      </c>
    </row>
    <row r="872" spans="2:3" x14ac:dyDescent="0.25">
      <c r="B872" s="12">
        <v>39321</v>
      </c>
      <c r="C872" s="18">
        <v>1705.1796879999999</v>
      </c>
    </row>
    <row r="873" spans="2:3" x14ac:dyDescent="0.25">
      <c r="B873" s="12">
        <v>39314</v>
      </c>
      <c r="C873" s="18">
        <v>1688.7666019999999</v>
      </c>
    </row>
    <row r="874" spans="2:3" x14ac:dyDescent="0.25">
      <c r="B874" s="12">
        <v>39307</v>
      </c>
      <c r="C874" s="18">
        <v>1606.6988530000001</v>
      </c>
    </row>
    <row r="875" spans="2:3" x14ac:dyDescent="0.25">
      <c r="B875" s="12">
        <v>39300</v>
      </c>
      <c r="C875" s="18">
        <v>1697.3638920000001</v>
      </c>
    </row>
    <row r="876" spans="2:3" x14ac:dyDescent="0.25">
      <c r="B876" s="12">
        <v>39293</v>
      </c>
      <c r="C876" s="18">
        <v>1679.9083250000001</v>
      </c>
    </row>
    <row r="877" spans="2:3" x14ac:dyDescent="0.25">
      <c r="B877" s="12">
        <v>39286</v>
      </c>
      <c r="C877" s="18">
        <v>1820.595337</v>
      </c>
    </row>
    <row r="878" spans="2:3" x14ac:dyDescent="0.25">
      <c r="B878" s="12">
        <v>39279</v>
      </c>
      <c r="C878" s="18">
        <v>2013.649048</v>
      </c>
    </row>
    <row r="879" spans="2:3" x14ac:dyDescent="0.25">
      <c r="B879" s="12">
        <v>39272</v>
      </c>
      <c r="C879" s="18">
        <v>1986.293091</v>
      </c>
    </row>
    <row r="880" spans="2:3" x14ac:dyDescent="0.25">
      <c r="B880" s="12">
        <v>39265</v>
      </c>
      <c r="C880" s="18">
        <v>1925.329346</v>
      </c>
    </row>
    <row r="881" spans="2:3" x14ac:dyDescent="0.25">
      <c r="B881" s="12">
        <v>39258</v>
      </c>
      <c r="C881" s="18">
        <v>1846.6488039999999</v>
      </c>
    </row>
    <row r="882" spans="2:3" x14ac:dyDescent="0.25">
      <c r="B882" s="12">
        <v>39251</v>
      </c>
      <c r="C882" s="18">
        <v>1867.491211</v>
      </c>
    </row>
    <row r="883" spans="2:3" x14ac:dyDescent="0.25">
      <c r="B883" s="12">
        <v>39244</v>
      </c>
      <c r="C883" s="18">
        <v>1825.805908</v>
      </c>
    </row>
    <row r="884" spans="2:3" x14ac:dyDescent="0.25">
      <c r="B884" s="12">
        <v>39237</v>
      </c>
      <c r="C884" s="18">
        <v>1722.409668</v>
      </c>
    </row>
    <row r="885" spans="2:3" x14ac:dyDescent="0.25">
      <c r="B885" s="12">
        <v>39230</v>
      </c>
      <c r="C885" s="18">
        <v>1736.1870120000001</v>
      </c>
    </row>
    <row r="886" spans="2:3" x14ac:dyDescent="0.25">
      <c r="B886" s="12">
        <v>39223</v>
      </c>
      <c r="C886" s="18">
        <v>1693.5557859999999</v>
      </c>
    </row>
    <row r="887" spans="2:3" x14ac:dyDescent="0.25">
      <c r="B887" s="12">
        <v>39216</v>
      </c>
      <c r="C887" s="18">
        <v>1746.3245850000001</v>
      </c>
    </row>
    <row r="888" spans="2:3" x14ac:dyDescent="0.25">
      <c r="B888" s="12">
        <v>39209</v>
      </c>
      <c r="C888" s="18">
        <v>1684.4575199999999</v>
      </c>
    </row>
    <row r="889" spans="2:3" x14ac:dyDescent="0.25">
      <c r="B889" s="12">
        <v>39202</v>
      </c>
      <c r="C889" s="18">
        <v>1667.5611570000001</v>
      </c>
    </row>
    <row r="890" spans="2:3" x14ac:dyDescent="0.25">
      <c r="B890" s="12">
        <v>39195</v>
      </c>
      <c r="C890" s="18">
        <v>1722.409668</v>
      </c>
    </row>
    <row r="891" spans="2:3" x14ac:dyDescent="0.25">
      <c r="B891" s="12">
        <v>39188</v>
      </c>
      <c r="C891" s="18">
        <v>1602.0545649999999</v>
      </c>
    </row>
    <row r="892" spans="2:3" x14ac:dyDescent="0.25">
      <c r="B892" s="12">
        <v>39181</v>
      </c>
      <c r="C892" s="18">
        <v>1594.5161129999999</v>
      </c>
    </row>
    <row r="893" spans="2:3" x14ac:dyDescent="0.25">
      <c r="B893" s="12">
        <v>39174</v>
      </c>
      <c r="C893" s="18">
        <v>1531.0888669999999</v>
      </c>
    </row>
    <row r="894" spans="2:3" x14ac:dyDescent="0.25">
      <c r="B894" s="12">
        <v>39167</v>
      </c>
      <c r="C894" s="18">
        <v>1522.770264</v>
      </c>
    </row>
    <row r="895" spans="2:3" x14ac:dyDescent="0.25">
      <c r="B895" s="12">
        <v>39160</v>
      </c>
      <c r="C895" s="18">
        <v>1513.932495</v>
      </c>
    </row>
    <row r="896" spans="2:3" x14ac:dyDescent="0.25">
      <c r="B896" s="12">
        <v>39153</v>
      </c>
      <c r="C896" s="18">
        <v>1394.3564449999999</v>
      </c>
    </row>
    <row r="897" spans="2:3" x14ac:dyDescent="0.25">
      <c r="B897" s="12">
        <v>39146</v>
      </c>
      <c r="C897" s="18">
        <v>1398.255615</v>
      </c>
    </row>
    <row r="898" spans="2:3" x14ac:dyDescent="0.25">
      <c r="B898" s="12">
        <v>39139</v>
      </c>
      <c r="C898" s="18">
        <v>1335.0886230000001</v>
      </c>
    </row>
    <row r="899" spans="2:3" x14ac:dyDescent="0.25">
      <c r="B899" s="12">
        <v>39132</v>
      </c>
      <c r="C899" s="18">
        <v>1416.972168</v>
      </c>
    </row>
    <row r="900" spans="2:3" x14ac:dyDescent="0.25">
      <c r="B900" s="12">
        <v>39125</v>
      </c>
      <c r="C900" s="18">
        <v>1377.9801030000001</v>
      </c>
    </row>
    <row r="901" spans="2:3" x14ac:dyDescent="0.25">
      <c r="B901" s="12">
        <v>39118</v>
      </c>
      <c r="C901" s="18">
        <v>1335.6243899999999</v>
      </c>
    </row>
    <row r="902" spans="2:3" x14ac:dyDescent="0.25">
      <c r="B902" s="12">
        <v>39111</v>
      </c>
      <c r="C902" s="18">
        <v>1342.363525</v>
      </c>
    </row>
    <row r="903" spans="2:3" x14ac:dyDescent="0.25">
      <c r="B903" s="12">
        <v>39104</v>
      </c>
      <c r="C903" s="18">
        <v>1245.4250489999999</v>
      </c>
    </row>
    <row r="904" spans="2:3" x14ac:dyDescent="0.25">
      <c r="B904" s="12">
        <v>39097</v>
      </c>
      <c r="C904" s="18">
        <v>1266.1602780000001</v>
      </c>
    </row>
    <row r="905" spans="2:3" x14ac:dyDescent="0.25">
      <c r="B905" s="12">
        <v>39090</v>
      </c>
      <c r="C905" s="18">
        <v>1180.1085210000001</v>
      </c>
    </row>
    <row r="906" spans="2:3" x14ac:dyDescent="0.25">
      <c r="B906" s="12">
        <v>39083</v>
      </c>
      <c r="C906" s="18">
        <v>1201.880249</v>
      </c>
    </row>
    <row r="907" spans="2:3" x14ac:dyDescent="0.25">
      <c r="B907" s="12">
        <v>39076</v>
      </c>
      <c r="C907" s="18">
        <v>1253.460327</v>
      </c>
    </row>
    <row r="908" spans="2:3" x14ac:dyDescent="0.25">
      <c r="B908" s="12">
        <v>39069</v>
      </c>
      <c r="C908" s="18">
        <v>1255.273682</v>
      </c>
    </row>
    <row r="909" spans="2:3" x14ac:dyDescent="0.25">
      <c r="B909" s="12">
        <v>39062</v>
      </c>
      <c r="C909" s="18">
        <v>1378.9097899999999</v>
      </c>
    </row>
    <row r="910" spans="2:3" x14ac:dyDescent="0.25">
      <c r="B910" s="12">
        <v>39055</v>
      </c>
      <c r="C910" s="18">
        <v>1393.943115</v>
      </c>
    </row>
    <row r="911" spans="2:3" x14ac:dyDescent="0.25">
      <c r="B911" s="12">
        <v>39048</v>
      </c>
      <c r="C911" s="18">
        <v>1427.119751</v>
      </c>
    </row>
    <row r="912" spans="2:3" x14ac:dyDescent="0.25">
      <c r="B912" s="12">
        <v>39041</v>
      </c>
      <c r="C912" s="18">
        <v>1364.6875</v>
      </c>
    </row>
    <row r="913" spans="2:3" x14ac:dyDescent="0.25">
      <c r="B913" s="12">
        <v>39034</v>
      </c>
      <c r="C913" s="18">
        <v>1353.831909</v>
      </c>
    </row>
    <row r="914" spans="2:3" x14ac:dyDescent="0.25">
      <c r="B914" s="12">
        <v>39027</v>
      </c>
      <c r="C914" s="18">
        <v>1328.5029300000001</v>
      </c>
    </row>
    <row r="915" spans="2:3" x14ac:dyDescent="0.25">
      <c r="B915" s="12">
        <v>39020</v>
      </c>
      <c r="C915" s="18">
        <v>1313.7701420000001</v>
      </c>
    </row>
    <row r="916" spans="2:3" x14ac:dyDescent="0.25">
      <c r="B916" s="12">
        <v>39013</v>
      </c>
      <c r="C916" s="18">
        <v>1249.9296879999999</v>
      </c>
    </row>
    <row r="917" spans="2:3" x14ac:dyDescent="0.25">
      <c r="B917" s="12">
        <v>39006</v>
      </c>
      <c r="C917" s="18">
        <v>1172.907837</v>
      </c>
    </row>
    <row r="918" spans="2:3" x14ac:dyDescent="0.25">
      <c r="B918" s="12">
        <v>38999</v>
      </c>
      <c r="C918" s="18">
        <v>1147.3199460000001</v>
      </c>
    </row>
    <row r="919" spans="2:3" x14ac:dyDescent="0.25">
      <c r="B919" s="12">
        <v>38992</v>
      </c>
      <c r="C919" s="18">
        <v>1114.4952390000001</v>
      </c>
    </row>
    <row r="920" spans="2:3" x14ac:dyDescent="0.25">
      <c r="B920" s="12">
        <v>38985</v>
      </c>
      <c r="C920" s="18">
        <v>1142.150513</v>
      </c>
    </row>
    <row r="921" spans="2:3" x14ac:dyDescent="0.25">
      <c r="B921" s="12">
        <v>38978</v>
      </c>
      <c r="C921" s="18">
        <v>1104.931763</v>
      </c>
    </row>
    <row r="922" spans="2:3" x14ac:dyDescent="0.25">
      <c r="B922" s="12">
        <v>38971</v>
      </c>
      <c r="C922" s="18">
        <v>1112.1687010000001</v>
      </c>
    </row>
    <row r="923" spans="2:3" x14ac:dyDescent="0.25">
      <c r="B923" s="12">
        <v>38964</v>
      </c>
      <c r="C923" s="18">
        <v>1150.679932</v>
      </c>
    </row>
    <row r="924" spans="2:3" x14ac:dyDescent="0.25">
      <c r="B924" s="12">
        <v>38957</v>
      </c>
      <c r="C924" s="18">
        <v>1265.1791989999999</v>
      </c>
    </row>
    <row r="925" spans="2:3" x14ac:dyDescent="0.25">
      <c r="B925" s="12">
        <v>38950</v>
      </c>
      <c r="C925" s="18">
        <v>1311.702759</v>
      </c>
    </row>
    <row r="926" spans="2:3" x14ac:dyDescent="0.25">
      <c r="B926" s="12">
        <v>38943</v>
      </c>
      <c r="C926" s="18">
        <v>1277.8439940000001</v>
      </c>
    </row>
    <row r="927" spans="2:3" x14ac:dyDescent="0.25">
      <c r="B927" s="12">
        <v>38936</v>
      </c>
      <c r="C927" s="18">
        <v>1258.2006839999999</v>
      </c>
    </row>
    <row r="928" spans="2:3" x14ac:dyDescent="0.25">
      <c r="B928" s="12">
        <v>38929</v>
      </c>
      <c r="C928" s="18">
        <v>1234.1635739999999</v>
      </c>
    </row>
    <row r="929" spans="2:3" x14ac:dyDescent="0.25">
      <c r="B929" s="12">
        <v>38922</v>
      </c>
      <c r="C929" s="18">
        <v>1151.5469969999999</v>
      </c>
    </row>
    <row r="930" spans="2:3" x14ac:dyDescent="0.25">
      <c r="B930" s="12">
        <v>38915</v>
      </c>
      <c r="C930" s="18">
        <v>1078.1259769999999</v>
      </c>
    </row>
    <row r="931" spans="2:3" x14ac:dyDescent="0.25">
      <c r="B931" s="12">
        <v>38908</v>
      </c>
      <c r="C931" s="18">
        <v>1205.9033199999999</v>
      </c>
    </row>
    <row r="932" spans="2:3" x14ac:dyDescent="0.25">
      <c r="B932" s="12">
        <v>38901</v>
      </c>
      <c r="C932" s="18">
        <v>1201.0089109999999</v>
      </c>
    </row>
    <row r="933" spans="2:3" x14ac:dyDescent="0.25">
      <c r="B933" s="12">
        <v>38894</v>
      </c>
      <c r="C933" s="18">
        <v>1267.474365</v>
      </c>
    </row>
    <row r="934" spans="2:3" x14ac:dyDescent="0.25">
      <c r="B934" s="12">
        <v>38887</v>
      </c>
      <c r="C934" s="18">
        <v>1190.189087</v>
      </c>
    </row>
    <row r="935" spans="2:3" x14ac:dyDescent="0.25">
      <c r="B935" s="12">
        <v>38880</v>
      </c>
      <c r="C935" s="18">
        <v>1188.900879</v>
      </c>
    </row>
    <row r="936" spans="2:3" x14ac:dyDescent="0.25">
      <c r="B936" s="12">
        <v>38873</v>
      </c>
      <c r="C936" s="18">
        <v>1174.474365</v>
      </c>
    </row>
    <row r="937" spans="2:3" x14ac:dyDescent="0.25">
      <c r="B937" s="12">
        <v>38866</v>
      </c>
      <c r="C937" s="18">
        <v>1327.4989009999999</v>
      </c>
    </row>
    <row r="938" spans="2:3" x14ac:dyDescent="0.25">
      <c r="B938" s="12">
        <v>38859</v>
      </c>
      <c r="C938" s="18">
        <v>1295.0390629999999</v>
      </c>
    </row>
    <row r="939" spans="2:3" x14ac:dyDescent="0.25">
      <c r="B939" s="12">
        <v>38852</v>
      </c>
      <c r="C939" s="18">
        <v>1278.5513920000001</v>
      </c>
    </row>
    <row r="940" spans="2:3" x14ac:dyDescent="0.25">
      <c r="B940" s="12">
        <v>38845</v>
      </c>
      <c r="C940" s="18">
        <v>1382.3709719999999</v>
      </c>
    </row>
    <row r="941" spans="2:3" x14ac:dyDescent="0.25">
      <c r="B941" s="12">
        <v>38838</v>
      </c>
      <c r="C941" s="18">
        <v>1487.220947</v>
      </c>
    </row>
    <row r="942" spans="2:3" x14ac:dyDescent="0.25">
      <c r="B942" s="12">
        <v>38831</v>
      </c>
      <c r="C942" s="18">
        <v>1496.570068</v>
      </c>
    </row>
    <row r="943" spans="2:3" x14ac:dyDescent="0.25">
      <c r="B943" s="12">
        <v>38824</v>
      </c>
      <c r="C943" s="18">
        <v>1543.5950929999999</v>
      </c>
    </row>
    <row r="944" spans="2:3" x14ac:dyDescent="0.25">
      <c r="B944" s="12">
        <v>38817</v>
      </c>
      <c r="C944" s="18">
        <v>1441.065552</v>
      </c>
    </row>
    <row r="945" spans="2:3" x14ac:dyDescent="0.25">
      <c r="B945" s="12">
        <v>38810</v>
      </c>
      <c r="C945" s="18">
        <v>1435.411987</v>
      </c>
    </row>
    <row r="946" spans="2:3" x14ac:dyDescent="0.25">
      <c r="B946" s="12">
        <v>38803</v>
      </c>
      <c r="C946" s="18">
        <v>1419.223389</v>
      </c>
    </row>
    <row r="947" spans="2:3" x14ac:dyDescent="0.25">
      <c r="B947" s="12">
        <v>38796</v>
      </c>
      <c r="C947" s="18">
        <v>1376.823975</v>
      </c>
    </row>
    <row r="948" spans="2:3" x14ac:dyDescent="0.25">
      <c r="B948" s="12">
        <v>38789</v>
      </c>
      <c r="C948" s="18">
        <v>1343.932251</v>
      </c>
    </row>
    <row r="949" spans="2:3" x14ac:dyDescent="0.25">
      <c r="B949" s="12">
        <v>38782</v>
      </c>
      <c r="C949" s="18">
        <v>1275.579712</v>
      </c>
    </row>
    <row r="950" spans="2:3" x14ac:dyDescent="0.25">
      <c r="B950" s="12">
        <v>38775</v>
      </c>
      <c r="C950" s="18">
        <v>1363.205078</v>
      </c>
    </row>
    <row r="951" spans="2:3" x14ac:dyDescent="0.25">
      <c r="B951" s="12">
        <v>38768</v>
      </c>
      <c r="C951" s="18">
        <v>1410.743408</v>
      </c>
    </row>
    <row r="952" spans="2:3" x14ac:dyDescent="0.25">
      <c r="B952" s="12">
        <v>38761</v>
      </c>
      <c r="C952" s="18">
        <v>1386.3316649999999</v>
      </c>
    </row>
    <row r="953" spans="2:3" x14ac:dyDescent="0.25">
      <c r="B953" s="12">
        <v>38754</v>
      </c>
      <c r="C953" s="18">
        <v>1379.6503909999999</v>
      </c>
    </row>
    <row r="954" spans="2:3" x14ac:dyDescent="0.25">
      <c r="B954" s="12">
        <v>38747</v>
      </c>
      <c r="C954" s="18">
        <v>1456.997314</v>
      </c>
    </row>
    <row r="955" spans="2:3" x14ac:dyDescent="0.25">
      <c r="B955" s="12">
        <v>38740</v>
      </c>
      <c r="C955" s="18">
        <v>1426.1617429999999</v>
      </c>
    </row>
    <row r="956" spans="2:3" x14ac:dyDescent="0.25">
      <c r="B956" s="12">
        <v>38733</v>
      </c>
      <c r="C956" s="18">
        <v>1390.7926030000001</v>
      </c>
    </row>
    <row r="957" spans="2:3" x14ac:dyDescent="0.25">
      <c r="B957" s="12">
        <v>38726</v>
      </c>
      <c r="C957" s="18">
        <v>1323.6617429999999</v>
      </c>
    </row>
    <row r="958" spans="2:3" x14ac:dyDescent="0.25">
      <c r="B958" s="12">
        <v>38719</v>
      </c>
      <c r="C958" s="18">
        <v>1226.0397949999999</v>
      </c>
    </row>
    <row r="959" spans="2:3" x14ac:dyDescent="0.25">
      <c r="B959" s="12">
        <v>38712</v>
      </c>
      <c r="C959" s="18">
        <v>1139.1791989999999</v>
      </c>
    </row>
    <row r="960" spans="2:3" x14ac:dyDescent="0.25">
      <c r="B960" s="12">
        <v>38705</v>
      </c>
      <c r="C960" s="18">
        <v>1178.8942870000001</v>
      </c>
    </row>
    <row r="961" spans="2:3" x14ac:dyDescent="0.25">
      <c r="B961" s="12">
        <v>38698</v>
      </c>
      <c r="C961" s="18">
        <v>1186.3245850000001</v>
      </c>
    </row>
    <row r="962" spans="2:3" x14ac:dyDescent="0.25">
      <c r="B962" s="12">
        <v>38691</v>
      </c>
      <c r="C962" s="18">
        <v>1237.0573730000001</v>
      </c>
    </row>
    <row r="963" spans="2:3" x14ac:dyDescent="0.25">
      <c r="B963" s="12">
        <v>38684</v>
      </c>
      <c r="C963" s="18">
        <v>1201.185303</v>
      </c>
    </row>
    <row r="964" spans="2:3" x14ac:dyDescent="0.25">
      <c r="B964" s="12">
        <v>38677</v>
      </c>
      <c r="C964" s="18">
        <v>1183.259033</v>
      </c>
    </row>
    <row r="965" spans="2:3" x14ac:dyDescent="0.25">
      <c r="B965" s="12">
        <v>38670</v>
      </c>
      <c r="C965" s="18">
        <v>1155.4204099999999</v>
      </c>
    </row>
    <row r="966" spans="2:3" x14ac:dyDescent="0.25">
      <c r="B966" s="12">
        <v>38663</v>
      </c>
      <c r="C966" s="18">
        <v>1134.2229</v>
      </c>
    </row>
    <row r="967" spans="2:3" x14ac:dyDescent="0.25">
      <c r="B967" s="12">
        <v>38656</v>
      </c>
      <c r="C967" s="18">
        <v>1187.345581</v>
      </c>
    </row>
    <row r="968" spans="2:3" x14ac:dyDescent="0.25">
      <c r="B968" s="12">
        <v>38649</v>
      </c>
      <c r="C968" s="18">
        <v>1150.057129</v>
      </c>
    </row>
    <row r="969" spans="2:3" x14ac:dyDescent="0.25">
      <c r="B969" s="12">
        <v>38642</v>
      </c>
      <c r="C969" s="18">
        <v>1083.3985600000001</v>
      </c>
    </row>
    <row r="970" spans="2:3" x14ac:dyDescent="0.25">
      <c r="B970" s="12">
        <v>38635</v>
      </c>
      <c r="C970" s="18">
        <v>1120.1759030000001</v>
      </c>
    </row>
    <row r="971" spans="2:3" x14ac:dyDescent="0.25">
      <c r="B971" s="12">
        <v>38628</v>
      </c>
      <c r="C971" s="18">
        <v>1151.3344729999999</v>
      </c>
    </row>
    <row r="972" spans="2:3" x14ac:dyDescent="0.25">
      <c r="B972" s="12">
        <v>38621</v>
      </c>
      <c r="C972" s="18">
        <v>1243.022461</v>
      </c>
    </row>
    <row r="973" spans="2:3" x14ac:dyDescent="0.25">
      <c r="B973" s="12">
        <v>38614</v>
      </c>
      <c r="C973" s="18">
        <v>1128.604004</v>
      </c>
    </row>
    <row r="974" spans="2:3" x14ac:dyDescent="0.25">
      <c r="B974" s="12">
        <v>38607</v>
      </c>
      <c r="C974" s="18">
        <v>1149.29126</v>
      </c>
    </row>
    <row r="975" spans="2:3" x14ac:dyDescent="0.25">
      <c r="B975" s="12">
        <v>38600</v>
      </c>
      <c r="C975" s="18">
        <v>1177.130005</v>
      </c>
    </row>
    <row r="976" spans="2:3" x14ac:dyDescent="0.25">
      <c r="B976" s="12">
        <v>38593</v>
      </c>
      <c r="C976" s="18">
        <v>1144.4388429999999</v>
      </c>
    </row>
    <row r="977" spans="2:3" x14ac:dyDescent="0.25">
      <c r="B977" s="12">
        <v>38586</v>
      </c>
      <c r="C977" s="18">
        <v>995.54150400000003</v>
      </c>
    </row>
    <row r="978" spans="2:3" x14ac:dyDescent="0.25">
      <c r="B978" s="12">
        <v>38579</v>
      </c>
      <c r="C978" s="18">
        <v>1021.336853</v>
      </c>
    </row>
    <row r="979" spans="2:3" x14ac:dyDescent="0.25">
      <c r="B979" s="12">
        <v>38572</v>
      </c>
      <c r="C979" s="18">
        <v>1054.2829589999999</v>
      </c>
    </row>
    <row r="980" spans="2:3" x14ac:dyDescent="0.25">
      <c r="B980" s="12">
        <v>38565</v>
      </c>
      <c r="C980" s="18">
        <v>1048.4091800000001</v>
      </c>
    </row>
    <row r="981" spans="2:3" x14ac:dyDescent="0.25">
      <c r="B981" s="12">
        <v>38558</v>
      </c>
      <c r="C981" s="18">
        <v>1027.1757809999999</v>
      </c>
    </row>
    <row r="982" spans="2:3" x14ac:dyDescent="0.25">
      <c r="B982" s="12">
        <v>38551</v>
      </c>
      <c r="C982" s="18">
        <v>1036.080933</v>
      </c>
    </row>
    <row r="983" spans="2:3" x14ac:dyDescent="0.25">
      <c r="B983" s="12">
        <v>38544</v>
      </c>
      <c r="C983" s="18">
        <v>959.24005099999999</v>
      </c>
    </row>
    <row r="984" spans="2:3" x14ac:dyDescent="0.25">
      <c r="B984" s="12">
        <v>38537</v>
      </c>
      <c r="C984" s="18">
        <v>983.41168200000004</v>
      </c>
    </row>
    <row r="985" spans="2:3" x14ac:dyDescent="0.25">
      <c r="B985" s="12">
        <v>38530</v>
      </c>
      <c r="C985" s="18">
        <v>983.92059300000005</v>
      </c>
    </row>
    <row r="986" spans="2:3" x14ac:dyDescent="0.25">
      <c r="B986" s="12">
        <v>38523</v>
      </c>
      <c r="C986" s="18">
        <v>968.14514199999996</v>
      </c>
    </row>
    <row r="987" spans="2:3" x14ac:dyDescent="0.25">
      <c r="B987" s="12">
        <v>38516</v>
      </c>
      <c r="C987" s="18">
        <v>982.13958700000001</v>
      </c>
    </row>
    <row r="988" spans="2:3" x14ac:dyDescent="0.25">
      <c r="B988" s="12">
        <v>38509</v>
      </c>
      <c r="C988" s="18">
        <v>940.41143799999998</v>
      </c>
    </row>
    <row r="989" spans="2:3" x14ac:dyDescent="0.25">
      <c r="B989" s="12">
        <v>38502</v>
      </c>
      <c r="C989" s="18">
        <v>895.821777</v>
      </c>
    </row>
    <row r="990" spans="2:3" x14ac:dyDescent="0.25">
      <c r="B990" s="12">
        <v>38495</v>
      </c>
      <c r="C990" s="18">
        <v>887.96813999999995</v>
      </c>
    </row>
    <row r="991" spans="2:3" x14ac:dyDescent="0.25">
      <c r="B991" s="12">
        <v>38488</v>
      </c>
      <c r="C991" s="18">
        <v>842.61981200000002</v>
      </c>
    </row>
    <row r="992" spans="2:3" x14ac:dyDescent="0.25">
      <c r="B992" s="12">
        <v>38481</v>
      </c>
      <c r="C992" s="18">
        <v>830.45910600000002</v>
      </c>
    </row>
    <row r="993" spans="2:3" x14ac:dyDescent="0.25">
      <c r="B993" s="12">
        <v>38474</v>
      </c>
      <c r="C993" s="18">
        <v>900.88879399999996</v>
      </c>
    </row>
    <row r="994" spans="2:3" x14ac:dyDescent="0.25">
      <c r="B994" s="12">
        <v>38467</v>
      </c>
      <c r="C994" s="18">
        <v>873.27410899999995</v>
      </c>
    </row>
    <row r="995" spans="2:3" x14ac:dyDescent="0.25">
      <c r="B995" s="12">
        <v>38460</v>
      </c>
      <c r="C995" s="18">
        <v>927.48937999999998</v>
      </c>
    </row>
    <row r="996" spans="2:3" x14ac:dyDescent="0.25">
      <c r="B996" s="12">
        <v>38453</v>
      </c>
      <c r="C996" s="18">
        <v>890.75488299999995</v>
      </c>
    </row>
    <row r="997" spans="2:3" x14ac:dyDescent="0.25">
      <c r="B997" s="12">
        <v>38446</v>
      </c>
      <c r="C997" s="18">
        <v>969.54437299999995</v>
      </c>
    </row>
    <row r="998" spans="2:3" x14ac:dyDescent="0.25">
      <c r="B998" s="12">
        <v>38439</v>
      </c>
      <c r="C998" s="18">
        <v>998.67926</v>
      </c>
    </row>
    <row r="999" spans="2:3" x14ac:dyDescent="0.25">
      <c r="B999" s="12">
        <v>38432</v>
      </c>
      <c r="C999" s="18">
        <v>968.78460700000005</v>
      </c>
    </row>
    <row r="1000" spans="2:3" x14ac:dyDescent="0.25">
      <c r="B1000" s="12">
        <v>38425</v>
      </c>
      <c r="C1000" s="18">
        <v>986.51861599999995</v>
      </c>
    </row>
    <row r="1001" spans="2:3" x14ac:dyDescent="0.25">
      <c r="B1001" s="12">
        <v>38418</v>
      </c>
      <c r="C1001" s="18">
        <v>996.90563999999995</v>
      </c>
    </row>
    <row r="1002" spans="2:3" x14ac:dyDescent="0.25">
      <c r="B1002" s="12">
        <v>38411</v>
      </c>
      <c r="C1002" s="18">
        <v>1081.2691649999999</v>
      </c>
    </row>
    <row r="1003" spans="2:3" x14ac:dyDescent="0.25">
      <c r="B1003" s="12">
        <v>38404</v>
      </c>
      <c r="C1003" s="18">
        <v>1052.134644</v>
      </c>
    </row>
    <row r="1004" spans="2:3" x14ac:dyDescent="0.25">
      <c r="B1004" s="12">
        <v>38397</v>
      </c>
      <c r="C1004" s="18">
        <v>1047.067871</v>
      </c>
    </row>
    <row r="1005" spans="2:3" x14ac:dyDescent="0.25">
      <c r="B1005" s="12">
        <v>38390</v>
      </c>
      <c r="C1005" s="18">
        <v>1039.974121</v>
      </c>
    </row>
    <row r="1006" spans="2:3" x14ac:dyDescent="0.25">
      <c r="B1006" s="12">
        <v>38383</v>
      </c>
      <c r="C1006" s="18">
        <v>1020.703064</v>
      </c>
    </row>
    <row r="1007" spans="2:3" x14ac:dyDescent="0.25">
      <c r="B1007" s="12">
        <v>38376</v>
      </c>
      <c r="C1007" s="18">
        <v>961.13671899999997</v>
      </c>
    </row>
    <row r="1008" spans="2:3" x14ac:dyDescent="0.25">
      <c r="B1008" s="12">
        <v>38369</v>
      </c>
      <c r="C1008" s="18">
        <v>928.577271</v>
      </c>
    </row>
    <row r="1009" spans="2:3" x14ac:dyDescent="0.25">
      <c r="B1009" s="12">
        <v>38362</v>
      </c>
      <c r="C1009" s="18">
        <v>907.37573199999997</v>
      </c>
    </row>
    <row r="1010" spans="2:3" x14ac:dyDescent="0.25">
      <c r="B1010" s="12">
        <v>38355</v>
      </c>
      <c r="C1010" s="18">
        <v>860.17700200000002</v>
      </c>
    </row>
    <row r="1011" spans="2:3" x14ac:dyDescent="0.25">
      <c r="B1011" s="12">
        <v>38348</v>
      </c>
      <c r="C1011" s="18">
        <v>898.794128</v>
      </c>
    </row>
    <row r="1012" spans="2:3" x14ac:dyDescent="0.25">
      <c r="B1012" s="12">
        <v>38341</v>
      </c>
      <c r="C1012" s="18">
        <v>908.89031999999997</v>
      </c>
    </row>
    <row r="1013" spans="2:3" x14ac:dyDescent="0.25">
      <c r="B1013" s="12">
        <v>38334</v>
      </c>
      <c r="C1013" s="18">
        <v>904.85186799999997</v>
      </c>
    </row>
    <row r="1014" spans="2:3" x14ac:dyDescent="0.25">
      <c r="B1014" s="12">
        <v>38327</v>
      </c>
      <c r="C1014" s="18">
        <v>829.88909899999999</v>
      </c>
    </row>
    <row r="1015" spans="2:3" x14ac:dyDescent="0.25">
      <c r="B1015" s="12">
        <v>38320</v>
      </c>
      <c r="C1015" s="18">
        <v>838.72332800000004</v>
      </c>
    </row>
    <row r="1016" spans="2:3" x14ac:dyDescent="0.25">
      <c r="B1016" s="12">
        <v>38313</v>
      </c>
      <c r="C1016" s="18">
        <v>851.79101600000001</v>
      </c>
    </row>
    <row r="1017" spans="2:3" x14ac:dyDescent="0.25">
      <c r="B1017" s="12">
        <v>38306</v>
      </c>
      <c r="C1017" s="18">
        <v>810.58343500000001</v>
      </c>
    </row>
    <row r="1018" spans="2:3" x14ac:dyDescent="0.25">
      <c r="B1018" s="12">
        <v>38299</v>
      </c>
      <c r="C1018" s="18">
        <v>785.70819100000006</v>
      </c>
    </row>
    <row r="1019" spans="2:3" x14ac:dyDescent="0.25">
      <c r="B1019" s="12">
        <v>38292</v>
      </c>
      <c r="C1019" s="18">
        <v>773.89880400000004</v>
      </c>
    </row>
    <row r="1020" spans="2:3" x14ac:dyDescent="0.25">
      <c r="B1020" s="12">
        <v>38285</v>
      </c>
      <c r="C1020" s="18">
        <v>777.16510000000005</v>
      </c>
    </row>
    <row r="1021" spans="2:3" x14ac:dyDescent="0.25">
      <c r="B1021" s="12">
        <v>38278</v>
      </c>
      <c r="C1021" s="18">
        <v>813.34771699999999</v>
      </c>
    </row>
    <row r="1022" spans="2:3" x14ac:dyDescent="0.25">
      <c r="B1022" s="12">
        <v>38271</v>
      </c>
      <c r="C1022" s="18">
        <v>808.82440199999996</v>
      </c>
    </row>
    <row r="1023" spans="2:3" x14ac:dyDescent="0.25">
      <c r="B1023" s="12">
        <v>38264</v>
      </c>
      <c r="C1023" s="18">
        <v>814.10125700000003</v>
      </c>
    </row>
    <row r="1024" spans="2:3" x14ac:dyDescent="0.25">
      <c r="B1024" s="12">
        <v>38257</v>
      </c>
      <c r="C1024" s="18">
        <v>830.43353300000001</v>
      </c>
    </row>
    <row r="1025" spans="2:3" x14ac:dyDescent="0.25">
      <c r="B1025" s="12">
        <v>38250</v>
      </c>
      <c r="C1025" s="18">
        <v>830.43353300000001</v>
      </c>
    </row>
    <row r="1026" spans="2:3" x14ac:dyDescent="0.25">
      <c r="B1026" s="12">
        <v>38243</v>
      </c>
      <c r="C1026" s="18">
        <v>801.28668200000004</v>
      </c>
    </row>
    <row r="1027" spans="2:3" x14ac:dyDescent="0.25">
      <c r="B1027" s="12">
        <v>38236</v>
      </c>
      <c r="C1027" s="18">
        <v>763.59692399999994</v>
      </c>
    </row>
    <row r="1028" spans="2:3" x14ac:dyDescent="0.25">
      <c r="B1028" s="12">
        <v>38229</v>
      </c>
      <c r="C1028" s="18">
        <v>771.63745100000006</v>
      </c>
    </row>
    <row r="1029" spans="2:3" x14ac:dyDescent="0.25">
      <c r="B1029" s="12">
        <v>38222</v>
      </c>
      <c r="C1029" s="18">
        <v>739.22393799999998</v>
      </c>
    </row>
    <row r="1030" spans="2:3" x14ac:dyDescent="0.25">
      <c r="B1030" s="12">
        <v>38215</v>
      </c>
      <c r="C1030" s="18">
        <v>727.41442900000004</v>
      </c>
    </row>
    <row r="1031" spans="2:3" x14ac:dyDescent="0.25">
      <c r="B1031" s="12">
        <v>38208</v>
      </c>
      <c r="C1031" s="18">
        <v>693.49359100000004</v>
      </c>
    </row>
    <row r="1032" spans="2:3" x14ac:dyDescent="0.25">
      <c r="B1032" s="12">
        <v>38201</v>
      </c>
      <c r="C1032" s="18">
        <v>697.01147500000002</v>
      </c>
    </row>
    <row r="1033" spans="2:3" x14ac:dyDescent="0.25">
      <c r="B1033" s="12">
        <v>38194</v>
      </c>
      <c r="C1033" s="18">
        <v>762.59191899999996</v>
      </c>
    </row>
    <row r="1034" spans="2:3" x14ac:dyDescent="0.25">
      <c r="B1034" s="12">
        <v>38187</v>
      </c>
      <c r="C1034" s="18">
        <v>750.40136700000005</v>
      </c>
    </row>
    <row r="1035" spans="2:3" x14ac:dyDescent="0.25">
      <c r="B1035" s="12">
        <v>38180</v>
      </c>
      <c r="C1035" s="18">
        <v>787.65881300000001</v>
      </c>
    </row>
    <row r="1036" spans="2:3" x14ac:dyDescent="0.25">
      <c r="B1036" s="12">
        <v>38173</v>
      </c>
      <c r="C1036" s="18">
        <v>760.15338099999997</v>
      </c>
    </row>
    <row r="1037" spans="2:3" x14ac:dyDescent="0.25">
      <c r="B1037" s="12">
        <v>38166</v>
      </c>
      <c r="C1037" s="18">
        <v>745.15033000000005</v>
      </c>
    </row>
    <row r="1038" spans="2:3" x14ac:dyDescent="0.25">
      <c r="B1038" s="12">
        <v>38159</v>
      </c>
      <c r="C1038" s="18">
        <v>733.39801</v>
      </c>
    </row>
    <row r="1039" spans="2:3" x14ac:dyDescent="0.25">
      <c r="B1039" s="12">
        <v>38152</v>
      </c>
      <c r="C1039" s="18">
        <v>730.39709500000004</v>
      </c>
    </row>
    <row r="1040" spans="2:3" x14ac:dyDescent="0.25">
      <c r="B1040" s="12">
        <v>38145</v>
      </c>
      <c r="C1040" s="18">
        <v>685.38836700000002</v>
      </c>
    </row>
    <row r="1041" spans="2:3" x14ac:dyDescent="0.25">
      <c r="B1041" s="12">
        <v>38138</v>
      </c>
      <c r="C1041" s="18">
        <v>673.13543700000002</v>
      </c>
    </row>
    <row r="1042" spans="2:3" x14ac:dyDescent="0.25">
      <c r="B1042" s="12">
        <v>38131</v>
      </c>
      <c r="C1042" s="18">
        <v>691.13934300000005</v>
      </c>
    </row>
    <row r="1043" spans="2:3" x14ac:dyDescent="0.25">
      <c r="B1043" s="12">
        <v>38124</v>
      </c>
      <c r="C1043" s="18">
        <v>652.13140899999996</v>
      </c>
    </row>
    <row r="1044" spans="2:3" x14ac:dyDescent="0.25">
      <c r="B1044" s="12">
        <v>38117</v>
      </c>
      <c r="C1044" s="18">
        <v>675.136169</v>
      </c>
    </row>
    <row r="1045" spans="2:3" x14ac:dyDescent="0.25">
      <c r="B1045" s="12">
        <v>38110</v>
      </c>
      <c r="C1045" s="18">
        <v>660.38287400000002</v>
      </c>
    </row>
    <row r="1046" spans="2:3" x14ac:dyDescent="0.25">
      <c r="B1046" s="12">
        <v>38103</v>
      </c>
      <c r="C1046" s="18">
        <v>705.39233400000001</v>
      </c>
    </row>
    <row r="1047" spans="2:3" x14ac:dyDescent="0.25">
      <c r="B1047" s="12">
        <v>38096</v>
      </c>
      <c r="C1047" s="18">
        <v>710.57513400000005</v>
      </c>
    </row>
    <row r="1048" spans="2:3" x14ac:dyDescent="0.25">
      <c r="B1048" s="12">
        <v>38089</v>
      </c>
      <c r="C1048" s="18">
        <v>716.54418899999996</v>
      </c>
    </row>
    <row r="1049" spans="2:3" x14ac:dyDescent="0.25">
      <c r="B1049" s="12">
        <v>38082</v>
      </c>
      <c r="C1049" s="18">
        <v>707.59039299999995</v>
      </c>
    </row>
    <row r="1050" spans="2:3" x14ac:dyDescent="0.25">
      <c r="B1050" s="12">
        <v>38075</v>
      </c>
      <c r="C1050" s="18">
        <v>697.14465299999995</v>
      </c>
    </row>
    <row r="1051" spans="2:3" x14ac:dyDescent="0.25">
      <c r="B1051" s="12">
        <v>38068</v>
      </c>
      <c r="C1051" s="18">
        <v>688.93695100000002</v>
      </c>
    </row>
    <row r="1052" spans="2:3" x14ac:dyDescent="0.25">
      <c r="B1052" s="12">
        <v>38061</v>
      </c>
      <c r="C1052" s="18">
        <v>763.79998799999998</v>
      </c>
    </row>
    <row r="1053" spans="2:3" x14ac:dyDescent="0.25">
      <c r="B1053" s="12">
        <v>38054</v>
      </c>
      <c r="C1053" s="18">
        <v>781.955872</v>
      </c>
    </row>
    <row r="1054" spans="2:3" x14ac:dyDescent="0.25">
      <c r="B1054" s="12">
        <v>38047</v>
      </c>
      <c r="C1054" s="18">
        <v>828.21673599999997</v>
      </c>
    </row>
    <row r="1055" spans="2:3" x14ac:dyDescent="0.25">
      <c r="B1055" s="12">
        <v>38040</v>
      </c>
      <c r="C1055" s="18">
        <v>826.47576900000001</v>
      </c>
    </row>
    <row r="1056" spans="2:3" x14ac:dyDescent="0.25">
      <c r="B1056" s="12">
        <v>38033</v>
      </c>
      <c r="C1056" s="18">
        <v>784.442993</v>
      </c>
    </row>
    <row r="1057" spans="2:3" x14ac:dyDescent="0.25">
      <c r="B1057" s="12">
        <v>38026</v>
      </c>
      <c r="C1057" s="18">
        <v>804.09136999999998</v>
      </c>
    </row>
    <row r="1058" spans="2:3" x14ac:dyDescent="0.25">
      <c r="B1058" s="12">
        <v>38019</v>
      </c>
      <c r="C1058" s="18">
        <v>775.73803699999996</v>
      </c>
    </row>
    <row r="1059" spans="2:3" x14ac:dyDescent="0.25">
      <c r="B1059" s="12">
        <v>38012</v>
      </c>
      <c r="C1059" s="18">
        <v>797.12744099999998</v>
      </c>
    </row>
    <row r="1060" spans="2:3" x14ac:dyDescent="0.25">
      <c r="B1060" s="12">
        <v>38005</v>
      </c>
      <c r="C1060" s="18">
        <v>809.16235400000005</v>
      </c>
    </row>
    <row r="1061" spans="2:3" x14ac:dyDescent="0.25">
      <c r="B1061" s="12">
        <v>37998</v>
      </c>
      <c r="C1061" s="18">
        <v>725.25116000000003</v>
      </c>
    </row>
    <row r="1062" spans="2:3" x14ac:dyDescent="0.25">
      <c r="B1062" s="12">
        <v>37991</v>
      </c>
      <c r="C1062" s="18">
        <v>744.558044</v>
      </c>
    </row>
    <row r="1063" spans="2:3" x14ac:dyDescent="0.25">
      <c r="B1063" s="12">
        <v>37984</v>
      </c>
      <c r="C1063" s="18">
        <v>728.71655299999998</v>
      </c>
    </row>
    <row r="1064" spans="2:3" x14ac:dyDescent="0.25">
      <c r="B1064" s="12">
        <v>37977</v>
      </c>
      <c r="C1064" s="18">
        <v>749.50860599999999</v>
      </c>
    </row>
    <row r="1065" spans="2:3" x14ac:dyDescent="0.25">
      <c r="B1065" s="12">
        <v>37970</v>
      </c>
      <c r="C1065" s="18">
        <v>757.18194600000004</v>
      </c>
    </row>
    <row r="1066" spans="2:3" x14ac:dyDescent="0.25">
      <c r="B1066" s="12">
        <v>37963</v>
      </c>
      <c r="C1066" s="18">
        <v>737.13220200000001</v>
      </c>
    </row>
    <row r="1067" spans="2:3" x14ac:dyDescent="0.25">
      <c r="B1067" s="12">
        <v>37956</v>
      </c>
      <c r="C1067" s="18">
        <v>710.64703399999996</v>
      </c>
    </row>
    <row r="1068" spans="2:3" x14ac:dyDescent="0.25">
      <c r="B1068" s="12">
        <v>37949</v>
      </c>
      <c r="C1068" s="18">
        <v>679.70764199999996</v>
      </c>
    </row>
    <row r="1069" spans="2:3" x14ac:dyDescent="0.25">
      <c r="B1069" s="12">
        <v>37942</v>
      </c>
      <c r="C1069" s="18">
        <v>653.36639400000001</v>
      </c>
    </row>
    <row r="1070" spans="2:3" x14ac:dyDescent="0.25">
      <c r="B1070" s="12">
        <v>37935</v>
      </c>
      <c r="C1070" s="18">
        <v>689.30883800000004</v>
      </c>
    </row>
    <row r="1071" spans="2:3" x14ac:dyDescent="0.25">
      <c r="B1071" s="12">
        <v>37928</v>
      </c>
      <c r="C1071" s="18">
        <v>679.21520999999996</v>
      </c>
    </row>
    <row r="1072" spans="2:3" x14ac:dyDescent="0.25">
      <c r="B1072" s="12">
        <v>37921</v>
      </c>
      <c r="C1072" s="18">
        <v>674.78405799999996</v>
      </c>
    </row>
    <row r="1073" spans="2:3" x14ac:dyDescent="0.25">
      <c r="B1073" s="12">
        <v>37914</v>
      </c>
      <c r="C1073" s="18">
        <v>655.58184800000004</v>
      </c>
    </row>
    <row r="1074" spans="2:3" x14ac:dyDescent="0.25">
      <c r="B1074" s="12">
        <v>37907</v>
      </c>
      <c r="C1074" s="18">
        <v>654.84338400000001</v>
      </c>
    </row>
    <row r="1075" spans="2:3" x14ac:dyDescent="0.25">
      <c r="B1075" s="12">
        <v>37900</v>
      </c>
      <c r="C1075" s="18">
        <v>684.38531499999999</v>
      </c>
    </row>
    <row r="1076" spans="2:3" x14ac:dyDescent="0.25">
      <c r="B1076" s="12">
        <v>37893</v>
      </c>
      <c r="C1076" s="18">
        <v>712.942139</v>
      </c>
    </row>
    <row r="1077" spans="2:3" x14ac:dyDescent="0.25">
      <c r="B1077" s="12">
        <v>37886</v>
      </c>
      <c r="C1077" s="18">
        <v>688.07794200000001</v>
      </c>
    </row>
    <row r="1078" spans="2:3" x14ac:dyDescent="0.25">
      <c r="B1078" s="12">
        <v>37879</v>
      </c>
      <c r="C1078" s="18">
        <v>700.87921100000005</v>
      </c>
    </row>
    <row r="1079" spans="2:3" x14ac:dyDescent="0.25">
      <c r="B1079" s="12">
        <v>37872</v>
      </c>
      <c r="C1079" s="18">
        <v>683.40020800000002</v>
      </c>
    </row>
    <row r="1080" spans="2:3" x14ac:dyDescent="0.25">
      <c r="B1080" s="12">
        <v>37865</v>
      </c>
      <c r="C1080" s="18">
        <v>702.35650599999997</v>
      </c>
    </row>
    <row r="1081" spans="2:3" x14ac:dyDescent="0.25">
      <c r="B1081" s="12">
        <v>37858</v>
      </c>
      <c r="C1081" s="18">
        <v>707.03387499999997</v>
      </c>
    </row>
    <row r="1082" spans="2:3" x14ac:dyDescent="0.25">
      <c r="B1082" s="12">
        <v>37851</v>
      </c>
      <c r="C1082" s="18">
        <v>692.50897199999997</v>
      </c>
    </row>
    <row r="1083" spans="2:3" x14ac:dyDescent="0.25">
      <c r="B1083" s="12">
        <v>37844</v>
      </c>
      <c r="C1083" s="18">
        <v>676.99993900000004</v>
      </c>
    </row>
    <row r="1084" spans="2:3" x14ac:dyDescent="0.25">
      <c r="B1084" s="12">
        <v>37837</v>
      </c>
      <c r="C1084" s="18">
        <v>665.59491000000003</v>
      </c>
    </row>
    <row r="1085" spans="2:3" x14ac:dyDescent="0.25">
      <c r="B1085" s="12">
        <v>37830</v>
      </c>
      <c r="C1085" s="18">
        <v>656.04809599999999</v>
      </c>
    </row>
    <row r="1086" spans="2:3" x14ac:dyDescent="0.25">
      <c r="B1086" s="12">
        <v>37823</v>
      </c>
      <c r="C1086" s="18">
        <v>640.13635299999999</v>
      </c>
    </row>
    <row r="1087" spans="2:3" x14ac:dyDescent="0.25">
      <c r="B1087" s="12">
        <v>37816</v>
      </c>
      <c r="C1087" s="18">
        <v>698.152466</v>
      </c>
    </row>
    <row r="1088" spans="2:3" x14ac:dyDescent="0.25">
      <c r="B1088" s="12">
        <v>37809</v>
      </c>
      <c r="C1088" s="18">
        <v>686.15753199999995</v>
      </c>
    </row>
    <row r="1089" spans="2:3" x14ac:dyDescent="0.25">
      <c r="B1089" s="12">
        <v>37802</v>
      </c>
      <c r="C1089" s="18">
        <v>702.31390399999998</v>
      </c>
    </row>
    <row r="1090" spans="2:3" x14ac:dyDescent="0.25">
      <c r="B1090" s="12">
        <v>37795</v>
      </c>
      <c r="C1090" s="18">
        <v>727.28301999999996</v>
      </c>
    </row>
    <row r="1091" spans="2:3" x14ac:dyDescent="0.25">
      <c r="B1091" s="12">
        <v>37788</v>
      </c>
      <c r="C1091" s="18">
        <v>733.15789800000005</v>
      </c>
    </row>
    <row r="1092" spans="2:3" x14ac:dyDescent="0.25">
      <c r="B1092" s="12">
        <v>37781</v>
      </c>
      <c r="C1092" s="18">
        <v>787.25726299999997</v>
      </c>
    </row>
    <row r="1093" spans="2:3" x14ac:dyDescent="0.25">
      <c r="B1093" s="12">
        <v>37774</v>
      </c>
      <c r="C1093" s="18">
        <v>780.40319799999997</v>
      </c>
    </row>
    <row r="1094" spans="2:3" x14ac:dyDescent="0.25">
      <c r="B1094" s="12">
        <v>37767</v>
      </c>
      <c r="C1094" s="18">
        <v>804.59051499999998</v>
      </c>
    </row>
    <row r="1095" spans="2:3" x14ac:dyDescent="0.25">
      <c r="B1095" s="12">
        <v>37760</v>
      </c>
      <c r="C1095" s="18">
        <v>786.07147199999997</v>
      </c>
    </row>
    <row r="1096" spans="2:3" x14ac:dyDescent="0.25">
      <c r="B1096" s="12">
        <v>37753</v>
      </c>
      <c r="C1096" s="18">
        <v>770.47729500000003</v>
      </c>
    </row>
    <row r="1097" spans="2:3" x14ac:dyDescent="0.25">
      <c r="B1097" s="12">
        <v>37746</v>
      </c>
      <c r="C1097" s="18">
        <v>730.75939900000003</v>
      </c>
    </row>
    <row r="1098" spans="2:3" x14ac:dyDescent="0.25">
      <c r="B1098" s="12">
        <v>37739</v>
      </c>
      <c r="C1098" s="18">
        <v>651.81085199999995</v>
      </c>
    </row>
    <row r="1099" spans="2:3" x14ac:dyDescent="0.25">
      <c r="B1099" s="12">
        <v>37732</v>
      </c>
      <c r="C1099" s="18">
        <v>673.74084500000004</v>
      </c>
    </row>
    <row r="1100" spans="2:3" x14ac:dyDescent="0.25">
      <c r="B1100" s="12">
        <v>37725</v>
      </c>
      <c r="C1100" s="18">
        <v>685.19354199999998</v>
      </c>
    </row>
    <row r="1101" spans="2:3" x14ac:dyDescent="0.25">
      <c r="B1101" s="12">
        <v>37718</v>
      </c>
      <c r="C1101" s="18">
        <v>698.59497099999999</v>
      </c>
    </row>
    <row r="1102" spans="2:3" x14ac:dyDescent="0.25">
      <c r="B1102" s="12">
        <v>37711</v>
      </c>
      <c r="C1102" s="18">
        <v>697.86413600000003</v>
      </c>
    </row>
    <row r="1103" spans="2:3" x14ac:dyDescent="0.25">
      <c r="B1103" s="12">
        <v>37704</v>
      </c>
      <c r="C1103" s="18">
        <v>712.72772199999997</v>
      </c>
    </row>
    <row r="1104" spans="2:3" x14ac:dyDescent="0.25">
      <c r="B1104" s="12">
        <v>37697</v>
      </c>
      <c r="C1104" s="18">
        <v>705.17394999999999</v>
      </c>
    </row>
    <row r="1105" spans="2:3" x14ac:dyDescent="0.25">
      <c r="B1105" s="12">
        <v>37690</v>
      </c>
      <c r="C1105" s="18">
        <v>674.95922900000005</v>
      </c>
    </row>
    <row r="1106" spans="2:3" x14ac:dyDescent="0.25">
      <c r="B1106" s="12">
        <v>37683</v>
      </c>
      <c r="C1106" s="18">
        <v>737.58203100000003</v>
      </c>
    </row>
    <row r="1107" spans="2:3" x14ac:dyDescent="0.25">
      <c r="B1107" s="12">
        <v>37676</v>
      </c>
      <c r="C1107" s="18">
        <v>746.11035200000003</v>
      </c>
    </row>
    <row r="1108" spans="2:3" x14ac:dyDescent="0.25">
      <c r="B1108" s="12">
        <v>37669</v>
      </c>
      <c r="C1108" s="18">
        <v>733.43951400000003</v>
      </c>
    </row>
    <row r="1109" spans="2:3" x14ac:dyDescent="0.25">
      <c r="B1109" s="12">
        <v>37662</v>
      </c>
      <c r="C1109" s="18">
        <v>677.63964799999997</v>
      </c>
    </row>
    <row r="1110" spans="2:3" x14ac:dyDescent="0.25">
      <c r="B1110" s="12">
        <v>37655</v>
      </c>
      <c r="C1110" s="18">
        <v>701.85522500000002</v>
      </c>
    </row>
    <row r="1111" spans="2:3" x14ac:dyDescent="0.25">
      <c r="B1111" s="12">
        <v>37648</v>
      </c>
      <c r="C1111" s="18">
        <v>705.49169900000004</v>
      </c>
    </row>
    <row r="1112" spans="2:3" x14ac:dyDescent="0.25">
      <c r="B1112" s="12">
        <v>37641</v>
      </c>
      <c r="C1112" s="18">
        <v>705.97650099999998</v>
      </c>
    </row>
    <row r="1113" spans="2:3" x14ac:dyDescent="0.25">
      <c r="B1113" s="12">
        <v>37634</v>
      </c>
      <c r="C1113" s="18">
        <v>723.91687000000002</v>
      </c>
    </row>
    <row r="1114" spans="2:3" x14ac:dyDescent="0.25">
      <c r="B1114" s="12">
        <v>37627</v>
      </c>
      <c r="C1114" s="18">
        <v>722.21972700000003</v>
      </c>
    </row>
    <row r="1115" spans="2:3" x14ac:dyDescent="0.25">
      <c r="B1115" s="12">
        <v>37620</v>
      </c>
      <c r="C1115" s="18">
        <v>771.43463099999997</v>
      </c>
    </row>
    <row r="1116" spans="2:3" x14ac:dyDescent="0.25">
      <c r="B1116" s="12">
        <v>37613</v>
      </c>
      <c r="C1116" s="18">
        <v>756.16094999999996</v>
      </c>
    </row>
    <row r="1117" spans="2:3" x14ac:dyDescent="0.25">
      <c r="B1117" s="12">
        <v>37606</v>
      </c>
      <c r="C1117" s="18">
        <v>794.70849599999997</v>
      </c>
    </row>
    <row r="1118" spans="2:3" x14ac:dyDescent="0.25">
      <c r="B1118" s="12">
        <v>37599</v>
      </c>
      <c r="C1118" s="18">
        <v>787.67773399999999</v>
      </c>
    </row>
    <row r="1119" spans="2:3" x14ac:dyDescent="0.25">
      <c r="B1119" s="12">
        <v>37592</v>
      </c>
      <c r="C1119" s="18">
        <v>771.91955600000006</v>
      </c>
    </row>
    <row r="1120" spans="2:3" x14ac:dyDescent="0.25">
      <c r="B1120" s="12">
        <v>37585</v>
      </c>
      <c r="C1120" s="18">
        <v>746.07415800000001</v>
      </c>
    </row>
    <row r="1121" spans="2:3" x14ac:dyDescent="0.25">
      <c r="B1121" s="12">
        <v>37578</v>
      </c>
      <c r="C1121" s="18">
        <v>722.91784700000005</v>
      </c>
    </row>
    <row r="1122" spans="2:3" x14ac:dyDescent="0.25">
      <c r="B1122" s="12">
        <v>37571</v>
      </c>
      <c r="C1122" s="18">
        <v>686.25335700000005</v>
      </c>
    </row>
    <row r="1123" spans="2:3" x14ac:dyDescent="0.25">
      <c r="B1123" s="12">
        <v>37564</v>
      </c>
      <c r="C1123" s="18">
        <v>700.726135</v>
      </c>
    </row>
    <row r="1124" spans="2:3" x14ac:dyDescent="0.25">
      <c r="B1124" s="12">
        <v>37557</v>
      </c>
      <c r="C1124" s="18">
        <v>709.650757</v>
      </c>
    </row>
    <row r="1125" spans="2:3" x14ac:dyDescent="0.25">
      <c r="B1125" s="12">
        <v>37550</v>
      </c>
      <c r="C1125" s="18">
        <v>652.24218800000006</v>
      </c>
    </row>
    <row r="1126" spans="2:3" x14ac:dyDescent="0.25">
      <c r="B1126" s="12">
        <v>37543</v>
      </c>
      <c r="C1126" s="18">
        <v>675.15728799999999</v>
      </c>
    </row>
    <row r="1127" spans="2:3" x14ac:dyDescent="0.25">
      <c r="B1127" s="12">
        <v>37536</v>
      </c>
      <c r="C1127" s="18">
        <v>612.20056199999999</v>
      </c>
    </row>
    <row r="1128" spans="2:3" x14ac:dyDescent="0.25">
      <c r="B1128" s="12">
        <v>37529</v>
      </c>
      <c r="C1128" s="18">
        <v>617.74847399999999</v>
      </c>
    </row>
    <row r="1129" spans="2:3" x14ac:dyDescent="0.25">
      <c r="B1129" s="12">
        <v>37522</v>
      </c>
      <c r="C1129" s="18">
        <v>645.24682600000006</v>
      </c>
    </row>
    <row r="1130" spans="2:3" x14ac:dyDescent="0.25">
      <c r="B1130" s="12">
        <v>37515</v>
      </c>
      <c r="C1130" s="18">
        <v>624.50256300000001</v>
      </c>
    </row>
    <row r="1131" spans="2:3" x14ac:dyDescent="0.25">
      <c r="B1131" s="12">
        <v>37508</v>
      </c>
      <c r="C1131" s="18">
        <v>684.08233600000005</v>
      </c>
    </row>
    <row r="1132" spans="2:3" x14ac:dyDescent="0.25">
      <c r="B1132" s="12">
        <v>37501</v>
      </c>
      <c r="C1132" s="18">
        <v>674.433716</v>
      </c>
    </row>
    <row r="1133" spans="2:3" x14ac:dyDescent="0.25">
      <c r="B1133" s="12">
        <v>37494</v>
      </c>
      <c r="C1133" s="18">
        <v>687.45929000000001</v>
      </c>
    </row>
    <row r="1134" spans="2:3" x14ac:dyDescent="0.25">
      <c r="B1134" s="12">
        <v>37487</v>
      </c>
      <c r="C1134" s="18">
        <v>695.41943400000002</v>
      </c>
    </row>
    <row r="1135" spans="2:3" x14ac:dyDescent="0.25">
      <c r="B1135" s="12">
        <v>37480</v>
      </c>
      <c r="C1135" s="18">
        <v>694.45459000000005</v>
      </c>
    </row>
    <row r="1136" spans="2:3" x14ac:dyDescent="0.25">
      <c r="B1136" s="12">
        <v>37473</v>
      </c>
      <c r="C1136" s="18">
        <v>651.27716099999998</v>
      </c>
    </row>
    <row r="1137" spans="2:3" x14ac:dyDescent="0.25">
      <c r="B1137" s="12">
        <v>37466</v>
      </c>
      <c r="C1137" s="18">
        <v>588.40045199999997</v>
      </c>
    </row>
    <row r="1138" spans="2:3" x14ac:dyDescent="0.25">
      <c r="B1138" s="12">
        <v>37459</v>
      </c>
      <c r="C1138" s="18">
        <v>615.26605199999995</v>
      </c>
    </row>
    <row r="1139" spans="2:3" x14ac:dyDescent="0.25">
      <c r="B1139" s="12">
        <v>37452</v>
      </c>
      <c r="C1139" s="18">
        <v>672.83471699999996</v>
      </c>
    </row>
    <row r="1140" spans="2:3" x14ac:dyDescent="0.25">
      <c r="B1140" s="12">
        <v>37445</v>
      </c>
      <c r="C1140" s="18">
        <v>727.52484100000004</v>
      </c>
    </row>
    <row r="1141" spans="2:3" x14ac:dyDescent="0.25">
      <c r="B1141" s="12">
        <v>37438</v>
      </c>
      <c r="C1141" s="18">
        <v>794.92834500000004</v>
      </c>
    </row>
    <row r="1142" spans="2:3" x14ac:dyDescent="0.25">
      <c r="B1142" s="12">
        <v>37431</v>
      </c>
      <c r="C1142" s="18">
        <v>789.65093999999999</v>
      </c>
    </row>
    <row r="1143" spans="2:3" x14ac:dyDescent="0.25">
      <c r="B1143" s="12">
        <v>37424</v>
      </c>
      <c r="C1143" s="18">
        <v>810.27966300000003</v>
      </c>
    </row>
    <row r="1144" spans="2:3" x14ac:dyDescent="0.25">
      <c r="B1144" s="12">
        <v>37417</v>
      </c>
      <c r="C1144" s="18">
        <v>883.02911400000005</v>
      </c>
    </row>
    <row r="1145" spans="2:3" x14ac:dyDescent="0.25">
      <c r="B1145" s="12">
        <v>37410</v>
      </c>
      <c r="C1145" s="18">
        <v>909.06378199999995</v>
      </c>
    </row>
    <row r="1146" spans="2:3" x14ac:dyDescent="0.25">
      <c r="B1146" s="12">
        <v>37403</v>
      </c>
      <c r="C1146" s="18">
        <v>973.31402600000001</v>
      </c>
    </row>
    <row r="1147" spans="2:3" x14ac:dyDescent="0.25">
      <c r="B1147" s="12">
        <v>37396</v>
      </c>
      <c r="C1147" s="18">
        <v>987.64550799999995</v>
      </c>
    </row>
    <row r="1148" spans="2:3" x14ac:dyDescent="0.25">
      <c r="B1148" s="12">
        <v>37389</v>
      </c>
      <c r="C1148" s="18">
        <v>1010.575439</v>
      </c>
    </row>
    <row r="1149" spans="2:3" x14ac:dyDescent="0.25">
      <c r="B1149" s="12">
        <v>37382</v>
      </c>
      <c r="C1149" s="18">
        <v>1044.0139160000001</v>
      </c>
    </row>
    <row r="1150" spans="2:3" x14ac:dyDescent="0.25">
      <c r="B1150" s="12">
        <v>37375</v>
      </c>
      <c r="C1150" s="18">
        <v>1067.899048</v>
      </c>
    </row>
    <row r="1151" spans="2:3" x14ac:dyDescent="0.25">
      <c r="B1151" s="12">
        <v>37368</v>
      </c>
      <c r="C1151" s="18">
        <v>1057.8673100000001</v>
      </c>
    </row>
    <row r="1152" spans="2:3" x14ac:dyDescent="0.25">
      <c r="B1152" s="12">
        <v>37361</v>
      </c>
      <c r="C1152" s="18">
        <v>1029.2052000000001</v>
      </c>
    </row>
    <row r="1153" spans="2:3" x14ac:dyDescent="0.25">
      <c r="B1153" s="12">
        <v>37354</v>
      </c>
      <c r="C1153" s="18">
        <v>914.79608199999996</v>
      </c>
    </row>
    <row r="1154" spans="2:3" x14ac:dyDescent="0.25">
      <c r="B1154" s="12">
        <v>37347</v>
      </c>
      <c r="C1154" s="18">
        <v>972.83667000000003</v>
      </c>
    </row>
    <row r="1155" spans="2:3" x14ac:dyDescent="0.25">
      <c r="B1155" s="12">
        <v>37340</v>
      </c>
      <c r="C1155" s="18">
        <v>1011.530334</v>
      </c>
    </row>
    <row r="1156" spans="2:3" x14ac:dyDescent="0.25">
      <c r="B1156" s="12">
        <v>37333</v>
      </c>
      <c r="C1156" s="18">
        <v>966.626892</v>
      </c>
    </row>
    <row r="1157" spans="2:3" x14ac:dyDescent="0.25">
      <c r="B1157" s="12">
        <v>37326</v>
      </c>
      <c r="C1157" s="18">
        <v>995.28875700000003</v>
      </c>
    </row>
    <row r="1158" spans="2:3" x14ac:dyDescent="0.25">
      <c r="B1158" s="12">
        <v>37319</v>
      </c>
      <c r="C1158" s="18">
        <v>974.50866699999995</v>
      </c>
    </row>
    <row r="1159" spans="2:3" x14ac:dyDescent="0.25">
      <c r="B1159" s="12">
        <v>37312</v>
      </c>
      <c r="C1159" s="18">
        <v>942.74157700000001</v>
      </c>
    </row>
    <row r="1160" spans="2:3" x14ac:dyDescent="0.25">
      <c r="B1160" s="12">
        <v>37305</v>
      </c>
      <c r="C1160" s="18">
        <v>893.29968299999996</v>
      </c>
    </row>
    <row r="1161" spans="2:3" x14ac:dyDescent="0.25">
      <c r="B1161" s="12">
        <v>37298</v>
      </c>
      <c r="C1161" s="18">
        <v>863.44341999999995</v>
      </c>
    </row>
    <row r="1162" spans="2:3" x14ac:dyDescent="0.25">
      <c r="B1162" s="12">
        <v>37291</v>
      </c>
      <c r="C1162" s="18">
        <v>801.35510299999999</v>
      </c>
    </row>
    <row r="1163" spans="2:3" x14ac:dyDescent="0.25">
      <c r="B1163" s="12">
        <v>37284</v>
      </c>
      <c r="C1163" s="18">
        <v>815.62261999999998</v>
      </c>
    </row>
    <row r="1164" spans="2:3" x14ac:dyDescent="0.25">
      <c r="B1164" s="12">
        <v>37277</v>
      </c>
      <c r="C1164" s="18">
        <v>780.19164999999998</v>
      </c>
    </row>
    <row r="1165" spans="2:3" x14ac:dyDescent="0.25">
      <c r="B1165" s="12">
        <v>37270</v>
      </c>
      <c r="C1165" s="18">
        <v>740.480591</v>
      </c>
    </row>
    <row r="1166" spans="2:3" x14ac:dyDescent="0.25">
      <c r="B1166" s="12">
        <v>37263</v>
      </c>
      <c r="C1166" s="18">
        <v>753.32128899999998</v>
      </c>
    </row>
    <row r="1167" spans="2:3" x14ac:dyDescent="0.25">
      <c r="B1167" s="12">
        <v>37256</v>
      </c>
      <c r="C1167" s="18">
        <v>808.964111</v>
      </c>
    </row>
    <row r="1168" spans="2:3" x14ac:dyDescent="0.25">
      <c r="B1168" s="12">
        <v>37249</v>
      </c>
      <c r="C1168" s="18">
        <v>820.14050299999997</v>
      </c>
    </row>
    <row r="1169" spans="2:3" x14ac:dyDescent="0.25">
      <c r="B1169" s="12">
        <v>37242</v>
      </c>
      <c r="C1169" s="18">
        <v>778.76495399999999</v>
      </c>
    </row>
    <row r="1170" spans="2:3" x14ac:dyDescent="0.25">
      <c r="B1170" s="12">
        <v>37235</v>
      </c>
      <c r="C1170" s="18">
        <v>731.20684800000004</v>
      </c>
    </row>
    <row r="1171" spans="2:3" x14ac:dyDescent="0.25">
      <c r="B1171" s="12">
        <v>37228</v>
      </c>
      <c r="C1171" s="18">
        <v>718.54162599999995</v>
      </c>
    </row>
    <row r="1172" spans="2:3" x14ac:dyDescent="0.25">
      <c r="B1172" s="12">
        <v>37221</v>
      </c>
      <c r="C1172" s="18">
        <v>674.29803500000003</v>
      </c>
    </row>
    <row r="1173" spans="2:3" x14ac:dyDescent="0.25">
      <c r="B1173" s="12">
        <v>37214</v>
      </c>
      <c r="C1173" s="18">
        <v>669.56640600000003</v>
      </c>
    </row>
    <row r="1174" spans="2:3" x14ac:dyDescent="0.25">
      <c r="B1174" s="12">
        <v>37207</v>
      </c>
      <c r="C1174" s="18">
        <v>654.18774399999995</v>
      </c>
    </row>
    <row r="1175" spans="2:3" x14ac:dyDescent="0.25">
      <c r="B1175" s="12">
        <v>37200</v>
      </c>
      <c r="C1175" s="18">
        <v>739.36206100000004</v>
      </c>
    </row>
    <row r="1176" spans="2:3" x14ac:dyDescent="0.25">
      <c r="B1176" s="12">
        <v>37193</v>
      </c>
      <c r="C1176" s="18">
        <v>702.45330799999999</v>
      </c>
    </row>
    <row r="1177" spans="2:3" x14ac:dyDescent="0.25">
      <c r="B1177" s="12">
        <v>37186</v>
      </c>
      <c r="C1177" s="18">
        <v>756.16076699999996</v>
      </c>
    </row>
    <row r="1178" spans="2:3" x14ac:dyDescent="0.25">
      <c r="B1178" s="12">
        <v>37179</v>
      </c>
      <c r="C1178" s="18">
        <v>680.92285200000003</v>
      </c>
    </row>
    <row r="1179" spans="2:3" x14ac:dyDescent="0.25">
      <c r="B1179" s="12">
        <v>37172</v>
      </c>
      <c r="C1179" s="18">
        <v>689.91375700000003</v>
      </c>
    </row>
    <row r="1180" spans="2:3" x14ac:dyDescent="0.25">
      <c r="B1180" s="12">
        <v>37165</v>
      </c>
      <c r="C1180" s="18">
        <v>670.27624500000002</v>
      </c>
    </row>
    <row r="1181" spans="2:3" x14ac:dyDescent="0.25">
      <c r="B1181" s="12">
        <v>37158</v>
      </c>
      <c r="C1181" s="18">
        <v>631.47442599999999</v>
      </c>
    </row>
    <row r="1182" spans="2:3" x14ac:dyDescent="0.25">
      <c r="B1182" s="12">
        <v>37151</v>
      </c>
      <c r="C1182" s="18">
        <v>632.89398200000005</v>
      </c>
    </row>
    <row r="1183" spans="2:3" x14ac:dyDescent="0.25">
      <c r="B1183" s="12">
        <v>37144</v>
      </c>
      <c r="C1183" s="18">
        <v>719.014771</v>
      </c>
    </row>
    <row r="1184" spans="2:3" x14ac:dyDescent="0.25">
      <c r="B1184" s="12">
        <v>37137</v>
      </c>
      <c r="C1184" s="18">
        <v>725.40289299999995</v>
      </c>
    </row>
    <row r="1185" spans="2:3" x14ac:dyDescent="0.25">
      <c r="B1185" s="12">
        <v>37130</v>
      </c>
      <c r="C1185" s="18">
        <v>736.04992700000003</v>
      </c>
    </row>
    <row r="1186" spans="2:3" x14ac:dyDescent="0.25">
      <c r="B1186" s="12">
        <v>37123</v>
      </c>
      <c r="C1186" s="18">
        <v>780.76641800000004</v>
      </c>
    </row>
    <row r="1187" spans="2:3" x14ac:dyDescent="0.25">
      <c r="B1187" s="12">
        <v>37116</v>
      </c>
      <c r="C1187" s="18">
        <v>810.104736</v>
      </c>
    </row>
    <row r="1188" spans="2:3" x14ac:dyDescent="0.25">
      <c r="B1188" s="12">
        <v>37109</v>
      </c>
      <c r="C1188" s="18">
        <v>777.21734600000002</v>
      </c>
    </row>
    <row r="1189" spans="2:3" x14ac:dyDescent="0.25">
      <c r="B1189" s="12">
        <v>37102</v>
      </c>
      <c r="C1189" s="18">
        <v>803.97131300000001</v>
      </c>
    </row>
    <row r="1190" spans="2:3" x14ac:dyDescent="0.25">
      <c r="B1190" s="12">
        <v>37095</v>
      </c>
      <c r="C1190" s="18">
        <v>834.83019999999999</v>
      </c>
    </row>
    <row r="1191" spans="2:3" x14ac:dyDescent="0.25">
      <c r="B1191" s="12">
        <v>37088</v>
      </c>
      <c r="C1191" s="18">
        <v>821.16729699999996</v>
      </c>
    </row>
    <row r="1192" spans="2:3" x14ac:dyDescent="0.25">
      <c r="B1192" s="12">
        <v>37081</v>
      </c>
      <c r="C1192" s="18">
        <v>858.62152100000003</v>
      </c>
    </row>
    <row r="1193" spans="2:3" x14ac:dyDescent="0.25">
      <c r="B1193" s="12">
        <v>37074</v>
      </c>
      <c r="C1193" s="18">
        <v>922.45916699999998</v>
      </c>
    </row>
    <row r="1194" spans="2:3" x14ac:dyDescent="0.25">
      <c r="B1194" s="12">
        <v>37067</v>
      </c>
      <c r="C1194" s="18">
        <v>888.067139</v>
      </c>
    </row>
    <row r="1195" spans="2:3" x14ac:dyDescent="0.25">
      <c r="B1195" s="12">
        <v>37060</v>
      </c>
      <c r="C1195" s="18">
        <v>953.78906300000006</v>
      </c>
    </row>
    <row r="1196" spans="2:3" x14ac:dyDescent="0.25">
      <c r="B1196" s="12">
        <v>37053</v>
      </c>
      <c r="C1196" s="18">
        <v>1040.0043949999999</v>
      </c>
    </row>
    <row r="1197" spans="2:3" x14ac:dyDescent="0.25">
      <c r="B1197" s="12">
        <v>37046</v>
      </c>
      <c r="C1197" s="18">
        <v>1062.401001</v>
      </c>
    </row>
    <row r="1198" spans="2:3" x14ac:dyDescent="0.25">
      <c r="B1198" s="12">
        <v>37039</v>
      </c>
      <c r="C1198" s="18">
        <v>1097.61853</v>
      </c>
    </row>
    <row r="1199" spans="2:3" x14ac:dyDescent="0.25">
      <c r="B1199" s="12">
        <v>37032</v>
      </c>
      <c r="C1199" s="18">
        <v>1128.140625</v>
      </c>
    </row>
    <row r="1200" spans="2:3" x14ac:dyDescent="0.25">
      <c r="B1200" s="12">
        <v>37025</v>
      </c>
      <c r="C1200" s="18">
        <v>1162.654419</v>
      </c>
    </row>
    <row r="1201" spans="2:3" x14ac:dyDescent="0.25">
      <c r="B1201" s="12">
        <v>37018</v>
      </c>
      <c r="C1201" s="18">
        <v>1061.9316409999999</v>
      </c>
    </row>
    <row r="1202" spans="2:3" x14ac:dyDescent="0.25">
      <c r="B1202" s="12">
        <v>37011</v>
      </c>
      <c r="C1202" s="18">
        <v>1058.8793949999999</v>
      </c>
    </row>
    <row r="1203" spans="2:3" x14ac:dyDescent="0.25">
      <c r="B1203" s="12">
        <v>37004</v>
      </c>
      <c r="C1203" s="18">
        <v>1084.7060550000001</v>
      </c>
    </row>
    <row r="1204" spans="2:3" x14ac:dyDescent="0.25">
      <c r="B1204" s="12">
        <v>36997</v>
      </c>
      <c r="C1204" s="18">
        <v>1027.418457</v>
      </c>
    </row>
    <row r="1205" spans="2:3" x14ac:dyDescent="0.25">
      <c r="B1205" s="12">
        <v>36990</v>
      </c>
      <c r="C1205" s="18">
        <v>1062.401001</v>
      </c>
    </row>
    <row r="1206" spans="2:3" x14ac:dyDescent="0.25">
      <c r="B1206" s="12">
        <v>36983</v>
      </c>
      <c r="C1206" s="18">
        <v>998.77465800000004</v>
      </c>
    </row>
    <row r="1207" spans="2:3" x14ac:dyDescent="0.25">
      <c r="B1207" s="12">
        <v>36976</v>
      </c>
      <c r="C1207" s="18">
        <v>1061.2272949999999</v>
      </c>
    </row>
    <row r="1208" spans="2:3" x14ac:dyDescent="0.25">
      <c r="B1208" s="12">
        <v>36969</v>
      </c>
      <c r="C1208" s="18">
        <v>1151.619263</v>
      </c>
    </row>
    <row r="1209" spans="2:3" x14ac:dyDescent="0.25">
      <c r="B1209" s="12">
        <v>36962</v>
      </c>
      <c r="C1209" s="18">
        <v>1135.6538089999999</v>
      </c>
    </row>
    <row r="1210" spans="2:3" x14ac:dyDescent="0.25">
      <c r="B1210" s="12">
        <v>36955</v>
      </c>
      <c r="C1210" s="18">
        <v>1223.228638</v>
      </c>
    </row>
    <row r="1211" spans="2:3" x14ac:dyDescent="0.25">
      <c r="B1211" s="12">
        <v>36948</v>
      </c>
      <c r="C1211" s="18">
        <v>1164.2969969999999</v>
      </c>
    </row>
    <row r="1212" spans="2:3" x14ac:dyDescent="0.25">
      <c r="B1212" s="12">
        <v>36941</v>
      </c>
      <c r="C1212" s="18">
        <v>1127.4365230000001</v>
      </c>
    </row>
    <row r="1213" spans="2:3" x14ac:dyDescent="0.25">
      <c r="B1213" s="12">
        <v>36934</v>
      </c>
      <c r="C1213" s="18">
        <v>1134.2454829999999</v>
      </c>
    </row>
    <row r="1214" spans="2:3" x14ac:dyDescent="0.25">
      <c r="B1214" s="12">
        <v>36927</v>
      </c>
      <c r="C1214" s="18">
        <v>1162.1851810000001</v>
      </c>
    </row>
    <row r="1215" spans="2:3" x14ac:dyDescent="0.25">
      <c r="B1215" s="12">
        <v>36920</v>
      </c>
      <c r="C1215" s="18">
        <v>1119.923706</v>
      </c>
    </row>
    <row r="1216" spans="2:3" x14ac:dyDescent="0.25">
      <c r="B1216" s="12">
        <v>36913</v>
      </c>
      <c r="C1216" s="18">
        <v>1069.111938</v>
      </c>
    </row>
    <row r="1217" spans="2:3" x14ac:dyDescent="0.25">
      <c r="B1217" s="12">
        <v>36906</v>
      </c>
      <c r="C1217" s="18">
        <v>1006.223083</v>
      </c>
    </row>
    <row r="1218" spans="2:3" x14ac:dyDescent="0.25">
      <c r="B1218" s="12">
        <v>36899</v>
      </c>
      <c r="C1218" s="18">
        <v>1050.099365</v>
      </c>
    </row>
    <row r="1219" spans="2:3" x14ac:dyDescent="0.25">
      <c r="B1219" s="12">
        <v>36892</v>
      </c>
      <c r="C1219" s="18">
        <v>981.36035200000003</v>
      </c>
    </row>
    <row r="1220" spans="2:3" x14ac:dyDescent="0.25">
      <c r="B1220" s="12">
        <v>36885</v>
      </c>
      <c r="C1220" s="18">
        <v>1038.3989260000001</v>
      </c>
    </row>
    <row r="1221" spans="2:3" x14ac:dyDescent="0.25">
      <c r="B1221" s="12">
        <v>36878</v>
      </c>
      <c r="C1221" s="18">
        <v>1004.760925</v>
      </c>
    </row>
    <row r="1222" spans="2:3" x14ac:dyDescent="0.25">
      <c r="B1222" s="12">
        <v>36871</v>
      </c>
      <c r="C1222" s="18">
        <v>930.17163100000005</v>
      </c>
    </row>
    <row r="1223" spans="2:3" x14ac:dyDescent="0.25">
      <c r="B1223" s="12">
        <v>36864</v>
      </c>
      <c r="C1223" s="18">
        <v>970.73602300000005</v>
      </c>
    </row>
    <row r="1224" spans="2:3" x14ac:dyDescent="0.25">
      <c r="B1224" s="12">
        <v>36857</v>
      </c>
      <c r="C1224" s="18">
        <v>970.73602300000005</v>
      </c>
    </row>
    <row r="1225" spans="2:3" x14ac:dyDescent="0.25">
      <c r="B1225" s="12">
        <v>36850</v>
      </c>
      <c r="C1225" s="18">
        <v>1103.374634</v>
      </c>
    </row>
    <row r="1226" spans="2:3" x14ac:dyDescent="0.25">
      <c r="B1226" s="12">
        <v>36843</v>
      </c>
      <c r="C1226" s="18">
        <v>1093.1713870000001</v>
      </c>
    </row>
    <row r="1227" spans="2:3" x14ac:dyDescent="0.25">
      <c r="B1227" s="12">
        <v>36836</v>
      </c>
      <c r="C1227" s="18">
        <v>1049.444336</v>
      </c>
    </row>
    <row r="1228" spans="2:3" x14ac:dyDescent="0.25">
      <c r="B1228" s="12">
        <v>36829</v>
      </c>
      <c r="C1228" s="18">
        <v>1119.4073490000001</v>
      </c>
    </row>
    <row r="1229" spans="2:3" x14ac:dyDescent="0.25">
      <c r="B1229" s="12">
        <v>36822</v>
      </c>
      <c r="C1229" s="18">
        <v>1037.7841800000001</v>
      </c>
    </row>
    <row r="1230" spans="2:3" x14ac:dyDescent="0.25">
      <c r="B1230" s="12">
        <v>36815</v>
      </c>
      <c r="C1230" s="18">
        <v>1142.728638</v>
      </c>
    </row>
    <row r="1231" spans="2:3" x14ac:dyDescent="0.25">
      <c r="B1231" s="12">
        <v>36808</v>
      </c>
      <c r="C1231" s="18">
        <v>1052.3599850000001</v>
      </c>
    </row>
    <row r="1232" spans="2:3" x14ac:dyDescent="0.25">
      <c r="B1232" s="12">
        <v>36801</v>
      </c>
      <c r="C1232" s="18">
        <v>1008.633301</v>
      </c>
    </row>
    <row r="1233" spans="2:3" x14ac:dyDescent="0.25">
      <c r="B1233" s="12">
        <v>36794</v>
      </c>
      <c r="C1233" s="18">
        <v>1061.105225</v>
      </c>
    </row>
    <row r="1234" spans="2:3" x14ac:dyDescent="0.25">
      <c r="B1234" s="12">
        <v>36787</v>
      </c>
      <c r="C1234" s="18">
        <v>986.76965299999995</v>
      </c>
    </row>
    <row r="1235" spans="2:3" x14ac:dyDescent="0.25">
      <c r="B1235" s="12">
        <v>36780</v>
      </c>
      <c r="C1235" s="18">
        <v>1103.374634</v>
      </c>
    </row>
    <row r="1236" spans="2:3" x14ac:dyDescent="0.25">
      <c r="B1236" s="12">
        <v>36773</v>
      </c>
      <c r="C1236" s="18">
        <v>1005.718079</v>
      </c>
    </row>
    <row r="1237" spans="2:3" x14ac:dyDescent="0.25">
      <c r="B1237" s="12">
        <v>36766</v>
      </c>
      <c r="C1237" s="18">
        <v>941.58477800000003</v>
      </c>
    </row>
    <row r="1238" spans="2:3" x14ac:dyDescent="0.25">
      <c r="B1238" s="12">
        <v>36759</v>
      </c>
      <c r="C1238" s="18">
        <v>897.85803199999998</v>
      </c>
    </row>
    <row r="1239" spans="2:3" x14ac:dyDescent="0.25">
      <c r="B1239" s="12">
        <v>36752</v>
      </c>
      <c r="C1239" s="18">
        <v>892.02777100000003</v>
      </c>
    </row>
    <row r="1240" spans="2:3" x14ac:dyDescent="0.25">
      <c r="B1240" s="12">
        <v>36745</v>
      </c>
      <c r="C1240" s="18">
        <v>816.23443599999996</v>
      </c>
    </row>
    <row r="1241" spans="2:3" x14ac:dyDescent="0.25">
      <c r="B1241" s="12">
        <v>36738</v>
      </c>
      <c r="C1241" s="18">
        <v>770.45404099999996</v>
      </c>
    </row>
    <row r="1242" spans="2:3" x14ac:dyDescent="0.25">
      <c r="B1242" s="12">
        <v>36731</v>
      </c>
      <c r="C1242" s="18">
        <v>750.14068599999996</v>
      </c>
    </row>
    <row r="1243" spans="2:3" x14ac:dyDescent="0.25">
      <c r="B1243" s="12">
        <v>36724</v>
      </c>
      <c r="C1243" s="18">
        <v>789.31622300000004</v>
      </c>
    </row>
    <row r="1244" spans="2:3" x14ac:dyDescent="0.25">
      <c r="B1244" s="12">
        <v>36717</v>
      </c>
      <c r="C1244" s="18">
        <v>821.237122</v>
      </c>
    </row>
    <row r="1245" spans="2:3" x14ac:dyDescent="0.25">
      <c r="B1245" s="12">
        <v>36710</v>
      </c>
      <c r="C1245" s="18">
        <v>779.15954599999998</v>
      </c>
    </row>
    <row r="1246" spans="2:3" x14ac:dyDescent="0.25">
      <c r="B1246" s="12">
        <v>36703</v>
      </c>
      <c r="C1246" s="18">
        <v>835.74694799999997</v>
      </c>
    </row>
    <row r="1247" spans="2:3" x14ac:dyDescent="0.25">
      <c r="B1247" s="12">
        <v>36696</v>
      </c>
      <c r="C1247" s="18">
        <v>877.82446300000004</v>
      </c>
    </row>
    <row r="1248" spans="2:3" x14ac:dyDescent="0.25">
      <c r="B1248" s="12">
        <v>36689</v>
      </c>
      <c r="C1248" s="18">
        <v>913.43884300000002</v>
      </c>
    </row>
    <row r="1249" spans="2:3" x14ac:dyDescent="0.25">
      <c r="B1249" s="12">
        <v>36682</v>
      </c>
      <c r="C1249" s="18">
        <v>868.63397199999997</v>
      </c>
    </row>
    <row r="1250" spans="2:3" x14ac:dyDescent="0.25">
      <c r="B1250" s="12">
        <v>36675</v>
      </c>
      <c r="C1250" s="18">
        <v>857.07165499999996</v>
      </c>
    </row>
    <row r="1251" spans="2:3" x14ac:dyDescent="0.25">
      <c r="B1251" s="12">
        <v>36668</v>
      </c>
      <c r="C1251" s="18">
        <v>826.71997099999999</v>
      </c>
    </row>
    <row r="1252" spans="2:3" x14ac:dyDescent="0.25">
      <c r="B1252" s="12">
        <v>36661</v>
      </c>
      <c r="C1252" s="18">
        <v>807.93072500000005</v>
      </c>
    </row>
    <row r="1253" spans="2:3" x14ac:dyDescent="0.25">
      <c r="B1253" s="12">
        <v>36654</v>
      </c>
      <c r="C1253" s="18">
        <v>815.15741000000003</v>
      </c>
    </row>
    <row r="1254" spans="2:3" x14ac:dyDescent="0.25">
      <c r="B1254" s="12">
        <v>36647</v>
      </c>
      <c r="C1254" s="18">
        <v>761.680969</v>
      </c>
    </row>
    <row r="1255" spans="2:3" x14ac:dyDescent="0.25">
      <c r="B1255" s="12">
        <v>36640</v>
      </c>
      <c r="C1255" s="18">
        <v>687.96972700000003</v>
      </c>
    </row>
    <row r="1256" spans="2:3" x14ac:dyDescent="0.25">
      <c r="B1256" s="12">
        <v>36633</v>
      </c>
      <c r="C1256" s="18">
        <v>682.18847700000003</v>
      </c>
    </row>
    <row r="1257" spans="2:3" x14ac:dyDescent="0.25">
      <c r="B1257" s="12">
        <v>36626</v>
      </c>
      <c r="C1257" s="18">
        <v>656.17266800000004</v>
      </c>
    </row>
    <row r="1258" spans="2:3" x14ac:dyDescent="0.25">
      <c r="B1258" s="12">
        <v>36619</v>
      </c>
      <c r="C1258" s="18">
        <v>687.96972700000003</v>
      </c>
    </row>
    <row r="1259" spans="2:3" x14ac:dyDescent="0.25">
      <c r="B1259" s="12">
        <v>36612</v>
      </c>
      <c r="C1259" s="18">
        <v>735.66516100000001</v>
      </c>
    </row>
    <row r="1260" spans="2:3" x14ac:dyDescent="0.25">
      <c r="B1260" s="12">
        <v>36605</v>
      </c>
      <c r="C1260" s="18">
        <v>716.87609899999995</v>
      </c>
    </row>
    <row r="1261" spans="2:3" x14ac:dyDescent="0.25">
      <c r="B1261" s="12">
        <v>36598</v>
      </c>
      <c r="C1261" s="18">
        <v>657.61810300000002</v>
      </c>
    </row>
    <row r="1262" spans="2:3" x14ac:dyDescent="0.25">
      <c r="B1262" s="12">
        <v>36591</v>
      </c>
      <c r="C1262" s="18">
        <v>651.83667000000003</v>
      </c>
    </row>
    <row r="1263" spans="2:3" x14ac:dyDescent="0.25">
      <c r="B1263" s="12">
        <v>36584</v>
      </c>
      <c r="C1263" s="18">
        <v>686.52447500000005</v>
      </c>
    </row>
    <row r="1264" spans="2:3" x14ac:dyDescent="0.25">
      <c r="B1264" s="12">
        <v>36577</v>
      </c>
      <c r="C1264" s="18">
        <v>601.25091599999996</v>
      </c>
    </row>
    <row r="1265" spans="2:3" x14ac:dyDescent="0.25">
      <c r="B1265" s="12">
        <v>36570</v>
      </c>
      <c r="C1265" s="18">
        <v>612.81347700000003</v>
      </c>
    </row>
    <row r="1266" spans="2:3" x14ac:dyDescent="0.25">
      <c r="B1266" s="12">
        <v>36563</v>
      </c>
      <c r="C1266" s="18">
        <v>604.14154099999996</v>
      </c>
    </row>
    <row r="1267" spans="2:3" x14ac:dyDescent="0.25">
      <c r="B1267" s="12">
        <v>36556</v>
      </c>
      <c r="C1267" s="18">
        <v>624.37591599999996</v>
      </c>
    </row>
    <row r="1268" spans="2:3" x14ac:dyDescent="0.25">
      <c r="B1268" s="12">
        <v>36549</v>
      </c>
      <c r="C1268" s="18">
        <v>657.22686799999997</v>
      </c>
    </row>
    <row r="1269" spans="2:3" x14ac:dyDescent="0.25">
      <c r="B1269" s="12">
        <v>36542</v>
      </c>
      <c r="C1269" s="18">
        <v>732.00970500000005</v>
      </c>
    </row>
    <row r="1270" spans="2:3" x14ac:dyDescent="0.25">
      <c r="B1270" s="12">
        <v>36535</v>
      </c>
      <c r="C1270" s="18">
        <v>772.27716099999998</v>
      </c>
    </row>
    <row r="1271" spans="2:3" x14ac:dyDescent="0.25">
      <c r="B1271" s="12">
        <v>36528</v>
      </c>
      <c r="C1271" s="18">
        <v>798.16375700000003</v>
      </c>
    </row>
    <row r="1272" spans="2:3" x14ac:dyDescent="0.25">
      <c r="B1272" s="12">
        <v>36521</v>
      </c>
      <c r="C1272" s="18">
        <v>828.36468500000001</v>
      </c>
    </row>
    <row r="1273" spans="2:3" x14ac:dyDescent="0.25">
      <c r="B1273" s="12">
        <v>36514</v>
      </c>
      <c r="C1273" s="18">
        <v>786.65863000000002</v>
      </c>
    </row>
    <row r="1274" spans="2:3" x14ac:dyDescent="0.25">
      <c r="B1274" s="12">
        <v>36507</v>
      </c>
      <c r="C1274" s="18">
        <v>713.31378199999995</v>
      </c>
    </row>
    <row r="1275" spans="2:3" x14ac:dyDescent="0.25">
      <c r="B1275" s="12">
        <v>36500</v>
      </c>
      <c r="C1275" s="18">
        <v>685.98919699999999</v>
      </c>
    </row>
    <row r="1276" spans="2:3" x14ac:dyDescent="0.25">
      <c r="B1276" s="12">
        <v>36493</v>
      </c>
      <c r="C1276" s="18">
        <v>743.51440400000001</v>
      </c>
    </row>
    <row r="1277" spans="2:3" x14ac:dyDescent="0.25">
      <c r="B1277" s="12">
        <v>36486</v>
      </c>
      <c r="C1277" s="18">
        <v>732.00970500000005</v>
      </c>
    </row>
    <row r="1278" spans="2:3" x14ac:dyDescent="0.25">
      <c r="B1278" s="12">
        <v>36479</v>
      </c>
      <c r="C1278" s="18">
        <v>807.66137700000002</v>
      </c>
    </row>
    <row r="1279" spans="2:3" x14ac:dyDescent="0.25">
      <c r="B1279" s="12">
        <v>36472</v>
      </c>
      <c r="C1279" s="18">
        <v>767.56475799999998</v>
      </c>
    </row>
    <row r="1280" spans="2:3" x14ac:dyDescent="0.25">
      <c r="B1280" s="12">
        <v>36465</v>
      </c>
      <c r="C1280" s="18">
        <v>655.86694299999999</v>
      </c>
    </row>
    <row r="1281" spans="2:3" x14ac:dyDescent="0.25">
      <c r="B1281" s="12">
        <v>36458</v>
      </c>
      <c r="C1281" s="18">
        <v>687.37145999999996</v>
      </c>
    </row>
    <row r="1282" spans="2:3" x14ac:dyDescent="0.25">
      <c r="B1282" s="12">
        <v>36451</v>
      </c>
      <c r="C1282" s="18">
        <v>661.59478799999999</v>
      </c>
    </row>
    <row r="1283" spans="2:3" x14ac:dyDescent="0.25">
      <c r="B1283" s="12">
        <v>36444</v>
      </c>
      <c r="C1283" s="18">
        <v>597.15386999999998</v>
      </c>
    </row>
    <row r="1284" spans="2:3" x14ac:dyDescent="0.25">
      <c r="B1284" s="12">
        <v>36437</v>
      </c>
      <c r="C1284" s="18">
        <v>574.24151600000005</v>
      </c>
    </row>
    <row r="1285" spans="2:3" x14ac:dyDescent="0.25">
      <c r="B1285" s="12">
        <v>36430</v>
      </c>
      <c r="C1285" s="18">
        <v>610.042236</v>
      </c>
    </row>
    <row r="1286" spans="2:3" x14ac:dyDescent="0.25">
      <c r="B1286" s="12">
        <v>36423</v>
      </c>
      <c r="C1286" s="18">
        <v>635.81866500000001</v>
      </c>
    </row>
    <row r="1287" spans="2:3" x14ac:dyDescent="0.25">
      <c r="B1287" s="12">
        <v>36416</v>
      </c>
      <c r="C1287" s="18">
        <v>730.33215299999995</v>
      </c>
    </row>
    <row r="1288" spans="2:3" x14ac:dyDescent="0.25">
      <c r="B1288" s="12">
        <v>36409</v>
      </c>
      <c r="C1288" s="18">
        <v>781.88488800000005</v>
      </c>
    </row>
    <row r="1289" spans="2:3" x14ac:dyDescent="0.25">
      <c r="B1289" s="12">
        <v>36402</v>
      </c>
      <c r="C1289" s="18">
        <v>736.06030299999998</v>
      </c>
    </row>
    <row r="1290" spans="2:3" x14ac:dyDescent="0.25">
      <c r="B1290" s="12">
        <v>36395</v>
      </c>
      <c r="C1290" s="18">
        <v>723.17199700000003</v>
      </c>
    </row>
    <row r="1291" spans="2:3" x14ac:dyDescent="0.25">
      <c r="B1291" s="12">
        <v>36388</v>
      </c>
      <c r="C1291" s="18">
        <v>786.181152</v>
      </c>
    </row>
    <row r="1292" spans="2:3" x14ac:dyDescent="0.25">
      <c r="B1292" s="12">
        <v>36381</v>
      </c>
      <c r="C1292" s="18">
        <v>790.47741699999995</v>
      </c>
    </row>
    <row r="1293" spans="2:3" x14ac:dyDescent="0.25">
      <c r="B1293" s="12">
        <v>36374</v>
      </c>
      <c r="C1293" s="18">
        <v>774.00707999999997</v>
      </c>
    </row>
    <row r="1294" spans="2:3" x14ac:dyDescent="0.25">
      <c r="B1294" s="12">
        <v>36367</v>
      </c>
      <c r="C1294" s="18">
        <v>754.05102499999998</v>
      </c>
    </row>
    <row r="1295" spans="2:3" x14ac:dyDescent="0.25">
      <c r="B1295" s="12">
        <v>36360</v>
      </c>
      <c r="C1295" s="18">
        <v>697.033997</v>
      </c>
    </row>
    <row r="1296" spans="2:3" x14ac:dyDescent="0.25">
      <c r="B1296" s="12">
        <v>36353</v>
      </c>
      <c r="C1296" s="18">
        <v>724.11706500000003</v>
      </c>
    </row>
    <row r="1297" spans="2:3" x14ac:dyDescent="0.25">
      <c r="B1297" s="12">
        <v>36346</v>
      </c>
      <c r="C1297" s="18">
        <v>695.608521</v>
      </c>
    </row>
    <row r="1298" spans="2:3" x14ac:dyDescent="0.25">
      <c r="B1298" s="12">
        <v>36339</v>
      </c>
      <c r="C1298" s="18">
        <v>698.45922900000005</v>
      </c>
    </row>
    <row r="1299" spans="2:3" x14ac:dyDescent="0.25">
      <c r="B1299" s="12">
        <v>36332</v>
      </c>
      <c r="C1299" s="18">
        <v>634.315247</v>
      </c>
    </row>
    <row r="1300" spans="2:3" x14ac:dyDescent="0.25">
      <c r="B1300" s="12">
        <v>36325</v>
      </c>
      <c r="C1300" s="18">
        <v>651.42004399999996</v>
      </c>
    </row>
    <row r="1301" spans="2:3" x14ac:dyDescent="0.25">
      <c r="B1301" s="12">
        <v>36318</v>
      </c>
      <c r="C1301" s="18">
        <v>657.12182600000006</v>
      </c>
    </row>
    <row r="1302" spans="2:3" x14ac:dyDescent="0.25">
      <c r="B1302" s="12">
        <v>36311</v>
      </c>
      <c r="C1302" s="18">
        <v>604.381348</v>
      </c>
    </row>
    <row r="1303" spans="2:3" x14ac:dyDescent="0.25">
      <c r="B1303" s="12">
        <v>36304</v>
      </c>
      <c r="C1303" s="18">
        <v>583.81298800000002</v>
      </c>
    </row>
    <row r="1304" spans="2:3" x14ac:dyDescent="0.25">
      <c r="B1304" s="12">
        <v>36297</v>
      </c>
      <c r="C1304" s="18">
        <v>614.98736599999995</v>
      </c>
    </row>
    <row r="1305" spans="2:3" x14ac:dyDescent="0.25">
      <c r="B1305" s="12">
        <v>36290</v>
      </c>
      <c r="C1305" s="18">
        <v>640.49389599999995</v>
      </c>
    </row>
    <row r="1306" spans="2:3" x14ac:dyDescent="0.25">
      <c r="B1306" s="12">
        <v>36283</v>
      </c>
      <c r="C1306" s="18">
        <v>624.90667699999995</v>
      </c>
    </row>
    <row r="1307" spans="2:3" x14ac:dyDescent="0.25">
      <c r="B1307" s="12">
        <v>36276</v>
      </c>
      <c r="C1307" s="18">
        <v>600.81726100000003</v>
      </c>
    </row>
    <row r="1308" spans="2:3" x14ac:dyDescent="0.25">
      <c r="B1308" s="12">
        <v>36269</v>
      </c>
      <c r="C1308" s="18">
        <v>586.64721699999996</v>
      </c>
    </row>
    <row r="1309" spans="2:3" x14ac:dyDescent="0.25">
      <c r="B1309" s="12">
        <v>36262</v>
      </c>
      <c r="C1309" s="18">
        <v>624.90667699999995</v>
      </c>
    </row>
    <row r="1310" spans="2:3" x14ac:dyDescent="0.25">
      <c r="B1310" s="12">
        <v>36255</v>
      </c>
      <c r="C1310" s="18">
        <v>566.80865500000004</v>
      </c>
    </row>
    <row r="1311" spans="2:3" x14ac:dyDescent="0.25">
      <c r="B1311" s="12">
        <v>36248</v>
      </c>
      <c r="C1311" s="18">
        <v>559.72351100000003</v>
      </c>
    </row>
    <row r="1312" spans="2:3" x14ac:dyDescent="0.25">
      <c r="B1312" s="12">
        <v>36241</v>
      </c>
      <c r="C1312" s="18">
        <v>583.81298800000002</v>
      </c>
    </row>
    <row r="1313" spans="2:3" x14ac:dyDescent="0.25">
      <c r="B1313" s="12">
        <v>36234</v>
      </c>
      <c r="C1313" s="18">
        <v>544.13622999999995</v>
      </c>
    </row>
    <row r="1314" spans="2:3" x14ac:dyDescent="0.25">
      <c r="B1314" s="12">
        <v>36227</v>
      </c>
      <c r="C1314" s="18">
        <v>537.05114700000001</v>
      </c>
    </row>
    <row r="1315" spans="2:3" x14ac:dyDescent="0.25">
      <c r="B1315" s="12">
        <v>36220</v>
      </c>
      <c r="C1315" s="18">
        <v>474.70220899999998</v>
      </c>
    </row>
    <row r="1316" spans="2:3" x14ac:dyDescent="0.25">
      <c r="B1316" s="12">
        <v>36213</v>
      </c>
      <c r="C1316" s="18">
        <v>427.94055200000003</v>
      </c>
    </row>
    <row r="1317" spans="2:3" x14ac:dyDescent="0.25">
      <c r="B1317" s="12">
        <v>36206</v>
      </c>
      <c r="C1317" s="18">
        <v>443.52783199999999</v>
      </c>
    </row>
    <row r="1318" spans="2:3" x14ac:dyDescent="0.25">
      <c r="B1318" s="12">
        <v>36199</v>
      </c>
      <c r="C1318" s="18">
        <v>469.03427099999999</v>
      </c>
    </row>
    <row r="1319" spans="2:3" x14ac:dyDescent="0.25">
      <c r="B1319" s="12">
        <v>36192</v>
      </c>
      <c r="C1319" s="18">
        <v>497.37445100000002</v>
      </c>
    </row>
    <row r="1320" spans="2:3" x14ac:dyDescent="0.25">
      <c r="B1320" s="12">
        <v>36185</v>
      </c>
      <c r="C1320" s="18">
        <v>484.04467799999998</v>
      </c>
    </row>
    <row r="1321" spans="2:3" x14ac:dyDescent="0.25">
      <c r="B1321" s="12">
        <v>36178</v>
      </c>
      <c r="C1321" s="18">
        <v>540.32891800000004</v>
      </c>
    </row>
    <row r="1322" spans="2:3" x14ac:dyDescent="0.25">
      <c r="B1322" s="12">
        <v>36171</v>
      </c>
      <c r="C1322" s="18">
        <v>529.07208300000002</v>
      </c>
    </row>
    <row r="1323" spans="2:3" x14ac:dyDescent="0.25">
      <c r="B1323" s="12">
        <v>36164</v>
      </c>
      <c r="C1323" s="18">
        <v>572.69244400000002</v>
      </c>
    </row>
    <row r="1324" spans="2:3" x14ac:dyDescent="0.25">
      <c r="B1324" s="12">
        <v>36157</v>
      </c>
      <c r="C1324" s="18">
        <v>522.036743</v>
      </c>
    </row>
    <row r="1325" spans="2:3" x14ac:dyDescent="0.25">
      <c r="B1325" s="12">
        <v>36150</v>
      </c>
      <c r="C1325" s="18">
        <v>509.37246699999997</v>
      </c>
    </row>
    <row r="1326" spans="2:3" x14ac:dyDescent="0.25">
      <c r="B1326" s="12">
        <v>36143</v>
      </c>
      <c r="C1326" s="18">
        <v>523.44372599999997</v>
      </c>
    </row>
    <row r="1327" spans="2:3" x14ac:dyDescent="0.25">
      <c r="B1327" s="12">
        <v>36136</v>
      </c>
      <c r="C1327" s="18">
        <v>509.37246699999997</v>
      </c>
    </row>
    <row r="1328" spans="2:3" x14ac:dyDescent="0.25">
      <c r="B1328" s="12">
        <v>36129</v>
      </c>
      <c r="C1328" s="18">
        <v>498.11575299999998</v>
      </c>
    </row>
    <row r="1329" spans="2:3" x14ac:dyDescent="0.25">
      <c r="B1329" s="12">
        <v>36122</v>
      </c>
      <c r="C1329" s="18">
        <v>558.62152100000003</v>
      </c>
    </row>
    <row r="1330" spans="2:3" x14ac:dyDescent="0.25">
      <c r="B1330" s="12">
        <v>36115</v>
      </c>
      <c r="C1330" s="18">
        <v>603.10913100000005</v>
      </c>
    </row>
    <row r="1331" spans="2:3" x14ac:dyDescent="0.25">
      <c r="B1331" s="12">
        <v>36108</v>
      </c>
      <c r="C1331" s="18">
        <v>617.10266100000001</v>
      </c>
    </row>
    <row r="1332" spans="2:3" x14ac:dyDescent="0.25">
      <c r="B1332" s="12">
        <v>36101</v>
      </c>
      <c r="C1332" s="18">
        <v>675.87383999999997</v>
      </c>
    </row>
    <row r="1333" spans="2:3" x14ac:dyDescent="0.25">
      <c r="B1333" s="12">
        <v>36094</v>
      </c>
      <c r="C1333" s="18">
        <v>633.89459199999999</v>
      </c>
    </row>
    <row r="1334" spans="2:3" x14ac:dyDescent="0.25">
      <c r="B1334" s="12">
        <v>36087</v>
      </c>
      <c r="C1334" s="18">
        <v>584.918274</v>
      </c>
    </row>
    <row r="1335" spans="2:3" x14ac:dyDescent="0.25">
      <c r="B1335" s="12">
        <v>36080</v>
      </c>
      <c r="C1335" s="18">
        <v>519.15008499999999</v>
      </c>
    </row>
    <row r="1336" spans="2:3" x14ac:dyDescent="0.25">
      <c r="B1336" s="12">
        <v>36073</v>
      </c>
      <c r="C1336" s="18">
        <v>400.20706200000001</v>
      </c>
    </row>
    <row r="1337" spans="2:3" x14ac:dyDescent="0.25">
      <c r="B1337" s="12">
        <v>36066</v>
      </c>
      <c r="C1337" s="18">
        <v>451.982056</v>
      </c>
    </row>
    <row r="1338" spans="2:3" x14ac:dyDescent="0.25">
      <c r="B1338" s="12">
        <v>36059</v>
      </c>
      <c r="C1338" s="18">
        <v>502.35778800000003</v>
      </c>
    </row>
    <row r="1339" spans="2:3" x14ac:dyDescent="0.25">
      <c r="B1339" s="12">
        <v>36052</v>
      </c>
      <c r="C1339" s="18">
        <v>523.34777799999995</v>
      </c>
    </row>
    <row r="1340" spans="2:3" x14ac:dyDescent="0.25">
      <c r="B1340" s="12">
        <v>36045</v>
      </c>
      <c r="C1340" s="18">
        <v>577.92132600000002</v>
      </c>
    </row>
    <row r="1341" spans="2:3" x14ac:dyDescent="0.25">
      <c r="B1341" s="12">
        <v>36038</v>
      </c>
      <c r="C1341" s="18">
        <v>537.34106399999996</v>
      </c>
    </row>
    <row r="1342" spans="2:3" x14ac:dyDescent="0.25">
      <c r="B1342" s="12">
        <v>36031</v>
      </c>
      <c r="C1342" s="18">
        <v>499.55920400000002</v>
      </c>
    </row>
    <row r="1343" spans="2:3" x14ac:dyDescent="0.25">
      <c r="B1343" s="12">
        <v>36024</v>
      </c>
      <c r="C1343" s="18">
        <v>600.310608</v>
      </c>
    </row>
    <row r="1344" spans="2:3" x14ac:dyDescent="0.25">
      <c r="B1344" s="12">
        <v>36017</v>
      </c>
      <c r="C1344" s="18">
        <v>594.71343999999999</v>
      </c>
    </row>
    <row r="1345" spans="2:3" x14ac:dyDescent="0.25">
      <c r="B1345" s="12">
        <v>36010</v>
      </c>
      <c r="C1345" s="18">
        <v>631.095642</v>
      </c>
    </row>
    <row r="1346" spans="2:3" x14ac:dyDescent="0.25">
      <c r="B1346" s="12">
        <v>36003</v>
      </c>
      <c r="C1346" s="18">
        <v>645.88470500000005</v>
      </c>
    </row>
    <row r="1347" spans="2:3" x14ac:dyDescent="0.25">
      <c r="B1347" s="12">
        <v>35996</v>
      </c>
      <c r="C1347" s="18">
        <v>618.04492200000004</v>
      </c>
    </row>
    <row r="1348" spans="2:3" x14ac:dyDescent="0.25">
      <c r="B1348" s="12">
        <v>35989</v>
      </c>
      <c r="C1348" s="18">
        <v>723.83624299999997</v>
      </c>
    </row>
    <row r="1349" spans="2:3" x14ac:dyDescent="0.25">
      <c r="B1349" s="12">
        <v>35982</v>
      </c>
      <c r="C1349" s="18">
        <v>714.09222399999999</v>
      </c>
    </row>
    <row r="1350" spans="2:3" x14ac:dyDescent="0.25">
      <c r="B1350" s="12">
        <v>35975</v>
      </c>
      <c r="C1350" s="18">
        <v>753.06768799999998</v>
      </c>
    </row>
    <row r="1351" spans="2:3" x14ac:dyDescent="0.25">
      <c r="B1351" s="12">
        <v>35968</v>
      </c>
      <c r="C1351" s="18">
        <v>729.40423599999997</v>
      </c>
    </row>
    <row r="1352" spans="2:3" x14ac:dyDescent="0.25">
      <c r="B1352" s="12">
        <v>35961</v>
      </c>
      <c r="C1352" s="18">
        <v>714.09222399999999</v>
      </c>
    </row>
    <row r="1353" spans="2:3" x14ac:dyDescent="0.25">
      <c r="B1353" s="12">
        <v>35954</v>
      </c>
      <c r="C1353" s="18">
        <v>750.28424099999995</v>
      </c>
    </row>
    <row r="1354" spans="2:3" x14ac:dyDescent="0.25">
      <c r="B1354" s="12">
        <v>35947</v>
      </c>
      <c r="C1354" s="18">
        <v>818.49157700000001</v>
      </c>
    </row>
    <row r="1355" spans="2:3" x14ac:dyDescent="0.25">
      <c r="B1355" s="12">
        <v>35940</v>
      </c>
      <c r="C1355" s="18">
        <v>849.11547900000005</v>
      </c>
    </row>
    <row r="1356" spans="2:3" x14ac:dyDescent="0.25">
      <c r="B1356" s="12">
        <v>35933</v>
      </c>
      <c r="C1356" s="18">
        <v>863.035706</v>
      </c>
    </row>
    <row r="1357" spans="2:3" x14ac:dyDescent="0.25">
      <c r="B1357" s="12">
        <v>35926</v>
      </c>
      <c r="C1357" s="18">
        <v>863.92864999999995</v>
      </c>
    </row>
    <row r="1358" spans="2:3" x14ac:dyDescent="0.25">
      <c r="B1358" s="12">
        <v>35919</v>
      </c>
      <c r="C1358" s="18">
        <v>893.04974400000003</v>
      </c>
    </row>
    <row r="1359" spans="2:3" x14ac:dyDescent="0.25">
      <c r="B1359" s="12">
        <v>35912</v>
      </c>
      <c r="C1359" s="18">
        <v>879.18261700000005</v>
      </c>
    </row>
    <row r="1360" spans="2:3" x14ac:dyDescent="0.25">
      <c r="B1360" s="12">
        <v>35905</v>
      </c>
      <c r="C1360" s="18">
        <v>851.44830300000001</v>
      </c>
    </row>
    <row r="1361" spans="2:3" x14ac:dyDescent="0.25">
      <c r="B1361" s="12">
        <v>35898</v>
      </c>
      <c r="C1361" s="18">
        <v>919.39703399999996</v>
      </c>
    </row>
    <row r="1362" spans="2:3" x14ac:dyDescent="0.25">
      <c r="B1362" s="12">
        <v>35891</v>
      </c>
      <c r="C1362" s="18">
        <v>922.17114300000003</v>
      </c>
    </row>
    <row r="1363" spans="2:3" x14ac:dyDescent="0.25">
      <c r="B1363" s="12">
        <v>35884</v>
      </c>
      <c r="C1363" s="18">
        <v>967.93298300000004</v>
      </c>
    </row>
    <row r="1364" spans="2:3" x14ac:dyDescent="0.25">
      <c r="B1364" s="12">
        <v>35877</v>
      </c>
      <c r="C1364" s="18">
        <v>999.82751499999995</v>
      </c>
    </row>
    <row r="1365" spans="2:3" x14ac:dyDescent="0.25">
      <c r="B1365" s="12">
        <v>35870</v>
      </c>
      <c r="C1365" s="18">
        <v>1027.5618899999999</v>
      </c>
    </row>
    <row r="1366" spans="2:3" x14ac:dyDescent="0.25">
      <c r="B1366" s="12">
        <v>35863</v>
      </c>
      <c r="C1366" s="18">
        <v>976.25390600000003</v>
      </c>
    </row>
    <row r="1367" spans="2:3" x14ac:dyDescent="0.25">
      <c r="B1367" s="12">
        <v>35856</v>
      </c>
      <c r="C1367" s="18">
        <v>997.05395499999997</v>
      </c>
    </row>
    <row r="1368" spans="2:3" x14ac:dyDescent="0.25">
      <c r="B1368" s="12">
        <v>35849</v>
      </c>
      <c r="C1368" s="18">
        <v>987.34680200000003</v>
      </c>
    </row>
    <row r="1369" spans="2:3" x14ac:dyDescent="0.25">
      <c r="B1369" s="12">
        <v>35842</v>
      </c>
      <c r="C1369" s="18">
        <v>941.58477800000003</v>
      </c>
    </row>
    <row r="1370" spans="2:3" x14ac:dyDescent="0.25">
      <c r="B1370" s="12">
        <v>35835</v>
      </c>
      <c r="C1370" s="18">
        <v>920.78417999999999</v>
      </c>
    </row>
    <row r="1371" spans="2:3" x14ac:dyDescent="0.25">
      <c r="B1371" s="12">
        <v>35828</v>
      </c>
      <c r="C1371" s="18">
        <v>959.05773899999997</v>
      </c>
    </row>
    <row r="1372" spans="2:3" x14ac:dyDescent="0.25">
      <c r="B1372" s="12">
        <v>35821</v>
      </c>
      <c r="C1372" s="18">
        <v>903.78088400000001</v>
      </c>
    </row>
    <row r="1373" spans="2:3" x14ac:dyDescent="0.25">
      <c r="B1373" s="12">
        <v>35814</v>
      </c>
      <c r="C1373" s="18">
        <v>994.98852499999998</v>
      </c>
    </row>
    <row r="1374" spans="2:3" x14ac:dyDescent="0.25">
      <c r="B1374" s="12">
        <v>35807</v>
      </c>
      <c r="C1374" s="18">
        <v>1035.0639650000001</v>
      </c>
    </row>
    <row r="1375" spans="2:3" x14ac:dyDescent="0.25">
      <c r="B1375" s="12">
        <v>35800</v>
      </c>
      <c r="C1375" s="18">
        <v>950.76629600000001</v>
      </c>
    </row>
    <row r="1376" spans="2:3" x14ac:dyDescent="0.25">
      <c r="B1376" s="12">
        <v>35793</v>
      </c>
      <c r="C1376" s="18">
        <v>1182.9295649999999</v>
      </c>
    </row>
    <row r="1377" spans="2:3" x14ac:dyDescent="0.25">
      <c r="B1377" s="12">
        <v>35786</v>
      </c>
      <c r="C1377" s="18">
        <v>1097.2508539999999</v>
      </c>
    </row>
    <row r="1378" spans="2:3" x14ac:dyDescent="0.25">
      <c r="B1378" s="12">
        <v>35779</v>
      </c>
      <c r="C1378" s="18">
        <v>1196.75</v>
      </c>
    </row>
    <row r="1379" spans="2:3" x14ac:dyDescent="0.25">
      <c r="B1379" s="12">
        <v>35772</v>
      </c>
      <c r="C1379" s="18">
        <v>1217.478638</v>
      </c>
    </row>
    <row r="1380" spans="2:3" x14ac:dyDescent="0.25">
      <c r="B1380" s="12">
        <v>35765</v>
      </c>
      <c r="C1380" s="18">
        <v>1379.163818</v>
      </c>
    </row>
    <row r="1381" spans="2:3" x14ac:dyDescent="0.25">
      <c r="B1381" s="12">
        <v>35758</v>
      </c>
      <c r="C1381" s="18">
        <v>1236.3088379999999</v>
      </c>
    </row>
    <row r="1382" spans="2:3" x14ac:dyDescent="0.25">
      <c r="B1382" s="12">
        <v>35751</v>
      </c>
      <c r="C1382" s="18">
        <v>1342.436279</v>
      </c>
    </row>
    <row r="1383" spans="2:3" x14ac:dyDescent="0.25">
      <c r="B1383" s="12">
        <v>35744</v>
      </c>
      <c r="C1383" s="18">
        <v>1416.8626710000001</v>
      </c>
    </row>
    <row r="1384" spans="2:3" x14ac:dyDescent="0.25">
      <c r="B1384" s="12">
        <v>35737</v>
      </c>
      <c r="C1384" s="18">
        <v>1456.8320309999999</v>
      </c>
    </row>
    <row r="1385" spans="2:3" x14ac:dyDescent="0.25">
      <c r="B1385" s="12">
        <v>35730</v>
      </c>
      <c r="C1385" s="18">
        <v>1448.5627440000001</v>
      </c>
    </row>
    <row r="1386" spans="2:3" x14ac:dyDescent="0.25">
      <c r="B1386" s="12">
        <v>35723</v>
      </c>
      <c r="C1386" s="18">
        <v>1448.5627440000001</v>
      </c>
    </row>
    <row r="1387" spans="2:3" x14ac:dyDescent="0.25">
      <c r="B1387" s="12">
        <v>35716</v>
      </c>
      <c r="C1387" s="18">
        <v>1367.244629</v>
      </c>
    </row>
    <row r="1388" spans="2:3" x14ac:dyDescent="0.25">
      <c r="B1388" s="12">
        <v>35709</v>
      </c>
      <c r="C1388" s="18">
        <v>1452.6976320000001</v>
      </c>
    </row>
    <row r="1389" spans="2:3" x14ac:dyDescent="0.25">
      <c r="B1389" s="12">
        <v>35702</v>
      </c>
      <c r="C1389" s="18">
        <v>1347.9488530000001</v>
      </c>
    </row>
    <row r="1390" spans="2:3" x14ac:dyDescent="0.25">
      <c r="B1390" s="12">
        <v>35695</v>
      </c>
      <c r="C1390" s="18">
        <v>1298.3310550000001</v>
      </c>
    </row>
    <row r="1391" spans="2:3" x14ac:dyDescent="0.25">
      <c r="B1391" s="12">
        <v>35688</v>
      </c>
      <c r="C1391" s="18">
        <v>1284.548706</v>
      </c>
    </row>
    <row r="1392" spans="2:3" x14ac:dyDescent="0.25">
      <c r="B1392" s="12">
        <v>35681</v>
      </c>
      <c r="C1392" s="18">
        <v>1287.305298</v>
      </c>
    </row>
    <row r="1393" spans="2:3" x14ac:dyDescent="0.25">
      <c r="B1393" s="12">
        <v>35674</v>
      </c>
      <c r="C1393" s="18">
        <v>1218.3917240000001</v>
      </c>
    </row>
    <row r="1394" spans="2:3" x14ac:dyDescent="0.25">
      <c r="B1394" s="12">
        <v>35667</v>
      </c>
      <c r="C1394" s="18">
        <v>1157.7479249999999</v>
      </c>
    </row>
    <row r="1395" spans="2:3" x14ac:dyDescent="0.25">
      <c r="B1395" s="12">
        <v>35660</v>
      </c>
      <c r="C1395" s="18">
        <v>1109.508423</v>
      </c>
    </row>
    <row r="1396" spans="2:3" x14ac:dyDescent="0.25">
      <c r="B1396" s="12">
        <v>35653</v>
      </c>
      <c r="C1396" s="18">
        <v>1095.7254640000001</v>
      </c>
    </row>
    <row r="1397" spans="2:3" x14ac:dyDescent="0.25">
      <c r="B1397" s="12">
        <v>35646</v>
      </c>
      <c r="C1397" s="18">
        <v>1126.0474850000001</v>
      </c>
    </row>
    <row r="1398" spans="2:3" x14ac:dyDescent="0.25">
      <c r="B1398" s="12">
        <v>35639</v>
      </c>
      <c r="C1398" s="18">
        <v>1121.348755</v>
      </c>
    </row>
    <row r="1399" spans="2:3" x14ac:dyDescent="0.25">
      <c r="B1399" s="12">
        <v>35632</v>
      </c>
      <c r="C1399" s="18">
        <v>1055.386841</v>
      </c>
    </row>
    <row r="1400" spans="2:3" x14ac:dyDescent="0.25">
      <c r="B1400" s="12">
        <v>35625</v>
      </c>
      <c r="C1400" s="18">
        <v>1044.393677</v>
      </c>
    </row>
    <row r="1401" spans="2:3" x14ac:dyDescent="0.25">
      <c r="B1401" s="12">
        <v>35618</v>
      </c>
      <c r="C1401" s="18">
        <v>1001.793945</v>
      </c>
    </row>
    <row r="1402" spans="2:3" x14ac:dyDescent="0.25">
      <c r="B1402" s="12">
        <v>35611</v>
      </c>
      <c r="C1402" s="18">
        <v>999.04534899999999</v>
      </c>
    </row>
    <row r="1403" spans="2:3" x14ac:dyDescent="0.25">
      <c r="B1403" s="12">
        <v>35604</v>
      </c>
      <c r="C1403" s="18">
        <v>953.696594</v>
      </c>
    </row>
    <row r="1404" spans="2:3" x14ac:dyDescent="0.25">
      <c r="B1404" s="12">
        <v>35597</v>
      </c>
      <c r="C1404" s="18">
        <v>953.696594</v>
      </c>
    </row>
    <row r="1405" spans="2:3" x14ac:dyDescent="0.25">
      <c r="B1405" s="12">
        <v>35590</v>
      </c>
      <c r="C1405" s="18">
        <v>893.23138400000005</v>
      </c>
    </row>
    <row r="1406" spans="2:3" x14ac:dyDescent="0.25">
      <c r="B1406" s="12">
        <v>35583</v>
      </c>
      <c r="C1406" s="18">
        <v>934.45782499999996</v>
      </c>
    </row>
    <row r="1407" spans="2:3" x14ac:dyDescent="0.25">
      <c r="B1407" s="12">
        <v>35576</v>
      </c>
      <c r="C1407" s="18">
        <v>925.64263900000003</v>
      </c>
    </row>
    <row r="1408" spans="2:3" x14ac:dyDescent="0.25">
      <c r="B1408" s="12">
        <v>35569</v>
      </c>
      <c r="C1408" s="18">
        <v>909.21099900000002</v>
      </c>
    </row>
    <row r="1409" spans="2:3" x14ac:dyDescent="0.25">
      <c r="B1409" s="12">
        <v>35562</v>
      </c>
      <c r="C1409" s="18">
        <v>892.77996800000005</v>
      </c>
    </row>
    <row r="1410" spans="2:3" x14ac:dyDescent="0.25">
      <c r="B1410" s="12">
        <v>35555</v>
      </c>
      <c r="C1410" s="18">
        <v>851.70092799999998</v>
      </c>
    </row>
    <row r="1411" spans="2:3" x14ac:dyDescent="0.25">
      <c r="B1411" s="12">
        <v>35548</v>
      </c>
      <c r="C1411" s="18">
        <v>854.43988000000002</v>
      </c>
    </row>
    <row r="1412" spans="2:3" x14ac:dyDescent="0.25">
      <c r="B1412" s="12">
        <v>35541</v>
      </c>
      <c r="C1412" s="18">
        <v>966.72216800000001</v>
      </c>
    </row>
    <row r="1413" spans="2:3" x14ac:dyDescent="0.25">
      <c r="B1413" s="12">
        <v>35534</v>
      </c>
      <c r="C1413" s="18">
        <v>994.10742200000004</v>
      </c>
    </row>
    <row r="1414" spans="2:3" x14ac:dyDescent="0.25">
      <c r="B1414" s="12">
        <v>35527</v>
      </c>
      <c r="C1414" s="18">
        <v>963.98358199999996</v>
      </c>
    </row>
    <row r="1415" spans="2:3" x14ac:dyDescent="0.25">
      <c r="B1415" s="12">
        <v>35520</v>
      </c>
      <c r="C1415" s="18">
        <v>974.93756099999996</v>
      </c>
    </row>
    <row r="1416" spans="2:3" x14ac:dyDescent="0.25">
      <c r="B1416" s="12">
        <v>35513</v>
      </c>
      <c r="C1416" s="18">
        <v>1040.6633300000001</v>
      </c>
    </row>
    <row r="1417" spans="2:3" x14ac:dyDescent="0.25">
      <c r="B1417" s="12">
        <v>35506</v>
      </c>
      <c r="C1417" s="18">
        <v>1018.755127</v>
      </c>
    </row>
    <row r="1418" spans="2:3" x14ac:dyDescent="0.25">
      <c r="B1418" s="12">
        <v>35499</v>
      </c>
      <c r="C1418" s="18">
        <v>980.41455099999996</v>
      </c>
    </row>
    <row r="1419" spans="2:3" x14ac:dyDescent="0.25">
      <c r="B1419" s="12">
        <v>35492</v>
      </c>
      <c r="C1419" s="18">
        <v>969.46038799999997</v>
      </c>
    </row>
    <row r="1420" spans="2:3" x14ac:dyDescent="0.25">
      <c r="B1420" s="12">
        <v>35485</v>
      </c>
      <c r="C1420" s="18">
        <v>942.074524</v>
      </c>
    </row>
    <row r="1421" spans="2:3" x14ac:dyDescent="0.25">
      <c r="B1421" s="12">
        <v>35478</v>
      </c>
      <c r="C1421" s="18">
        <v>957.99591099999998</v>
      </c>
    </row>
    <row r="1422" spans="2:3" x14ac:dyDescent="0.25">
      <c r="B1422" s="12">
        <v>35471</v>
      </c>
      <c r="C1422" s="18">
        <v>968.91253700000004</v>
      </c>
    </row>
    <row r="1423" spans="2:3" x14ac:dyDescent="0.25">
      <c r="B1423" s="12">
        <v>35464</v>
      </c>
      <c r="C1423" s="18">
        <v>936.160706</v>
      </c>
    </row>
    <row r="1424" spans="2:3" x14ac:dyDescent="0.25">
      <c r="B1424" s="12">
        <v>35457</v>
      </c>
      <c r="C1424" s="18">
        <v>1026.229004</v>
      </c>
    </row>
    <row r="1425" spans="2:3" x14ac:dyDescent="0.25">
      <c r="B1425" s="12">
        <v>35450</v>
      </c>
      <c r="C1425" s="18">
        <v>1053.5223390000001</v>
      </c>
    </row>
    <row r="1426" spans="2:3" x14ac:dyDescent="0.25">
      <c r="B1426" s="12">
        <v>35443</v>
      </c>
      <c r="C1426" s="18">
        <v>1110.83728</v>
      </c>
    </row>
    <row r="1427" spans="2:3" x14ac:dyDescent="0.25">
      <c r="B1427" s="12">
        <v>35436</v>
      </c>
      <c r="C1427" s="18">
        <v>1080.8154300000001</v>
      </c>
    </row>
    <row r="1428" spans="2:3" x14ac:dyDescent="0.25">
      <c r="B1428" s="12">
        <v>35429</v>
      </c>
      <c r="C1428" s="18">
        <v>968.91253700000004</v>
      </c>
    </row>
    <row r="1429" spans="2:3" x14ac:dyDescent="0.25">
      <c r="B1429" s="12">
        <v>35422</v>
      </c>
      <c r="C1429" s="18">
        <v>1026.229004</v>
      </c>
    </row>
    <row r="1430" spans="2:3" x14ac:dyDescent="0.25">
      <c r="B1430" s="12">
        <v>35415</v>
      </c>
      <c r="C1430" s="18">
        <v>996.20629899999994</v>
      </c>
    </row>
    <row r="1431" spans="2:3" x14ac:dyDescent="0.25">
      <c r="B1431" s="12">
        <v>35408</v>
      </c>
      <c r="C1431" s="18">
        <v>922.51379399999996</v>
      </c>
    </row>
    <row r="1432" spans="2:3" x14ac:dyDescent="0.25">
      <c r="B1432" s="12">
        <v>35401</v>
      </c>
      <c r="C1432" s="18">
        <v>947.07836899999995</v>
      </c>
    </row>
    <row r="1433" spans="2:3" x14ac:dyDescent="0.25">
      <c r="B1433" s="12">
        <v>35394</v>
      </c>
      <c r="C1433" s="18">
        <v>952.04638699999998</v>
      </c>
    </row>
    <row r="1434" spans="2:3" x14ac:dyDescent="0.25">
      <c r="B1434" s="12">
        <v>35387</v>
      </c>
      <c r="C1434" s="18">
        <v>984.68829300000004</v>
      </c>
    </row>
    <row r="1435" spans="2:3" x14ac:dyDescent="0.25">
      <c r="B1435" s="12">
        <v>35380</v>
      </c>
      <c r="C1435" s="18">
        <v>979.24804700000004</v>
      </c>
    </row>
    <row r="1436" spans="2:3" x14ac:dyDescent="0.25">
      <c r="B1436" s="12">
        <v>35373</v>
      </c>
      <c r="C1436" s="18">
        <v>938.44531300000006</v>
      </c>
    </row>
    <row r="1437" spans="2:3" x14ac:dyDescent="0.25">
      <c r="B1437" s="12">
        <v>35366</v>
      </c>
      <c r="C1437" s="18">
        <v>922.12487799999997</v>
      </c>
    </row>
    <row r="1438" spans="2:3" x14ac:dyDescent="0.25">
      <c r="B1438" s="12">
        <v>35359</v>
      </c>
      <c r="C1438" s="18">
        <v>924.84503199999995</v>
      </c>
    </row>
    <row r="1439" spans="2:3" x14ac:dyDescent="0.25">
      <c r="B1439" s="12">
        <v>35352</v>
      </c>
      <c r="C1439" s="18">
        <v>930.285034</v>
      </c>
    </row>
    <row r="1440" spans="2:3" x14ac:dyDescent="0.25">
      <c r="B1440" s="12">
        <v>35345</v>
      </c>
      <c r="C1440" s="18">
        <v>856.84143100000006</v>
      </c>
    </row>
    <row r="1441" spans="2:3" x14ac:dyDescent="0.25">
      <c r="B1441" s="12">
        <v>35338</v>
      </c>
      <c r="C1441" s="18">
        <v>862.28179899999998</v>
      </c>
    </row>
    <row r="1442" spans="2:3" x14ac:dyDescent="0.25">
      <c r="B1442" s="12">
        <v>35331</v>
      </c>
      <c r="C1442" s="18">
        <v>805.158997</v>
      </c>
    </row>
    <row r="1443" spans="2:3" x14ac:dyDescent="0.25">
      <c r="B1443" s="12">
        <v>35324</v>
      </c>
      <c r="C1443" s="18">
        <v>813.31915300000003</v>
      </c>
    </row>
    <row r="1444" spans="2:3" x14ac:dyDescent="0.25">
      <c r="B1444" s="12">
        <v>35317</v>
      </c>
      <c r="C1444" s="18">
        <v>856.84143100000006</v>
      </c>
    </row>
    <row r="1445" spans="2:3" x14ac:dyDescent="0.25">
      <c r="B1445" s="12">
        <v>35310</v>
      </c>
      <c r="C1445" s="18">
        <v>821.47985800000004</v>
      </c>
    </row>
    <row r="1446" spans="2:3" x14ac:dyDescent="0.25">
      <c r="B1446" s="12">
        <v>35303</v>
      </c>
      <c r="C1446" s="18">
        <v>835.08019999999999</v>
      </c>
    </row>
    <row r="1447" spans="2:3" x14ac:dyDescent="0.25">
      <c r="B1447" s="12">
        <v>35296</v>
      </c>
      <c r="C1447" s="18">
        <v>835.08019999999999</v>
      </c>
    </row>
    <row r="1448" spans="2:3" x14ac:dyDescent="0.25">
      <c r="B1448" s="12">
        <v>35289</v>
      </c>
      <c r="C1448" s="18">
        <v>805.158997</v>
      </c>
    </row>
    <row r="1449" spans="2:3" x14ac:dyDescent="0.25">
      <c r="B1449" s="12">
        <v>35282</v>
      </c>
      <c r="C1449" s="18">
        <v>775.237976</v>
      </c>
    </row>
    <row r="1450" spans="2:3" x14ac:dyDescent="0.25">
      <c r="B1450" s="12">
        <v>35275</v>
      </c>
      <c r="C1450" s="18">
        <v>769.08404499999995</v>
      </c>
    </row>
    <row r="1451" spans="2:3" x14ac:dyDescent="0.25">
      <c r="B1451" s="12">
        <v>35268</v>
      </c>
      <c r="C1451" s="18">
        <v>779.916382</v>
      </c>
    </row>
    <row r="1452" spans="2:3" x14ac:dyDescent="0.25">
      <c r="B1452" s="12">
        <v>35261</v>
      </c>
      <c r="C1452" s="18">
        <v>955.93872099999999</v>
      </c>
    </row>
    <row r="1453" spans="2:3" x14ac:dyDescent="0.25">
      <c r="B1453" s="12">
        <v>35254</v>
      </c>
      <c r="C1453" s="18">
        <v>1004.6843260000001</v>
      </c>
    </row>
    <row r="1454" spans="2:3" x14ac:dyDescent="0.25">
      <c r="B1454" s="12">
        <v>35247</v>
      </c>
      <c r="C1454" s="18">
        <v>999.26709000000005</v>
      </c>
    </row>
    <row r="1455" spans="2:3" x14ac:dyDescent="0.25">
      <c r="B1455" s="12">
        <v>35240</v>
      </c>
      <c r="C1455" s="18">
        <v>950.52276600000005</v>
      </c>
    </row>
    <row r="1456" spans="2:3" x14ac:dyDescent="0.25">
      <c r="B1456" s="12">
        <v>35233</v>
      </c>
      <c r="C1456" s="18">
        <v>901.77813700000002</v>
      </c>
    </row>
    <row r="1457" spans="2:3" x14ac:dyDescent="0.25">
      <c r="B1457" s="12">
        <v>35226</v>
      </c>
      <c r="C1457" s="18">
        <v>825.95269800000005</v>
      </c>
    </row>
    <row r="1458" spans="2:3" x14ac:dyDescent="0.25">
      <c r="B1458" s="12">
        <v>35219</v>
      </c>
      <c r="C1458" s="18">
        <v>866.57330300000001</v>
      </c>
    </row>
    <row r="1459" spans="2:3" x14ac:dyDescent="0.25">
      <c r="B1459" s="12">
        <v>35212</v>
      </c>
      <c r="C1459" s="18">
        <v>893.65423599999997</v>
      </c>
    </row>
    <row r="1460" spans="2:3" x14ac:dyDescent="0.25">
      <c r="B1460" s="12">
        <v>35205</v>
      </c>
      <c r="C1460" s="18">
        <v>934.27447500000005</v>
      </c>
    </row>
    <row r="1461" spans="2:3" x14ac:dyDescent="0.25">
      <c r="B1461" s="12">
        <v>35198</v>
      </c>
      <c r="C1461" s="18">
        <v>882.96295199999997</v>
      </c>
    </row>
    <row r="1462" spans="2:3" x14ac:dyDescent="0.25">
      <c r="B1462" s="12">
        <v>35191</v>
      </c>
      <c r="C1462" s="18">
        <v>880.26312299999995</v>
      </c>
    </row>
    <row r="1463" spans="2:3" x14ac:dyDescent="0.25">
      <c r="B1463" s="12">
        <v>35184</v>
      </c>
      <c r="C1463" s="18">
        <v>869.46215800000004</v>
      </c>
    </row>
    <row r="1464" spans="2:3" x14ac:dyDescent="0.25">
      <c r="B1464" s="12">
        <v>35177</v>
      </c>
      <c r="C1464" s="18">
        <v>950.46752900000001</v>
      </c>
    </row>
    <row r="1465" spans="2:3" x14ac:dyDescent="0.25">
      <c r="B1465" s="12">
        <v>35170</v>
      </c>
      <c r="C1465" s="18">
        <v>896.464111</v>
      </c>
    </row>
    <row r="1466" spans="2:3" x14ac:dyDescent="0.25">
      <c r="B1466" s="12">
        <v>35163</v>
      </c>
      <c r="C1466" s="18">
        <v>918.06573500000002</v>
      </c>
    </row>
    <row r="1467" spans="2:3" x14ac:dyDescent="0.25">
      <c r="B1467" s="12">
        <v>35156</v>
      </c>
      <c r="C1467" s="18">
        <v>896.464111</v>
      </c>
    </row>
    <row r="1468" spans="2:3" x14ac:dyDescent="0.25">
      <c r="B1468" s="12">
        <v>35149</v>
      </c>
      <c r="C1468" s="18">
        <v>820.85864300000003</v>
      </c>
    </row>
    <row r="1469" spans="2:3" x14ac:dyDescent="0.25">
      <c r="B1469" s="12">
        <v>35142</v>
      </c>
      <c r="C1469" s="18">
        <v>801.95745799999997</v>
      </c>
    </row>
    <row r="1470" spans="2:3" x14ac:dyDescent="0.25">
      <c r="B1470" s="12">
        <v>35135</v>
      </c>
      <c r="C1470" s="18">
        <v>818.15826400000003</v>
      </c>
    </row>
    <row r="1471" spans="2:3" x14ac:dyDescent="0.25">
      <c r="B1471" s="12">
        <v>35128</v>
      </c>
      <c r="C1471" s="18">
        <v>739.85290499999996</v>
      </c>
    </row>
    <row r="1472" spans="2:3" x14ac:dyDescent="0.25">
      <c r="B1472" s="12">
        <v>35121</v>
      </c>
      <c r="C1472" s="18">
        <v>745.25317399999994</v>
      </c>
    </row>
    <row r="1473" spans="2:3" x14ac:dyDescent="0.25">
      <c r="B1473" s="12">
        <v>35114</v>
      </c>
      <c r="C1473" s="18">
        <v>747.95343000000003</v>
      </c>
    </row>
    <row r="1474" spans="2:3" x14ac:dyDescent="0.25">
      <c r="B1474" s="12">
        <v>35107</v>
      </c>
      <c r="C1474" s="18">
        <v>764.15478499999995</v>
      </c>
    </row>
    <row r="1475" spans="2:3" x14ac:dyDescent="0.25">
      <c r="B1475" s="12">
        <v>35100</v>
      </c>
      <c r="C1475" s="18">
        <v>739.85290499999996</v>
      </c>
    </row>
    <row r="1476" spans="2:3" x14ac:dyDescent="0.25">
      <c r="B1476" s="12">
        <v>35093</v>
      </c>
      <c r="C1476" s="18">
        <v>731.75201400000003</v>
      </c>
    </row>
    <row r="1477" spans="2:3" x14ac:dyDescent="0.25">
      <c r="B1477" s="12">
        <v>35086</v>
      </c>
      <c r="C1477" s="18">
        <v>699.26434300000005</v>
      </c>
    </row>
    <row r="1478" spans="2:3" x14ac:dyDescent="0.25">
      <c r="B1478" s="12">
        <v>35079</v>
      </c>
      <c r="C1478" s="18">
        <v>680.43786599999999</v>
      </c>
    </row>
    <row r="1479" spans="2:3" x14ac:dyDescent="0.25">
      <c r="B1479" s="12">
        <v>35072</v>
      </c>
      <c r="C1479" s="18">
        <v>699.26434300000005</v>
      </c>
    </row>
    <row r="1480" spans="2:3" x14ac:dyDescent="0.25">
      <c r="B1480" s="12">
        <v>35065</v>
      </c>
      <c r="C1480" s="18">
        <v>634.71661400000005</v>
      </c>
    </row>
    <row r="1481" spans="2:3" x14ac:dyDescent="0.25">
      <c r="B1481" s="12">
        <v>35058</v>
      </c>
      <c r="C1481" s="18">
        <v>677.74829099999999</v>
      </c>
    </row>
    <row r="1482" spans="2:3" x14ac:dyDescent="0.25">
      <c r="B1482" s="12">
        <v>35051</v>
      </c>
      <c r="C1482" s="18">
        <v>650.85357699999997</v>
      </c>
    </row>
    <row r="1483" spans="2:3" x14ac:dyDescent="0.25">
      <c r="B1483" s="12">
        <v>35044</v>
      </c>
      <c r="C1483" s="18">
        <v>642.78527799999995</v>
      </c>
    </row>
    <row r="1484" spans="2:3" x14ac:dyDescent="0.25">
      <c r="B1484" s="12">
        <v>35037</v>
      </c>
      <c r="C1484" s="18">
        <v>661.61144999999999</v>
      </c>
    </row>
    <row r="1485" spans="2:3" x14ac:dyDescent="0.25">
      <c r="B1485" s="12">
        <v>35030</v>
      </c>
      <c r="C1485" s="18">
        <v>618.57989499999996</v>
      </c>
    </row>
    <row r="1486" spans="2:3" x14ac:dyDescent="0.25">
      <c r="B1486" s="12">
        <v>35023</v>
      </c>
      <c r="C1486" s="18">
        <v>615.89044200000001</v>
      </c>
    </row>
    <row r="1487" spans="2:3" x14ac:dyDescent="0.25">
      <c r="B1487" s="12">
        <v>35016</v>
      </c>
      <c r="C1487" s="18">
        <v>623.95867899999996</v>
      </c>
    </row>
    <row r="1488" spans="2:3" x14ac:dyDescent="0.25">
      <c r="B1488" s="12">
        <v>35009</v>
      </c>
      <c r="C1488" s="18">
        <v>597.06426999999996</v>
      </c>
    </row>
    <row r="1489" spans="2:3" x14ac:dyDescent="0.25">
      <c r="B1489" s="12">
        <v>35002</v>
      </c>
      <c r="C1489" s="18">
        <v>591.40283199999999</v>
      </c>
    </row>
    <row r="1490" spans="2:3" x14ac:dyDescent="0.25">
      <c r="B1490" s="12">
        <v>34995</v>
      </c>
      <c r="C1490" s="18">
        <v>535.20605499999999</v>
      </c>
    </row>
    <row r="1491" spans="2:3" x14ac:dyDescent="0.25">
      <c r="B1491" s="12">
        <v>34988</v>
      </c>
      <c r="C1491" s="18">
        <v>575.34674099999995</v>
      </c>
    </row>
    <row r="1492" spans="2:3" x14ac:dyDescent="0.25">
      <c r="B1492" s="12">
        <v>34981</v>
      </c>
      <c r="C1492" s="18">
        <v>559.29028300000004</v>
      </c>
    </row>
    <row r="1493" spans="2:3" x14ac:dyDescent="0.25">
      <c r="B1493" s="12">
        <v>34974</v>
      </c>
      <c r="C1493" s="18">
        <v>586.05096400000002</v>
      </c>
    </row>
    <row r="1494" spans="2:3" x14ac:dyDescent="0.25">
      <c r="B1494" s="12">
        <v>34967</v>
      </c>
      <c r="C1494" s="18">
        <v>602.10668899999996</v>
      </c>
    </row>
    <row r="1495" spans="2:3" x14ac:dyDescent="0.25">
      <c r="B1495" s="12">
        <v>34960</v>
      </c>
      <c r="C1495" s="18">
        <v>594.07904099999996</v>
      </c>
    </row>
    <row r="1496" spans="2:3" x14ac:dyDescent="0.25">
      <c r="B1496" s="12">
        <v>34953</v>
      </c>
      <c r="C1496" s="18">
        <v>615.48706100000004</v>
      </c>
    </row>
    <row r="1497" spans="2:3" x14ac:dyDescent="0.25">
      <c r="B1497" s="12">
        <v>34946</v>
      </c>
      <c r="C1497" s="18">
        <v>586.05096400000002</v>
      </c>
    </row>
    <row r="1498" spans="2:3" x14ac:dyDescent="0.25">
      <c r="B1498" s="12">
        <v>34939</v>
      </c>
      <c r="C1498" s="18">
        <v>567.31848100000002</v>
      </c>
    </row>
    <row r="1499" spans="2:3" x14ac:dyDescent="0.25">
      <c r="B1499" s="12">
        <v>34932</v>
      </c>
      <c r="C1499" s="18">
        <v>516.47399900000005</v>
      </c>
    </row>
    <row r="1500" spans="2:3" x14ac:dyDescent="0.25">
      <c r="B1500" s="12">
        <v>34925</v>
      </c>
      <c r="C1500" s="18">
        <v>511.12194799999997</v>
      </c>
    </row>
    <row r="1501" spans="2:3" x14ac:dyDescent="0.25">
      <c r="B1501" s="12">
        <v>34918</v>
      </c>
      <c r="C1501" s="18">
        <v>516.47399900000005</v>
      </c>
    </row>
    <row r="1502" spans="2:3" x14ac:dyDescent="0.25">
      <c r="B1502" s="12">
        <v>34911</v>
      </c>
      <c r="C1502" s="18">
        <v>537.88207999999997</v>
      </c>
    </row>
    <row r="1503" spans="2:3" x14ac:dyDescent="0.25">
      <c r="B1503" s="12">
        <v>34904</v>
      </c>
      <c r="C1503" s="18">
        <v>532.54333499999996</v>
      </c>
    </row>
    <row r="1504" spans="2:3" x14ac:dyDescent="0.25">
      <c r="B1504" s="12">
        <v>34897</v>
      </c>
      <c r="C1504" s="18">
        <v>527.21813999999995</v>
      </c>
    </row>
    <row r="1505" spans="2:3" x14ac:dyDescent="0.25">
      <c r="B1505" s="12">
        <v>34890</v>
      </c>
      <c r="C1505" s="18">
        <v>532.54333499999996</v>
      </c>
    </row>
    <row r="1506" spans="2:3" x14ac:dyDescent="0.25">
      <c r="B1506" s="12">
        <v>34883</v>
      </c>
      <c r="C1506" s="18">
        <v>527.21813999999995</v>
      </c>
    </row>
    <row r="1507" spans="2:3" x14ac:dyDescent="0.25">
      <c r="B1507" s="12">
        <v>34876</v>
      </c>
      <c r="C1507" s="18">
        <v>535.20599400000003</v>
      </c>
    </row>
    <row r="1508" spans="2:3" x14ac:dyDescent="0.25">
      <c r="B1508" s="12">
        <v>34869</v>
      </c>
      <c r="C1508" s="18">
        <v>508.57900999999998</v>
      </c>
    </row>
    <row r="1509" spans="2:3" x14ac:dyDescent="0.25">
      <c r="B1509" s="12">
        <v>34862</v>
      </c>
      <c r="C1509" s="18">
        <v>556.50781300000006</v>
      </c>
    </row>
    <row r="1510" spans="2:3" x14ac:dyDescent="0.25">
      <c r="B1510" s="12">
        <v>34855</v>
      </c>
      <c r="C1510" s="18">
        <v>532.54333499999996</v>
      </c>
    </row>
    <row r="1511" spans="2:3" x14ac:dyDescent="0.25">
      <c r="B1511" s="12">
        <v>34848</v>
      </c>
      <c r="C1511" s="18">
        <v>532.54333499999996</v>
      </c>
    </row>
    <row r="1512" spans="2:3" x14ac:dyDescent="0.25">
      <c r="B1512" s="12">
        <v>34841</v>
      </c>
      <c r="C1512" s="18">
        <v>508.57900999999998</v>
      </c>
    </row>
    <row r="1513" spans="2:3" x14ac:dyDescent="0.25">
      <c r="B1513" s="12">
        <v>34834</v>
      </c>
      <c r="C1513" s="18">
        <v>503.25344799999999</v>
      </c>
    </row>
    <row r="1514" spans="2:3" x14ac:dyDescent="0.25">
      <c r="B1514" s="12">
        <v>34827</v>
      </c>
      <c r="C1514" s="18">
        <v>492.60269199999999</v>
      </c>
    </row>
    <row r="1515" spans="2:3" x14ac:dyDescent="0.25">
      <c r="B1515" s="12">
        <v>34820</v>
      </c>
      <c r="C1515" s="18">
        <v>477.28152499999999</v>
      </c>
    </row>
    <row r="1516" spans="2:3" x14ac:dyDescent="0.25">
      <c r="B1516" s="12">
        <v>34813</v>
      </c>
      <c r="C1516" s="18">
        <v>503.79714999999999</v>
      </c>
    </row>
    <row r="1517" spans="2:3" x14ac:dyDescent="0.25">
      <c r="B1517" s="12">
        <v>34806</v>
      </c>
      <c r="C1517" s="18">
        <v>498.49395800000002</v>
      </c>
    </row>
    <row r="1518" spans="2:3" x14ac:dyDescent="0.25">
      <c r="B1518" s="12">
        <v>34799</v>
      </c>
      <c r="C1518" s="18">
        <v>453.41751099999999</v>
      </c>
    </row>
    <row r="1519" spans="2:3" x14ac:dyDescent="0.25">
      <c r="B1519" s="12">
        <v>34792</v>
      </c>
      <c r="C1519" s="18">
        <v>426.90191700000003</v>
      </c>
    </row>
    <row r="1520" spans="2:3" x14ac:dyDescent="0.25">
      <c r="B1520" s="12">
        <v>34785</v>
      </c>
      <c r="C1520" s="18">
        <v>432.20510899999999</v>
      </c>
    </row>
    <row r="1521" spans="2:3" x14ac:dyDescent="0.25">
      <c r="B1521" s="12">
        <v>34778</v>
      </c>
      <c r="C1521" s="18">
        <v>397.73464999999999</v>
      </c>
    </row>
    <row r="1522" spans="2:3" x14ac:dyDescent="0.25">
      <c r="B1522" s="12">
        <v>34771</v>
      </c>
      <c r="C1522" s="18">
        <v>403.037781</v>
      </c>
    </row>
    <row r="1523" spans="2:3" x14ac:dyDescent="0.25">
      <c r="B1523" s="12">
        <v>34764</v>
      </c>
      <c r="C1523" s="18">
        <v>403.037781</v>
      </c>
    </row>
    <row r="1524" spans="2:3" x14ac:dyDescent="0.25">
      <c r="B1524" s="12">
        <v>34757</v>
      </c>
      <c r="C1524" s="18">
        <v>410.99249300000002</v>
      </c>
    </row>
    <row r="1525" spans="2:3" x14ac:dyDescent="0.25">
      <c r="B1525" s="12">
        <v>34750</v>
      </c>
      <c r="C1525" s="18">
        <v>416.295502</v>
      </c>
    </row>
    <row r="1526" spans="2:3" x14ac:dyDescent="0.25">
      <c r="B1526" s="12">
        <v>34743</v>
      </c>
      <c r="C1526" s="18">
        <v>389.77990699999998</v>
      </c>
    </row>
    <row r="1527" spans="2:3" x14ac:dyDescent="0.25">
      <c r="B1527" s="12">
        <v>34736</v>
      </c>
      <c r="C1527" s="18">
        <v>371.21902499999999</v>
      </c>
    </row>
    <row r="1528" spans="2:3" x14ac:dyDescent="0.25">
      <c r="B1528" s="12">
        <v>34729</v>
      </c>
      <c r="C1528" s="18">
        <v>365.915863</v>
      </c>
    </row>
    <row r="1529" spans="2:3" x14ac:dyDescent="0.25">
      <c r="B1529" s="12">
        <v>34722</v>
      </c>
      <c r="C1529" s="18">
        <v>371.21902499999999</v>
      </c>
    </row>
    <row r="1530" spans="2:3" x14ac:dyDescent="0.25">
      <c r="B1530" s="12">
        <v>34715</v>
      </c>
      <c r="C1530" s="18">
        <v>387.12832600000002</v>
      </c>
    </row>
    <row r="1531" spans="2:3" x14ac:dyDescent="0.25">
      <c r="B1531" s="12">
        <v>34708</v>
      </c>
      <c r="C1531" s="18">
        <v>374.400665</v>
      </c>
    </row>
    <row r="1532" spans="2:3" x14ac:dyDescent="0.25">
      <c r="B1532" s="12">
        <v>34701</v>
      </c>
      <c r="C1532" s="18">
        <v>400.76709</v>
      </c>
    </row>
    <row r="1533" spans="2:3" x14ac:dyDescent="0.25">
      <c r="B1533" s="12">
        <v>34694</v>
      </c>
      <c r="C1533" s="18">
        <v>390.22052000000002</v>
      </c>
    </row>
    <row r="1534" spans="2:3" x14ac:dyDescent="0.25">
      <c r="B1534" s="12">
        <v>34687</v>
      </c>
      <c r="C1534" s="18">
        <v>403.40353399999998</v>
      </c>
    </row>
    <row r="1535" spans="2:3" x14ac:dyDescent="0.25">
      <c r="B1535" s="12">
        <v>34680</v>
      </c>
      <c r="C1535" s="18">
        <v>400.76709</v>
      </c>
    </row>
    <row r="1536" spans="2:3" x14ac:dyDescent="0.25">
      <c r="B1536" s="12">
        <v>34673</v>
      </c>
      <c r="C1536" s="18">
        <v>384.94735700000001</v>
      </c>
    </row>
    <row r="1537" spans="2:3" x14ac:dyDescent="0.25">
      <c r="B1537" s="12">
        <v>34666</v>
      </c>
      <c r="C1537" s="18">
        <v>411.31347699999998</v>
      </c>
    </row>
    <row r="1538" spans="2:3" x14ac:dyDescent="0.25">
      <c r="B1538" s="12">
        <v>34659</v>
      </c>
      <c r="C1538" s="18">
        <v>424.49685699999998</v>
      </c>
    </row>
    <row r="1539" spans="2:3" x14ac:dyDescent="0.25">
      <c r="B1539" s="12">
        <v>34652</v>
      </c>
      <c r="C1539" s="18">
        <v>448.22607399999998</v>
      </c>
    </row>
    <row r="1540" spans="2:3" x14ac:dyDescent="0.25">
      <c r="B1540" s="12">
        <v>34645</v>
      </c>
      <c r="C1540" s="18">
        <v>477.22915599999999</v>
      </c>
    </row>
    <row r="1541" spans="2:3" x14ac:dyDescent="0.25">
      <c r="B1541" s="12">
        <v>34638</v>
      </c>
      <c r="C1541" s="18">
        <v>479.86575299999998</v>
      </c>
    </row>
    <row r="1542" spans="2:3" x14ac:dyDescent="0.25">
      <c r="B1542" s="12">
        <v>34631</v>
      </c>
      <c r="C1542" s="18">
        <v>480.40460200000001</v>
      </c>
    </row>
    <row r="1543" spans="2:3" x14ac:dyDescent="0.25">
      <c r="B1543" s="12">
        <v>34624</v>
      </c>
      <c r="C1543" s="18">
        <v>488.28002900000001</v>
      </c>
    </row>
    <row r="1544" spans="2:3" x14ac:dyDescent="0.25">
      <c r="B1544" s="12">
        <v>34617</v>
      </c>
      <c r="C1544" s="18">
        <v>475.15417500000001</v>
      </c>
    </row>
    <row r="1545" spans="2:3" x14ac:dyDescent="0.25">
      <c r="B1545" s="12">
        <v>34610</v>
      </c>
      <c r="C1545" s="18">
        <v>467.278839</v>
      </c>
    </row>
    <row r="1546" spans="2:3" x14ac:dyDescent="0.25">
      <c r="B1546" s="12">
        <v>34603</v>
      </c>
      <c r="C1546" s="18">
        <v>451.52804600000002</v>
      </c>
    </row>
    <row r="1547" spans="2:3" x14ac:dyDescent="0.25">
      <c r="B1547" s="12">
        <v>34596</v>
      </c>
      <c r="C1547" s="18">
        <v>451.52804600000002</v>
      </c>
    </row>
    <row r="1548" spans="2:3" x14ac:dyDescent="0.25">
      <c r="B1548" s="12">
        <v>34589</v>
      </c>
      <c r="C1548" s="18">
        <v>477.77941900000002</v>
      </c>
    </row>
    <row r="1549" spans="2:3" x14ac:dyDescent="0.25">
      <c r="B1549" s="12">
        <v>34582</v>
      </c>
      <c r="C1549" s="18">
        <v>480.40460200000001</v>
      </c>
    </row>
    <row r="1550" spans="2:3" x14ac:dyDescent="0.25">
      <c r="B1550" s="12">
        <v>34575</v>
      </c>
      <c r="C1550" s="18">
        <v>488.28002900000001</v>
      </c>
    </row>
    <row r="1551" spans="2:3" x14ac:dyDescent="0.25">
      <c r="B1551" s="12">
        <v>34568</v>
      </c>
      <c r="C1551" s="18">
        <v>456.77810699999998</v>
      </c>
    </row>
    <row r="1552" spans="2:3" x14ac:dyDescent="0.25">
      <c r="B1552" s="12">
        <v>34561</v>
      </c>
      <c r="C1552" s="18">
        <v>451.52804600000002</v>
      </c>
    </row>
    <row r="1553" spans="2:3" x14ac:dyDescent="0.25">
      <c r="B1553" s="12">
        <v>34554</v>
      </c>
      <c r="C1553" s="18">
        <v>472.52923600000003</v>
      </c>
    </row>
    <row r="1554" spans="2:3" x14ac:dyDescent="0.25">
      <c r="B1554" s="12">
        <v>34547</v>
      </c>
      <c r="C1554" s="18">
        <v>488.28002900000001</v>
      </c>
    </row>
    <row r="1555" spans="2:3" x14ac:dyDescent="0.25">
      <c r="B1555" s="12">
        <v>34540</v>
      </c>
      <c r="C1555" s="18">
        <v>496.64685100000003</v>
      </c>
    </row>
    <row r="1556" spans="2:3" x14ac:dyDescent="0.25">
      <c r="B1556" s="12">
        <v>34533</v>
      </c>
      <c r="C1556" s="18">
        <v>512.33068800000001</v>
      </c>
    </row>
    <row r="1557" spans="2:3" x14ac:dyDescent="0.25">
      <c r="B1557" s="12">
        <v>34526</v>
      </c>
      <c r="C1557" s="18">
        <v>496.64685100000003</v>
      </c>
    </row>
    <row r="1558" spans="2:3" x14ac:dyDescent="0.25">
      <c r="B1558" s="12">
        <v>34519</v>
      </c>
      <c r="C1558" s="18">
        <v>483.577179</v>
      </c>
    </row>
    <row r="1559" spans="2:3" x14ac:dyDescent="0.25">
      <c r="B1559" s="12">
        <v>34512</v>
      </c>
      <c r="C1559" s="18">
        <v>483.577179</v>
      </c>
    </row>
    <row r="1560" spans="2:3" x14ac:dyDescent="0.25">
      <c r="B1560" s="12">
        <v>34505</v>
      </c>
      <c r="C1560" s="18">
        <v>460.051941</v>
      </c>
    </row>
    <row r="1561" spans="2:3" x14ac:dyDescent="0.25">
      <c r="B1561" s="12">
        <v>34498</v>
      </c>
      <c r="C1561" s="18">
        <v>449.59619099999998</v>
      </c>
    </row>
    <row r="1562" spans="2:3" x14ac:dyDescent="0.25">
      <c r="B1562" s="12">
        <v>34491</v>
      </c>
      <c r="C1562" s="18">
        <v>423.45697000000001</v>
      </c>
    </row>
    <row r="1563" spans="2:3" x14ac:dyDescent="0.25">
      <c r="B1563" s="12">
        <v>34484</v>
      </c>
      <c r="C1563" s="18">
        <v>431.298767</v>
      </c>
    </row>
    <row r="1564" spans="2:3" x14ac:dyDescent="0.25">
      <c r="B1564" s="12">
        <v>34477</v>
      </c>
      <c r="C1564" s="18">
        <v>449.59619099999998</v>
      </c>
    </row>
    <row r="1565" spans="2:3" x14ac:dyDescent="0.25">
      <c r="B1565" s="12">
        <v>34470</v>
      </c>
      <c r="C1565" s="18">
        <v>431.298767</v>
      </c>
    </row>
    <row r="1566" spans="2:3" x14ac:dyDescent="0.25">
      <c r="B1566" s="12">
        <v>34463</v>
      </c>
      <c r="C1566" s="18">
        <v>433.91265900000002</v>
      </c>
    </row>
    <row r="1567" spans="2:3" x14ac:dyDescent="0.25">
      <c r="B1567" s="12">
        <v>34456</v>
      </c>
      <c r="C1567" s="18">
        <v>439.572968</v>
      </c>
    </row>
    <row r="1568" spans="2:3" x14ac:dyDescent="0.25">
      <c r="B1568" s="12">
        <v>34449</v>
      </c>
      <c r="C1568" s="18">
        <v>436.97183200000001</v>
      </c>
    </row>
    <row r="1569" spans="2:3" x14ac:dyDescent="0.25">
      <c r="B1569" s="12">
        <v>34442</v>
      </c>
      <c r="C1569" s="18">
        <v>421.365814</v>
      </c>
    </row>
    <row r="1570" spans="2:3" x14ac:dyDescent="0.25">
      <c r="B1570" s="12">
        <v>34435</v>
      </c>
      <c r="C1570" s="18">
        <v>429.16882299999997</v>
      </c>
    </row>
    <row r="1571" spans="2:3" x14ac:dyDescent="0.25">
      <c r="B1571" s="12">
        <v>34428</v>
      </c>
      <c r="C1571" s="18">
        <v>421.365814</v>
      </c>
    </row>
    <row r="1572" spans="2:3" x14ac:dyDescent="0.25">
      <c r="B1572" s="12">
        <v>34421</v>
      </c>
      <c r="C1572" s="18">
        <v>405.75952100000001</v>
      </c>
    </row>
    <row r="1573" spans="2:3" x14ac:dyDescent="0.25">
      <c r="B1573" s="12">
        <v>34414</v>
      </c>
      <c r="C1573" s="18">
        <v>478.58853099999999</v>
      </c>
    </row>
    <row r="1574" spans="2:3" x14ac:dyDescent="0.25">
      <c r="B1574" s="12">
        <v>34407</v>
      </c>
      <c r="C1574" s="18">
        <v>470.78515599999997</v>
      </c>
    </row>
    <row r="1575" spans="2:3" x14ac:dyDescent="0.25">
      <c r="B1575" s="12">
        <v>34400</v>
      </c>
      <c r="C1575" s="18">
        <v>418.76495399999999</v>
      </c>
    </row>
    <row r="1576" spans="2:3" x14ac:dyDescent="0.25">
      <c r="B1576" s="12">
        <v>34393</v>
      </c>
      <c r="C1576" s="18">
        <v>439.572968</v>
      </c>
    </row>
    <row r="1577" spans="2:3" x14ac:dyDescent="0.25">
      <c r="B1577" s="12">
        <v>34386</v>
      </c>
      <c r="C1577" s="18">
        <v>447.37591600000002</v>
      </c>
    </row>
    <row r="1578" spans="2:3" x14ac:dyDescent="0.25">
      <c r="B1578" s="12">
        <v>34379</v>
      </c>
      <c r="C1578" s="18">
        <v>475.98700000000002</v>
      </c>
    </row>
    <row r="1579" spans="2:3" x14ac:dyDescent="0.25">
      <c r="B1579" s="12">
        <v>34372</v>
      </c>
      <c r="C1579" s="18">
        <v>431.76992799999999</v>
      </c>
    </row>
    <row r="1580" spans="2:3" x14ac:dyDescent="0.25">
      <c r="B1580" s="12">
        <v>34365</v>
      </c>
      <c r="C1580" s="18">
        <v>452.57806399999998</v>
      </c>
    </row>
    <row r="1581" spans="2:3" x14ac:dyDescent="0.25">
      <c r="B1581" s="12">
        <v>34358</v>
      </c>
      <c r="C1581" s="18">
        <v>416.67114299999997</v>
      </c>
    </row>
    <row r="1582" spans="2:3" x14ac:dyDescent="0.25">
      <c r="B1582" s="12">
        <v>34351</v>
      </c>
      <c r="C1582" s="18">
        <v>427.02298000000002</v>
      </c>
    </row>
    <row r="1583" spans="2:3" x14ac:dyDescent="0.25">
      <c r="B1583" s="12">
        <v>34344</v>
      </c>
      <c r="C1583" s="18">
        <v>434.78698700000001</v>
      </c>
    </row>
    <row r="1584" spans="2:3" x14ac:dyDescent="0.25">
      <c r="B1584" s="12">
        <v>34337</v>
      </c>
      <c r="C1584" s="18">
        <v>421.84710699999999</v>
      </c>
    </row>
    <row r="1585" spans="2:3" x14ac:dyDescent="0.25">
      <c r="B1585" s="12">
        <v>34330</v>
      </c>
      <c r="C1585" s="18">
        <v>414.082855</v>
      </c>
    </row>
    <row r="1586" spans="2:3" x14ac:dyDescent="0.25">
      <c r="B1586" s="12">
        <v>34323</v>
      </c>
      <c r="C1586" s="18">
        <v>414.082855</v>
      </c>
    </row>
    <row r="1587" spans="2:3" x14ac:dyDescent="0.25">
      <c r="B1587" s="12">
        <v>34316</v>
      </c>
      <c r="C1587" s="18">
        <v>414.082855</v>
      </c>
    </row>
    <row r="1588" spans="2:3" x14ac:dyDescent="0.25">
      <c r="B1588" s="12">
        <v>34309</v>
      </c>
      <c r="C1588" s="18">
        <v>421.84710699999999</v>
      </c>
    </row>
    <row r="1589" spans="2:3" x14ac:dyDescent="0.25">
      <c r="B1589" s="12">
        <v>34302</v>
      </c>
      <c r="C1589" s="18">
        <v>416.67114299999997</v>
      </c>
    </row>
    <row r="1590" spans="2:3" x14ac:dyDescent="0.25">
      <c r="B1590" s="12">
        <v>34295</v>
      </c>
      <c r="C1590" s="18">
        <v>450.31521600000002</v>
      </c>
    </row>
    <row r="1591" spans="2:3" x14ac:dyDescent="0.25">
      <c r="B1591" s="12">
        <v>34288</v>
      </c>
      <c r="C1591" s="18">
        <v>468.43121300000001</v>
      </c>
    </row>
    <row r="1592" spans="2:3" x14ac:dyDescent="0.25">
      <c r="B1592" s="12">
        <v>34281</v>
      </c>
      <c r="C1592" s="18">
        <v>489.13534499999997</v>
      </c>
    </row>
    <row r="1593" spans="2:3" x14ac:dyDescent="0.25">
      <c r="B1593" s="12">
        <v>34274</v>
      </c>
      <c r="C1593" s="18">
        <v>443.18240400000002</v>
      </c>
    </row>
    <row r="1594" spans="2:3" x14ac:dyDescent="0.25">
      <c r="B1594" s="12">
        <v>34267</v>
      </c>
      <c r="C1594" s="18">
        <v>468.94882200000001</v>
      </c>
    </row>
    <row r="1595" spans="2:3" x14ac:dyDescent="0.25">
      <c r="B1595" s="12">
        <v>34260</v>
      </c>
      <c r="C1595" s="18">
        <v>484.40869099999998</v>
      </c>
    </row>
    <row r="1596" spans="2:3" x14ac:dyDescent="0.25">
      <c r="B1596" s="12">
        <v>34253</v>
      </c>
      <c r="C1596" s="18">
        <v>492.13870200000002</v>
      </c>
    </row>
    <row r="1597" spans="2:3" x14ac:dyDescent="0.25">
      <c r="B1597" s="12">
        <v>34246</v>
      </c>
      <c r="C1597" s="18">
        <v>517.90496800000005</v>
      </c>
    </row>
    <row r="1598" spans="2:3" x14ac:dyDescent="0.25">
      <c r="B1598" s="12">
        <v>34239</v>
      </c>
      <c r="C1598" s="18">
        <v>520.48175000000003</v>
      </c>
    </row>
    <row r="1599" spans="2:3" x14ac:dyDescent="0.25">
      <c r="B1599" s="12">
        <v>34232</v>
      </c>
      <c r="C1599" s="18">
        <v>412.26266500000003</v>
      </c>
    </row>
    <row r="1600" spans="2:3" x14ac:dyDescent="0.25">
      <c r="B1600" s="12">
        <v>34225</v>
      </c>
      <c r="C1600" s="18">
        <v>404.53289799999999</v>
      </c>
    </row>
    <row r="1601" spans="2:3" x14ac:dyDescent="0.25">
      <c r="B1601" s="12">
        <v>34218</v>
      </c>
      <c r="C1601" s="18">
        <v>401.95614599999999</v>
      </c>
    </row>
    <row r="1602" spans="2:3" x14ac:dyDescent="0.25">
      <c r="B1602" s="12">
        <v>34211</v>
      </c>
      <c r="C1602" s="18">
        <v>419.992615</v>
      </c>
    </row>
    <row r="1603" spans="2:3" x14ac:dyDescent="0.25">
      <c r="B1603" s="12">
        <v>34204</v>
      </c>
      <c r="C1603" s="18">
        <v>448.33587599999998</v>
      </c>
    </row>
    <row r="1604" spans="2:3" x14ac:dyDescent="0.25">
      <c r="B1604" s="12">
        <v>34197</v>
      </c>
      <c r="C1604" s="18">
        <v>453.48873900000001</v>
      </c>
    </row>
    <row r="1605" spans="2:3" x14ac:dyDescent="0.25">
      <c r="B1605" s="12">
        <v>34190</v>
      </c>
      <c r="C1605" s="18">
        <v>448.33587599999998</v>
      </c>
    </row>
    <row r="1606" spans="2:3" x14ac:dyDescent="0.25">
      <c r="B1606" s="12">
        <v>34183</v>
      </c>
      <c r="C1606" s="18">
        <v>401.95614599999999</v>
      </c>
    </row>
    <row r="1607" spans="2:3" x14ac:dyDescent="0.25">
      <c r="B1607" s="12">
        <v>34176</v>
      </c>
      <c r="C1607" s="18">
        <v>399.98330700000002</v>
      </c>
    </row>
    <row r="1608" spans="2:3" x14ac:dyDescent="0.25">
      <c r="B1608" s="12">
        <v>34169</v>
      </c>
      <c r="C1608" s="18">
        <v>415.36734000000001</v>
      </c>
    </row>
    <row r="1609" spans="2:3" x14ac:dyDescent="0.25">
      <c r="B1609" s="12">
        <v>34162</v>
      </c>
      <c r="C1609" s="18">
        <v>420.495453</v>
      </c>
    </row>
    <row r="1610" spans="2:3" x14ac:dyDescent="0.25">
      <c r="B1610" s="12">
        <v>34155</v>
      </c>
      <c r="C1610" s="18">
        <v>420.495453</v>
      </c>
    </row>
    <row r="1611" spans="2:3" x14ac:dyDescent="0.25">
      <c r="B1611" s="12">
        <v>34148</v>
      </c>
      <c r="C1611" s="18">
        <v>441.00720200000001</v>
      </c>
    </row>
    <row r="1612" spans="2:3" x14ac:dyDescent="0.25">
      <c r="B1612" s="12">
        <v>34141</v>
      </c>
      <c r="C1612" s="18">
        <v>433.31549100000001</v>
      </c>
    </row>
    <row r="1613" spans="2:3" x14ac:dyDescent="0.25">
      <c r="B1613" s="12">
        <v>34134</v>
      </c>
      <c r="C1613" s="18">
        <v>458.95529199999999</v>
      </c>
    </row>
    <row r="1614" spans="2:3" x14ac:dyDescent="0.25">
      <c r="B1614" s="12">
        <v>34127</v>
      </c>
      <c r="C1614" s="18">
        <v>502.543091</v>
      </c>
    </row>
    <row r="1615" spans="2:3" x14ac:dyDescent="0.25">
      <c r="B1615" s="12">
        <v>34120</v>
      </c>
      <c r="C1615" s="18">
        <v>541.00305200000003</v>
      </c>
    </row>
    <row r="1616" spans="2:3" x14ac:dyDescent="0.25">
      <c r="B1616" s="12">
        <v>34113</v>
      </c>
      <c r="C1616" s="18">
        <v>523.05517599999996</v>
      </c>
    </row>
    <row r="1617" spans="2:3" x14ac:dyDescent="0.25">
      <c r="B1617" s="12">
        <v>34106</v>
      </c>
      <c r="C1617" s="18">
        <v>512.79925500000002</v>
      </c>
    </row>
    <row r="1618" spans="2:3" x14ac:dyDescent="0.25">
      <c r="B1618" s="12">
        <v>34099</v>
      </c>
      <c r="C1618" s="18">
        <v>507.671356</v>
      </c>
    </row>
    <row r="1619" spans="2:3" x14ac:dyDescent="0.25">
      <c r="B1619" s="12">
        <v>34092</v>
      </c>
      <c r="C1619" s="18">
        <v>484.59530599999999</v>
      </c>
    </row>
    <row r="1620" spans="2:3" x14ac:dyDescent="0.25">
      <c r="B1620" s="12">
        <v>34085</v>
      </c>
      <c r="C1620" s="18">
        <v>471.77511600000003</v>
      </c>
    </row>
    <row r="1621" spans="2:3" x14ac:dyDescent="0.25">
      <c r="B1621" s="12">
        <v>34078</v>
      </c>
      <c r="C1621" s="18">
        <v>464.08340500000003</v>
      </c>
    </row>
    <row r="1622" spans="2:3" x14ac:dyDescent="0.25">
      <c r="B1622" s="12">
        <v>34071</v>
      </c>
      <c r="C1622" s="18">
        <v>512.79925500000002</v>
      </c>
    </row>
    <row r="1623" spans="2:3" x14ac:dyDescent="0.25">
      <c r="B1623" s="12">
        <v>34064</v>
      </c>
      <c r="C1623" s="18">
        <v>476.903412</v>
      </c>
    </row>
    <row r="1624" spans="2:3" x14ac:dyDescent="0.25">
      <c r="B1624" s="12">
        <v>34057</v>
      </c>
      <c r="C1624" s="18">
        <v>472.29904199999999</v>
      </c>
    </row>
    <row r="1625" spans="2:3" x14ac:dyDescent="0.25">
      <c r="B1625" s="12">
        <v>34050</v>
      </c>
      <c r="C1625" s="18">
        <v>495.27593999999999</v>
      </c>
    </row>
    <row r="1626" spans="2:3" x14ac:dyDescent="0.25">
      <c r="B1626" s="12">
        <v>34043</v>
      </c>
      <c r="C1626" s="18">
        <v>456.98129299999999</v>
      </c>
    </row>
    <row r="1627" spans="2:3" x14ac:dyDescent="0.25">
      <c r="B1627" s="12">
        <v>34036</v>
      </c>
      <c r="C1627" s="18">
        <v>426.34576399999997</v>
      </c>
    </row>
    <row r="1628" spans="2:3" x14ac:dyDescent="0.25">
      <c r="B1628" s="12">
        <v>34029</v>
      </c>
      <c r="C1628" s="18">
        <v>436.55761699999999</v>
      </c>
    </row>
    <row r="1629" spans="2:3" x14ac:dyDescent="0.25">
      <c r="B1629" s="12">
        <v>34022</v>
      </c>
      <c r="C1629" s="18">
        <v>446.76953099999997</v>
      </c>
    </row>
    <row r="1630" spans="2:3" x14ac:dyDescent="0.25">
      <c r="B1630" s="12">
        <v>34015</v>
      </c>
      <c r="C1630" s="18">
        <v>413.58084100000002</v>
      </c>
    </row>
    <row r="1631" spans="2:3" x14ac:dyDescent="0.25">
      <c r="B1631" s="12">
        <v>34008</v>
      </c>
      <c r="C1631" s="18">
        <v>398.26299999999998</v>
      </c>
    </row>
    <row r="1632" spans="2:3" x14ac:dyDescent="0.25">
      <c r="B1632" s="12">
        <v>34001</v>
      </c>
      <c r="C1632" s="18">
        <v>380.39218099999999</v>
      </c>
    </row>
    <row r="1633" spans="2:3" x14ac:dyDescent="0.25">
      <c r="B1633" s="12">
        <v>33994</v>
      </c>
      <c r="C1633" s="18">
        <v>359.96850599999999</v>
      </c>
    </row>
    <row r="1634" spans="2:3" x14ac:dyDescent="0.25">
      <c r="B1634" s="12">
        <v>33987</v>
      </c>
      <c r="C1634" s="18">
        <v>349.756531</v>
      </c>
    </row>
    <row r="1635" spans="2:3" x14ac:dyDescent="0.25">
      <c r="B1635" s="12">
        <v>33980</v>
      </c>
      <c r="C1635" s="18">
        <v>347.20373499999999</v>
      </c>
    </row>
    <row r="1636" spans="2:3" x14ac:dyDescent="0.25">
      <c r="B1636" s="12">
        <v>33973</v>
      </c>
      <c r="C1636" s="18">
        <v>352.30969199999998</v>
      </c>
    </row>
    <row r="1637" spans="2:3" x14ac:dyDescent="0.25">
      <c r="B1637" s="12">
        <v>33966</v>
      </c>
      <c r="C1637" s="18">
        <v>378.83944700000001</v>
      </c>
    </row>
    <row r="1638" spans="2:3" x14ac:dyDescent="0.25">
      <c r="B1638" s="12">
        <v>33959</v>
      </c>
      <c r="C1638" s="18">
        <v>376.29711900000001</v>
      </c>
    </row>
    <row r="1639" spans="2:3" x14ac:dyDescent="0.25">
      <c r="B1639" s="12">
        <v>33952</v>
      </c>
      <c r="C1639" s="18">
        <v>381.38241599999998</v>
      </c>
    </row>
    <row r="1640" spans="2:3" x14ac:dyDescent="0.25">
      <c r="B1640" s="12">
        <v>33945</v>
      </c>
      <c r="C1640" s="18">
        <v>383.92459100000002</v>
      </c>
    </row>
    <row r="1641" spans="2:3" x14ac:dyDescent="0.25">
      <c r="B1641" s="12">
        <v>33938</v>
      </c>
      <c r="C1641" s="18">
        <v>361.04165599999999</v>
      </c>
    </row>
    <row r="1642" spans="2:3" x14ac:dyDescent="0.25">
      <c r="B1642" s="12">
        <v>33931</v>
      </c>
      <c r="C1642" s="18">
        <v>396.63748199999998</v>
      </c>
    </row>
    <row r="1643" spans="2:3" x14ac:dyDescent="0.25">
      <c r="B1643" s="12">
        <v>33924</v>
      </c>
      <c r="C1643" s="18">
        <v>406.807434</v>
      </c>
    </row>
    <row r="1644" spans="2:3" x14ac:dyDescent="0.25">
      <c r="B1644" s="12">
        <v>33917</v>
      </c>
      <c r="C1644" s="18">
        <v>391.552368</v>
      </c>
    </row>
    <row r="1645" spans="2:3" x14ac:dyDescent="0.25">
      <c r="B1645" s="12">
        <v>33910</v>
      </c>
      <c r="C1645" s="18">
        <v>389.00979599999999</v>
      </c>
    </row>
    <row r="1646" spans="2:3" x14ac:dyDescent="0.25">
      <c r="B1646" s="12">
        <v>33903</v>
      </c>
      <c r="C1646" s="18">
        <v>396.63748199999998</v>
      </c>
    </row>
    <row r="1647" spans="2:3" x14ac:dyDescent="0.25">
      <c r="B1647" s="12">
        <v>33896</v>
      </c>
      <c r="C1647" s="18">
        <v>424.60531600000002</v>
      </c>
    </row>
    <row r="1648" spans="2:3" x14ac:dyDescent="0.25">
      <c r="B1648" s="12">
        <v>33889</v>
      </c>
      <c r="C1648" s="18">
        <v>401.722534</v>
      </c>
    </row>
    <row r="1649" spans="2:3" x14ac:dyDescent="0.25">
      <c r="B1649" s="12">
        <v>33882</v>
      </c>
      <c r="C1649" s="18">
        <v>394.09506199999998</v>
      </c>
    </row>
    <row r="1650" spans="2:3" x14ac:dyDescent="0.25">
      <c r="B1650" s="12">
        <v>33875</v>
      </c>
      <c r="C1650" s="18">
        <v>372.23925800000001</v>
      </c>
    </row>
    <row r="1651" spans="2:3" x14ac:dyDescent="0.25">
      <c r="B1651" s="12">
        <v>33868</v>
      </c>
      <c r="C1651" s="18">
        <v>382.36816399999998</v>
      </c>
    </row>
    <row r="1652" spans="2:3" x14ac:dyDescent="0.25">
      <c r="B1652" s="12">
        <v>33861</v>
      </c>
      <c r="C1652" s="18">
        <v>389.965057</v>
      </c>
    </row>
    <row r="1653" spans="2:3" x14ac:dyDescent="0.25">
      <c r="B1653" s="12">
        <v>33854</v>
      </c>
      <c r="C1653" s="18">
        <v>369.70697000000001</v>
      </c>
    </row>
    <row r="1654" spans="2:3" x14ac:dyDescent="0.25">
      <c r="B1654" s="12">
        <v>33847</v>
      </c>
      <c r="C1654" s="18">
        <v>364.642517</v>
      </c>
    </row>
    <row r="1655" spans="2:3" x14ac:dyDescent="0.25">
      <c r="B1655" s="12">
        <v>33840</v>
      </c>
      <c r="C1655" s="18">
        <v>364.642517</v>
      </c>
    </row>
    <row r="1656" spans="2:3" x14ac:dyDescent="0.25">
      <c r="B1656" s="12">
        <v>33833</v>
      </c>
      <c r="C1656" s="18">
        <v>341.85247800000002</v>
      </c>
    </row>
    <row r="1657" spans="2:3" x14ac:dyDescent="0.25">
      <c r="B1657" s="12">
        <v>33826</v>
      </c>
      <c r="C1657" s="18">
        <v>334.255585</v>
      </c>
    </row>
    <row r="1658" spans="2:3" x14ac:dyDescent="0.25">
      <c r="B1658" s="12">
        <v>33819</v>
      </c>
      <c r="C1658" s="18">
        <v>329.19125400000001</v>
      </c>
    </row>
    <row r="1659" spans="2:3" x14ac:dyDescent="0.25">
      <c r="B1659" s="12">
        <v>33812</v>
      </c>
      <c r="C1659" s="18">
        <v>334.255585</v>
      </c>
    </row>
    <row r="1660" spans="2:3" x14ac:dyDescent="0.25">
      <c r="B1660" s="12">
        <v>33805</v>
      </c>
      <c r="C1660" s="18">
        <v>308.93325800000002</v>
      </c>
    </row>
    <row r="1661" spans="2:3" x14ac:dyDescent="0.25">
      <c r="B1661" s="12">
        <v>33798</v>
      </c>
      <c r="C1661" s="18">
        <v>311.465485</v>
      </c>
    </row>
    <row r="1662" spans="2:3" x14ac:dyDescent="0.25">
      <c r="B1662" s="12">
        <v>33791</v>
      </c>
      <c r="C1662" s="18">
        <v>311.465485</v>
      </c>
    </row>
    <row r="1663" spans="2:3" x14ac:dyDescent="0.25">
      <c r="B1663" s="12">
        <v>33784</v>
      </c>
      <c r="C1663" s="18">
        <v>303.86880500000001</v>
      </c>
    </row>
    <row r="1664" spans="2:3" x14ac:dyDescent="0.25">
      <c r="B1664" s="12">
        <v>33777</v>
      </c>
      <c r="C1664" s="18">
        <v>302.34948700000001</v>
      </c>
    </row>
    <row r="1665" spans="2:3" x14ac:dyDescent="0.25">
      <c r="B1665" s="12">
        <v>33770</v>
      </c>
      <c r="C1665" s="18">
        <v>314.94729599999999</v>
      </c>
    </row>
    <row r="1666" spans="2:3" x14ac:dyDescent="0.25">
      <c r="B1666" s="12">
        <v>33763</v>
      </c>
      <c r="C1666" s="18">
        <v>312.42791699999998</v>
      </c>
    </row>
    <row r="1667" spans="2:3" x14ac:dyDescent="0.25">
      <c r="B1667" s="12">
        <v>33756</v>
      </c>
      <c r="C1667" s="18">
        <v>314.94729599999999</v>
      </c>
    </row>
    <row r="1668" spans="2:3" x14ac:dyDescent="0.25">
      <c r="B1668" s="12">
        <v>33749</v>
      </c>
      <c r="C1668" s="18">
        <v>325.02572600000002</v>
      </c>
    </row>
    <row r="1669" spans="2:3" x14ac:dyDescent="0.25">
      <c r="B1669" s="12">
        <v>33742</v>
      </c>
      <c r="C1669" s="18">
        <v>312.42791699999998</v>
      </c>
    </row>
    <row r="1670" spans="2:3" x14ac:dyDescent="0.25">
      <c r="B1670" s="12">
        <v>33735</v>
      </c>
      <c r="C1670" s="18">
        <v>289.75158699999997</v>
      </c>
    </row>
    <row r="1671" spans="2:3" x14ac:dyDescent="0.25">
      <c r="B1671" s="12">
        <v>33728</v>
      </c>
      <c r="C1671" s="18">
        <v>307.38867199999999</v>
      </c>
    </row>
    <row r="1672" spans="2:3" x14ac:dyDescent="0.25">
      <c r="B1672" s="12">
        <v>33721</v>
      </c>
      <c r="C1672" s="18">
        <v>304.86908</v>
      </c>
    </row>
    <row r="1673" spans="2:3" x14ac:dyDescent="0.25">
      <c r="B1673" s="12">
        <v>33714</v>
      </c>
      <c r="C1673" s="18">
        <v>299.82998700000002</v>
      </c>
    </row>
    <row r="1674" spans="2:3" x14ac:dyDescent="0.25">
      <c r="B1674" s="12">
        <v>33707</v>
      </c>
      <c r="C1674" s="18">
        <v>277.15368699999999</v>
      </c>
    </row>
    <row r="1675" spans="2:3" x14ac:dyDescent="0.25">
      <c r="B1675" s="12">
        <v>33700</v>
      </c>
      <c r="C1675" s="18">
        <v>264.55581699999999</v>
      </c>
    </row>
    <row r="1676" spans="2:3" x14ac:dyDescent="0.25">
      <c r="B1676" s="12">
        <v>33693</v>
      </c>
      <c r="C1676" s="18">
        <v>251.95791600000001</v>
      </c>
    </row>
    <row r="1677" spans="2:3" x14ac:dyDescent="0.25">
      <c r="B1677" s="12">
        <v>33686</v>
      </c>
      <c r="C1677" s="18">
        <v>246.918655</v>
      </c>
    </row>
    <row r="1678" spans="2:3" x14ac:dyDescent="0.25">
      <c r="B1678" s="12">
        <v>33679</v>
      </c>
      <c r="C1678" s="18">
        <v>244.39918499999999</v>
      </c>
    </row>
    <row r="1679" spans="2:3" x14ac:dyDescent="0.25">
      <c r="B1679" s="12">
        <v>33672</v>
      </c>
      <c r="C1679" s="18">
        <v>256.997162</v>
      </c>
    </row>
    <row r="1680" spans="2:3" x14ac:dyDescent="0.25">
      <c r="B1680" s="12">
        <v>33665</v>
      </c>
      <c r="C1680" s="18">
        <v>267.07531699999998</v>
      </c>
    </row>
    <row r="1681" spans="2:3" x14ac:dyDescent="0.25">
      <c r="B1681" s="12">
        <v>33658</v>
      </c>
      <c r="C1681" s="18">
        <v>272.11471599999999</v>
      </c>
    </row>
    <row r="1682" spans="2:3" x14ac:dyDescent="0.25">
      <c r="B1682" s="12">
        <v>33651</v>
      </c>
      <c r="C1682" s="18">
        <v>282.19293199999998</v>
      </c>
    </row>
    <row r="1683" spans="2:3" x14ac:dyDescent="0.25">
      <c r="B1683" s="12">
        <v>33644</v>
      </c>
      <c r="C1683" s="18">
        <v>287.231964</v>
      </c>
    </row>
    <row r="1684" spans="2:3" x14ac:dyDescent="0.25">
      <c r="B1684" s="12">
        <v>33637</v>
      </c>
      <c r="C1684" s="18">
        <v>259.51669299999998</v>
      </c>
    </row>
    <row r="1685" spans="2:3" x14ac:dyDescent="0.25">
      <c r="B1685" s="12">
        <v>33630</v>
      </c>
      <c r="C1685" s="18">
        <v>251.95791600000001</v>
      </c>
    </row>
    <row r="1686" spans="2:3" x14ac:dyDescent="0.25">
      <c r="B1686" s="12">
        <v>33623</v>
      </c>
      <c r="C1686" s="18">
        <v>269.595123</v>
      </c>
    </row>
    <row r="1687" spans="2:3" x14ac:dyDescent="0.25">
      <c r="B1687" s="12">
        <v>33616</v>
      </c>
      <c r="C1687" s="18">
        <v>274.63421599999998</v>
      </c>
    </row>
    <row r="1688" spans="2:3" x14ac:dyDescent="0.25">
      <c r="B1688" s="12">
        <v>33609</v>
      </c>
      <c r="C1688" s="18">
        <v>234.320877</v>
      </c>
    </row>
    <row r="1689" spans="2:3" x14ac:dyDescent="0.25">
      <c r="B1689" s="12">
        <v>33602</v>
      </c>
      <c r="C1689" s="18">
        <v>239.35992400000001</v>
      </c>
    </row>
    <row r="1690" spans="2:3" x14ac:dyDescent="0.25">
      <c r="B1690" s="12">
        <v>33595</v>
      </c>
      <c r="C1690" s="18">
        <v>239.35992400000001</v>
      </c>
    </row>
    <row r="1691" spans="2:3" x14ac:dyDescent="0.25">
      <c r="B1691" s="12">
        <v>33588</v>
      </c>
      <c r="C1691" s="18">
        <v>219.203384</v>
      </c>
    </row>
    <row r="1692" spans="2:3" x14ac:dyDescent="0.25">
      <c r="B1692" s="12">
        <v>33581</v>
      </c>
      <c r="C1692" s="18">
        <v>236.840408</v>
      </c>
    </row>
    <row r="1693" spans="2:3" x14ac:dyDescent="0.25">
      <c r="B1693" s="12">
        <v>33574</v>
      </c>
      <c r="C1693" s="18">
        <v>216.68382299999999</v>
      </c>
    </row>
    <row r="1694" spans="2:3" x14ac:dyDescent="0.25">
      <c r="B1694" s="12">
        <v>33567</v>
      </c>
      <c r="C1694" s="18">
        <v>241.87953200000001</v>
      </c>
    </row>
    <row r="1695" spans="2:3" x14ac:dyDescent="0.25">
      <c r="B1695" s="12">
        <v>33560</v>
      </c>
      <c r="C1695" s="18">
        <v>277.15368699999999</v>
      </c>
    </row>
    <row r="1696" spans="2:3" x14ac:dyDescent="0.25">
      <c r="B1696" s="12">
        <v>33553</v>
      </c>
      <c r="C1696" s="18">
        <v>279.67327899999998</v>
      </c>
    </row>
    <row r="1697" spans="2:3" x14ac:dyDescent="0.25">
      <c r="B1697" s="12">
        <v>33546</v>
      </c>
      <c r="C1697" s="18">
        <v>302.34948700000001</v>
      </c>
    </row>
    <row r="1698" spans="2:3" x14ac:dyDescent="0.25">
      <c r="B1698" s="12">
        <v>33539</v>
      </c>
      <c r="C1698" s="18">
        <v>302.34948700000001</v>
      </c>
    </row>
    <row r="1699" spans="2:3" x14ac:dyDescent="0.25">
      <c r="B1699" s="12">
        <v>33532</v>
      </c>
      <c r="C1699" s="18">
        <v>304.86908</v>
      </c>
    </row>
    <row r="1700" spans="2:3" x14ac:dyDescent="0.25">
      <c r="B1700" s="12">
        <v>33525</v>
      </c>
      <c r="C1700" s="18">
        <v>307.38867199999999</v>
      </c>
    </row>
    <row r="1701" spans="2:3" x14ac:dyDescent="0.25">
      <c r="B1701" s="12">
        <v>33518</v>
      </c>
      <c r="C1701" s="18">
        <v>322.50604199999998</v>
      </c>
    </row>
    <row r="1702" spans="2:3" x14ac:dyDescent="0.25">
      <c r="B1702" s="12">
        <v>33511</v>
      </c>
      <c r="C1702" s="18">
        <v>294.79077100000001</v>
      </c>
    </row>
    <row r="1703" spans="2:3" x14ac:dyDescent="0.25">
      <c r="B1703" s="12">
        <v>33504</v>
      </c>
      <c r="C1703" s="18">
        <v>299.82998700000002</v>
      </c>
    </row>
    <row r="1704" spans="2:3" x14ac:dyDescent="0.25">
      <c r="B1704" s="12">
        <v>33497</v>
      </c>
      <c r="C1704" s="18">
        <v>297.310272</v>
      </c>
    </row>
    <row r="1705" spans="2:3" x14ac:dyDescent="0.25">
      <c r="B1705" s="12">
        <v>33490</v>
      </c>
      <c r="C1705" s="18">
        <v>304.86908</v>
      </c>
    </row>
    <row r="1706" spans="2:3" x14ac:dyDescent="0.25">
      <c r="B1706" s="12">
        <v>33483</v>
      </c>
      <c r="C1706" s="18">
        <v>327.54528800000003</v>
      </c>
    </row>
    <row r="1707" spans="2:3" x14ac:dyDescent="0.25">
      <c r="B1707" s="12">
        <v>33476</v>
      </c>
      <c r="C1707" s="18">
        <v>325.02572600000002</v>
      </c>
    </row>
    <row r="1708" spans="2:3" x14ac:dyDescent="0.25">
      <c r="B1708" s="12">
        <v>33469</v>
      </c>
      <c r="C1708" s="18">
        <v>294.79077100000001</v>
      </c>
    </row>
    <row r="1709" spans="2:3" x14ac:dyDescent="0.25">
      <c r="B1709" s="12">
        <v>33462</v>
      </c>
      <c r="C1709" s="18">
        <v>302.34948700000001</v>
      </c>
    </row>
    <row r="1710" spans="2:3" x14ac:dyDescent="0.25">
      <c r="B1710" s="12">
        <v>33455</v>
      </c>
      <c r="C1710" s="18">
        <v>299.82998700000002</v>
      </c>
    </row>
    <row r="1711" spans="2:3" x14ac:dyDescent="0.25">
      <c r="B1711" s="12">
        <v>33448</v>
      </c>
      <c r="C1711" s="18">
        <v>299.82998700000002</v>
      </c>
    </row>
    <row r="1712" spans="2:3" x14ac:dyDescent="0.25">
      <c r="B1712" s="12">
        <v>33441</v>
      </c>
      <c r="C1712" s="18">
        <v>292.27108800000002</v>
      </c>
    </row>
    <row r="1713" spans="2:3" x14ac:dyDescent="0.25">
      <c r="B1713" s="12">
        <v>33434</v>
      </c>
      <c r="C1713" s="18">
        <v>302.34948700000001</v>
      </c>
    </row>
    <row r="1714" spans="2:3" x14ac:dyDescent="0.25">
      <c r="B1714" s="12">
        <v>33427</v>
      </c>
      <c r="C1714" s="18">
        <v>254.47749300000001</v>
      </c>
    </row>
    <row r="1715" spans="2:3" x14ac:dyDescent="0.25">
      <c r="B1715" s="12">
        <v>33420</v>
      </c>
      <c r="C1715" s="18">
        <v>274.63421599999998</v>
      </c>
    </row>
    <row r="1716" spans="2:3" x14ac:dyDescent="0.25">
      <c r="B1716" s="12">
        <v>33413</v>
      </c>
      <c r="C1716" s="18">
        <v>277.15368699999999</v>
      </c>
    </row>
    <row r="1717" spans="2:3" x14ac:dyDescent="0.25">
      <c r="B1717" s="12">
        <v>33406</v>
      </c>
      <c r="C1717" s="18">
        <v>272.11471599999999</v>
      </c>
    </row>
    <row r="1718" spans="2:3" x14ac:dyDescent="0.25">
      <c r="B1718" s="12">
        <v>33399</v>
      </c>
      <c r="C1718" s="18">
        <v>262.03619400000002</v>
      </c>
    </row>
    <row r="1719" spans="2:3" x14ac:dyDescent="0.25">
      <c r="B1719" s="12">
        <v>33392</v>
      </c>
      <c r="C1719" s="18">
        <v>272.11471599999999</v>
      </c>
    </row>
    <row r="1720" spans="2:3" x14ac:dyDescent="0.25">
      <c r="B1720" s="12">
        <v>33385</v>
      </c>
      <c r="C1720" s="18">
        <v>294.79077100000001</v>
      </c>
    </row>
    <row r="1721" spans="2:3" x14ac:dyDescent="0.25">
      <c r="B1721" s="12">
        <v>33378</v>
      </c>
      <c r="C1721" s="18">
        <v>284.71255500000001</v>
      </c>
    </row>
    <row r="1722" spans="2:3" x14ac:dyDescent="0.25">
      <c r="B1722" s="12">
        <v>33371</v>
      </c>
      <c r="C1722" s="18">
        <v>302.34948700000001</v>
      </c>
    </row>
    <row r="1723" spans="2:3" x14ac:dyDescent="0.25">
      <c r="B1723" s="12">
        <v>33364</v>
      </c>
      <c r="C1723" s="18">
        <v>304.86908</v>
      </c>
    </row>
    <row r="1724" spans="2:3" x14ac:dyDescent="0.25">
      <c r="B1724" s="12">
        <v>33357</v>
      </c>
      <c r="C1724" s="18">
        <v>299.82998700000002</v>
      </c>
    </row>
    <row r="1725" spans="2:3" x14ac:dyDescent="0.25">
      <c r="B1725" s="12">
        <v>33350</v>
      </c>
      <c r="C1725" s="18">
        <v>272.11471599999999</v>
      </c>
    </row>
    <row r="1726" spans="2:3" x14ac:dyDescent="0.25">
      <c r="B1726" s="12">
        <v>33343</v>
      </c>
      <c r="C1726" s="18">
        <v>277.15368699999999</v>
      </c>
    </row>
    <row r="1727" spans="2:3" x14ac:dyDescent="0.25">
      <c r="B1727" s="12">
        <v>33336</v>
      </c>
      <c r="C1727" s="18">
        <v>262.03619400000002</v>
      </c>
    </row>
    <row r="1728" spans="2:3" x14ac:dyDescent="0.25">
      <c r="B1728" s="12">
        <v>33329</v>
      </c>
      <c r="C1728" s="18">
        <v>282.19293199999998</v>
      </c>
    </row>
    <row r="1729" spans="2:3" x14ac:dyDescent="0.25">
      <c r="B1729" s="12">
        <v>33322</v>
      </c>
      <c r="C1729" s="18">
        <v>279.67327899999998</v>
      </c>
    </row>
    <row r="1730" spans="2:3" x14ac:dyDescent="0.25">
      <c r="B1730" s="12">
        <v>33315</v>
      </c>
      <c r="C1730" s="18">
        <v>297.310272</v>
      </c>
    </row>
    <row r="1731" spans="2:3" x14ac:dyDescent="0.25">
      <c r="B1731" s="12">
        <v>33308</v>
      </c>
      <c r="C1731" s="18">
        <v>317.46697999999998</v>
      </c>
    </row>
    <row r="1732" spans="2:3" x14ac:dyDescent="0.25">
      <c r="B1732" s="12">
        <v>33301</v>
      </c>
      <c r="C1732" s="18">
        <v>352.74099699999999</v>
      </c>
    </row>
    <row r="1733" spans="2:3" x14ac:dyDescent="0.25">
      <c r="B1733" s="12">
        <v>33294</v>
      </c>
      <c r="C1733" s="18">
        <v>367.85845899999998</v>
      </c>
    </row>
    <row r="1734" spans="2:3" x14ac:dyDescent="0.25">
      <c r="B1734" s="12">
        <v>33287</v>
      </c>
      <c r="C1734" s="18">
        <v>322.50604199999998</v>
      </c>
    </row>
    <row r="1735" spans="2:3" x14ac:dyDescent="0.25">
      <c r="B1735" s="12">
        <v>33280</v>
      </c>
      <c r="C1735" s="18">
        <v>307.38867199999999</v>
      </c>
    </row>
    <row r="1736" spans="2:3" x14ac:dyDescent="0.25">
      <c r="B1736" s="12">
        <v>33273</v>
      </c>
      <c r="C1736" s="18">
        <v>314.94729599999999</v>
      </c>
    </row>
    <row r="1737" spans="2:3" x14ac:dyDescent="0.25">
      <c r="B1737" s="12">
        <v>33266</v>
      </c>
      <c r="C1737" s="18">
        <v>297.310272</v>
      </c>
    </row>
    <row r="1738" spans="2:3" x14ac:dyDescent="0.25">
      <c r="B1738" s="12">
        <v>33259</v>
      </c>
      <c r="C1738" s="18">
        <v>277.15368699999999</v>
      </c>
    </row>
    <row r="1739" spans="2:3" x14ac:dyDescent="0.25">
      <c r="B1739" s="12">
        <v>33252</v>
      </c>
      <c r="C1739" s="18">
        <v>221.722916</v>
      </c>
    </row>
    <row r="1740" spans="2:3" x14ac:dyDescent="0.25">
      <c r="B1740" s="12">
        <v>33245</v>
      </c>
      <c r="C1740" s="18">
        <v>251.95791600000001</v>
      </c>
    </row>
    <row r="1741" spans="2:3" x14ac:dyDescent="0.25">
      <c r="B1741" s="12">
        <v>33238</v>
      </c>
      <c r="C1741" s="18">
        <v>267.07531699999998</v>
      </c>
    </row>
    <row r="1742" spans="2:3" x14ac:dyDescent="0.25">
      <c r="B1742" s="12">
        <v>33231</v>
      </c>
      <c r="C1742" s="18">
        <v>287.231964</v>
      </c>
    </row>
    <row r="1743" spans="2:3" x14ac:dyDescent="0.25">
      <c r="B1743" s="12">
        <v>33224</v>
      </c>
      <c r="C1743" s="18">
        <v>277.15368699999999</v>
      </c>
    </row>
    <row r="1744" spans="2:3" x14ac:dyDescent="0.25">
      <c r="B1744" s="12">
        <v>33217</v>
      </c>
      <c r="C1744" s="18">
        <v>292.27108800000002</v>
      </c>
    </row>
    <row r="1745" spans="2:3" x14ac:dyDescent="0.25">
      <c r="B1745" s="12">
        <v>33210</v>
      </c>
      <c r="C1745" s="18">
        <v>279.67327899999998</v>
      </c>
    </row>
    <row r="1746" spans="2:3" x14ac:dyDescent="0.25">
      <c r="B1746" s="12">
        <v>33203</v>
      </c>
      <c r="C1746" s="18">
        <v>319.98644999999999</v>
      </c>
    </row>
    <row r="1747" spans="2:3" x14ac:dyDescent="0.25">
      <c r="B1747" s="12">
        <v>33196</v>
      </c>
      <c r="C1747" s="18">
        <v>284.71255500000001</v>
      </c>
    </row>
    <row r="1748" spans="2:3" x14ac:dyDescent="0.25">
      <c r="B1748" s="12">
        <v>33189</v>
      </c>
      <c r="C1748" s="18">
        <v>299.82998700000002</v>
      </c>
    </row>
    <row r="1749" spans="2:3" x14ac:dyDescent="0.25">
      <c r="B1749" s="12">
        <v>33182</v>
      </c>
      <c r="C1749" s="18">
        <v>352.74099699999999</v>
      </c>
    </row>
    <row r="1750" spans="2:3" x14ac:dyDescent="0.25">
      <c r="B1750" s="12">
        <v>33175</v>
      </c>
      <c r="C1750" s="18">
        <v>355.26080300000001</v>
      </c>
    </row>
    <row r="1751" spans="2:3" x14ac:dyDescent="0.25">
      <c r="B1751" s="12">
        <v>33168</v>
      </c>
      <c r="C1751" s="18">
        <v>325.02572600000002</v>
      </c>
    </row>
    <row r="1752" spans="2:3" x14ac:dyDescent="0.25">
      <c r="B1752" s="12">
        <v>33161</v>
      </c>
      <c r="C1752" s="18">
        <v>350.22152699999998</v>
      </c>
    </row>
    <row r="1753" spans="2:3" x14ac:dyDescent="0.25">
      <c r="B1753" s="12">
        <v>33154</v>
      </c>
      <c r="C1753" s="18">
        <v>355.26080300000001</v>
      </c>
    </row>
    <row r="1754" spans="2:3" x14ac:dyDescent="0.25">
      <c r="B1754" s="12">
        <v>33147</v>
      </c>
      <c r="C1754" s="18">
        <v>390.53476000000001</v>
      </c>
    </row>
    <row r="1755" spans="2:3" x14ac:dyDescent="0.25">
      <c r="B1755" s="12">
        <v>33140</v>
      </c>
      <c r="C1755" s="18">
        <v>380.45639</v>
      </c>
    </row>
    <row r="1756" spans="2:3" x14ac:dyDescent="0.25">
      <c r="B1756" s="12">
        <v>33133</v>
      </c>
      <c r="C1756" s="18">
        <v>435.88717700000001</v>
      </c>
    </row>
    <row r="1757" spans="2:3" x14ac:dyDescent="0.25">
      <c r="B1757" s="12">
        <v>33126</v>
      </c>
      <c r="C1757" s="18">
        <v>448.48510700000003</v>
      </c>
    </row>
    <row r="1758" spans="2:3" x14ac:dyDescent="0.25">
      <c r="B1758" s="12">
        <v>33119</v>
      </c>
      <c r="C1758" s="18">
        <v>398.09353599999997</v>
      </c>
    </row>
    <row r="1759" spans="2:3" x14ac:dyDescent="0.25">
      <c r="B1759" s="12">
        <v>33112</v>
      </c>
      <c r="C1759" s="18">
        <v>365.33886699999999</v>
      </c>
    </row>
    <row r="1760" spans="2:3" x14ac:dyDescent="0.25">
      <c r="B1760" s="12">
        <v>33105</v>
      </c>
      <c r="C1760" s="18">
        <v>370.37811299999998</v>
      </c>
    </row>
    <row r="1761" spans="2:3" x14ac:dyDescent="0.25">
      <c r="B1761" s="12">
        <v>33098</v>
      </c>
      <c r="C1761" s="18">
        <v>418.25027499999999</v>
      </c>
    </row>
    <row r="1762" spans="2:3" x14ac:dyDescent="0.25">
      <c r="B1762" s="12">
        <v>33091</v>
      </c>
      <c r="C1762" s="18">
        <v>388.015198</v>
      </c>
    </row>
    <row r="1763" spans="2:3" x14ac:dyDescent="0.25">
      <c r="B1763" s="12">
        <v>33084</v>
      </c>
      <c r="C1763" s="18">
        <v>395.57394399999998</v>
      </c>
    </row>
    <row r="1764" spans="2:3" x14ac:dyDescent="0.25">
      <c r="B1764" s="12">
        <v>33077</v>
      </c>
      <c r="C1764" s="18">
        <v>352.74099699999999</v>
      </c>
    </row>
    <row r="1765" spans="2:3" x14ac:dyDescent="0.25">
      <c r="B1765" s="12">
        <v>33070</v>
      </c>
      <c r="C1765" s="18">
        <v>362.81930499999999</v>
      </c>
    </row>
    <row r="1766" spans="2:3" x14ac:dyDescent="0.25">
      <c r="B1766" s="12">
        <v>33063</v>
      </c>
      <c r="C1766" s="18">
        <v>332.58444200000002</v>
      </c>
    </row>
    <row r="1767" spans="2:3" x14ac:dyDescent="0.25">
      <c r="B1767" s="12">
        <v>33056</v>
      </c>
      <c r="C1767" s="18">
        <v>302.34948700000001</v>
      </c>
    </row>
    <row r="1768" spans="2:3" x14ac:dyDescent="0.25">
      <c r="B1768" s="12">
        <v>33049</v>
      </c>
      <c r="C1768" s="18">
        <v>304.86908</v>
      </c>
    </row>
    <row r="1769" spans="2:3" x14ac:dyDescent="0.25">
      <c r="B1769" s="12">
        <v>33042</v>
      </c>
      <c r="C1769" s="18">
        <v>297.310272</v>
      </c>
    </row>
    <row r="1770" spans="2:3" x14ac:dyDescent="0.25">
      <c r="B1770" s="12">
        <v>33035</v>
      </c>
      <c r="C1770" s="18">
        <v>337.62356599999998</v>
      </c>
    </row>
    <row r="1771" spans="2:3" x14ac:dyDescent="0.25">
      <c r="B1771" s="12">
        <v>33028</v>
      </c>
      <c r="C1771" s="18">
        <v>319.98644999999999</v>
      </c>
    </row>
    <row r="1772" spans="2:3" x14ac:dyDescent="0.25">
      <c r="B1772" s="12">
        <v>33021</v>
      </c>
      <c r="C1772" s="18">
        <v>352.74099699999999</v>
      </c>
    </row>
    <row r="1773" spans="2:3" x14ac:dyDescent="0.25">
      <c r="B1773" s="12">
        <v>33014</v>
      </c>
      <c r="C1773" s="18">
        <v>327.54528800000003</v>
      </c>
    </row>
    <row r="1774" spans="2:3" x14ac:dyDescent="0.25">
      <c r="B1774" s="12">
        <v>33007</v>
      </c>
      <c r="C1774" s="18">
        <v>357.78002900000001</v>
      </c>
    </row>
    <row r="1775" spans="2:3" x14ac:dyDescent="0.25">
      <c r="B1775" s="12">
        <v>33000</v>
      </c>
      <c r="C1775" s="18">
        <v>340.14306599999998</v>
      </c>
    </row>
    <row r="1776" spans="2:3" x14ac:dyDescent="0.25">
      <c r="B1776" s="12">
        <v>32993</v>
      </c>
      <c r="C1776" s="18">
        <v>292.27108800000002</v>
      </c>
    </row>
    <row r="1777" spans="2:3" x14ac:dyDescent="0.25">
      <c r="B1777" s="12">
        <v>32986</v>
      </c>
      <c r="C1777" s="18">
        <v>272.11471599999999</v>
      </c>
    </row>
    <row r="1778" spans="2:3" x14ac:dyDescent="0.25">
      <c r="B1778" s="12">
        <v>32979</v>
      </c>
      <c r="C1778" s="18">
        <v>264.55581699999999</v>
      </c>
    </row>
    <row r="1779" spans="2:3" x14ac:dyDescent="0.25">
      <c r="B1779" s="12">
        <v>32972</v>
      </c>
      <c r="C1779" s="18">
        <v>269.595123</v>
      </c>
    </row>
    <row r="1780" spans="2:3" x14ac:dyDescent="0.25">
      <c r="B1780" s="12">
        <v>32965</v>
      </c>
      <c r="C1780" s="18">
        <v>274.63421599999998</v>
      </c>
    </row>
    <row r="1781" spans="2:3" x14ac:dyDescent="0.25">
      <c r="B1781" s="12">
        <v>32958</v>
      </c>
      <c r="C1781" s="18">
        <v>284.71255500000001</v>
      </c>
    </row>
    <row r="1782" spans="2:3" x14ac:dyDescent="0.25">
      <c r="B1782" s="12">
        <v>32951</v>
      </c>
      <c r="C1782" s="18">
        <v>272.11471599999999</v>
      </c>
    </row>
    <row r="1783" spans="2:3" x14ac:dyDescent="0.25">
      <c r="B1783" s="12">
        <v>32944</v>
      </c>
      <c r="C1783" s="18">
        <v>274.63421599999998</v>
      </c>
    </row>
    <row r="1784" spans="2:3" x14ac:dyDescent="0.25">
      <c r="B1784" s="12">
        <v>32937</v>
      </c>
      <c r="C1784" s="18">
        <v>279.67327899999998</v>
      </c>
    </row>
    <row r="1785" spans="2:3" x14ac:dyDescent="0.25">
      <c r="B1785" s="12">
        <v>32930</v>
      </c>
      <c r="C1785" s="18">
        <v>279.67327899999998</v>
      </c>
    </row>
    <row r="1786" spans="2:3" x14ac:dyDescent="0.25">
      <c r="B1786" s="12">
        <v>32923</v>
      </c>
      <c r="C1786" s="18">
        <v>262.03619400000002</v>
      </c>
    </row>
    <row r="1787" spans="2:3" x14ac:dyDescent="0.25">
      <c r="B1787" s="12">
        <v>32916</v>
      </c>
      <c r="C1787" s="18">
        <v>292.27108800000002</v>
      </c>
    </row>
    <row r="1788" spans="2:3" x14ac:dyDescent="0.25">
      <c r="B1788" s="12">
        <v>32909</v>
      </c>
      <c r="C1788" s="18">
        <v>292.27108800000002</v>
      </c>
    </row>
    <row r="1789" spans="2:3" x14ac:dyDescent="0.25">
      <c r="B1789" s="12">
        <v>32902</v>
      </c>
      <c r="C1789" s="18">
        <v>264.55581699999999</v>
      </c>
    </row>
    <row r="1790" spans="2:3" x14ac:dyDescent="0.25">
      <c r="B1790" s="12">
        <v>32895</v>
      </c>
      <c r="C1790" s="18">
        <v>262.03619400000002</v>
      </c>
    </row>
    <row r="1791" spans="2:3" x14ac:dyDescent="0.25">
      <c r="B1791" s="12">
        <v>32888</v>
      </c>
      <c r="C1791" s="18">
        <v>272.11471599999999</v>
      </c>
    </row>
    <row r="1792" spans="2:3" x14ac:dyDescent="0.25">
      <c r="B1792" s="12">
        <v>32881</v>
      </c>
      <c r="C1792" s="18">
        <v>282.19293199999998</v>
      </c>
    </row>
    <row r="1793" spans="2:3" x14ac:dyDescent="0.25">
      <c r="B1793" s="12">
        <v>32874</v>
      </c>
      <c r="C1793" s="18">
        <v>284.71255500000001</v>
      </c>
    </row>
    <row r="1794" spans="2:3" x14ac:dyDescent="0.25">
      <c r="B1794" s="12">
        <v>32867</v>
      </c>
      <c r="C1794" s="18">
        <v>289.75158699999997</v>
      </c>
    </row>
    <row r="1795" spans="2:3" x14ac:dyDescent="0.25">
      <c r="B1795" s="12">
        <v>32860</v>
      </c>
      <c r="C1795" s="18">
        <v>289.75158699999997</v>
      </c>
    </row>
    <row r="1796" spans="2:3" x14ac:dyDescent="0.25">
      <c r="B1796" s="12">
        <v>32853</v>
      </c>
      <c r="C1796" s="18">
        <v>267.07531699999998</v>
      </c>
    </row>
    <row r="1797" spans="2:3" x14ac:dyDescent="0.25">
      <c r="B1797" s="12">
        <v>32846</v>
      </c>
      <c r="C1797" s="18">
        <v>282.19293199999998</v>
      </c>
    </row>
    <row r="1798" spans="2:3" x14ac:dyDescent="0.25">
      <c r="B1798" s="12">
        <v>32839</v>
      </c>
      <c r="C1798" s="18">
        <v>267.07531699999998</v>
      </c>
    </row>
    <row r="1799" spans="2:3" x14ac:dyDescent="0.25">
      <c r="B1799" s="12">
        <v>32832</v>
      </c>
      <c r="C1799" s="18">
        <v>251.95791600000001</v>
      </c>
    </row>
    <row r="1800" spans="2:3" x14ac:dyDescent="0.25">
      <c r="B1800" s="12">
        <v>32825</v>
      </c>
      <c r="C1800" s="18">
        <v>256.997162</v>
      </c>
    </row>
    <row r="1801" spans="2:3" x14ac:dyDescent="0.25">
      <c r="B1801" s="12">
        <v>32818</v>
      </c>
      <c r="C1801" s="18">
        <v>231.801254</v>
      </c>
    </row>
    <row r="1802" spans="2:3" x14ac:dyDescent="0.25">
      <c r="B1802" s="12">
        <v>32811</v>
      </c>
      <c r="C1802" s="18">
        <v>216.68382299999999</v>
      </c>
    </row>
    <row r="1803" spans="2:3" x14ac:dyDescent="0.25">
      <c r="B1803" s="12">
        <v>32804</v>
      </c>
      <c r="C1803" s="18">
        <v>224.24255400000001</v>
      </c>
    </row>
    <row r="1804" spans="2:3" x14ac:dyDescent="0.25">
      <c r="B1804" s="12">
        <v>32797</v>
      </c>
      <c r="C1804" s="18">
        <v>246.918655</v>
      </c>
    </row>
    <row r="1805" spans="2:3" x14ac:dyDescent="0.25">
      <c r="B1805" s="12">
        <v>32790</v>
      </c>
      <c r="C1805" s="18">
        <v>216.68382299999999</v>
      </c>
    </row>
    <row r="1806" spans="2:3" x14ac:dyDescent="0.25">
      <c r="B1806" s="12">
        <v>32783</v>
      </c>
      <c r="C1806" s="18">
        <v>231.801254</v>
      </c>
    </row>
    <row r="1807" spans="2:3" x14ac:dyDescent="0.25">
      <c r="B1807" s="12">
        <v>32776</v>
      </c>
      <c r="C1807" s="18">
        <v>234.320877</v>
      </c>
    </row>
    <row r="1808" spans="2:3" x14ac:dyDescent="0.25">
      <c r="B1808" s="12">
        <v>32769</v>
      </c>
      <c r="C1808" s="18">
        <v>234.320877</v>
      </c>
    </row>
    <row r="1809" spans="2:3" x14ac:dyDescent="0.25">
      <c r="B1809" s="12">
        <v>32762</v>
      </c>
      <c r="C1809" s="18">
        <v>209.125137</v>
      </c>
    </row>
    <row r="1810" spans="2:3" x14ac:dyDescent="0.25">
      <c r="B1810" s="12">
        <v>32755</v>
      </c>
      <c r="C1810" s="18">
        <v>204.08595299999999</v>
      </c>
    </row>
    <row r="1811" spans="2:3" x14ac:dyDescent="0.25">
      <c r="B1811" s="12">
        <v>32748</v>
      </c>
      <c r="C1811" s="18">
        <v>183.92922999999999</v>
      </c>
    </row>
    <row r="1812" spans="2:3" x14ac:dyDescent="0.25">
      <c r="B1812" s="12">
        <v>32741</v>
      </c>
      <c r="C1812" s="18">
        <v>181.40965299999999</v>
      </c>
    </row>
    <row r="1813" spans="2:3" x14ac:dyDescent="0.25">
      <c r="B1813" s="12">
        <v>32734</v>
      </c>
      <c r="C1813" s="18">
        <v>173.85105899999999</v>
      </c>
    </row>
    <row r="1814" spans="2:3" x14ac:dyDescent="0.25">
      <c r="B1814" s="12">
        <v>32727</v>
      </c>
      <c r="C1814" s="18">
        <v>196.52714499999999</v>
      </c>
    </row>
    <row r="1815" spans="2:3" x14ac:dyDescent="0.25">
      <c r="B1815" s="12">
        <v>32720</v>
      </c>
      <c r="C1815" s="18">
        <v>188.968536</v>
      </c>
    </row>
    <row r="1816" spans="2:3" x14ac:dyDescent="0.25">
      <c r="B1816" s="12">
        <v>32713</v>
      </c>
      <c r="C1816" s="18">
        <v>183.92922999999999</v>
      </c>
    </row>
    <row r="1817" spans="2:3" x14ac:dyDescent="0.25">
      <c r="B1817" s="12">
        <v>32706</v>
      </c>
      <c r="C1817" s="18">
        <v>196.52714499999999</v>
      </c>
    </row>
    <row r="1818" spans="2:3" x14ac:dyDescent="0.25">
      <c r="B1818" s="12">
        <v>32699</v>
      </c>
      <c r="C1818" s="18">
        <v>201.566193</v>
      </c>
    </row>
    <row r="1819" spans="2:3" x14ac:dyDescent="0.25">
      <c r="B1819" s="12">
        <v>32692</v>
      </c>
      <c r="C1819" s="18">
        <v>186.448792</v>
      </c>
    </row>
    <row r="1820" spans="2:3" x14ac:dyDescent="0.25">
      <c r="B1820" s="12">
        <v>32685</v>
      </c>
      <c r="C1820" s="18">
        <v>181.40965299999999</v>
      </c>
    </row>
    <row r="1821" spans="2:3" x14ac:dyDescent="0.25">
      <c r="B1821" s="12">
        <v>32678</v>
      </c>
      <c r="C1821" s="18">
        <v>176.370499</v>
      </c>
    </row>
    <row r="1822" spans="2:3" x14ac:dyDescent="0.25">
      <c r="B1822" s="12">
        <v>32671</v>
      </c>
      <c r="C1822" s="18">
        <v>173.85105899999999</v>
      </c>
    </row>
    <row r="1823" spans="2:3" x14ac:dyDescent="0.25">
      <c r="B1823" s="12">
        <v>32664</v>
      </c>
      <c r="C1823" s="18">
        <v>173.85105899999999</v>
      </c>
    </row>
    <row r="1824" spans="2:3" x14ac:dyDescent="0.25">
      <c r="B1824" s="12">
        <v>32657</v>
      </c>
      <c r="C1824" s="18">
        <v>178.89001500000001</v>
      </c>
    </row>
    <row r="1825" spans="2:3" x14ac:dyDescent="0.25">
      <c r="B1825" s="12">
        <v>32650</v>
      </c>
      <c r="C1825" s="18">
        <v>168.81178299999999</v>
      </c>
    </row>
    <row r="1826" spans="2:3" x14ac:dyDescent="0.25">
      <c r="B1826" s="12">
        <v>32643</v>
      </c>
      <c r="C1826" s="18">
        <v>171.33142100000001</v>
      </c>
    </row>
    <row r="1827" spans="2:3" x14ac:dyDescent="0.25">
      <c r="B1827" s="12">
        <v>32636</v>
      </c>
      <c r="C1827" s="18">
        <v>166.29222100000001</v>
      </c>
    </row>
    <row r="1828" spans="2:3" x14ac:dyDescent="0.25">
      <c r="B1828" s="12">
        <v>32629</v>
      </c>
      <c r="C1828" s="18">
        <v>199.04676799999999</v>
      </c>
    </row>
    <row r="1829" spans="2:3" x14ac:dyDescent="0.25">
      <c r="B1829" s="12">
        <v>32622</v>
      </c>
      <c r="C1829" s="18">
        <v>204.08595299999999</v>
      </c>
    </row>
    <row r="1830" spans="2:3" x14ac:dyDescent="0.25">
      <c r="B1830" s="12">
        <v>32615</v>
      </c>
      <c r="C1830" s="18">
        <v>201.566193</v>
      </c>
    </row>
    <row r="1831" spans="2:3" x14ac:dyDescent="0.25">
      <c r="B1831" s="12">
        <v>32608</v>
      </c>
      <c r="C1831" s="18">
        <v>201.566193</v>
      </c>
    </row>
    <row r="1832" spans="2:3" x14ac:dyDescent="0.25">
      <c r="B1832" s="12">
        <v>32601</v>
      </c>
      <c r="C1832" s="18">
        <v>194.007599</v>
      </c>
    </row>
    <row r="1833" spans="2:3" x14ac:dyDescent="0.25">
      <c r="B1833" s="12">
        <v>32594</v>
      </c>
      <c r="C1833" s="18">
        <v>196.52714499999999</v>
      </c>
    </row>
    <row r="1834" spans="2:3" x14ac:dyDescent="0.25">
      <c r="B1834" s="12">
        <v>32587</v>
      </c>
      <c r="C1834" s="18">
        <v>196.52714499999999</v>
      </c>
    </row>
    <row r="1835" spans="2:3" x14ac:dyDescent="0.25">
      <c r="B1835" s="12">
        <v>32580</v>
      </c>
      <c r="C1835" s="18">
        <v>199.04676799999999</v>
      </c>
    </row>
    <row r="1836" spans="2:3" x14ac:dyDescent="0.25">
      <c r="B1836" s="12">
        <v>32573</v>
      </c>
      <c r="C1836" s="18">
        <v>173.85105899999999</v>
      </c>
    </row>
    <row r="1837" spans="2:3" x14ac:dyDescent="0.25">
      <c r="B1837" s="12">
        <v>32566</v>
      </c>
      <c r="C1837" s="18">
        <v>171.33142100000001</v>
      </c>
    </row>
    <row r="1838" spans="2:3" x14ac:dyDescent="0.25">
      <c r="B1838" s="12">
        <v>32559</v>
      </c>
      <c r="C1838" s="18">
        <v>168.81178299999999</v>
      </c>
    </row>
    <row r="1839" spans="2:3" x14ac:dyDescent="0.25">
      <c r="B1839" s="12">
        <v>32552</v>
      </c>
      <c r="C1839" s="18">
        <v>173.85105899999999</v>
      </c>
    </row>
    <row r="1840" spans="2:3" x14ac:dyDescent="0.25">
      <c r="B1840" s="12">
        <v>32545</v>
      </c>
      <c r="C1840" s="18">
        <v>168.81178299999999</v>
      </c>
    </row>
    <row r="1841" spans="2:3" x14ac:dyDescent="0.25">
      <c r="B1841" s="12">
        <v>32538</v>
      </c>
      <c r="C1841" s="18">
        <v>166.29222100000001</v>
      </c>
    </row>
    <row r="1842" spans="2:3" x14ac:dyDescent="0.25">
      <c r="B1842" s="12">
        <v>32531</v>
      </c>
      <c r="C1842" s="18">
        <v>168.81178299999999</v>
      </c>
    </row>
    <row r="1843" spans="2:3" x14ac:dyDescent="0.25">
      <c r="B1843" s="12">
        <v>32524</v>
      </c>
      <c r="C1843" s="18">
        <v>173.85105899999999</v>
      </c>
    </row>
    <row r="1844" spans="2:3" x14ac:dyDescent="0.25">
      <c r="B1844" s="12">
        <v>32517</v>
      </c>
      <c r="C1844" s="18">
        <v>151.174744</v>
      </c>
    </row>
    <row r="1845" spans="2:3" x14ac:dyDescent="0.25">
      <c r="B1845" s="12">
        <v>32510</v>
      </c>
      <c r="C1845" s="18">
        <v>156.21395899999999</v>
      </c>
    </row>
    <row r="1846" spans="2:3" x14ac:dyDescent="0.25">
      <c r="B1846" s="12">
        <v>32503</v>
      </c>
      <c r="C1846" s="18">
        <v>148.655136</v>
      </c>
    </row>
    <row r="1847" spans="2:3" x14ac:dyDescent="0.25">
      <c r="B1847" s="12">
        <v>32496</v>
      </c>
      <c r="C1847" s="18">
        <v>148.655136</v>
      </c>
    </row>
    <row r="1848" spans="2:3" x14ac:dyDescent="0.25">
      <c r="B1848" s="12">
        <v>32489</v>
      </c>
      <c r="C1848" s="18">
        <v>143.615982</v>
      </c>
    </row>
    <row r="1849" spans="2:3" x14ac:dyDescent="0.25">
      <c r="B1849" s="12">
        <v>32482</v>
      </c>
      <c r="C1849" s="18">
        <v>136.05735799999999</v>
      </c>
    </row>
    <row r="1850" spans="2:3" x14ac:dyDescent="0.25">
      <c r="B1850" s="12">
        <v>32475</v>
      </c>
      <c r="C1850" s="18">
        <v>133.53765899999999</v>
      </c>
    </row>
    <row r="1851" spans="2:3" x14ac:dyDescent="0.25">
      <c r="B1851" s="12">
        <v>32468</v>
      </c>
      <c r="C1851" s="18">
        <v>133.53765899999999</v>
      </c>
    </row>
    <row r="1852" spans="2:3" x14ac:dyDescent="0.25">
      <c r="B1852" s="12">
        <v>32461</v>
      </c>
      <c r="C1852" s="18">
        <v>133.53765899999999</v>
      </c>
    </row>
    <row r="1853" spans="2:3" x14ac:dyDescent="0.25">
      <c r="B1853" s="12">
        <v>32454</v>
      </c>
      <c r="C1853" s="18">
        <v>133.53765899999999</v>
      </c>
    </row>
    <row r="1854" spans="2:3" x14ac:dyDescent="0.25">
      <c r="B1854" s="12">
        <v>32447</v>
      </c>
      <c r="C1854" s="18">
        <v>136.05735799999999</v>
      </c>
    </row>
    <row r="1855" spans="2:3" x14ac:dyDescent="0.25">
      <c r="B1855" s="12">
        <v>32440</v>
      </c>
      <c r="C1855" s="18">
        <v>136.05735799999999</v>
      </c>
    </row>
    <row r="1856" spans="2:3" x14ac:dyDescent="0.25">
      <c r="B1856" s="12">
        <v>32433</v>
      </c>
      <c r="C1856" s="18">
        <v>136.05735799999999</v>
      </c>
    </row>
    <row r="1857" spans="2:3" x14ac:dyDescent="0.25">
      <c r="B1857" s="12">
        <v>32426</v>
      </c>
      <c r="C1857" s="18">
        <v>136.05735799999999</v>
      </c>
    </row>
    <row r="1858" spans="2:3" x14ac:dyDescent="0.25">
      <c r="B1858" s="12">
        <v>32419</v>
      </c>
      <c r="C1858" s="18">
        <v>136.05735799999999</v>
      </c>
    </row>
    <row r="1859" spans="2:3" x14ac:dyDescent="0.25">
      <c r="B1859" s="12">
        <v>32412</v>
      </c>
      <c r="C1859" s="18">
        <v>133.53765899999999</v>
      </c>
    </row>
    <row r="1860" spans="2:3" x14ac:dyDescent="0.25">
      <c r="B1860" s="12">
        <v>32405</v>
      </c>
      <c r="C1860" s="18">
        <v>133.53765899999999</v>
      </c>
    </row>
    <row r="1861" spans="2:3" x14ac:dyDescent="0.25">
      <c r="B1861" s="12">
        <v>32398</v>
      </c>
      <c r="C1861" s="18">
        <v>141.09646599999999</v>
      </c>
    </row>
    <row r="1862" spans="2:3" x14ac:dyDescent="0.25">
      <c r="B1862" s="12">
        <v>32391</v>
      </c>
      <c r="C1862" s="18">
        <v>133.53765899999999</v>
      </c>
    </row>
    <row r="1863" spans="2:3" x14ac:dyDescent="0.25">
      <c r="B1863" s="12">
        <v>32384</v>
      </c>
      <c r="C1863" s="18">
        <v>138.576843</v>
      </c>
    </row>
    <row r="1864" spans="2:3" x14ac:dyDescent="0.25">
      <c r="B1864" s="12">
        <v>32377</v>
      </c>
      <c r="C1864" s="18">
        <v>133.53765899999999</v>
      </c>
    </row>
    <row r="1865" spans="2:3" x14ac:dyDescent="0.25">
      <c r="B1865" s="12">
        <v>32370</v>
      </c>
      <c r="C1865" s="18">
        <v>123.459328</v>
      </c>
    </row>
    <row r="1866" spans="2:3" x14ac:dyDescent="0.25">
      <c r="B1866" s="12">
        <v>32363</v>
      </c>
      <c r="C1866" s="18">
        <v>136.05735799999999</v>
      </c>
    </row>
    <row r="1867" spans="2:3" x14ac:dyDescent="0.25">
      <c r="B1867" s="12">
        <v>32356</v>
      </c>
      <c r="C1867" s="18">
        <v>131.01809700000001</v>
      </c>
    </row>
    <row r="1868" spans="2:3" x14ac:dyDescent="0.25">
      <c r="B1868" s="12">
        <v>32349</v>
      </c>
      <c r="C1868" s="18">
        <v>136.05735799999999</v>
      </c>
    </row>
    <row r="1869" spans="2:3" x14ac:dyDescent="0.25">
      <c r="B1869" s="12">
        <v>32342</v>
      </c>
      <c r="C1869" s="18">
        <v>125.97895800000001</v>
      </c>
    </row>
    <row r="1870" spans="2:3" x14ac:dyDescent="0.25">
      <c r="B1870" s="12">
        <v>32335</v>
      </c>
      <c r="C1870" s="18">
        <v>125.97895800000001</v>
      </c>
    </row>
    <row r="1871" spans="2:3" x14ac:dyDescent="0.25">
      <c r="B1871" s="12">
        <v>32328</v>
      </c>
      <c r="C1871" s="18">
        <v>123.459328</v>
      </c>
    </row>
    <row r="1872" spans="2:3" x14ac:dyDescent="0.25">
      <c r="B1872" s="12">
        <v>32321</v>
      </c>
      <c r="C1872" s="18">
        <v>120.93976600000001</v>
      </c>
    </row>
    <row r="1873" spans="2:3" x14ac:dyDescent="0.25">
      <c r="B1873" s="12">
        <v>32314</v>
      </c>
      <c r="C1873" s="18">
        <v>128.498581</v>
      </c>
    </row>
    <row r="1874" spans="2:3" x14ac:dyDescent="0.25">
      <c r="B1874" s="12">
        <v>32307</v>
      </c>
      <c r="C1874" s="18">
        <v>115.900627</v>
      </c>
    </row>
    <row r="1875" spans="2:3" x14ac:dyDescent="0.25">
      <c r="B1875" s="12">
        <v>32300</v>
      </c>
      <c r="C1875" s="18">
        <v>123.459328</v>
      </c>
    </row>
    <row r="1876" spans="2:3" x14ac:dyDescent="0.25">
      <c r="B1876" s="12">
        <v>32293</v>
      </c>
      <c r="C1876" s="18">
        <v>125.97895800000001</v>
      </c>
    </row>
    <row r="1877" spans="2:3" x14ac:dyDescent="0.25">
      <c r="B1877" s="12">
        <v>32286</v>
      </c>
      <c r="C1877" s="18">
        <v>120.93976600000001</v>
      </c>
    </row>
    <row r="1878" spans="2:3" x14ac:dyDescent="0.25">
      <c r="B1878" s="12">
        <v>32279</v>
      </c>
      <c r="C1878" s="18">
        <v>118.420204</v>
      </c>
    </row>
    <row r="1879" spans="2:3" x14ac:dyDescent="0.25">
      <c r="B1879" s="12">
        <v>32272</v>
      </c>
      <c r="C1879" s="18">
        <v>128.498581</v>
      </c>
    </row>
    <row r="1880" spans="2:3" x14ac:dyDescent="0.25">
      <c r="B1880" s="12">
        <v>32265</v>
      </c>
      <c r="C1880" s="18">
        <v>131.01809700000001</v>
      </c>
    </row>
    <row r="1881" spans="2:3" x14ac:dyDescent="0.25">
      <c r="B1881" s="12">
        <v>32258</v>
      </c>
      <c r="C1881" s="18">
        <v>136.05735799999999</v>
      </c>
    </row>
    <row r="1882" spans="2:3" x14ac:dyDescent="0.25">
      <c r="B1882" s="12">
        <v>32251</v>
      </c>
      <c r="C1882" s="18">
        <v>136.05735799999999</v>
      </c>
    </row>
    <row r="1883" spans="2:3" x14ac:dyDescent="0.25">
      <c r="B1883" s="12">
        <v>32244</v>
      </c>
      <c r="C1883" s="18">
        <v>128.498581</v>
      </c>
    </row>
    <row r="1884" spans="2:3" x14ac:dyDescent="0.25">
      <c r="B1884" s="12">
        <v>32237</v>
      </c>
      <c r="C1884" s="18">
        <v>141.09646599999999</v>
      </c>
    </row>
    <row r="1885" spans="2:3" x14ac:dyDescent="0.25">
      <c r="B1885" s="12">
        <v>32230</v>
      </c>
      <c r="C1885" s="18">
        <v>131.01809700000001</v>
      </c>
    </row>
    <row r="1886" spans="2:3" x14ac:dyDescent="0.25">
      <c r="B1886" s="12">
        <v>32223</v>
      </c>
      <c r="C1886" s="18">
        <v>131.01809700000001</v>
      </c>
    </row>
    <row r="1887" spans="2:3" x14ac:dyDescent="0.25">
      <c r="B1887" s="12">
        <v>32216</v>
      </c>
      <c r="C1887" s="18">
        <v>141.09646599999999</v>
      </c>
    </row>
    <row r="1888" spans="2:3" x14ac:dyDescent="0.25">
      <c r="B1888" s="12">
        <v>32209</v>
      </c>
      <c r="C1888" s="18">
        <v>141.09646599999999</v>
      </c>
    </row>
    <row r="1889" spans="2:3" x14ac:dyDescent="0.25">
      <c r="B1889" s="12">
        <v>32202</v>
      </c>
      <c r="C1889" s="18">
        <v>120.93976600000001</v>
      </c>
    </row>
    <row r="1890" spans="2:3" x14ac:dyDescent="0.25">
      <c r="B1890" s="12">
        <v>32195</v>
      </c>
      <c r="C1890" s="18">
        <v>131.01809700000001</v>
      </c>
    </row>
    <row r="1891" spans="2:3" x14ac:dyDescent="0.25">
      <c r="B1891" s="12">
        <v>32188</v>
      </c>
      <c r="C1891" s="18">
        <v>125.97895800000001</v>
      </c>
    </row>
    <row r="1892" spans="2:3" x14ac:dyDescent="0.25">
      <c r="B1892" s="12">
        <v>32181</v>
      </c>
      <c r="C1892" s="18">
        <v>141.09646599999999</v>
      </c>
    </row>
    <row r="1893" spans="2:3" x14ac:dyDescent="0.25">
      <c r="B1893" s="12">
        <v>32174</v>
      </c>
      <c r="C1893" s="18">
        <v>131.01809700000001</v>
      </c>
    </row>
    <row r="1894" spans="2:3" x14ac:dyDescent="0.25">
      <c r="B1894" s="12">
        <v>32167</v>
      </c>
      <c r="C1894" s="18">
        <v>108.341911</v>
      </c>
    </row>
    <row r="1895" spans="2:3" x14ac:dyDescent="0.25">
      <c r="B1895" s="12">
        <v>32160</v>
      </c>
      <c r="C1895" s="18">
        <v>100.783096</v>
      </c>
    </row>
    <row r="1896" spans="2:3" x14ac:dyDescent="0.25">
      <c r="B1896" s="12">
        <v>32153</v>
      </c>
      <c r="C1896" s="18">
        <v>103.30275</v>
      </c>
    </row>
    <row r="1897" spans="2:3" x14ac:dyDescent="0.25">
      <c r="B1897" s="12">
        <v>32146</v>
      </c>
      <c r="C1897" s="18">
        <v>123.459328</v>
      </c>
    </row>
    <row r="1898" spans="2:3" x14ac:dyDescent="0.25">
      <c r="B1898" s="12">
        <v>32139</v>
      </c>
      <c r="C1898" s="18">
        <v>100.783096</v>
      </c>
    </row>
    <row r="1899" spans="2:3" x14ac:dyDescent="0.25">
      <c r="B1899" s="12">
        <v>32132</v>
      </c>
      <c r="C1899" s="18">
        <v>103.30275</v>
      </c>
    </row>
    <row r="1900" spans="2:3" x14ac:dyDescent="0.25">
      <c r="B1900" s="12">
        <v>32125</v>
      </c>
      <c r="C1900" s="18">
        <v>103.30275</v>
      </c>
    </row>
    <row r="1901" spans="2:3" x14ac:dyDescent="0.25">
      <c r="B1901" s="12">
        <v>32118</v>
      </c>
      <c r="C1901" s="18">
        <v>88.185248999999999</v>
      </c>
    </row>
    <row r="1902" spans="2:3" x14ac:dyDescent="0.25">
      <c r="B1902" s="12">
        <v>32111</v>
      </c>
      <c r="C1902" s="18">
        <v>88.185248999999999</v>
      </c>
    </row>
    <row r="1903" spans="2:3" x14ac:dyDescent="0.25">
      <c r="B1903" s="12">
        <v>32104</v>
      </c>
      <c r="C1903" s="18">
        <v>95.744018999999994</v>
      </c>
    </row>
    <row r="1904" spans="2:3" x14ac:dyDescent="0.25">
      <c r="B1904" s="12">
        <v>32097</v>
      </c>
      <c r="C1904" s="18">
        <v>93.224395999999999</v>
      </c>
    </row>
    <row r="1905" spans="2:3" x14ac:dyDescent="0.25">
      <c r="B1905" s="12">
        <v>32090</v>
      </c>
      <c r="C1905" s="18">
        <v>113.38112599999999</v>
      </c>
    </row>
    <row r="1906" spans="2:3" x14ac:dyDescent="0.25">
      <c r="B1906" s="12">
        <v>32083</v>
      </c>
      <c r="C1906" s="18">
        <v>110.861458</v>
      </c>
    </row>
    <row r="1907" spans="2:3" x14ac:dyDescent="0.25">
      <c r="B1907" s="12">
        <v>32076</v>
      </c>
      <c r="C1907" s="18">
        <v>108.341911</v>
      </c>
    </row>
    <row r="1908" spans="2:3" x14ac:dyDescent="0.25">
      <c r="B1908" s="12">
        <v>32069</v>
      </c>
      <c r="C1908" s="18">
        <v>118.420204</v>
      </c>
    </row>
    <row r="1909" spans="2:3" x14ac:dyDescent="0.25">
      <c r="B1909" s="12">
        <v>32062</v>
      </c>
      <c r="C1909" s="18">
        <v>151.174744</v>
      </c>
    </row>
    <row r="1910" spans="2:3" x14ac:dyDescent="0.25">
      <c r="B1910" s="12">
        <v>32055</v>
      </c>
      <c r="C1910" s="18">
        <v>166.29222100000001</v>
      </c>
    </row>
    <row r="1911" spans="2:3" x14ac:dyDescent="0.25">
      <c r="B1911" s="12">
        <v>32048</v>
      </c>
      <c r="C1911" s="18">
        <v>181.40965299999999</v>
      </c>
    </row>
    <row r="1912" spans="2:3" x14ac:dyDescent="0.25">
      <c r="B1912" s="12">
        <v>32041</v>
      </c>
      <c r="C1912" s="18">
        <v>178.89001500000001</v>
      </c>
    </row>
    <row r="1913" spans="2:3" x14ac:dyDescent="0.25">
      <c r="B1913" s="12">
        <v>32034</v>
      </c>
      <c r="C1913" s="18">
        <v>176.370499</v>
      </c>
    </row>
    <row r="1914" spans="2:3" x14ac:dyDescent="0.25">
      <c r="B1914" s="12">
        <v>32027</v>
      </c>
      <c r="C1914" s="18">
        <v>181.40965299999999</v>
      </c>
    </row>
    <row r="1915" spans="2:3" x14ac:dyDescent="0.25">
      <c r="B1915" s="12">
        <v>32020</v>
      </c>
      <c r="C1915" s="18">
        <v>178.89001500000001</v>
      </c>
    </row>
    <row r="1916" spans="2:3" x14ac:dyDescent="0.25">
      <c r="B1916" s="12">
        <v>32013</v>
      </c>
      <c r="C1916" s="18">
        <v>171.33142100000001</v>
      </c>
    </row>
    <row r="1917" spans="2:3" x14ac:dyDescent="0.25">
      <c r="B1917" s="12">
        <v>32006</v>
      </c>
      <c r="C1917" s="18">
        <v>183.92922999999999</v>
      </c>
    </row>
    <row r="1918" spans="2:3" x14ac:dyDescent="0.25">
      <c r="B1918" s="12">
        <v>31999</v>
      </c>
      <c r="C1918" s="18">
        <v>178.89001500000001</v>
      </c>
    </row>
    <row r="1919" spans="2:3" x14ac:dyDescent="0.25">
      <c r="B1919" s="12">
        <v>31992</v>
      </c>
      <c r="C1919" s="18">
        <v>186.448792</v>
      </c>
    </row>
    <row r="1920" spans="2:3" x14ac:dyDescent="0.25">
      <c r="B1920" s="12">
        <v>31985</v>
      </c>
      <c r="C1920" s="18">
        <v>191.48803699999999</v>
      </c>
    </row>
    <row r="1921" spans="2:3" x14ac:dyDescent="0.25">
      <c r="B1921" s="12">
        <v>31978</v>
      </c>
      <c r="C1921" s="18">
        <v>183.92922999999999</v>
      </c>
    </row>
    <row r="1922" spans="2:3" x14ac:dyDescent="0.25">
      <c r="B1922" s="12">
        <v>31971</v>
      </c>
      <c r="C1922" s="18">
        <v>199.04676799999999</v>
      </c>
    </row>
    <row r="1923" spans="2:3" x14ac:dyDescent="0.25">
      <c r="B1923" s="12">
        <v>31964</v>
      </c>
      <c r="C1923" s="18">
        <v>196.52714499999999</v>
      </c>
    </row>
    <row r="1924" spans="2:3" x14ac:dyDescent="0.25">
      <c r="B1924" s="12">
        <v>31957</v>
      </c>
      <c r="C1924" s="18">
        <v>181.40965299999999</v>
      </c>
    </row>
    <row r="1925" spans="2:3" x14ac:dyDescent="0.25">
      <c r="B1925" s="12">
        <v>31950</v>
      </c>
      <c r="C1925" s="18">
        <v>166.29222100000001</v>
      </c>
    </row>
    <row r="1926" spans="2:3" x14ac:dyDescent="0.25">
      <c r="B1926" s="12">
        <v>31943</v>
      </c>
      <c r="C1926" s="18">
        <v>161.25302099999999</v>
      </c>
    </row>
    <row r="1927" spans="2:3" x14ac:dyDescent="0.25">
      <c r="B1927" s="12">
        <v>31936</v>
      </c>
      <c r="C1927" s="18">
        <v>141.09646599999999</v>
      </c>
    </row>
    <row r="1928" spans="2:3" x14ac:dyDescent="0.25">
      <c r="B1928" s="12">
        <v>31929</v>
      </c>
      <c r="C1928" s="18">
        <v>141.09646599999999</v>
      </c>
    </row>
    <row r="1929" spans="2:3" x14ac:dyDescent="0.25">
      <c r="B1929" s="12">
        <v>31922</v>
      </c>
      <c r="C1929" s="18">
        <v>138.576843</v>
      </c>
    </row>
    <row r="1930" spans="2:3" x14ac:dyDescent="0.25">
      <c r="B1930" s="12">
        <v>31915</v>
      </c>
      <c r="C1930" s="18">
        <v>133.53765899999999</v>
      </c>
    </row>
    <row r="1931" spans="2:3" x14ac:dyDescent="0.25">
      <c r="B1931" s="12">
        <v>31908</v>
      </c>
      <c r="C1931" s="18">
        <v>133.53765899999999</v>
      </c>
    </row>
    <row r="1932" spans="2:3" x14ac:dyDescent="0.25">
      <c r="B1932" s="12">
        <v>31901</v>
      </c>
      <c r="C1932" s="18">
        <v>143.615982</v>
      </c>
    </row>
    <row r="1933" spans="2:3" x14ac:dyDescent="0.25">
      <c r="B1933" s="12">
        <v>31894</v>
      </c>
      <c r="C1933" s="18">
        <v>110.861458</v>
      </c>
    </row>
    <row r="1934" spans="2:3" x14ac:dyDescent="0.25">
      <c r="B1934" s="12">
        <v>31887</v>
      </c>
      <c r="C1934" s="18">
        <v>105.822327</v>
      </c>
    </row>
    <row r="1935" spans="2:3" x14ac:dyDescent="0.25">
      <c r="B1935" s="12">
        <v>31880</v>
      </c>
      <c r="C1935" s="18">
        <v>103.30275</v>
      </c>
    </row>
    <row r="1936" spans="2:3" x14ac:dyDescent="0.25">
      <c r="B1936" s="12">
        <v>31873</v>
      </c>
      <c r="C1936" s="18">
        <v>108.341911</v>
      </c>
    </row>
    <row r="1937" spans="2:3" x14ac:dyDescent="0.25">
      <c r="B1937" s="12">
        <v>31866</v>
      </c>
      <c r="C1937" s="18">
        <v>113.38112599999999</v>
      </c>
    </row>
    <row r="1938" spans="2:3" x14ac:dyDescent="0.25">
      <c r="B1938" s="12">
        <v>31859</v>
      </c>
      <c r="C1938" s="18">
        <v>113.38112599999999</v>
      </c>
    </row>
    <row r="1939" spans="2:3" x14ac:dyDescent="0.25">
      <c r="B1939" s="12">
        <v>31852</v>
      </c>
      <c r="C1939" s="18">
        <v>115.900627</v>
      </c>
    </row>
    <row r="1940" spans="2:3" x14ac:dyDescent="0.25">
      <c r="B1940" s="12">
        <v>31845</v>
      </c>
      <c r="C1940" s="18">
        <v>103.30275</v>
      </c>
    </row>
    <row r="1941" spans="2:3" x14ac:dyDescent="0.25">
      <c r="B1941" s="12">
        <v>31838</v>
      </c>
      <c r="C1941" s="18">
        <v>105.822327</v>
      </c>
    </row>
    <row r="1942" spans="2:3" x14ac:dyDescent="0.25">
      <c r="B1942" s="12">
        <v>31831</v>
      </c>
      <c r="C1942" s="18">
        <v>100.783096</v>
      </c>
    </row>
    <row r="1943" spans="2:3" x14ac:dyDescent="0.25">
      <c r="B1943" s="12">
        <v>31824</v>
      </c>
      <c r="C1943" s="18">
        <v>108.341911</v>
      </c>
    </row>
    <row r="1944" spans="2:3" x14ac:dyDescent="0.25">
      <c r="B1944" s="12">
        <v>31817</v>
      </c>
      <c r="C1944" s="18">
        <v>123.459328</v>
      </c>
    </row>
    <row r="1945" spans="2:3" x14ac:dyDescent="0.25">
      <c r="B1945" s="12">
        <v>31810</v>
      </c>
      <c r="C1945" s="18">
        <v>118.420204</v>
      </c>
    </row>
    <row r="1946" spans="2:3" x14ac:dyDescent="0.25">
      <c r="B1946" s="12">
        <v>31803</v>
      </c>
      <c r="C1946" s="18">
        <v>105.822327</v>
      </c>
    </row>
    <row r="1947" spans="2:3" x14ac:dyDescent="0.25">
      <c r="B1947" s="12">
        <v>31796</v>
      </c>
      <c r="C1947" s="18">
        <v>93.224395999999999</v>
      </c>
    </row>
    <row r="1948" spans="2:3" x14ac:dyDescent="0.25">
      <c r="B1948" s="12">
        <v>31789</v>
      </c>
      <c r="C1948" s="18">
        <v>100.783096</v>
      </c>
    </row>
    <row r="1949" spans="2:3" x14ac:dyDescent="0.25">
      <c r="B1949" s="12">
        <v>31782</v>
      </c>
      <c r="C1949" s="18">
        <v>88.185248999999999</v>
      </c>
    </row>
    <row r="1950" spans="2:3" x14ac:dyDescent="0.25">
      <c r="B1950" s="12">
        <v>31775</v>
      </c>
      <c r="C1950" s="18">
        <v>88.185248999999999</v>
      </c>
    </row>
    <row r="1951" spans="2:3" x14ac:dyDescent="0.25">
      <c r="B1951" s="12">
        <v>31768</v>
      </c>
      <c r="C1951" s="18">
        <v>90.704825999999997</v>
      </c>
    </row>
    <row r="1952" spans="2:3" x14ac:dyDescent="0.25">
      <c r="B1952" s="12">
        <v>31761</v>
      </c>
      <c r="C1952" s="18">
        <v>62.989479000000003</v>
      </c>
    </row>
    <row r="1953" spans="2:3" x14ac:dyDescent="0.25">
      <c r="B1953" s="12">
        <v>31754</v>
      </c>
      <c r="C1953" s="18">
        <v>65.509048000000007</v>
      </c>
    </row>
    <row r="1954" spans="2:3" x14ac:dyDescent="0.25">
      <c r="B1954" s="12">
        <v>31747</v>
      </c>
      <c r="C1954" s="18">
        <v>65.509048000000007</v>
      </c>
    </row>
    <row r="1955" spans="2:3" x14ac:dyDescent="0.25">
      <c r="B1955" s="12">
        <v>31740</v>
      </c>
      <c r="C1955" s="18">
        <v>70.548232999999996</v>
      </c>
    </row>
    <row r="1956" spans="2:3" x14ac:dyDescent="0.25">
      <c r="B1956" s="12">
        <v>31733</v>
      </c>
      <c r="C1956" s="18">
        <v>83.146111000000005</v>
      </c>
    </row>
    <row r="1957" spans="2:3" x14ac:dyDescent="0.25">
      <c r="B1957" s="12">
        <v>31726</v>
      </c>
      <c r="C1957" s="18">
        <v>85.665710000000004</v>
      </c>
    </row>
    <row r="1958" spans="2:3" x14ac:dyDescent="0.25">
      <c r="B1958" s="12">
        <v>31719</v>
      </c>
      <c r="C1958" s="18">
        <v>75.587372000000002</v>
      </c>
    </row>
    <row r="1959" spans="2:3" x14ac:dyDescent="0.25">
      <c r="B1959" s="12">
        <v>31712</v>
      </c>
      <c r="C1959" s="18">
        <v>80.626510999999994</v>
      </c>
    </row>
    <row r="1960" spans="2:3" x14ac:dyDescent="0.25">
      <c r="B1960" s="12">
        <v>31705</v>
      </c>
      <c r="C1960" s="18">
        <v>93.224395999999999</v>
      </c>
    </row>
    <row r="1961" spans="2:3" x14ac:dyDescent="0.25">
      <c r="B1961" s="12">
        <v>31698</v>
      </c>
      <c r="C1961" s="18">
        <v>90.704825999999997</v>
      </c>
    </row>
    <row r="1962" spans="2:3" x14ac:dyDescent="0.25">
      <c r="B1962" s="12">
        <v>31691</v>
      </c>
      <c r="C1962" s="18">
        <v>93.224395999999999</v>
      </c>
    </row>
    <row r="1963" spans="2:3" x14ac:dyDescent="0.25">
      <c r="B1963" s="12">
        <v>31684</v>
      </c>
      <c r="C1963" s="18">
        <v>98.263572999999994</v>
      </c>
    </row>
    <row r="1964" spans="2:3" x14ac:dyDescent="0.25">
      <c r="B1964" s="12">
        <v>31677</v>
      </c>
      <c r="C1964" s="18">
        <v>95.744018999999994</v>
      </c>
    </row>
    <row r="1965" spans="2:3" x14ac:dyDescent="0.25">
      <c r="B1965" s="12">
        <v>31670</v>
      </c>
      <c r="C1965" s="18">
        <v>90.704825999999997</v>
      </c>
    </row>
    <row r="1966" spans="2:3" x14ac:dyDescent="0.25">
      <c r="B1966" s="12">
        <v>31663</v>
      </c>
      <c r="C1966" s="18">
        <v>103.30275</v>
      </c>
    </row>
    <row r="1967" spans="2:3" x14ac:dyDescent="0.25">
      <c r="B1967" s="12">
        <v>31656</v>
      </c>
      <c r="C1967" s="18">
        <v>110.861458</v>
      </c>
    </row>
    <row r="1968" spans="2:3" x14ac:dyDescent="0.25">
      <c r="B1968" s="12">
        <v>31649</v>
      </c>
      <c r="C1968" s="18">
        <v>100.783096</v>
      </c>
    </row>
    <row r="1969" spans="2:3" x14ac:dyDescent="0.25">
      <c r="B1969" s="12">
        <v>31642</v>
      </c>
      <c r="C1969" s="18">
        <v>103.30275</v>
      </c>
    </row>
    <row r="1970" spans="2:3" x14ac:dyDescent="0.25">
      <c r="B1970" s="12">
        <v>31635</v>
      </c>
      <c r="C1970" s="18">
        <v>100.783096</v>
      </c>
    </row>
    <row r="1971" spans="2:3" x14ac:dyDescent="0.25">
      <c r="B1971" s="12">
        <v>31628</v>
      </c>
      <c r="C1971" s="18">
        <v>100.783096</v>
      </c>
    </row>
    <row r="1972" spans="2:3" x14ac:dyDescent="0.25">
      <c r="B1972" s="12">
        <v>31621</v>
      </c>
      <c r="C1972" s="18">
        <v>100.783096</v>
      </c>
    </row>
    <row r="1973" spans="2:3" x14ac:dyDescent="0.25">
      <c r="B1973" s="12">
        <v>31614</v>
      </c>
      <c r="C1973" s="18">
        <v>103.30275</v>
      </c>
    </row>
    <row r="1974" spans="2:3" x14ac:dyDescent="0.25">
      <c r="B1974" s="12">
        <v>31607</v>
      </c>
      <c r="C1974" s="18">
        <v>125.97895800000001</v>
      </c>
    </row>
    <row r="1975" spans="2:3" x14ac:dyDescent="0.25">
      <c r="B1975" s="12">
        <v>31600</v>
      </c>
      <c r="C1975" s="18">
        <v>136.05735799999999</v>
      </c>
    </row>
    <row r="1976" spans="2:3" x14ac:dyDescent="0.25">
      <c r="B1976" s="12">
        <v>31593</v>
      </c>
      <c r="C1976" s="18">
        <v>138.576843</v>
      </c>
    </row>
    <row r="1977" spans="2:3" x14ac:dyDescent="0.25">
      <c r="B1977" s="12">
        <v>31586</v>
      </c>
      <c r="C1977" s="18">
        <v>136.05735799999999</v>
      </c>
    </row>
    <row r="1978" spans="2:3" x14ac:dyDescent="0.25">
      <c r="B1978" s="12">
        <v>31579</v>
      </c>
      <c r="C1978" s="18">
        <v>131.01809700000001</v>
      </c>
    </row>
    <row r="1979" spans="2:3" x14ac:dyDescent="0.25">
      <c r="B1979" s="12">
        <v>31572</v>
      </c>
      <c r="C1979" s="18">
        <v>131.01809700000001</v>
      </c>
    </row>
    <row r="1980" spans="2:3" x14ac:dyDescent="0.25">
      <c r="B1980" s="12">
        <v>31565</v>
      </c>
      <c r="C1980" s="18">
        <v>136.05735799999999</v>
      </c>
    </row>
    <row r="1981" spans="2:3" x14ac:dyDescent="0.25">
      <c r="B1981" s="12">
        <v>31558</v>
      </c>
      <c r="C1981" s="18">
        <v>138.576843</v>
      </c>
    </row>
    <row r="1982" spans="2:3" x14ac:dyDescent="0.25">
      <c r="B1982" s="12">
        <v>31551</v>
      </c>
      <c r="C1982" s="18">
        <v>131.01809700000001</v>
      </c>
    </row>
    <row r="1983" spans="2:3" x14ac:dyDescent="0.25">
      <c r="B1983" s="12">
        <v>31544</v>
      </c>
      <c r="C1983" s="18">
        <v>133.53765899999999</v>
      </c>
    </row>
    <row r="1984" spans="2:3" x14ac:dyDescent="0.25">
      <c r="B1984" s="12">
        <v>31537</v>
      </c>
      <c r="C1984" s="18">
        <v>131.01809700000001</v>
      </c>
    </row>
    <row r="1985" spans="2:3" x14ac:dyDescent="0.25">
      <c r="B1985" s="12">
        <v>31530</v>
      </c>
      <c r="C1985" s="18">
        <v>133.53765899999999</v>
      </c>
    </row>
    <row r="1986" spans="2:3" x14ac:dyDescent="0.25">
      <c r="B1986" s="12">
        <v>31523</v>
      </c>
      <c r="C1986" s="18">
        <v>166.29222100000001</v>
      </c>
    </row>
    <row r="1987" spans="2:3" x14ac:dyDescent="0.25">
      <c r="B1987" s="12">
        <v>31516</v>
      </c>
      <c r="C1987" s="18">
        <v>176.370499</v>
      </c>
    </row>
    <row r="1988" spans="2:3" x14ac:dyDescent="0.25">
      <c r="B1988" s="12">
        <v>31509</v>
      </c>
      <c r="C1988" s="18">
        <v>181.40965299999999</v>
      </c>
    </row>
    <row r="1989" spans="2:3" x14ac:dyDescent="0.25">
      <c r="B1989" s="12">
        <v>31502</v>
      </c>
      <c r="C1989" s="18">
        <v>186.448792</v>
      </c>
    </row>
    <row r="1990" spans="2:3" x14ac:dyDescent="0.25">
      <c r="B1990" s="12">
        <v>31495</v>
      </c>
      <c r="C1990" s="18">
        <v>196.52714499999999</v>
      </c>
    </row>
    <row r="1991" spans="2:3" x14ac:dyDescent="0.25">
      <c r="B1991" s="12">
        <v>31488</v>
      </c>
      <c r="C1991" s="18">
        <v>199.04676799999999</v>
      </c>
    </row>
    <row r="1992" spans="2:3" x14ac:dyDescent="0.25">
      <c r="B1992" s="12">
        <v>31481</v>
      </c>
      <c r="C1992" s="18">
        <v>188.968536</v>
      </c>
    </row>
    <row r="1993" spans="2:3" x14ac:dyDescent="0.25">
      <c r="B1993" s="12">
        <v>31474</v>
      </c>
      <c r="C1993" s="18">
        <v>201.566193</v>
      </c>
    </row>
    <row r="1994" spans="2:3" x14ac:dyDescent="0.25">
      <c r="B1994" s="12">
        <v>31467</v>
      </c>
      <c r="C1994" s="18">
        <v>196.52714499999999</v>
      </c>
    </row>
    <row r="1995" spans="2:3" x14ac:dyDescent="0.25">
      <c r="B1995" s="12">
        <v>31460</v>
      </c>
      <c r="C1995" s="18">
        <v>199.04676799999999</v>
      </c>
    </row>
    <row r="1996" spans="2:3" x14ac:dyDescent="0.25">
      <c r="B1996" s="12">
        <v>31453</v>
      </c>
      <c r="C1996" s="18">
        <v>199.04676799999999</v>
      </c>
    </row>
    <row r="1997" spans="2:3" x14ac:dyDescent="0.25">
      <c r="B1997" s="12">
        <v>31446</v>
      </c>
      <c r="C1997" s="18">
        <v>199.04676799999999</v>
      </c>
    </row>
    <row r="1998" spans="2:3" x14ac:dyDescent="0.25">
      <c r="B1998" s="12">
        <v>31439</v>
      </c>
      <c r="C1998" s="18">
        <v>178.89001500000001</v>
      </c>
    </row>
    <row r="1999" spans="2:3" x14ac:dyDescent="0.25">
      <c r="B1999" s="12">
        <v>31432</v>
      </c>
      <c r="C1999" s="18">
        <v>209.125137</v>
      </c>
    </row>
    <row r="2000" spans="2:3" x14ac:dyDescent="0.25">
      <c r="B2000" s="12">
        <v>31425</v>
      </c>
      <c r="C2000" s="18">
        <v>241.87953200000001</v>
      </c>
    </row>
    <row r="2001" spans="2:3" x14ac:dyDescent="0.25">
      <c r="B2001" s="12">
        <v>31418</v>
      </c>
      <c r="C2001" s="18">
        <v>259.51669299999998</v>
      </c>
    </row>
    <row r="2002" spans="2:3" x14ac:dyDescent="0.25">
      <c r="B2002" s="12">
        <v>31411</v>
      </c>
      <c r="C2002" s="18">
        <v>259.51669299999998</v>
      </c>
    </row>
    <row r="2003" spans="2:3" x14ac:dyDescent="0.25">
      <c r="B2003" s="12">
        <v>31404</v>
      </c>
      <c r="C2003" s="18">
        <v>256.997162</v>
      </c>
    </row>
    <row r="2004" spans="2:3" x14ac:dyDescent="0.25">
      <c r="B2004" s="12">
        <v>31397</v>
      </c>
      <c r="C2004" s="18">
        <v>279.67327899999998</v>
      </c>
    </row>
    <row r="2005" spans="2:3" x14ac:dyDescent="0.25">
      <c r="B2005" s="12">
        <v>31390</v>
      </c>
      <c r="C2005" s="18">
        <v>256.997162</v>
      </c>
    </row>
    <row r="2006" spans="2:3" x14ac:dyDescent="0.25">
      <c r="B2006" s="12">
        <v>31383</v>
      </c>
      <c r="C2006" s="18">
        <v>264.55581699999999</v>
      </c>
    </row>
    <row r="2007" spans="2:3" x14ac:dyDescent="0.25">
      <c r="B2007" s="12">
        <v>31376</v>
      </c>
      <c r="C2007" s="18">
        <v>251.95791600000001</v>
      </c>
    </row>
    <row r="2008" spans="2:3" x14ac:dyDescent="0.25">
      <c r="B2008" s="12">
        <v>31369</v>
      </c>
      <c r="C2008" s="18">
        <v>259.51669299999998</v>
      </c>
    </row>
    <row r="2009" spans="2:3" x14ac:dyDescent="0.25">
      <c r="B2009" s="12">
        <v>31362</v>
      </c>
      <c r="C2009" s="18">
        <v>294.79077100000001</v>
      </c>
    </row>
    <row r="2010" spans="2:3" x14ac:dyDescent="0.25">
      <c r="B2010" s="12">
        <v>31355</v>
      </c>
      <c r="C2010" s="18">
        <v>307.38867199999999</v>
      </c>
    </row>
    <row r="2011" spans="2:3" x14ac:dyDescent="0.25">
      <c r="B2011" s="12">
        <v>31348</v>
      </c>
      <c r="C2011" s="18">
        <v>312.42791699999998</v>
      </c>
    </row>
    <row r="2012" spans="2:3" x14ac:dyDescent="0.25">
      <c r="B2012" s="12">
        <v>31341</v>
      </c>
      <c r="C2012" s="18">
        <v>302.34948700000001</v>
      </c>
    </row>
    <row r="2013" spans="2:3" x14ac:dyDescent="0.25">
      <c r="B2013" s="12">
        <v>31334</v>
      </c>
      <c r="C2013" s="18">
        <v>312.42791699999998</v>
      </c>
    </row>
    <row r="2014" spans="2:3" x14ac:dyDescent="0.25">
      <c r="B2014" s="12">
        <v>31327</v>
      </c>
      <c r="C2014" s="18">
        <v>317.46697999999998</v>
      </c>
    </row>
    <row r="2015" spans="2:3" x14ac:dyDescent="0.25">
      <c r="B2015" s="12">
        <v>31320</v>
      </c>
      <c r="C2015" s="18">
        <v>309.90817299999998</v>
      </c>
    </row>
    <row r="2016" spans="2:3" x14ac:dyDescent="0.25">
      <c r="B2016" s="12">
        <v>31313</v>
      </c>
      <c r="C2016" s="18">
        <v>309.90817299999998</v>
      </c>
    </row>
    <row r="2017" spans="2:3" x14ac:dyDescent="0.25">
      <c r="B2017" s="12">
        <v>31306</v>
      </c>
      <c r="C2017" s="18">
        <v>302.34948700000001</v>
      </c>
    </row>
    <row r="2018" spans="2:3" x14ac:dyDescent="0.25">
      <c r="B2018" s="12">
        <v>31299</v>
      </c>
      <c r="C2018" s="18">
        <v>304.86908</v>
      </c>
    </row>
    <row r="2019" spans="2:3" x14ac:dyDescent="0.25">
      <c r="B2019" s="12">
        <v>31292</v>
      </c>
      <c r="C2019" s="18">
        <v>314.94729599999999</v>
      </c>
    </row>
    <row r="2020" spans="2:3" x14ac:dyDescent="0.25">
      <c r="B2020" s="12">
        <v>31285</v>
      </c>
      <c r="C2020" s="18">
        <v>317.46697999999998</v>
      </c>
    </row>
    <row r="2021" spans="2:3" x14ac:dyDescent="0.25">
      <c r="B2021" s="12">
        <v>31278</v>
      </c>
      <c r="C2021" s="18">
        <v>299.82998700000002</v>
      </c>
    </row>
    <row r="2022" spans="2:3" x14ac:dyDescent="0.25">
      <c r="B2022" s="12">
        <v>31271</v>
      </c>
      <c r="C2022" s="18">
        <v>284.71255500000001</v>
      </c>
    </row>
    <row r="2023" spans="2:3" x14ac:dyDescent="0.25">
      <c r="B2023" s="12">
        <v>31264</v>
      </c>
      <c r="C2023" s="18">
        <v>287.231964</v>
      </c>
    </row>
    <row r="2024" spans="2:3" x14ac:dyDescent="0.25">
      <c r="B2024" s="12">
        <v>31257</v>
      </c>
      <c r="C2024" s="18">
        <v>292.27108800000002</v>
      </c>
    </row>
    <row r="2025" spans="2:3" x14ac:dyDescent="0.25">
      <c r="B2025" s="12">
        <v>31250</v>
      </c>
      <c r="C2025" s="18">
        <v>322.50604199999998</v>
      </c>
    </row>
    <row r="2026" spans="2:3" x14ac:dyDescent="0.25">
      <c r="B2026" s="12">
        <v>31243</v>
      </c>
      <c r="C2026" s="18">
        <v>302.34948700000001</v>
      </c>
    </row>
    <row r="2027" spans="2:3" x14ac:dyDescent="0.25">
      <c r="B2027" s="12">
        <v>31236</v>
      </c>
      <c r="C2027" s="18">
        <v>284.71255500000001</v>
      </c>
    </row>
    <row r="2028" spans="2:3" x14ac:dyDescent="0.25">
      <c r="B2028" s="12">
        <v>31229</v>
      </c>
      <c r="C2028" s="18">
        <v>287.231964</v>
      </c>
    </row>
    <row r="2029" spans="2:3" x14ac:dyDescent="0.25">
      <c r="B2029" s="12">
        <v>31222</v>
      </c>
      <c r="C2029" s="18">
        <v>289.75158699999997</v>
      </c>
    </row>
    <row r="2030" spans="2:3" x14ac:dyDescent="0.25">
      <c r="B2030" s="12">
        <v>31215</v>
      </c>
      <c r="C2030" s="18">
        <v>287.231964</v>
      </c>
    </row>
    <row r="2031" spans="2:3" x14ac:dyDescent="0.25">
      <c r="B2031" s="12">
        <v>31208</v>
      </c>
      <c r="C2031" s="18">
        <v>299.82998700000002</v>
      </c>
    </row>
    <row r="2032" spans="2:3" x14ac:dyDescent="0.25">
      <c r="B2032" s="12">
        <v>31201</v>
      </c>
      <c r="C2032" s="18">
        <v>317.46697999999998</v>
      </c>
    </row>
    <row r="2033" spans="2:3" x14ac:dyDescent="0.25">
      <c r="B2033" s="12">
        <v>31194</v>
      </c>
      <c r="C2033" s="18">
        <v>347.70211799999998</v>
      </c>
    </row>
    <row r="2034" spans="2:3" x14ac:dyDescent="0.25">
      <c r="B2034" s="12">
        <v>31187</v>
      </c>
      <c r="C2034" s="18">
        <v>352.74099699999999</v>
      </c>
    </row>
    <row r="2035" spans="2:3" x14ac:dyDescent="0.25">
      <c r="B2035" s="12">
        <v>31180</v>
      </c>
      <c r="C2035" s="18">
        <v>350.22152699999998</v>
      </c>
    </row>
    <row r="2036" spans="2:3" x14ac:dyDescent="0.25">
      <c r="B2036" s="12">
        <v>31173</v>
      </c>
      <c r="C2036" s="18">
        <v>355.26080300000001</v>
      </c>
    </row>
    <row r="2037" spans="2:3" x14ac:dyDescent="0.25">
      <c r="B2037" s="12">
        <v>31166</v>
      </c>
      <c r="C2037" s="18">
        <v>350.22152699999998</v>
      </c>
    </row>
    <row r="2038" spans="2:3" x14ac:dyDescent="0.25">
      <c r="B2038" s="12">
        <v>31159</v>
      </c>
      <c r="C2038" s="18">
        <v>365.33886699999999</v>
      </c>
    </row>
    <row r="2039" spans="2:3" x14ac:dyDescent="0.25">
      <c r="B2039" s="12">
        <v>31152</v>
      </c>
      <c r="C2039" s="18">
        <v>362.81930499999999</v>
      </c>
    </row>
    <row r="2040" spans="2:3" x14ac:dyDescent="0.25">
      <c r="B2040" s="12">
        <v>31145</v>
      </c>
      <c r="C2040" s="18">
        <v>355.26080300000001</v>
      </c>
    </row>
    <row r="2041" spans="2:3" x14ac:dyDescent="0.25">
      <c r="B2041" s="12">
        <v>31138</v>
      </c>
      <c r="C2041" s="18">
        <v>365.33886699999999</v>
      </c>
    </row>
    <row r="2042" spans="2:3" x14ac:dyDescent="0.25">
      <c r="B2042" s="12">
        <v>31131</v>
      </c>
      <c r="C2042" s="18">
        <v>372.897583</v>
      </c>
    </row>
    <row r="2043" spans="2:3" x14ac:dyDescent="0.25">
      <c r="B2043" s="12">
        <v>31124</v>
      </c>
      <c r="C2043" s="18">
        <v>355.26080300000001</v>
      </c>
    </row>
    <row r="2044" spans="2:3" x14ac:dyDescent="0.25">
      <c r="B2044" s="12">
        <v>31117</v>
      </c>
      <c r="C2044" s="18">
        <v>352.74099699999999</v>
      </c>
    </row>
    <row r="2045" spans="2:3" x14ac:dyDescent="0.25">
      <c r="B2045" s="12">
        <v>31110</v>
      </c>
      <c r="C2045" s="18">
        <v>362.81930499999999</v>
      </c>
    </row>
    <row r="2046" spans="2:3" x14ac:dyDescent="0.25">
      <c r="B2046" s="12">
        <v>31103</v>
      </c>
      <c r="C2046" s="18">
        <v>367.85845899999998</v>
      </c>
    </row>
    <row r="2047" spans="2:3" x14ac:dyDescent="0.25">
      <c r="B2047" s="12">
        <v>31096</v>
      </c>
      <c r="C2047" s="18">
        <v>372.897583</v>
      </c>
    </row>
    <row r="2048" spans="2:3" x14ac:dyDescent="0.25">
      <c r="B2048" s="12">
        <v>31089</v>
      </c>
      <c r="C2048" s="18">
        <v>377.937073</v>
      </c>
    </row>
    <row r="2049" spans="2:3" x14ac:dyDescent="0.25">
      <c r="B2049" s="12">
        <v>31082</v>
      </c>
      <c r="C2049" s="18">
        <v>370.37811299999998</v>
      </c>
    </row>
    <row r="2050" spans="2:3" x14ac:dyDescent="0.25">
      <c r="B2050" s="12">
        <v>31075</v>
      </c>
      <c r="C2050" s="18">
        <v>382.97607399999998</v>
      </c>
    </row>
    <row r="2051" spans="2:3" x14ac:dyDescent="0.25">
      <c r="B2051" s="12">
        <v>31068</v>
      </c>
      <c r="C2051" s="18">
        <v>370.37811299999998</v>
      </c>
    </row>
    <row r="2052" spans="2:3" x14ac:dyDescent="0.25">
      <c r="B2052" s="12">
        <v>31061</v>
      </c>
      <c r="C2052" s="18">
        <v>375.417236</v>
      </c>
    </row>
    <row r="2053" spans="2:3" x14ac:dyDescent="0.25">
      <c r="B2053" s="12">
        <v>31054</v>
      </c>
      <c r="C2053" s="18">
        <v>408.17190599999998</v>
      </c>
    </row>
    <row r="2054" spans="2:3" x14ac:dyDescent="0.25">
      <c r="B2054" s="12">
        <v>31047</v>
      </c>
      <c r="C2054" s="18">
        <v>372.897583</v>
      </c>
    </row>
    <row r="2055" spans="2:3" x14ac:dyDescent="0.25">
      <c r="B2055" s="12">
        <v>31040</v>
      </c>
      <c r="C2055" s="18">
        <v>403.132385</v>
      </c>
    </row>
    <row r="2056" spans="2:3" x14ac:dyDescent="0.25">
      <c r="B2056" s="12">
        <v>31033</v>
      </c>
      <c r="C2056" s="18">
        <v>445.96551499999998</v>
      </c>
    </row>
    <row r="2057" spans="2:3" x14ac:dyDescent="0.25">
      <c r="B2057" s="12">
        <v>31026</v>
      </c>
      <c r="C2057" s="18">
        <v>375.417236</v>
      </c>
    </row>
    <row r="2058" spans="2:3" x14ac:dyDescent="0.25">
      <c r="B2058" s="12">
        <v>31019</v>
      </c>
      <c r="C2058" s="18">
        <v>372.897583</v>
      </c>
    </row>
    <row r="2059" spans="2:3" x14ac:dyDescent="0.25">
      <c r="B2059" s="12">
        <v>31012</v>
      </c>
      <c r="C2059" s="18">
        <v>380.45639</v>
      </c>
    </row>
    <row r="2060" spans="2:3" x14ac:dyDescent="0.25">
      <c r="B2060" s="12">
        <v>31005</v>
      </c>
      <c r="C2060" s="18">
        <v>377.937073</v>
      </c>
    </row>
    <row r="2061" spans="2:3" x14ac:dyDescent="0.25">
      <c r="B2061" s="12">
        <v>30998</v>
      </c>
      <c r="C2061" s="18">
        <v>398.09353599999997</v>
      </c>
    </row>
    <row r="2062" spans="2:3" x14ac:dyDescent="0.25">
      <c r="B2062" s="12">
        <v>30991</v>
      </c>
      <c r="C2062" s="18">
        <v>423.28930700000001</v>
      </c>
    </row>
    <row r="2063" spans="2:3" x14ac:dyDescent="0.25">
      <c r="B2063" s="12">
        <v>30984</v>
      </c>
      <c r="C2063" s="18">
        <v>428.328552</v>
      </c>
    </row>
    <row r="2064" spans="2:3" x14ac:dyDescent="0.25">
      <c r="B2064" s="12">
        <v>30977</v>
      </c>
      <c r="C2064" s="18">
        <v>443.445831</v>
      </c>
    </row>
    <row r="2065" spans="2:3" x14ac:dyDescent="0.25">
      <c r="B2065" s="12">
        <v>30970</v>
      </c>
      <c r="C2065" s="18">
        <v>420.769745</v>
      </c>
    </row>
    <row r="2066" spans="2:3" x14ac:dyDescent="0.25">
      <c r="B2066" s="12">
        <v>30963</v>
      </c>
      <c r="C2066" s="18">
        <v>428.328552</v>
      </c>
    </row>
    <row r="2067" spans="2:3" x14ac:dyDescent="0.25">
      <c r="B2067" s="12">
        <v>30956</v>
      </c>
      <c r="C2067" s="18">
        <v>453.52450599999997</v>
      </c>
    </row>
    <row r="2068" spans="2:3" x14ac:dyDescent="0.25">
      <c r="B2068" s="12">
        <v>30949</v>
      </c>
      <c r="C2068" s="18">
        <v>425.80896000000001</v>
      </c>
    </row>
    <row r="2069" spans="2:3" x14ac:dyDescent="0.25">
      <c r="B2069" s="12">
        <v>30942</v>
      </c>
      <c r="C2069" s="18">
        <v>443.445831</v>
      </c>
    </row>
    <row r="2070" spans="2:3" x14ac:dyDescent="0.25">
      <c r="B2070" s="12">
        <v>30935</v>
      </c>
      <c r="C2070" s="18">
        <v>483.75906400000002</v>
      </c>
    </row>
    <row r="2071" spans="2:3" x14ac:dyDescent="0.25">
      <c r="B2071" s="12">
        <v>30928</v>
      </c>
      <c r="C2071" s="18">
        <v>478.71984900000001</v>
      </c>
    </row>
    <row r="2072" spans="2:3" x14ac:dyDescent="0.25">
      <c r="B2072" s="12">
        <v>30921</v>
      </c>
      <c r="C2072" s="18">
        <v>483.75906400000002</v>
      </c>
    </row>
    <row r="2073" spans="2:3" x14ac:dyDescent="0.25">
      <c r="B2073" s="12">
        <v>30914</v>
      </c>
      <c r="C2073" s="18">
        <v>468.64175399999999</v>
      </c>
    </row>
    <row r="2074" spans="2:3" x14ac:dyDescent="0.25">
      <c r="B2074" s="12">
        <v>30907</v>
      </c>
      <c r="C2074" s="18">
        <v>443.445831</v>
      </c>
    </row>
    <row r="2075" spans="2:3" x14ac:dyDescent="0.25">
      <c r="B2075" s="12">
        <v>30900</v>
      </c>
      <c r="C2075" s="18">
        <v>423.28930700000001</v>
      </c>
    </row>
    <row r="2076" spans="2:3" x14ac:dyDescent="0.25">
      <c r="B2076" s="12">
        <v>30893</v>
      </c>
      <c r="C2076" s="18">
        <v>388.015198</v>
      </c>
    </row>
    <row r="2077" spans="2:3" x14ac:dyDescent="0.25">
      <c r="B2077" s="12">
        <v>30886</v>
      </c>
      <c r="C2077" s="18">
        <v>380.45639</v>
      </c>
    </row>
    <row r="2078" spans="2:3" x14ac:dyDescent="0.25">
      <c r="B2078" s="12">
        <v>30879</v>
      </c>
      <c r="C2078" s="18">
        <v>420.769745</v>
      </c>
    </row>
    <row r="2079" spans="2:3" x14ac:dyDescent="0.25">
      <c r="B2079" s="12">
        <v>30872</v>
      </c>
      <c r="C2079" s="18">
        <v>425.80896000000001</v>
      </c>
    </row>
    <row r="2080" spans="2:3" x14ac:dyDescent="0.25">
      <c r="B2080" s="12">
        <v>30865</v>
      </c>
      <c r="C2080" s="18">
        <v>453.52450599999997</v>
      </c>
    </row>
    <row r="2081" spans="2:3" x14ac:dyDescent="0.25">
      <c r="B2081" s="12">
        <v>30858</v>
      </c>
      <c r="C2081" s="18">
        <v>466.12207000000001</v>
      </c>
    </row>
    <row r="2082" spans="2:3" x14ac:dyDescent="0.25">
      <c r="B2082" s="12">
        <v>30851</v>
      </c>
      <c r="C2082" s="18">
        <v>478.71984900000001</v>
      </c>
    </row>
    <row r="2083" spans="2:3" x14ac:dyDescent="0.25">
      <c r="B2083" s="12">
        <v>30844</v>
      </c>
      <c r="C2083" s="18">
        <v>501.39639299999999</v>
      </c>
    </row>
    <row r="2084" spans="2:3" x14ac:dyDescent="0.25">
      <c r="B2084" s="12">
        <v>30837</v>
      </c>
      <c r="C2084" s="18">
        <v>513.99432400000001</v>
      </c>
    </row>
    <row r="2085" spans="2:3" x14ac:dyDescent="0.25">
      <c r="B2085" s="12">
        <v>30830</v>
      </c>
      <c r="C2085" s="18">
        <v>481.23962399999999</v>
      </c>
    </row>
    <row r="2086" spans="2:3" x14ac:dyDescent="0.25">
      <c r="B2086" s="12">
        <v>30823</v>
      </c>
      <c r="C2086" s="18">
        <v>476.20065299999999</v>
      </c>
    </row>
    <row r="2087" spans="2:3" x14ac:dyDescent="0.25">
      <c r="B2087" s="12">
        <v>30816</v>
      </c>
      <c r="C2087" s="18">
        <v>503.91583300000002</v>
      </c>
    </row>
    <row r="2088" spans="2:3" x14ac:dyDescent="0.25">
      <c r="B2088" s="12">
        <v>30809</v>
      </c>
      <c r="C2088" s="18">
        <v>536.67059300000005</v>
      </c>
    </row>
    <row r="2089" spans="2:3" x14ac:dyDescent="0.25">
      <c r="B2089" s="12">
        <v>30802</v>
      </c>
      <c r="C2089" s="18">
        <v>544.22943099999998</v>
      </c>
    </row>
    <row r="2090" spans="2:3" x14ac:dyDescent="0.25">
      <c r="B2090" s="12">
        <v>30795</v>
      </c>
      <c r="C2090" s="18">
        <v>564.38586399999997</v>
      </c>
    </row>
    <row r="2091" spans="2:3" x14ac:dyDescent="0.25">
      <c r="B2091" s="12">
        <v>30788</v>
      </c>
      <c r="C2091" s="18">
        <v>531.63116500000001</v>
      </c>
    </row>
    <row r="2092" spans="2:3" x14ac:dyDescent="0.25">
      <c r="B2092" s="12">
        <v>30781</v>
      </c>
      <c r="C2092" s="18">
        <v>531.63116500000001</v>
      </c>
    </row>
    <row r="2093" spans="2:3" x14ac:dyDescent="0.25">
      <c r="B2093" s="12">
        <v>30774</v>
      </c>
      <c r="C2093" s="18">
        <v>534.15063499999997</v>
      </c>
    </row>
    <row r="2094" spans="2:3" x14ac:dyDescent="0.25">
      <c r="B2094" s="12">
        <v>30767</v>
      </c>
      <c r="C2094" s="18">
        <v>559.34655799999996</v>
      </c>
    </row>
    <row r="2095" spans="2:3" x14ac:dyDescent="0.25">
      <c r="B2095" s="12">
        <v>30760</v>
      </c>
      <c r="C2095" s="18">
        <v>536.67059300000005</v>
      </c>
    </row>
    <row r="2096" spans="2:3" x14ac:dyDescent="0.25">
      <c r="B2096" s="12">
        <v>30753</v>
      </c>
      <c r="C2096" s="18">
        <v>544.22943099999998</v>
      </c>
    </row>
    <row r="2097" spans="2:3" x14ac:dyDescent="0.25">
      <c r="B2097" s="12">
        <v>30746</v>
      </c>
      <c r="C2097" s="18">
        <v>551.78765899999996</v>
      </c>
    </row>
    <row r="2098" spans="2:3" x14ac:dyDescent="0.25">
      <c r="B2098" s="12">
        <v>30739</v>
      </c>
      <c r="C2098" s="18">
        <v>569.42511000000002</v>
      </c>
    </row>
    <row r="2099" spans="2:3" x14ac:dyDescent="0.25">
      <c r="B2099" s="12">
        <v>30732</v>
      </c>
      <c r="C2099" s="18">
        <v>569.42511000000002</v>
      </c>
    </row>
    <row r="2100" spans="2:3" x14ac:dyDescent="0.25">
      <c r="B2100" s="12">
        <v>30725</v>
      </c>
      <c r="C2100" s="18">
        <v>529.11163299999998</v>
      </c>
    </row>
    <row r="2101" spans="2:3" x14ac:dyDescent="0.25">
      <c r="B2101" s="12">
        <v>30718</v>
      </c>
      <c r="C2101" s="18">
        <v>461.082855</v>
      </c>
    </row>
    <row r="2102" spans="2:3" x14ac:dyDescent="0.25">
      <c r="B2102" s="12">
        <v>30711</v>
      </c>
      <c r="C2102" s="18">
        <v>503.91583300000002</v>
      </c>
    </row>
    <row r="2103" spans="2:3" x14ac:dyDescent="0.25">
      <c r="B2103" s="12">
        <v>30704</v>
      </c>
      <c r="C2103" s="18">
        <v>524.07238800000005</v>
      </c>
    </row>
    <row r="2104" spans="2:3" x14ac:dyDescent="0.25">
      <c r="B2104" s="12">
        <v>30697</v>
      </c>
      <c r="C2104" s="18">
        <v>513.99432400000001</v>
      </c>
    </row>
    <row r="2105" spans="2:3" x14ac:dyDescent="0.25">
      <c r="B2105" s="12">
        <v>30690</v>
      </c>
      <c r="C2105" s="18">
        <v>486.27862499999998</v>
      </c>
    </row>
    <row r="2106" spans="2:3" x14ac:dyDescent="0.25">
      <c r="B2106" s="12">
        <v>30683</v>
      </c>
      <c r="C2106" s="18">
        <v>506.435272</v>
      </c>
    </row>
    <row r="2107" spans="2:3" x14ac:dyDescent="0.25">
      <c r="B2107" s="12">
        <v>30676</v>
      </c>
      <c r="C2107" s="18">
        <v>438.406769</v>
      </c>
    </row>
    <row r="2108" spans="2:3" x14ac:dyDescent="0.25">
      <c r="B2108" s="12">
        <v>30669</v>
      </c>
      <c r="C2108" s="18">
        <v>418.25027499999999</v>
      </c>
    </row>
    <row r="2109" spans="2:3" x14ac:dyDescent="0.25">
      <c r="B2109" s="12">
        <v>30662</v>
      </c>
      <c r="C2109" s="18">
        <v>438.406769</v>
      </c>
    </row>
    <row r="2110" spans="2:3" x14ac:dyDescent="0.25">
      <c r="B2110" s="12">
        <v>30655</v>
      </c>
      <c r="C2110" s="18">
        <v>448.48510700000003</v>
      </c>
    </row>
    <row r="2111" spans="2:3" x14ac:dyDescent="0.25">
      <c r="B2111" s="12">
        <v>30648</v>
      </c>
      <c r="C2111" s="18">
        <v>486.27862499999998</v>
      </c>
    </row>
    <row r="2112" spans="2:3" x14ac:dyDescent="0.25">
      <c r="B2112" s="12">
        <v>30641</v>
      </c>
      <c r="C2112" s="18">
        <v>466.12207000000001</v>
      </c>
    </row>
    <row r="2113" spans="2:3" x14ac:dyDescent="0.25">
      <c r="B2113" s="12">
        <v>30634</v>
      </c>
      <c r="C2113" s="18">
        <v>451.00460800000002</v>
      </c>
    </row>
    <row r="2114" spans="2:3" x14ac:dyDescent="0.25">
      <c r="B2114" s="12">
        <v>30627</v>
      </c>
      <c r="C2114" s="18">
        <v>456.04394500000001</v>
      </c>
    </row>
    <row r="2115" spans="2:3" x14ac:dyDescent="0.25">
      <c r="B2115" s="12">
        <v>30620</v>
      </c>
      <c r="C2115" s="18">
        <v>471.16110200000003</v>
      </c>
    </row>
    <row r="2116" spans="2:3" x14ac:dyDescent="0.25">
      <c r="B2116" s="12">
        <v>30613</v>
      </c>
      <c r="C2116" s="18">
        <v>445.96551499999998</v>
      </c>
    </row>
    <row r="2117" spans="2:3" x14ac:dyDescent="0.25">
      <c r="B2117" s="12">
        <v>30606</v>
      </c>
      <c r="C2117" s="18">
        <v>453.52450599999997</v>
      </c>
    </row>
    <row r="2118" spans="2:3" x14ac:dyDescent="0.25">
      <c r="B2118" s="12">
        <v>30599</v>
      </c>
      <c r="C2118" s="18">
        <v>425.80896000000001</v>
      </c>
    </row>
    <row r="2119" spans="2:3" x14ac:dyDescent="0.25">
      <c r="B2119" s="12">
        <v>30592</v>
      </c>
      <c r="C2119" s="18">
        <v>453.52450599999997</v>
      </c>
    </row>
    <row r="2120" spans="2:3" x14ac:dyDescent="0.25">
      <c r="B2120" s="12">
        <v>30585</v>
      </c>
      <c r="C2120" s="18">
        <v>501.39639299999999</v>
      </c>
    </row>
    <row r="2121" spans="2:3" x14ac:dyDescent="0.25">
      <c r="B2121" s="12">
        <v>30578</v>
      </c>
      <c r="C2121" s="18">
        <v>524.07238800000005</v>
      </c>
    </row>
    <row r="2122" spans="2:3" x14ac:dyDescent="0.25">
      <c r="B2122" s="12">
        <v>30571</v>
      </c>
      <c r="C2122" s="18">
        <v>524.07238800000005</v>
      </c>
    </row>
    <row r="2123" spans="2:3" x14ac:dyDescent="0.25">
      <c r="B2123" s="12">
        <v>30564</v>
      </c>
      <c r="C2123" s="18">
        <v>549.26843299999996</v>
      </c>
    </row>
    <row r="2124" spans="2:3" x14ac:dyDescent="0.25">
      <c r="B2124" s="12">
        <v>30557</v>
      </c>
      <c r="C2124" s="18">
        <v>561.86639400000001</v>
      </c>
    </row>
    <row r="2125" spans="2:3" x14ac:dyDescent="0.25">
      <c r="B2125" s="12">
        <v>30550</v>
      </c>
      <c r="C2125" s="18">
        <v>544.22943099999998</v>
      </c>
    </row>
    <row r="2126" spans="2:3" x14ac:dyDescent="0.25">
      <c r="B2126" s="12">
        <v>30543</v>
      </c>
      <c r="C2126" s="18">
        <v>561.86639400000001</v>
      </c>
    </row>
    <row r="2127" spans="2:3" x14ac:dyDescent="0.25">
      <c r="B2127" s="12">
        <v>30536</v>
      </c>
      <c r="C2127" s="18">
        <v>587.06207300000005</v>
      </c>
    </row>
    <row r="2128" spans="2:3" x14ac:dyDescent="0.25">
      <c r="B2128" s="12">
        <v>30529</v>
      </c>
      <c r="C2128" s="18">
        <v>536.67059300000005</v>
      </c>
    </row>
    <row r="2129" spans="2:3" x14ac:dyDescent="0.25">
      <c r="B2129" s="12">
        <v>30522</v>
      </c>
      <c r="C2129" s="18">
        <v>526.59210199999995</v>
      </c>
    </row>
    <row r="2130" spans="2:3" x14ac:dyDescent="0.25">
      <c r="B2130" s="12">
        <v>30515</v>
      </c>
      <c r="C2130" s="18">
        <v>549.26843299999996</v>
      </c>
    </row>
    <row r="2131" spans="2:3" x14ac:dyDescent="0.25">
      <c r="B2131" s="12">
        <v>30508</v>
      </c>
      <c r="C2131" s="18">
        <v>559.34655799999996</v>
      </c>
    </row>
    <row r="2132" spans="2:3" x14ac:dyDescent="0.25">
      <c r="B2132" s="12">
        <v>30501</v>
      </c>
      <c r="C2132" s="18">
        <v>571.94451900000001</v>
      </c>
    </row>
    <row r="2133" spans="2:3" x14ac:dyDescent="0.25">
      <c r="B2133" s="12">
        <v>30494</v>
      </c>
      <c r="C2133" s="18">
        <v>551.78765899999996</v>
      </c>
    </row>
    <row r="2134" spans="2:3" x14ac:dyDescent="0.25">
      <c r="B2134" s="12">
        <v>30487</v>
      </c>
      <c r="C2134" s="18">
        <v>576.98345900000004</v>
      </c>
    </row>
    <row r="2135" spans="2:3" x14ac:dyDescent="0.25">
      <c r="B2135" s="12">
        <v>30480</v>
      </c>
      <c r="C2135" s="18">
        <v>597.14019800000005</v>
      </c>
    </row>
    <row r="2136" spans="2:3" x14ac:dyDescent="0.25">
      <c r="B2136" s="12">
        <v>30473</v>
      </c>
      <c r="C2136" s="18">
        <v>569.42511000000002</v>
      </c>
    </row>
    <row r="2137" spans="2:3" x14ac:dyDescent="0.25">
      <c r="B2137" s="12">
        <v>30466</v>
      </c>
      <c r="C2137" s="18">
        <v>629.89459199999999</v>
      </c>
    </row>
    <row r="2138" spans="2:3" x14ac:dyDescent="0.25">
      <c r="B2138" s="12">
        <v>30459</v>
      </c>
      <c r="C2138" s="18">
        <v>531.63116500000001</v>
      </c>
    </row>
    <row r="2139" spans="2:3" x14ac:dyDescent="0.25">
      <c r="B2139" s="12">
        <v>30452</v>
      </c>
      <c r="C2139" s="18">
        <v>529.11163299999998</v>
      </c>
    </row>
    <row r="2140" spans="2:3" x14ac:dyDescent="0.25">
      <c r="B2140" s="12">
        <v>30445</v>
      </c>
      <c r="C2140" s="18">
        <v>511.47460899999999</v>
      </c>
    </row>
    <row r="2141" spans="2:3" x14ac:dyDescent="0.25">
      <c r="B2141" s="12">
        <v>30438</v>
      </c>
      <c r="C2141" s="18">
        <v>506.435272</v>
      </c>
    </row>
    <row r="2142" spans="2:3" x14ac:dyDescent="0.25">
      <c r="B2142" s="12">
        <v>30431</v>
      </c>
      <c r="C2142" s="18">
        <v>503.91583300000002</v>
      </c>
    </row>
    <row r="2143" spans="2:3" x14ac:dyDescent="0.25">
      <c r="B2143" s="12">
        <v>30424</v>
      </c>
      <c r="C2143" s="18">
        <v>471.16110200000003</v>
      </c>
    </row>
    <row r="2144" spans="2:3" x14ac:dyDescent="0.25">
      <c r="B2144" s="12">
        <v>30417</v>
      </c>
      <c r="C2144" s="18">
        <v>481.23962399999999</v>
      </c>
    </row>
    <row r="2145" spans="2:3" x14ac:dyDescent="0.25">
      <c r="B2145" s="12">
        <v>30410</v>
      </c>
      <c r="C2145" s="18">
        <v>445.96551499999998</v>
      </c>
    </row>
    <row r="2146" spans="2:3" x14ac:dyDescent="0.25">
      <c r="B2146" s="12">
        <v>30403</v>
      </c>
      <c r="C2146" s="18">
        <v>438.406769</v>
      </c>
    </row>
    <row r="2147" spans="2:3" x14ac:dyDescent="0.25">
      <c r="B2147" s="12">
        <v>30396</v>
      </c>
      <c r="C2147" s="18">
        <v>418.25027499999999</v>
      </c>
    </row>
    <row r="2148" spans="2:3" x14ac:dyDescent="0.25">
      <c r="B2148" s="12">
        <v>30389</v>
      </c>
      <c r="C2148" s="18">
        <v>418.25027499999999</v>
      </c>
    </row>
    <row r="2149" spans="2:3" x14ac:dyDescent="0.25">
      <c r="B2149" s="12">
        <v>30382</v>
      </c>
      <c r="C2149" s="18">
        <v>468.64175399999999</v>
      </c>
    </row>
    <row r="2150" spans="2:3" x14ac:dyDescent="0.25">
      <c r="B2150" s="12">
        <v>30375</v>
      </c>
      <c r="C2150" s="18">
        <v>451.00460800000002</v>
      </c>
    </row>
    <row r="2151" spans="2:3" x14ac:dyDescent="0.25">
      <c r="B2151" s="12">
        <v>30368</v>
      </c>
      <c r="C2151" s="18">
        <v>473.68081699999999</v>
      </c>
    </row>
    <row r="2152" spans="2:3" x14ac:dyDescent="0.25">
      <c r="B2152" s="12">
        <v>30361</v>
      </c>
      <c r="C2152" s="18">
        <v>463.602509</v>
      </c>
    </row>
    <row r="2153" spans="2:3" x14ac:dyDescent="0.25">
      <c r="B2153" s="12">
        <v>30354</v>
      </c>
      <c r="C2153" s="18">
        <v>508.95498700000002</v>
      </c>
    </row>
    <row r="2154" spans="2:3" x14ac:dyDescent="0.25">
      <c r="B2154" s="12">
        <v>30347</v>
      </c>
      <c r="C2154" s="18">
        <v>481.23962399999999</v>
      </c>
    </row>
    <row r="2155" spans="2:3" x14ac:dyDescent="0.25">
      <c r="B2155" s="12">
        <v>30340</v>
      </c>
      <c r="C2155" s="18">
        <v>501.39639299999999</v>
      </c>
    </row>
    <row r="2156" spans="2:3" x14ac:dyDescent="0.25">
      <c r="B2156" s="12">
        <v>30333</v>
      </c>
      <c r="C2156" s="18">
        <v>536.67059300000005</v>
      </c>
    </row>
    <row r="2157" spans="2:3" x14ac:dyDescent="0.25">
      <c r="B2157" s="12">
        <v>30326</v>
      </c>
      <c r="C2157" s="18">
        <v>564.38586399999997</v>
      </c>
    </row>
    <row r="2158" spans="2:3" x14ac:dyDescent="0.25">
      <c r="B2158" s="12">
        <v>30319</v>
      </c>
      <c r="C2158" s="18">
        <v>556.82708700000001</v>
      </c>
    </row>
    <row r="2159" spans="2:3" x14ac:dyDescent="0.25">
      <c r="B2159" s="12">
        <v>30312</v>
      </c>
      <c r="C2159" s="18">
        <v>519.03338599999995</v>
      </c>
    </row>
    <row r="2160" spans="2:3" x14ac:dyDescent="0.25">
      <c r="B2160" s="12">
        <v>30305</v>
      </c>
      <c r="C2160" s="18">
        <v>524.07238800000005</v>
      </c>
    </row>
    <row r="2161" spans="2:3" x14ac:dyDescent="0.25">
      <c r="B2161" s="12">
        <v>30298</v>
      </c>
      <c r="C2161" s="18">
        <v>549.26843299999996</v>
      </c>
    </row>
    <row r="2162" spans="2:3" x14ac:dyDescent="0.25">
      <c r="B2162" s="12">
        <v>30291</v>
      </c>
      <c r="C2162" s="18">
        <v>503.91583300000002</v>
      </c>
    </row>
    <row r="2163" spans="2:3" x14ac:dyDescent="0.25">
      <c r="B2163" s="12">
        <v>30284</v>
      </c>
      <c r="C2163" s="18">
        <v>435.88717700000001</v>
      </c>
    </row>
    <row r="2164" spans="2:3" x14ac:dyDescent="0.25">
      <c r="B2164" s="12">
        <v>30277</v>
      </c>
      <c r="C2164" s="18">
        <v>420.769745</v>
      </c>
    </row>
    <row r="2165" spans="2:3" x14ac:dyDescent="0.25">
      <c r="B2165" s="12">
        <v>30270</v>
      </c>
      <c r="C2165" s="18">
        <v>430.84811400000001</v>
      </c>
    </row>
    <row r="2166" spans="2:3" x14ac:dyDescent="0.25">
      <c r="B2166" s="12">
        <v>30263</v>
      </c>
      <c r="C2166" s="18">
        <v>440.926422</v>
      </c>
    </row>
    <row r="2167" spans="2:3" x14ac:dyDescent="0.25">
      <c r="B2167" s="12">
        <v>30256</v>
      </c>
      <c r="C2167" s="18">
        <v>435.88717700000001</v>
      </c>
    </row>
    <row r="2168" spans="2:3" x14ac:dyDescent="0.25">
      <c r="B2168" s="12">
        <v>30249</v>
      </c>
      <c r="C2168" s="18">
        <v>403.132385</v>
      </c>
    </row>
    <row r="2169" spans="2:3" x14ac:dyDescent="0.25">
      <c r="B2169" s="12">
        <v>30242</v>
      </c>
      <c r="C2169" s="18">
        <v>418.25027499999999</v>
      </c>
    </row>
    <row r="2170" spans="2:3" x14ac:dyDescent="0.25">
      <c r="B2170" s="12">
        <v>30235</v>
      </c>
      <c r="C2170" s="18">
        <v>418.25027499999999</v>
      </c>
    </row>
    <row r="2171" spans="2:3" x14ac:dyDescent="0.25">
      <c r="B2171" s="12">
        <v>30228</v>
      </c>
      <c r="C2171" s="18">
        <v>365.33886699999999</v>
      </c>
    </row>
    <row r="2172" spans="2:3" x14ac:dyDescent="0.25">
      <c r="B2172" s="12">
        <v>30221</v>
      </c>
      <c r="C2172" s="18">
        <v>342.66284200000001</v>
      </c>
    </row>
    <row r="2173" spans="2:3" x14ac:dyDescent="0.25">
      <c r="B2173" s="12">
        <v>30214</v>
      </c>
      <c r="C2173" s="18">
        <v>355.26080300000001</v>
      </c>
    </row>
    <row r="2174" spans="2:3" x14ac:dyDescent="0.25">
      <c r="B2174" s="12">
        <v>30207</v>
      </c>
      <c r="C2174" s="18">
        <v>410.69131499999997</v>
      </c>
    </row>
    <row r="2175" spans="2:3" x14ac:dyDescent="0.25">
      <c r="B2175" s="12">
        <v>30200</v>
      </c>
      <c r="C2175" s="18">
        <v>408.17190599999998</v>
      </c>
    </row>
    <row r="2176" spans="2:3" x14ac:dyDescent="0.25">
      <c r="B2176" s="12">
        <v>30193</v>
      </c>
      <c r="C2176" s="18">
        <v>471.16110200000003</v>
      </c>
    </row>
    <row r="2177" spans="2:3" x14ac:dyDescent="0.25">
      <c r="B2177" s="12">
        <v>30186</v>
      </c>
      <c r="C2177" s="18">
        <v>443.445831</v>
      </c>
    </row>
    <row r="2178" spans="2:3" x14ac:dyDescent="0.25">
      <c r="B2178" s="12">
        <v>30179</v>
      </c>
      <c r="C2178" s="18">
        <v>330.064911</v>
      </c>
    </row>
    <row r="2179" spans="2:3" x14ac:dyDescent="0.25">
      <c r="B2179" s="12">
        <v>30172</v>
      </c>
      <c r="C2179" s="18">
        <v>330.064911</v>
      </c>
    </row>
    <row r="2180" spans="2:3" x14ac:dyDescent="0.25">
      <c r="B2180" s="12">
        <v>30165</v>
      </c>
      <c r="C2180" s="18">
        <v>352.74099699999999</v>
      </c>
    </row>
    <row r="2181" spans="2:3" x14ac:dyDescent="0.25">
      <c r="B2181" s="12">
        <v>30158</v>
      </c>
      <c r="C2181" s="18">
        <v>380.45639</v>
      </c>
    </row>
    <row r="2182" spans="2:3" x14ac:dyDescent="0.25">
      <c r="B2182" s="12">
        <v>30151</v>
      </c>
      <c r="C2182" s="18">
        <v>370.37811299999998</v>
      </c>
    </row>
    <row r="2183" spans="2:3" x14ac:dyDescent="0.25">
      <c r="B2183" s="12">
        <v>30144</v>
      </c>
      <c r="C2183" s="18">
        <v>393.05429099999998</v>
      </c>
    </row>
    <row r="2184" spans="2:3" x14ac:dyDescent="0.25">
      <c r="B2184" s="12">
        <v>30137</v>
      </c>
      <c r="C2184" s="18">
        <v>390.53476000000001</v>
      </c>
    </row>
    <row r="2185" spans="2:3" x14ac:dyDescent="0.25">
      <c r="B2185" s="12">
        <v>30130</v>
      </c>
      <c r="C2185" s="18">
        <v>425.80896000000001</v>
      </c>
    </row>
    <row r="2186" spans="2:3" x14ac:dyDescent="0.25">
      <c r="B2186" s="12">
        <v>30123</v>
      </c>
      <c r="C2186" s="18">
        <v>428.328552</v>
      </c>
    </row>
    <row r="2187" spans="2:3" x14ac:dyDescent="0.25">
      <c r="B2187" s="12">
        <v>30116</v>
      </c>
      <c r="C2187" s="18">
        <v>380.45639</v>
      </c>
    </row>
    <row r="2188" spans="2:3" x14ac:dyDescent="0.25">
      <c r="B2188" s="12">
        <v>30109</v>
      </c>
      <c r="C2188" s="18">
        <v>420.769745</v>
      </c>
    </row>
    <row r="2189" spans="2:3" x14ac:dyDescent="0.25">
      <c r="B2189" s="12">
        <v>30102</v>
      </c>
      <c r="C2189" s="18">
        <v>440.926422</v>
      </c>
    </row>
    <row r="2190" spans="2:3" x14ac:dyDescent="0.25">
      <c r="B2190" s="12">
        <v>30095</v>
      </c>
      <c r="C2190" s="18">
        <v>458.563446</v>
      </c>
    </row>
    <row r="2191" spans="2:3" x14ac:dyDescent="0.25">
      <c r="B2191" s="12">
        <v>30088</v>
      </c>
      <c r="C2191" s="18">
        <v>476.20065299999999</v>
      </c>
    </row>
    <row r="2192" spans="2:3" x14ac:dyDescent="0.25">
      <c r="B2192" s="12">
        <v>30081</v>
      </c>
      <c r="C2192" s="18">
        <v>526.59210199999995</v>
      </c>
    </row>
    <row r="2193" spans="2:3" x14ac:dyDescent="0.25">
      <c r="B2193" s="12">
        <v>30074</v>
      </c>
      <c r="C2193" s="18">
        <v>508.95498700000002</v>
      </c>
    </row>
    <row r="2194" spans="2:3" x14ac:dyDescent="0.25">
      <c r="B2194" s="12">
        <v>30067</v>
      </c>
      <c r="C2194" s="18">
        <v>476.20065299999999</v>
      </c>
    </row>
    <row r="2195" spans="2:3" x14ac:dyDescent="0.25">
      <c r="B2195" s="12">
        <v>30060</v>
      </c>
      <c r="C2195" s="18">
        <v>498.87670900000001</v>
      </c>
    </row>
    <row r="2196" spans="2:3" x14ac:dyDescent="0.25">
      <c r="B2196" s="12">
        <v>30053</v>
      </c>
      <c r="C2196" s="18">
        <v>498.87670900000001</v>
      </c>
    </row>
    <row r="2197" spans="2:3" x14ac:dyDescent="0.25">
      <c r="B2197" s="12">
        <v>30046</v>
      </c>
      <c r="C2197" s="18">
        <v>551.78765899999996</v>
      </c>
    </row>
    <row r="2198" spans="2:3" x14ac:dyDescent="0.25">
      <c r="B2198" s="12">
        <v>30039</v>
      </c>
      <c r="C2198" s="18">
        <v>551.78765899999996</v>
      </c>
    </row>
    <row r="2199" spans="2:3" x14ac:dyDescent="0.25">
      <c r="B2199" s="12">
        <v>30032</v>
      </c>
      <c r="C2199" s="18">
        <v>508.95498700000002</v>
      </c>
    </row>
    <row r="2200" spans="2:3" x14ac:dyDescent="0.25">
      <c r="B2200" s="12">
        <v>30025</v>
      </c>
      <c r="C2200" s="18">
        <v>513.99432400000001</v>
      </c>
    </row>
    <row r="2201" spans="2:3" x14ac:dyDescent="0.25">
      <c r="B2201" s="12">
        <v>30018</v>
      </c>
      <c r="C2201" s="18">
        <v>463.602509</v>
      </c>
    </row>
    <row r="2202" spans="2:3" x14ac:dyDescent="0.25">
      <c r="B2202" s="12">
        <v>30011</v>
      </c>
      <c r="C2202" s="18">
        <v>468.64175399999999</v>
      </c>
    </row>
    <row r="2203" spans="2:3" x14ac:dyDescent="0.25">
      <c r="B2203" s="12">
        <v>30004</v>
      </c>
      <c r="C2203" s="18">
        <v>574.46392800000001</v>
      </c>
    </row>
    <row r="2204" spans="2:3" x14ac:dyDescent="0.25">
      <c r="B2204" s="12">
        <v>29997</v>
      </c>
      <c r="C2204" s="18">
        <v>564.38586399999997</v>
      </c>
    </row>
    <row r="2205" spans="2:3" x14ac:dyDescent="0.25">
      <c r="B2205" s="12">
        <v>29990</v>
      </c>
      <c r="C2205" s="18">
        <v>604.69897500000002</v>
      </c>
    </row>
    <row r="2206" spans="2:3" x14ac:dyDescent="0.25">
      <c r="B2206" s="12">
        <v>29983</v>
      </c>
      <c r="C2206" s="18">
        <v>655.09057600000006</v>
      </c>
    </row>
    <row r="2207" spans="2:3" x14ac:dyDescent="0.25">
      <c r="B2207" s="12">
        <v>29976</v>
      </c>
      <c r="C2207" s="18">
        <v>680.28613299999995</v>
      </c>
    </row>
    <row r="2208" spans="2:3" x14ac:dyDescent="0.25">
      <c r="B2208" s="12">
        <v>29969</v>
      </c>
      <c r="C2208" s="18">
        <v>647.53192100000001</v>
      </c>
    </row>
    <row r="2209" spans="2:3" x14ac:dyDescent="0.25">
      <c r="B2209" s="12">
        <v>29962</v>
      </c>
      <c r="C2209" s="18">
        <v>725.63861099999997</v>
      </c>
    </row>
    <row r="2210" spans="2:3" x14ac:dyDescent="0.25">
      <c r="B2210" s="12">
        <v>29955</v>
      </c>
      <c r="C2210" s="18">
        <v>755.874146</v>
      </c>
    </row>
    <row r="2211" spans="2:3" x14ac:dyDescent="0.25">
      <c r="B2211" s="12">
        <v>29948</v>
      </c>
      <c r="C2211" s="18">
        <v>859.17645300000004</v>
      </c>
    </row>
    <row r="2212" spans="2:3" x14ac:dyDescent="0.25">
      <c r="B2212" s="12">
        <v>29941</v>
      </c>
      <c r="C2212" s="18">
        <v>841.53949</v>
      </c>
    </row>
    <row r="2213" spans="2:3" x14ac:dyDescent="0.25">
      <c r="B2213" s="12">
        <v>29934</v>
      </c>
      <c r="C2213" s="18">
        <v>856.657104</v>
      </c>
    </row>
    <row r="2214" spans="2:3" x14ac:dyDescent="0.25">
      <c r="B2214" s="12">
        <v>29927</v>
      </c>
      <c r="C2214" s="18">
        <v>864.21594200000004</v>
      </c>
    </row>
    <row r="2215" spans="2:3" x14ac:dyDescent="0.25">
      <c r="B2215" s="12">
        <v>29920</v>
      </c>
      <c r="C2215" s="18">
        <v>846.57861300000002</v>
      </c>
    </row>
    <row r="2216" spans="2:3" x14ac:dyDescent="0.25">
      <c r="B2216" s="12">
        <v>29913</v>
      </c>
      <c r="C2216" s="18">
        <v>871.77435300000002</v>
      </c>
    </row>
    <row r="2217" spans="2:3" x14ac:dyDescent="0.25">
      <c r="B2217" s="12">
        <v>29906</v>
      </c>
      <c r="C2217" s="18">
        <v>786.10858199999996</v>
      </c>
    </row>
    <row r="2218" spans="2:3" x14ac:dyDescent="0.25">
      <c r="B2218" s="12">
        <v>29899</v>
      </c>
      <c r="C2218" s="18">
        <v>811.30474900000002</v>
      </c>
    </row>
    <row r="2219" spans="2:3" x14ac:dyDescent="0.25">
      <c r="B2219" s="12">
        <v>29892</v>
      </c>
      <c r="C2219" s="18">
        <v>773.51092500000004</v>
      </c>
    </row>
    <row r="2220" spans="2:3" x14ac:dyDescent="0.25">
      <c r="B2220" s="12">
        <v>29885</v>
      </c>
      <c r="C2220" s="18">
        <v>781.06951900000001</v>
      </c>
    </row>
    <row r="2221" spans="2:3" x14ac:dyDescent="0.25">
      <c r="B2221" s="12">
        <v>29878</v>
      </c>
      <c r="C2221" s="18">
        <v>750.834473</v>
      </c>
    </row>
    <row r="2222" spans="2:3" x14ac:dyDescent="0.25">
      <c r="B2222" s="12">
        <v>29871</v>
      </c>
      <c r="C2222" s="18">
        <v>750.834473</v>
      </c>
    </row>
    <row r="2223" spans="2:3" x14ac:dyDescent="0.25">
      <c r="B2223" s="12">
        <v>29864</v>
      </c>
      <c r="C2223" s="18">
        <v>763.43212900000003</v>
      </c>
    </row>
    <row r="2224" spans="2:3" x14ac:dyDescent="0.25">
      <c r="B2224" s="12">
        <v>29857</v>
      </c>
      <c r="C2224" s="18">
        <v>743.27612299999998</v>
      </c>
    </row>
    <row r="2225" spans="2:3" x14ac:dyDescent="0.25">
      <c r="B2225" s="12">
        <v>29850</v>
      </c>
      <c r="C2225" s="18">
        <v>680.28613299999995</v>
      </c>
    </row>
    <row r="2226" spans="2:3" x14ac:dyDescent="0.25">
      <c r="B2226" s="12">
        <v>29843</v>
      </c>
      <c r="C2226" s="18">
        <v>700.44305399999996</v>
      </c>
    </row>
    <row r="2227" spans="2:3" x14ac:dyDescent="0.25">
      <c r="B2227" s="12">
        <v>29836</v>
      </c>
      <c r="C2227" s="18">
        <v>806.264771</v>
      </c>
    </row>
    <row r="2228" spans="2:3" x14ac:dyDescent="0.25">
      <c r="B2228" s="12">
        <v>29829</v>
      </c>
      <c r="C2228" s="18">
        <v>730.67773399999999</v>
      </c>
    </row>
    <row r="2229" spans="2:3" x14ac:dyDescent="0.25">
      <c r="B2229" s="12">
        <v>29822</v>
      </c>
      <c r="C2229" s="18">
        <v>786.10858199999996</v>
      </c>
    </row>
    <row r="2230" spans="2:3" x14ac:dyDescent="0.25">
      <c r="B2230" s="12">
        <v>29815</v>
      </c>
      <c r="C2230" s="18">
        <v>871.77435300000002</v>
      </c>
    </row>
    <row r="2231" spans="2:3" x14ac:dyDescent="0.25">
      <c r="B2231" s="12">
        <v>29808</v>
      </c>
      <c r="C2231" s="18">
        <v>889.41156000000001</v>
      </c>
    </row>
    <row r="2232" spans="2:3" x14ac:dyDescent="0.25">
      <c r="B2232" s="12">
        <v>29801</v>
      </c>
      <c r="C2232" s="18">
        <v>902.00921600000004</v>
      </c>
    </row>
    <row r="2233" spans="2:3" x14ac:dyDescent="0.25">
      <c r="B2233" s="12">
        <v>29794</v>
      </c>
      <c r="C2233" s="18">
        <v>801.22607400000004</v>
      </c>
    </row>
    <row r="2234" spans="2:3" x14ac:dyDescent="0.25">
      <c r="B2234" s="12">
        <v>29787</v>
      </c>
      <c r="C2234" s="18">
        <v>750.834473</v>
      </c>
    </row>
    <row r="2235" spans="2:3" x14ac:dyDescent="0.25">
      <c r="B2235" s="12">
        <v>29780</v>
      </c>
      <c r="C2235" s="18">
        <v>778.55004899999994</v>
      </c>
    </row>
    <row r="2236" spans="2:3" x14ac:dyDescent="0.25">
      <c r="B2236" s="12">
        <v>29773</v>
      </c>
      <c r="C2236" s="18">
        <v>710.52160600000002</v>
      </c>
    </row>
    <row r="2237" spans="2:3" x14ac:dyDescent="0.25">
      <c r="B2237" s="12">
        <v>29766</v>
      </c>
      <c r="C2237" s="18">
        <v>660.12982199999999</v>
      </c>
    </row>
    <row r="2238" spans="2:3" x14ac:dyDescent="0.25">
      <c r="B2238" s="12">
        <v>29759</v>
      </c>
      <c r="C2238" s="18">
        <v>710.52160600000002</v>
      </c>
    </row>
    <row r="2239" spans="2:3" x14ac:dyDescent="0.25">
      <c r="B2239" s="12">
        <v>29752</v>
      </c>
      <c r="C2239" s="18">
        <v>690.36456299999998</v>
      </c>
    </row>
    <row r="2240" spans="2:3" x14ac:dyDescent="0.25">
      <c r="B2240" s="12">
        <v>29745</v>
      </c>
      <c r="C2240" s="18">
        <v>733.19757100000004</v>
      </c>
    </row>
    <row r="2241" spans="2:3" x14ac:dyDescent="0.25">
      <c r="B2241" s="12">
        <v>29738</v>
      </c>
      <c r="C2241" s="18">
        <v>755.874146</v>
      </c>
    </row>
    <row r="2242" spans="2:3" x14ac:dyDescent="0.25">
      <c r="B2242" s="12">
        <v>29731</v>
      </c>
      <c r="C2242" s="18">
        <v>791.14788799999997</v>
      </c>
    </row>
    <row r="2243" spans="2:3" x14ac:dyDescent="0.25">
      <c r="B2243" s="12">
        <v>29724</v>
      </c>
      <c r="C2243" s="18">
        <v>776.030396</v>
      </c>
    </row>
    <row r="2244" spans="2:3" x14ac:dyDescent="0.25">
      <c r="B2244" s="12">
        <v>29717</v>
      </c>
      <c r="C2244" s="18">
        <v>791.14788799999997</v>
      </c>
    </row>
    <row r="2245" spans="2:3" x14ac:dyDescent="0.25">
      <c r="B2245" s="12">
        <v>29710</v>
      </c>
      <c r="C2245" s="18">
        <v>740.75622599999997</v>
      </c>
    </row>
    <row r="2246" spans="2:3" x14ac:dyDescent="0.25">
      <c r="B2246" s="12">
        <v>29703</v>
      </c>
      <c r="C2246" s="18">
        <v>720.59985400000005</v>
      </c>
    </row>
    <row r="2247" spans="2:3" x14ac:dyDescent="0.25">
      <c r="B2247" s="12">
        <v>29696</v>
      </c>
      <c r="C2247" s="18">
        <v>705.48199499999998</v>
      </c>
    </row>
    <row r="2248" spans="2:3" x14ac:dyDescent="0.25">
      <c r="B2248" s="12">
        <v>29689</v>
      </c>
      <c r="C2248" s="18">
        <v>791.14788799999997</v>
      </c>
    </row>
    <row r="2249" spans="2:3" x14ac:dyDescent="0.25">
      <c r="B2249" s="12">
        <v>29682</v>
      </c>
      <c r="C2249" s="18">
        <v>856.657104</v>
      </c>
    </row>
    <row r="2250" spans="2:3" x14ac:dyDescent="0.25">
      <c r="B2250" s="12">
        <v>29675</v>
      </c>
      <c r="C2250" s="18">
        <v>846.57861300000002</v>
      </c>
    </row>
    <row r="2251" spans="2:3" x14ac:dyDescent="0.25">
      <c r="B2251" s="12">
        <v>29668</v>
      </c>
      <c r="C2251" s="18">
        <v>896.97021500000005</v>
      </c>
    </row>
    <row r="2252" spans="2:3" x14ac:dyDescent="0.25">
      <c r="B2252" s="12">
        <v>29661</v>
      </c>
      <c r="C2252" s="18">
        <v>899.48944100000006</v>
      </c>
    </row>
    <row r="2253" spans="2:3" x14ac:dyDescent="0.25">
      <c r="B2253" s="12">
        <v>29654</v>
      </c>
      <c r="C2253" s="18">
        <v>904.52899200000002</v>
      </c>
    </row>
    <row r="2254" spans="2:3" x14ac:dyDescent="0.25">
      <c r="B2254" s="12">
        <v>29647</v>
      </c>
      <c r="C2254" s="18">
        <v>907.04901099999995</v>
      </c>
    </row>
    <row r="2255" spans="2:3" x14ac:dyDescent="0.25">
      <c r="B2255" s="12">
        <v>29640</v>
      </c>
      <c r="C2255" s="18">
        <v>902.00921600000004</v>
      </c>
    </row>
    <row r="2256" spans="2:3" x14ac:dyDescent="0.25">
      <c r="B2256" s="12">
        <v>29633</v>
      </c>
      <c r="C2256" s="18">
        <v>826.42199700000003</v>
      </c>
    </row>
    <row r="2257" spans="2:3" x14ac:dyDescent="0.25">
      <c r="B2257" s="12">
        <v>29626</v>
      </c>
      <c r="C2257" s="18">
        <v>768.47174099999995</v>
      </c>
    </row>
    <row r="2258" spans="2:3" x14ac:dyDescent="0.25">
      <c r="B2258" s="12">
        <v>29619</v>
      </c>
      <c r="C2258" s="18">
        <v>828.94171100000005</v>
      </c>
    </row>
    <row r="2259" spans="2:3" x14ac:dyDescent="0.25">
      <c r="B2259" s="12">
        <v>29612</v>
      </c>
      <c r="C2259" s="18">
        <v>907.04901099999995</v>
      </c>
    </row>
    <row r="2260" spans="2:3" x14ac:dyDescent="0.25">
      <c r="B2260" s="12">
        <v>29605</v>
      </c>
      <c r="C2260" s="18">
        <v>957.43969700000002</v>
      </c>
    </row>
    <row r="2261" spans="2:3" x14ac:dyDescent="0.25">
      <c r="B2261" s="12">
        <v>29598</v>
      </c>
      <c r="C2261" s="18">
        <v>975.07678199999998</v>
      </c>
    </row>
    <row r="2262" spans="2:3" x14ac:dyDescent="0.25">
      <c r="B2262" s="12">
        <v>29591</v>
      </c>
      <c r="C2262" s="18">
        <v>972.55725099999995</v>
      </c>
    </row>
    <row r="2263" spans="2:3" x14ac:dyDescent="0.25">
      <c r="B2263" s="12">
        <v>29584</v>
      </c>
      <c r="C2263" s="18">
        <v>1035.5474850000001</v>
      </c>
    </row>
    <row r="2264" spans="2:3" x14ac:dyDescent="0.25">
      <c r="B2264" s="12">
        <v>29577</v>
      </c>
      <c r="C2264" s="18">
        <v>1022.949219</v>
      </c>
    </row>
    <row r="2265" spans="2:3" x14ac:dyDescent="0.25">
      <c r="B2265" s="12">
        <v>29570</v>
      </c>
      <c r="C2265" s="18">
        <v>1083.419189</v>
      </c>
    </row>
    <row r="2266" spans="2:3" x14ac:dyDescent="0.25">
      <c r="B2266" s="12">
        <v>29563</v>
      </c>
      <c r="C2266" s="18">
        <v>1007.831665</v>
      </c>
    </row>
    <row r="2267" spans="2:3" x14ac:dyDescent="0.25">
      <c r="B2267" s="12">
        <v>29556</v>
      </c>
      <c r="C2267" s="18">
        <v>1017.909973</v>
      </c>
    </row>
    <row r="2268" spans="2:3" x14ac:dyDescent="0.25">
      <c r="B2268" s="12">
        <v>29549</v>
      </c>
      <c r="C2268" s="18">
        <v>1060.743164</v>
      </c>
    </row>
    <row r="2269" spans="2:3" x14ac:dyDescent="0.25">
      <c r="B2269" s="12">
        <v>29542</v>
      </c>
      <c r="C2269" s="18">
        <v>1083.419189</v>
      </c>
    </row>
    <row r="2270" spans="2:3" x14ac:dyDescent="0.25">
      <c r="B2270" s="12">
        <v>29535</v>
      </c>
      <c r="C2270" s="18">
        <v>995.23370399999999</v>
      </c>
    </row>
    <row r="2271" spans="2:3" x14ac:dyDescent="0.25">
      <c r="B2271" s="12">
        <v>29528</v>
      </c>
      <c r="C2271" s="18">
        <v>773.51092500000004</v>
      </c>
    </row>
    <row r="2272" spans="2:3" x14ac:dyDescent="0.25">
      <c r="B2272" s="12">
        <v>29521</v>
      </c>
      <c r="C2272" s="18">
        <v>783.58898899999997</v>
      </c>
    </row>
    <row r="2273" spans="2:3" x14ac:dyDescent="0.25">
      <c r="B2273" s="12">
        <v>29514</v>
      </c>
      <c r="C2273" s="18">
        <v>786.10858199999996</v>
      </c>
    </row>
    <row r="2274" spans="2:3" x14ac:dyDescent="0.25">
      <c r="B2274" s="12">
        <v>29507</v>
      </c>
      <c r="C2274" s="18">
        <v>787.78820800000005</v>
      </c>
    </row>
    <row r="2275" spans="2:3" x14ac:dyDescent="0.25">
      <c r="B2275" s="12">
        <v>29500</v>
      </c>
      <c r="C2275" s="18">
        <v>755.874146</v>
      </c>
    </row>
    <row r="2276" spans="2:3" x14ac:dyDescent="0.25">
      <c r="B2276" s="12">
        <v>29493</v>
      </c>
      <c r="C2276" s="18">
        <v>742.43597399999999</v>
      </c>
    </row>
    <row r="2277" spans="2:3" x14ac:dyDescent="0.25">
      <c r="B2277" s="12">
        <v>29486</v>
      </c>
      <c r="C2277" s="18">
        <v>712.20105000000001</v>
      </c>
    </row>
    <row r="2278" spans="2:3" x14ac:dyDescent="0.25">
      <c r="B2278" s="12">
        <v>29479</v>
      </c>
      <c r="C2278" s="18">
        <v>739.07678199999998</v>
      </c>
    </row>
    <row r="2279" spans="2:3" x14ac:dyDescent="0.25">
      <c r="B2279" s="12">
        <v>29472</v>
      </c>
      <c r="C2279" s="18">
        <v>728.99823000000004</v>
      </c>
    </row>
    <row r="2280" spans="2:3" x14ac:dyDescent="0.25">
      <c r="B2280" s="12">
        <v>29465</v>
      </c>
      <c r="C2280" s="18">
        <v>661.80950900000005</v>
      </c>
    </row>
    <row r="2281" spans="2:3" x14ac:dyDescent="0.25">
      <c r="B2281" s="12">
        <v>29458</v>
      </c>
      <c r="C2281" s="18">
        <v>629.89459199999999</v>
      </c>
    </row>
    <row r="2282" spans="2:3" x14ac:dyDescent="0.25">
      <c r="B2282" s="12">
        <v>29451</v>
      </c>
      <c r="C2282" s="18">
        <v>655.09057600000006</v>
      </c>
    </row>
    <row r="2283" spans="2:3" x14ac:dyDescent="0.25">
      <c r="B2283" s="12">
        <v>29444</v>
      </c>
      <c r="C2283" s="18">
        <v>618.13678000000004</v>
      </c>
    </row>
    <row r="2284" spans="2:3" x14ac:dyDescent="0.25">
      <c r="B2284" s="12">
        <v>29437</v>
      </c>
      <c r="C2284" s="18">
        <v>614.77734399999997</v>
      </c>
    </row>
    <row r="2285" spans="2:3" x14ac:dyDescent="0.25">
      <c r="B2285" s="12">
        <v>29430</v>
      </c>
      <c r="C2285" s="18">
        <v>582.86279300000001</v>
      </c>
    </row>
    <row r="2286" spans="2:3" x14ac:dyDescent="0.25">
      <c r="B2286" s="12">
        <v>29423</v>
      </c>
      <c r="C2286" s="18">
        <v>604.69897500000002</v>
      </c>
    </row>
    <row r="2287" spans="2:3" x14ac:dyDescent="0.25">
      <c r="B2287" s="12">
        <v>29416</v>
      </c>
      <c r="C2287" s="18">
        <v>611.41803000000004</v>
      </c>
    </row>
    <row r="2288" spans="2:3" x14ac:dyDescent="0.25">
      <c r="B2288" s="12">
        <v>29409</v>
      </c>
      <c r="C2288" s="18">
        <v>550.94805899999994</v>
      </c>
    </row>
    <row r="2289" spans="2:3" x14ac:dyDescent="0.25">
      <c r="B2289" s="12">
        <v>29402</v>
      </c>
      <c r="C2289" s="18">
        <v>549.26843299999996</v>
      </c>
    </row>
    <row r="2290" spans="2:3" x14ac:dyDescent="0.25">
      <c r="B2290" s="12">
        <v>29395</v>
      </c>
      <c r="C2290" s="18">
        <v>547.58856200000002</v>
      </c>
    </row>
    <row r="2291" spans="2:3" x14ac:dyDescent="0.25">
      <c r="B2291" s="12">
        <v>29388</v>
      </c>
      <c r="C2291" s="18">
        <v>527.43176300000005</v>
      </c>
    </row>
    <row r="2292" spans="2:3" x14ac:dyDescent="0.25">
      <c r="B2292" s="12">
        <v>29381</v>
      </c>
      <c r="C2292" s="18">
        <v>524.07238800000005</v>
      </c>
    </row>
    <row r="2293" spans="2:3" x14ac:dyDescent="0.25">
      <c r="B2293" s="12">
        <v>29374</v>
      </c>
      <c r="C2293" s="18">
        <v>517.35320999999999</v>
      </c>
    </row>
    <row r="2294" spans="2:3" x14ac:dyDescent="0.25">
      <c r="B2294" s="12">
        <v>29367</v>
      </c>
      <c r="C2294" s="18">
        <v>473.68081699999999</v>
      </c>
    </row>
    <row r="2295" spans="2:3" x14ac:dyDescent="0.25">
      <c r="B2295" s="12">
        <v>29360</v>
      </c>
      <c r="C2295" s="18">
        <v>470.321259</v>
      </c>
    </row>
    <row r="2296" spans="2:3" x14ac:dyDescent="0.25">
      <c r="B2296" s="12">
        <v>29353</v>
      </c>
      <c r="C2296" s="18">
        <v>463.602509</v>
      </c>
    </row>
    <row r="2297" spans="2:3" x14ac:dyDescent="0.25">
      <c r="B2297" s="12">
        <v>29346</v>
      </c>
      <c r="C2297" s="18">
        <v>470.321259</v>
      </c>
    </row>
    <row r="2298" spans="2:3" x14ac:dyDescent="0.25">
      <c r="B2298" s="12">
        <v>29339</v>
      </c>
      <c r="C2298" s="18">
        <v>468.64175399999999</v>
      </c>
    </row>
    <row r="2299" spans="2:3" x14ac:dyDescent="0.25">
      <c r="B2299" s="12">
        <v>29332</v>
      </c>
      <c r="C2299" s="18">
        <v>451.84451300000001</v>
      </c>
    </row>
    <row r="2300" spans="2:3" x14ac:dyDescent="0.25">
      <c r="B2300" s="12">
        <v>29325</v>
      </c>
      <c r="C2300" s="18">
        <v>428.328552</v>
      </c>
    </row>
    <row r="2301" spans="2:3" x14ac:dyDescent="0.25">
      <c r="B2301" s="12">
        <v>29318</v>
      </c>
      <c r="C2301" s="18">
        <v>448.48510700000003</v>
      </c>
    </row>
    <row r="2302" spans="2:3" x14ac:dyDescent="0.25">
      <c r="B2302" s="12">
        <v>29311</v>
      </c>
      <c r="C2302" s="18">
        <v>433.36764499999998</v>
      </c>
    </row>
    <row r="2303" spans="2:3" x14ac:dyDescent="0.25">
      <c r="B2303" s="12">
        <v>29304</v>
      </c>
      <c r="C2303" s="18">
        <v>409.85162400000002</v>
      </c>
    </row>
    <row r="2304" spans="2:3" x14ac:dyDescent="0.25">
      <c r="B2304" s="12">
        <v>29297</v>
      </c>
      <c r="C2304" s="18">
        <v>465.28207400000002</v>
      </c>
    </row>
  </sheetData>
  <hyperlinks>
    <hyperlink ref="A1" location="Main!A1" display="Main" xr:uid="{29367571-B7F9-4EB7-AF59-84214978993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2304"/>
  <sheetViews>
    <sheetView workbookViewId="0">
      <selection activeCell="Q8" sqref="Q8"/>
    </sheetView>
  </sheetViews>
  <sheetFormatPr defaultRowHeight="15" x14ac:dyDescent="0.25"/>
  <cols>
    <col min="1" max="1" width="5.5703125" customWidth="1"/>
    <col min="2" max="2" width="10.140625" bestFit="1"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36</v>
      </c>
      <c r="B1" s="1" t="s">
        <v>49</v>
      </c>
      <c r="C1" s="1" t="s">
        <v>0</v>
      </c>
      <c r="D1" s="1" t="s">
        <v>90</v>
      </c>
      <c r="H1" s="150" t="s">
        <v>91</v>
      </c>
      <c r="I1" s="151"/>
      <c r="J1" s="151"/>
      <c r="K1" s="151"/>
      <c r="L1" s="151"/>
      <c r="M1" s="152"/>
    </row>
    <row r="2" spans="1:13" ht="15.75" thickBot="1" x14ac:dyDescent="0.3">
      <c r="B2" s="12">
        <v>45411</v>
      </c>
      <c r="C2" s="18">
        <v>93.889999000000003</v>
      </c>
      <c r="D2" s="160">
        <f>C2/C3-1</f>
        <v>-1.9118282290866206E-2</v>
      </c>
      <c r="H2" s="64"/>
      <c r="I2" s="65"/>
      <c r="J2" s="65"/>
      <c r="K2" s="65"/>
      <c r="L2" s="65"/>
      <c r="M2" s="66"/>
    </row>
    <row r="3" spans="1:13" ht="15.75" thickBot="1" x14ac:dyDescent="0.3">
      <c r="B3" s="12">
        <v>45404</v>
      </c>
      <c r="C3" s="18">
        <v>95.720000999999996</v>
      </c>
      <c r="D3" s="160">
        <f t="shared" ref="D3:D66" si="0">C3/C4-1</f>
        <v>6.9377710437320772E-2</v>
      </c>
      <c r="H3" s="67" t="s">
        <v>92</v>
      </c>
      <c r="I3" s="68" t="s">
        <v>93</v>
      </c>
      <c r="J3" s="69" t="s">
        <v>94</v>
      </c>
      <c r="K3" s="70" t="s">
        <v>95</v>
      </c>
      <c r="L3" s="70" t="s">
        <v>96</v>
      </c>
      <c r="M3" s="71" t="s">
        <v>97</v>
      </c>
    </row>
    <row r="4" spans="1:13" x14ac:dyDescent="0.25">
      <c r="B4" s="12">
        <v>45397</v>
      </c>
      <c r="C4" s="18">
        <v>89.510002</v>
      </c>
      <c r="D4" s="160">
        <f t="shared" si="0"/>
        <v>-7.6168821097830741E-2</v>
      </c>
      <c r="H4" s="72">
        <f>$I$19-3*$I$23</f>
        <v>-0.21587344002556849</v>
      </c>
      <c r="I4" s="73">
        <f>H4</f>
        <v>-0.21587344002556849</v>
      </c>
      <c r="J4" s="74">
        <f>COUNTIF(D:D,"&lt;="&amp;H4)</f>
        <v>11</v>
      </c>
      <c r="K4" s="74" t="str">
        <f>"Less than "&amp;TEXT(H4,"0,00%")</f>
        <v>Less than -21,59%</v>
      </c>
      <c r="L4" s="75">
        <f>J4/$I$31</f>
        <v>4.7784535186794095E-3</v>
      </c>
      <c r="M4" s="76">
        <f>L4</f>
        <v>4.7784535186794095E-3</v>
      </c>
    </row>
    <row r="5" spans="1:13" x14ac:dyDescent="0.25">
      <c r="B5" s="12">
        <v>45390</v>
      </c>
      <c r="C5" s="18">
        <v>96.889999000000003</v>
      </c>
      <c r="D5" s="160">
        <f t="shared" si="0"/>
        <v>-1.8338379483435974E-2</v>
      </c>
      <c r="H5" s="77">
        <f>$I$19-2.4*$I$23</f>
        <v>-0.17232014428421571</v>
      </c>
      <c r="I5" s="78">
        <f>H5</f>
        <v>-0.17232014428421571</v>
      </c>
      <c r="J5" s="79">
        <f>COUNTIFS(D:D,"&lt;="&amp;H5,D:D,"&gt;"&amp;H4)</f>
        <v>14</v>
      </c>
      <c r="K5" s="80" t="str">
        <f t="shared" ref="K5:K14" si="1">TEXT(H4,"0,00%")&amp;" to "&amp;TEXT(H5,"0,00%")</f>
        <v>-21,59% to -17,23%</v>
      </c>
      <c r="L5" s="81">
        <f>J5/$I$31</f>
        <v>6.0816681146828849E-3</v>
      </c>
      <c r="M5" s="82">
        <f>M4+L5</f>
        <v>1.0860121633362294E-2</v>
      </c>
    </row>
    <row r="6" spans="1:13" x14ac:dyDescent="0.25">
      <c r="B6" s="12">
        <v>45383</v>
      </c>
      <c r="C6" s="18">
        <v>98.699996999999996</v>
      </c>
      <c r="D6" s="160">
        <f t="shared" si="0"/>
        <v>7.2826054347826075E-2</v>
      </c>
      <c r="H6" s="77">
        <f>$I$19-1.8*$I$23</f>
        <v>-0.12876684854286294</v>
      </c>
      <c r="I6" s="78">
        <f t="shared" ref="I6:I14" si="2">H6</f>
        <v>-0.12876684854286294</v>
      </c>
      <c r="J6" s="79">
        <f t="shared" ref="J6:J14" si="3">COUNTIFS(D:D,"&lt;="&amp;H6,D:D,"&gt;"&amp;H5)</f>
        <v>35</v>
      </c>
      <c r="K6" s="80" t="str">
        <f t="shared" si="1"/>
        <v>-17,23% to -12,88%</v>
      </c>
      <c r="L6" s="81">
        <f t="shared" ref="L6:L15" si="4">J6/$I$31</f>
        <v>1.5204170286707211E-2</v>
      </c>
      <c r="M6" s="82">
        <f t="shared" ref="M6:M15" si="5">M5+L6</f>
        <v>2.6064291920069503E-2</v>
      </c>
    </row>
    <row r="7" spans="1:13" x14ac:dyDescent="0.25">
      <c r="B7" s="12">
        <v>45376</v>
      </c>
      <c r="C7" s="18">
        <v>92</v>
      </c>
      <c r="D7" s="160">
        <f t="shared" si="0"/>
        <v>1.2435313774557644E-2</v>
      </c>
      <c r="H7" s="77">
        <f>$I$19-1.2*$I$23</f>
        <v>-8.5213552801510176E-2</v>
      </c>
      <c r="I7" s="78">
        <f t="shared" si="2"/>
        <v>-8.5213552801510176E-2</v>
      </c>
      <c r="J7" s="79">
        <f t="shared" si="3"/>
        <v>114</v>
      </c>
      <c r="K7" s="80" t="str">
        <f t="shared" si="1"/>
        <v>-12,88% to -8,52%</v>
      </c>
      <c r="L7" s="81">
        <f t="shared" si="4"/>
        <v>4.9522154648132061E-2</v>
      </c>
      <c r="M7" s="82">
        <f t="shared" si="5"/>
        <v>7.5586446568201571E-2</v>
      </c>
    </row>
    <row r="8" spans="1:13" x14ac:dyDescent="0.25">
      <c r="B8" s="12">
        <v>45369</v>
      </c>
      <c r="C8" s="18">
        <v>90.870002999999997</v>
      </c>
      <c r="D8" s="160">
        <f t="shared" si="0"/>
        <v>4.412276277286864E-2</v>
      </c>
      <c r="H8" s="77">
        <f>$I$19-0.6*$I$23</f>
        <v>-4.1660257060157406E-2</v>
      </c>
      <c r="I8" s="78">
        <f t="shared" si="2"/>
        <v>-4.1660257060157406E-2</v>
      </c>
      <c r="J8" s="79">
        <f t="shared" si="3"/>
        <v>318</v>
      </c>
      <c r="K8" s="80" t="str">
        <f t="shared" si="1"/>
        <v>-8,52% to -4,17%</v>
      </c>
      <c r="L8" s="81">
        <f t="shared" si="4"/>
        <v>0.13814074717636837</v>
      </c>
      <c r="M8" s="82">
        <f t="shared" si="5"/>
        <v>0.21372719374456994</v>
      </c>
    </row>
    <row r="9" spans="1:13" x14ac:dyDescent="0.25">
      <c r="B9" s="12">
        <v>45362</v>
      </c>
      <c r="C9" s="18">
        <v>87.029999000000004</v>
      </c>
      <c r="D9" s="160">
        <f t="shared" si="0"/>
        <v>6.8508314371085843E-2</v>
      </c>
      <c r="H9" s="77">
        <f>$I$19</f>
        <v>1.8930386811953667E-3</v>
      </c>
      <c r="I9" s="78">
        <f t="shared" si="2"/>
        <v>1.8930386811953667E-3</v>
      </c>
      <c r="J9" s="79">
        <f t="shared" si="3"/>
        <v>694</v>
      </c>
      <c r="K9" s="80" t="str">
        <f t="shared" si="1"/>
        <v>-4,17% to 0,19%</v>
      </c>
      <c r="L9" s="81">
        <f t="shared" si="4"/>
        <v>0.30147697654213729</v>
      </c>
      <c r="M9" s="82">
        <f t="shared" si="5"/>
        <v>0.51520417028670717</v>
      </c>
    </row>
    <row r="10" spans="1:13" x14ac:dyDescent="0.25">
      <c r="B10" s="12">
        <v>45355</v>
      </c>
      <c r="C10" s="18">
        <v>81.449996999999996</v>
      </c>
      <c r="D10" s="160">
        <f t="shared" si="0"/>
        <v>1.698090982549183E-2</v>
      </c>
      <c r="H10" s="77">
        <f>$I$19+0.6*$I$23</f>
        <v>4.5446334422548133E-2</v>
      </c>
      <c r="I10" s="78">
        <f t="shared" si="2"/>
        <v>4.5446334422548133E-2</v>
      </c>
      <c r="J10" s="79">
        <f t="shared" si="3"/>
        <v>636</v>
      </c>
      <c r="K10" s="80" t="str">
        <f t="shared" si="1"/>
        <v>0,19% to 4,54%</v>
      </c>
      <c r="L10" s="81">
        <f t="shared" si="4"/>
        <v>0.27628149435273675</v>
      </c>
      <c r="M10" s="82">
        <f t="shared" si="5"/>
        <v>0.79148566463944392</v>
      </c>
    </row>
    <row r="11" spans="1:13" x14ac:dyDescent="0.25">
      <c r="B11" s="12">
        <v>45348</v>
      </c>
      <c r="C11" s="18">
        <v>80.089995999999999</v>
      </c>
      <c r="D11" s="160">
        <f t="shared" si="0"/>
        <v>9.8326908895417064E-2</v>
      </c>
      <c r="H11" s="77">
        <f>$I$19+1.2*$I$23</f>
        <v>8.8999630163900903E-2</v>
      </c>
      <c r="I11" s="78">
        <f t="shared" si="2"/>
        <v>8.8999630163900903E-2</v>
      </c>
      <c r="J11" s="79">
        <f t="shared" si="3"/>
        <v>300</v>
      </c>
      <c r="K11" s="80" t="str">
        <f t="shared" si="1"/>
        <v>4,54% to 8,90%</v>
      </c>
      <c r="L11" s="81">
        <f t="shared" si="4"/>
        <v>0.13032145960034752</v>
      </c>
      <c r="M11" s="82">
        <f t="shared" si="5"/>
        <v>0.92180712423979139</v>
      </c>
    </row>
    <row r="12" spans="1:13" x14ac:dyDescent="0.25">
      <c r="B12" s="12">
        <v>45341</v>
      </c>
      <c r="C12" s="18">
        <v>72.919998000000007</v>
      </c>
      <c r="D12" s="160">
        <f t="shared" si="0"/>
        <v>7.2984094658388843E-2</v>
      </c>
      <c r="H12" s="77">
        <f>$I$19+1.8*$I$23</f>
        <v>0.13255292590525367</v>
      </c>
      <c r="I12" s="78">
        <f t="shared" si="2"/>
        <v>0.13255292590525367</v>
      </c>
      <c r="J12" s="79">
        <f t="shared" si="3"/>
        <v>113</v>
      </c>
      <c r="K12" s="80" t="str">
        <f t="shared" si="1"/>
        <v>8,90% to 13,26%</v>
      </c>
      <c r="L12" s="81">
        <f t="shared" si="4"/>
        <v>4.908774978279757E-2</v>
      </c>
      <c r="M12" s="82">
        <f t="shared" si="5"/>
        <v>0.97089487402258901</v>
      </c>
    </row>
    <row r="13" spans="1:13" x14ac:dyDescent="0.25">
      <c r="B13" s="12">
        <v>45334</v>
      </c>
      <c r="C13" s="18">
        <v>67.959998999999996</v>
      </c>
      <c r="D13" s="160">
        <f t="shared" si="0"/>
        <v>6.665634523310926E-3</v>
      </c>
      <c r="H13" s="77">
        <f>$I$19+2.4*$I$23</f>
        <v>0.17610622164660644</v>
      </c>
      <c r="I13" s="78">
        <f t="shared" si="2"/>
        <v>0.17610622164660644</v>
      </c>
      <c r="J13" s="79">
        <f t="shared" si="3"/>
        <v>30</v>
      </c>
      <c r="K13" s="80" t="str">
        <f t="shared" si="1"/>
        <v>13,26% to 17,61%</v>
      </c>
      <c r="L13" s="81">
        <f t="shared" si="4"/>
        <v>1.3032145960034752E-2</v>
      </c>
      <c r="M13" s="82">
        <f t="shared" si="5"/>
        <v>0.98392701998262377</v>
      </c>
    </row>
    <row r="14" spans="1:13" x14ac:dyDescent="0.25">
      <c r="B14" s="12">
        <v>45327</v>
      </c>
      <c r="C14" s="18">
        <v>67.510002</v>
      </c>
      <c r="D14" s="160">
        <f t="shared" si="0"/>
        <v>2.9586731737075045E-2</v>
      </c>
      <c r="H14" s="77">
        <f>$I$19+3*$I$23</f>
        <v>0.21965951738795922</v>
      </c>
      <c r="I14" s="78">
        <f t="shared" si="2"/>
        <v>0.21965951738795922</v>
      </c>
      <c r="J14" s="79">
        <f t="shared" si="3"/>
        <v>15</v>
      </c>
      <c r="K14" s="80" t="str">
        <f t="shared" si="1"/>
        <v>17,61% to 21,97%</v>
      </c>
      <c r="L14" s="81">
        <f t="shared" si="4"/>
        <v>6.5160729800173758E-3</v>
      </c>
      <c r="M14" s="82">
        <f t="shared" si="5"/>
        <v>0.9904430929626411</v>
      </c>
    </row>
    <row r="15" spans="1:13" ht="15.75" thickBot="1" x14ac:dyDescent="0.3">
      <c r="B15" s="12">
        <v>45320</v>
      </c>
      <c r="C15" s="18">
        <v>65.569999999999993</v>
      </c>
      <c r="D15" s="160">
        <f t="shared" si="0"/>
        <v>-0.11091525423728821</v>
      </c>
      <c r="H15" s="83"/>
      <c r="I15" s="84" t="s">
        <v>98</v>
      </c>
      <c r="J15" s="84">
        <f>COUNTIF(D:D,"&gt;"&amp;H14)</f>
        <v>22</v>
      </c>
      <c r="K15" s="84" t="str">
        <f>"Greater than "&amp;TEXT(H14,"0,00%")</f>
        <v>Greater than 21,97%</v>
      </c>
      <c r="L15" s="85">
        <f t="shared" si="4"/>
        <v>9.5569070373588191E-3</v>
      </c>
      <c r="M15" s="85">
        <f t="shared" si="5"/>
        <v>0.99999999999999989</v>
      </c>
    </row>
    <row r="16" spans="1:13" ht="15.75" thickBot="1" x14ac:dyDescent="0.3">
      <c r="B16" s="12">
        <v>45313</v>
      </c>
      <c r="C16" s="18">
        <v>73.75</v>
      </c>
      <c r="D16" s="160">
        <f t="shared" si="0"/>
        <v>7.9636980812091585E-2</v>
      </c>
      <c r="H16" s="86"/>
      <c r="M16" s="87"/>
    </row>
    <row r="17" spans="2:13" x14ac:dyDescent="0.25">
      <c r="B17" s="12">
        <v>45306</v>
      </c>
      <c r="C17" s="18">
        <v>68.309997999999993</v>
      </c>
      <c r="D17" s="160">
        <f t="shared" si="0"/>
        <v>3.9726044431934948E-2</v>
      </c>
      <c r="H17" s="153" t="s">
        <v>129</v>
      </c>
      <c r="I17" s="154"/>
      <c r="M17" s="87"/>
    </row>
    <row r="18" spans="2:13" x14ac:dyDescent="0.25">
      <c r="B18" s="12">
        <v>45299</v>
      </c>
      <c r="C18" s="18">
        <v>65.699996999999996</v>
      </c>
      <c r="D18" s="160">
        <f t="shared" si="0"/>
        <v>-5.3723217629267017E-2</v>
      </c>
      <c r="H18" s="155"/>
      <c r="I18" s="156"/>
      <c r="M18" s="87"/>
    </row>
    <row r="19" spans="2:13" x14ac:dyDescent="0.25">
      <c r="B19" s="12">
        <v>45292</v>
      </c>
      <c r="C19" s="18">
        <v>69.430000000000007</v>
      </c>
      <c r="D19" s="160">
        <f t="shared" si="0"/>
        <v>-3.7165455038615125E-2</v>
      </c>
      <c r="H19" s="88" t="s">
        <v>99</v>
      </c>
      <c r="I19" s="125">
        <f>AVERAGE(D:D)</f>
        <v>1.8930386811953667E-3</v>
      </c>
      <c r="M19" s="87"/>
    </row>
    <row r="20" spans="2:13" x14ac:dyDescent="0.25">
      <c r="B20" s="12">
        <v>45285</v>
      </c>
      <c r="C20" s="18">
        <v>72.110000999999997</v>
      </c>
      <c r="D20" s="160">
        <f t="shared" si="0"/>
        <v>1.1502314328765362E-2</v>
      </c>
      <c r="H20" s="88" t="s">
        <v>100</v>
      </c>
      <c r="I20" s="125">
        <f>_xlfn.STDEV.S(D:D)/SQRT(COUNT(D:D))</f>
        <v>1.512924006850336E-3</v>
      </c>
      <c r="M20" s="87"/>
    </row>
    <row r="21" spans="2:13" x14ac:dyDescent="0.25">
      <c r="B21" s="12">
        <v>45278</v>
      </c>
      <c r="C21" s="18">
        <v>71.290001000000004</v>
      </c>
      <c r="D21" s="160">
        <f t="shared" si="0"/>
        <v>0.121793896487709</v>
      </c>
      <c r="H21" s="88" t="s">
        <v>101</v>
      </c>
      <c r="I21" s="125">
        <f>MEDIAN(D:D)</f>
        <v>0</v>
      </c>
      <c r="M21" s="87"/>
    </row>
    <row r="22" spans="2:13" x14ac:dyDescent="0.25">
      <c r="B22" s="12">
        <v>45271</v>
      </c>
      <c r="C22" s="18">
        <v>63.549999</v>
      </c>
      <c r="D22" s="160">
        <f t="shared" si="0"/>
        <v>8.0966115309302422E-2</v>
      </c>
      <c r="H22" s="88" t="s">
        <v>102</v>
      </c>
      <c r="I22" s="125">
        <f>MODE(D:D)</f>
        <v>0</v>
      </c>
      <c r="M22" s="87"/>
    </row>
    <row r="23" spans="2:13" x14ac:dyDescent="0.25">
      <c r="B23" s="12">
        <v>45264</v>
      </c>
      <c r="C23" s="18">
        <v>58.790000999999997</v>
      </c>
      <c r="D23" s="160">
        <f t="shared" si="0"/>
        <v>-4.7935206477732861E-2</v>
      </c>
      <c r="H23" s="88" t="s">
        <v>103</v>
      </c>
      <c r="I23" s="125">
        <f>_xlfn.STDEV.S(D:D)</f>
        <v>7.2588826235587947E-2</v>
      </c>
      <c r="M23" s="87"/>
    </row>
    <row r="24" spans="2:13" x14ac:dyDescent="0.25">
      <c r="B24" s="12">
        <v>45257</v>
      </c>
      <c r="C24" s="18">
        <v>61.75</v>
      </c>
      <c r="D24" s="160">
        <f t="shared" si="0"/>
        <v>6.2274194696814167E-2</v>
      </c>
      <c r="H24" s="88" t="s">
        <v>104</v>
      </c>
      <c r="I24" s="125">
        <f>_xlfn.VAR.S(D:D)</f>
        <v>5.2691376942603819E-3</v>
      </c>
      <c r="M24" s="87"/>
    </row>
    <row r="25" spans="2:13" x14ac:dyDescent="0.25">
      <c r="B25" s="12">
        <v>45250</v>
      </c>
      <c r="C25" s="18">
        <v>58.130001</v>
      </c>
      <c r="D25" s="160">
        <f t="shared" si="0"/>
        <v>6.2316254111129954E-3</v>
      </c>
      <c r="H25" s="88" t="s">
        <v>105</v>
      </c>
      <c r="I25" s="126">
        <f>KURT(D:D)</f>
        <v>11.764466246558866</v>
      </c>
      <c r="M25" s="87"/>
    </row>
    <row r="26" spans="2:13" x14ac:dyDescent="0.25">
      <c r="B26" s="12">
        <v>45243</v>
      </c>
      <c r="C26" s="18">
        <v>57.77</v>
      </c>
      <c r="D26" s="160">
        <f t="shared" si="0"/>
        <v>-4.2750589652049253E-2</v>
      </c>
      <c r="H26" s="88" t="s">
        <v>106</v>
      </c>
      <c r="I26" s="126">
        <f>SKEW(D:D)</f>
        <v>0.96549581195996226</v>
      </c>
      <c r="M26" s="87"/>
    </row>
    <row r="27" spans="2:13" x14ac:dyDescent="0.25">
      <c r="B27" s="12">
        <v>45236</v>
      </c>
      <c r="C27" s="18">
        <v>60.349997999999999</v>
      </c>
      <c r="D27" s="160">
        <f t="shared" si="0"/>
        <v>-0.14299915203064906</v>
      </c>
      <c r="H27" s="88" t="s">
        <v>95</v>
      </c>
      <c r="I27" s="125">
        <f>I29-I28</f>
        <v>1.2233197086271921</v>
      </c>
      <c r="M27" s="87"/>
    </row>
    <row r="28" spans="2:13" x14ac:dyDescent="0.25">
      <c r="B28" s="12">
        <v>45229</v>
      </c>
      <c r="C28" s="18">
        <v>70.419998000000007</v>
      </c>
      <c r="D28" s="160">
        <f t="shared" si="0"/>
        <v>2.6829920477401181E-2</v>
      </c>
      <c r="H28" s="88" t="s">
        <v>107</v>
      </c>
      <c r="I28" s="125">
        <f>MIN(D:D)</f>
        <v>-0.46488293998350438</v>
      </c>
      <c r="M28" s="87"/>
    </row>
    <row r="29" spans="2:13" x14ac:dyDescent="0.25">
      <c r="B29" s="12">
        <v>45222</v>
      </c>
      <c r="C29" s="18">
        <v>68.580001999999993</v>
      </c>
      <c r="D29" s="160">
        <f t="shared" si="0"/>
        <v>-2.6128884581905432E-2</v>
      </c>
      <c r="H29" s="88" t="s">
        <v>108</v>
      </c>
      <c r="I29" s="125">
        <f>MAX(D:D)</f>
        <v>0.7584367686436877</v>
      </c>
      <c r="M29" s="87"/>
    </row>
    <row r="30" spans="2:13" x14ac:dyDescent="0.25">
      <c r="B30" s="12">
        <v>45215</v>
      </c>
      <c r="C30" s="18">
        <v>70.419998000000007</v>
      </c>
      <c r="D30" s="160">
        <f t="shared" si="0"/>
        <v>1.425893705890835E-2</v>
      </c>
      <c r="H30" s="88" t="s">
        <v>109</v>
      </c>
      <c r="I30" s="126">
        <f>SUM(D:D)</f>
        <v>4.357775044111734</v>
      </c>
      <c r="M30" s="87"/>
    </row>
    <row r="31" spans="2:13" ht="15.75" thickBot="1" x14ac:dyDescent="0.3">
      <c r="B31" s="12">
        <v>45208</v>
      </c>
      <c r="C31" s="18">
        <v>69.430000000000007</v>
      </c>
      <c r="D31" s="160">
        <f t="shared" si="0"/>
        <v>4.6578296447289613E-2</v>
      </c>
      <c r="H31" s="89" t="s">
        <v>110</v>
      </c>
      <c r="I31" s="66">
        <f>COUNT(D:D)</f>
        <v>2302</v>
      </c>
      <c r="M31" s="87"/>
    </row>
    <row r="32" spans="2:13" ht="15.75" thickBot="1" x14ac:dyDescent="0.3">
      <c r="B32" s="12">
        <v>45201</v>
      </c>
      <c r="C32" s="18">
        <v>66.339995999999999</v>
      </c>
      <c r="D32" s="160">
        <f t="shared" si="0"/>
        <v>-6.6554157872519948E-2</v>
      </c>
      <c r="H32" s="91"/>
      <c r="M32" s="87"/>
    </row>
    <row r="33" spans="2:13" x14ac:dyDescent="0.25">
      <c r="B33" s="12">
        <v>45194</v>
      </c>
      <c r="C33" s="18">
        <v>71.069999999999993</v>
      </c>
      <c r="D33" s="160">
        <f t="shared" si="0"/>
        <v>7.8288509889940183E-2</v>
      </c>
      <c r="H33" s="92"/>
      <c r="I33" s="93" t="s">
        <v>111</v>
      </c>
      <c r="J33" s="93" t="s">
        <v>110</v>
      </c>
      <c r="K33" s="93" t="s">
        <v>112</v>
      </c>
      <c r="L33" s="94" t="s">
        <v>113</v>
      </c>
      <c r="M33" s="87"/>
    </row>
    <row r="34" spans="2:13" x14ac:dyDescent="0.25">
      <c r="B34" s="12">
        <v>45187</v>
      </c>
      <c r="C34" s="18">
        <v>65.910004000000001</v>
      </c>
      <c r="D34" s="160">
        <f t="shared" si="0"/>
        <v>-2.4999911982245937E-2</v>
      </c>
      <c r="H34" s="95" t="s">
        <v>114</v>
      </c>
      <c r="I34" s="81">
        <f>AVERAGEIF(D:D,"&gt;0")</f>
        <v>5.288125908799713E-2</v>
      </c>
      <c r="J34" s="79">
        <f>COUNTIF(D:D,"&gt;0")</f>
        <v>1131</v>
      </c>
      <c r="K34" s="81">
        <f>J34/$I$31</f>
        <v>0.49131190269331015</v>
      </c>
      <c r="L34" s="82">
        <f>K34*I34</f>
        <v>2.5981192019341768E-2</v>
      </c>
      <c r="M34" s="87"/>
    </row>
    <row r="35" spans="2:13" x14ac:dyDescent="0.25">
      <c r="B35" s="12">
        <v>45180</v>
      </c>
      <c r="C35" s="18">
        <v>67.599997999999999</v>
      </c>
      <c r="D35" s="160">
        <f t="shared" si="0"/>
        <v>-2.0573733145772266E-2</v>
      </c>
      <c r="H35" s="95" t="s">
        <v>115</v>
      </c>
      <c r="I35" s="81">
        <f>AVERAGEIF(D:D,"&lt;0")</f>
        <v>-5.009117342765395E-2</v>
      </c>
      <c r="J35" s="79">
        <f>COUNTIF(D:D,"&lt;0")</f>
        <v>1107</v>
      </c>
      <c r="K35" s="81">
        <f>J35/$I$31</f>
        <v>0.48088618592528237</v>
      </c>
      <c r="L35" s="82">
        <f t="shared" ref="L35:L36" si="6">K35*I35</f>
        <v>-2.4088153338146363E-2</v>
      </c>
      <c r="M35" s="87"/>
    </row>
    <row r="36" spans="2:13" ht="15.75" thickBot="1" x14ac:dyDescent="0.3">
      <c r="B36" s="12">
        <v>45173</v>
      </c>
      <c r="C36" s="18">
        <v>69.019997000000004</v>
      </c>
      <c r="D36" s="160">
        <f t="shared" si="0"/>
        <v>1.9799010047281351E-2</v>
      </c>
      <c r="H36" s="96" t="s">
        <v>116</v>
      </c>
      <c r="I36" s="84">
        <v>0</v>
      </c>
      <c r="J36" s="84">
        <f>COUNTIF(D:D,"0")</f>
        <v>64</v>
      </c>
      <c r="K36" s="97">
        <f>J36/$I$31</f>
        <v>2.780191138140747E-2</v>
      </c>
      <c r="L36" s="85">
        <f t="shared" si="6"/>
        <v>0</v>
      </c>
      <c r="M36" s="87"/>
    </row>
    <row r="37" spans="2:13" ht="15.75" thickBot="1" x14ac:dyDescent="0.3">
      <c r="B37" s="12">
        <v>45166</v>
      </c>
      <c r="C37" s="18">
        <v>67.680000000000007</v>
      </c>
      <c r="D37" s="160">
        <f t="shared" si="0"/>
        <v>0.10714868138150369</v>
      </c>
      <c r="H37" s="91"/>
      <c r="I37" s="98"/>
      <c r="J37" s="98"/>
      <c r="K37" s="98"/>
      <c r="L37" s="98"/>
      <c r="M37" s="87"/>
    </row>
    <row r="38" spans="2:13" x14ac:dyDescent="0.25">
      <c r="B38" s="12">
        <v>45159</v>
      </c>
      <c r="C38" s="18">
        <v>61.130001</v>
      </c>
      <c r="D38" s="160">
        <f t="shared" si="0"/>
        <v>-4.7215403686596824E-3</v>
      </c>
      <c r="H38" s="72" t="s">
        <v>117</v>
      </c>
      <c r="I38" s="93" t="s">
        <v>118</v>
      </c>
      <c r="J38" s="93" t="s">
        <v>119</v>
      </c>
      <c r="K38" s="93" t="s">
        <v>120</v>
      </c>
      <c r="L38" s="93" t="s">
        <v>121</v>
      </c>
      <c r="M38" s="94" t="s">
        <v>122</v>
      </c>
    </row>
    <row r="39" spans="2:13" x14ac:dyDescent="0.25">
      <c r="B39" s="12">
        <v>45152</v>
      </c>
      <c r="C39" s="18">
        <v>61.419998</v>
      </c>
      <c r="D39" s="160">
        <f t="shared" si="0"/>
        <v>-2.9546578771581844E-2</v>
      </c>
      <c r="H39" s="99">
        <v>1</v>
      </c>
      <c r="I39" s="81">
        <f>$I$19+($H39*$I$23)</f>
        <v>7.4481864916783311E-2</v>
      </c>
      <c r="J39" s="81">
        <f>$I$19-($H39*$I$23)</f>
        <v>-7.0695787554392583E-2</v>
      </c>
      <c r="K39" s="79">
        <f>COUNTIFS(D:D,"&lt;"&amp;I39,D:D,"&gt;"&amp;J39)</f>
        <v>1783</v>
      </c>
      <c r="L39" s="81">
        <f>K39/$I$31</f>
        <v>0.77454387489139875</v>
      </c>
      <c r="M39" s="82">
        <v>0.68269999999999997</v>
      </c>
    </row>
    <row r="40" spans="2:13" x14ac:dyDescent="0.25">
      <c r="B40" s="12">
        <v>45145</v>
      </c>
      <c r="C40" s="18">
        <v>63.290000999999997</v>
      </c>
      <c r="D40" s="160">
        <f t="shared" si="0"/>
        <v>-1.3252229704587393E-2</v>
      </c>
      <c r="H40" s="99">
        <v>2</v>
      </c>
      <c r="I40" s="81">
        <f>$I$19+($H40*$I$23)</f>
        <v>0.14707069115237126</v>
      </c>
      <c r="J40" s="81">
        <f>$I$19-($H40*$I$23)</f>
        <v>-0.14328461378998053</v>
      </c>
      <c r="K40" s="79">
        <f>COUNTIFS(D:D,"&lt;"&amp;I40,D:D,"&gt;"&amp;J40)</f>
        <v>2204</v>
      </c>
      <c r="L40" s="81">
        <f>K40/$I$31</f>
        <v>0.95742832319721982</v>
      </c>
      <c r="M40" s="82">
        <v>0.95450000000000002</v>
      </c>
    </row>
    <row r="41" spans="2:13" x14ac:dyDescent="0.25">
      <c r="B41" s="12">
        <v>45138</v>
      </c>
      <c r="C41" s="18">
        <v>64.139999000000003</v>
      </c>
      <c r="D41" s="160">
        <f t="shared" si="0"/>
        <v>3.5183990238605301E-2</v>
      </c>
      <c r="H41" s="99">
        <v>3</v>
      </c>
      <c r="I41" s="81">
        <f>$I$19+($H41*$I$23)</f>
        <v>0.21965951738795922</v>
      </c>
      <c r="J41" s="81">
        <f>$I$19-($H41*$I$23)</f>
        <v>-0.21587344002556849</v>
      </c>
      <c r="K41" s="79">
        <f>COUNTIFS(D:D,"&lt;"&amp;I41,D:D,"&gt;"&amp;J41)</f>
        <v>2269</v>
      </c>
      <c r="L41" s="81">
        <f>K41/$I$31</f>
        <v>0.98566463944396177</v>
      </c>
      <c r="M41" s="100">
        <v>0.99729999999999996</v>
      </c>
    </row>
    <row r="42" spans="2:13" ht="15.75" thickBot="1" x14ac:dyDescent="0.3">
      <c r="B42" s="12">
        <v>45131</v>
      </c>
      <c r="C42" s="18">
        <v>61.959999000000003</v>
      </c>
      <c r="D42" s="160">
        <f t="shared" si="0"/>
        <v>5.9869997602976399E-2</v>
      </c>
      <c r="H42" s="77"/>
      <c r="M42" s="100"/>
    </row>
    <row r="43" spans="2:13" ht="15.75" thickBot="1" x14ac:dyDescent="0.3">
      <c r="B43" s="12">
        <v>45124</v>
      </c>
      <c r="C43" s="18">
        <v>58.459999000000003</v>
      </c>
      <c r="D43" s="160">
        <f t="shared" si="0"/>
        <v>-2.2408027130568997E-2</v>
      </c>
      <c r="H43" s="157" t="s">
        <v>123</v>
      </c>
      <c r="I43" s="158"/>
      <c r="J43" s="158"/>
      <c r="K43" s="158"/>
      <c r="L43" s="158"/>
      <c r="M43" s="159"/>
    </row>
    <row r="44" spans="2:13" x14ac:dyDescent="0.25">
      <c r="B44" s="12">
        <v>45117</v>
      </c>
      <c r="C44" s="18">
        <v>59.799999</v>
      </c>
      <c r="D44" s="160">
        <f t="shared" si="0"/>
        <v>2.0303667969567174E-2</v>
      </c>
      <c r="H44" s="101">
        <v>0.01</v>
      </c>
      <c r="I44" s="102">
        <f t="shared" ref="I44:I58" si="7">_xlfn.PERCENTILE.INC(D:D,H44)</f>
        <v>-0.17972717209677908</v>
      </c>
      <c r="J44" s="103">
        <v>0.2</v>
      </c>
      <c r="K44" s="102">
        <f t="shared" ref="K44:K56" si="8">_xlfn.PERCENTILE.INC(D:D,J44)</f>
        <v>-4.4925672308773264E-2</v>
      </c>
      <c r="L44" s="103">
        <v>0.85</v>
      </c>
      <c r="M44" s="104">
        <f t="shared" ref="M44:M58" si="9">_xlfn.PERCENTILE.INC(D:D,L44)</f>
        <v>5.9594695155492657E-2</v>
      </c>
    </row>
    <row r="45" spans="2:13" x14ac:dyDescent="0.25">
      <c r="B45" s="12">
        <v>45110</v>
      </c>
      <c r="C45" s="18">
        <v>58.610000999999997</v>
      </c>
      <c r="D45" s="160">
        <f t="shared" si="0"/>
        <v>5.7178969285334835E-2</v>
      </c>
      <c r="H45" s="105">
        <v>0.02</v>
      </c>
      <c r="I45" s="106">
        <f t="shared" si="7"/>
        <v>-0.13862641799478925</v>
      </c>
      <c r="J45" s="107">
        <v>0.25</v>
      </c>
      <c r="K45" s="106">
        <f t="shared" si="8"/>
        <v>-3.5651949207082645E-2</v>
      </c>
      <c r="L45" s="107">
        <v>0.86</v>
      </c>
      <c r="M45" s="108">
        <f t="shared" si="9"/>
        <v>6.2319769244424089E-2</v>
      </c>
    </row>
    <row r="46" spans="2:13" x14ac:dyDescent="0.25">
      <c r="B46" s="12">
        <v>45103</v>
      </c>
      <c r="C46" s="18">
        <v>55.439999</v>
      </c>
      <c r="D46" s="160">
        <f t="shared" si="0"/>
        <v>0.18664378881327504</v>
      </c>
      <c r="H46" s="105">
        <v>0.03</v>
      </c>
      <c r="I46" s="106">
        <f t="shared" si="7"/>
        <v>-0.12189996561723412</v>
      </c>
      <c r="J46" s="107">
        <v>0.3</v>
      </c>
      <c r="K46" s="106">
        <f t="shared" si="8"/>
        <v>-2.807729176906153E-2</v>
      </c>
      <c r="L46" s="107">
        <v>0.87</v>
      </c>
      <c r="M46" s="108">
        <f t="shared" si="9"/>
        <v>6.6176369308382957E-2</v>
      </c>
    </row>
    <row r="47" spans="2:13" x14ac:dyDescent="0.25">
      <c r="B47" s="12">
        <v>45096</v>
      </c>
      <c r="C47" s="18">
        <v>46.720001000000003</v>
      </c>
      <c r="D47" s="160">
        <f t="shared" si="0"/>
        <v>7.3776215756203856E-2</v>
      </c>
      <c r="H47" s="105">
        <v>0.04</v>
      </c>
      <c r="I47" s="106">
        <f t="shared" si="7"/>
        <v>-0.11180611825945536</v>
      </c>
      <c r="J47" s="107">
        <v>0.35</v>
      </c>
      <c r="K47" s="106">
        <f t="shared" si="8"/>
        <v>-2.0693188767983352E-2</v>
      </c>
      <c r="L47" s="107">
        <v>0.88</v>
      </c>
      <c r="M47" s="108">
        <f t="shared" si="9"/>
        <v>6.966328715287029E-2</v>
      </c>
    </row>
    <row r="48" spans="2:13" x14ac:dyDescent="0.25">
      <c r="B48" s="12">
        <v>45089</v>
      </c>
      <c r="C48" s="18">
        <v>43.509998000000003</v>
      </c>
      <c r="D48" s="160">
        <f t="shared" si="0"/>
        <v>-8.784073191109576E-2</v>
      </c>
      <c r="H48" s="105">
        <v>0.05</v>
      </c>
      <c r="I48" s="106">
        <f t="shared" si="7"/>
        <v>-9.8003836796789034E-2</v>
      </c>
      <c r="J48" s="107">
        <v>0.4</v>
      </c>
      <c r="K48" s="106">
        <f t="shared" si="8"/>
        <v>-1.3889065106440279E-2</v>
      </c>
      <c r="L48" s="107">
        <v>0.89</v>
      </c>
      <c r="M48" s="108">
        <f t="shared" si="9"/>
        <v>7.404041470431165E-2</v>
      </c>
    </row>
    <row r="49" spans="2:13" x14ac:dyDescent="0.25">
      <c r="B49" s="12">
        <v>45082</v>
      </c>
      <c r="C49" s="18">
        <v>47.700001</v>
      </c>
      <c r="D49" s="160">
        <f t="shared" si="0"/>
        <v>-4.4853785439603278E-2</v>
      </c>
      <c r="H49" s="105">
        <v>0.06</v>
      </c>
      <c r="I49" s="106">
        <f t="shared" si="7"/>
        <v>-9.1826163948534087E-2</v>
      </c>
      <c r="J49" s="107">
        <v>0.45</v>
      </c>
      <c r="K49" s="106">
        <f t="shared" si="8"/>
        <v>-6.2885797345681761E-3</v>
      </c>
      <c r="L49" s="107">
        <v>0.9</v>
      </c>
      <c r="M49" s="108">
        <f t="shared" si="9"/>
        <v>7.8004913870427614E-2</v>
      </c>
    </row>
    <row r="50" spans="2:13" x14ac:dyDescent="0.25">
      <c r="B50" s="12">
        <v>45075</v>
      </c>
      <c r="C50" s="18">
        <v>49.939999</v>
      </c>
      <c r="D50" s="160">
        <f t="shared" si="0"/>
        <v>6.2327188356825713E-2</v>
      </c>
      <c r="H50" s="105">
        <v>7.0000000000000007E-2</v>
      </c>
      <c r="I50" s="106">
        <f t="shared" si="7"/>
        <v>-8.6949279413506095E-2</v>
      </c>
      <c r="J50" s="107">
        <v>0.5</v>
      </c>
      <c r="K50" s="106">
        <f t="shared" si="8"/>
        <v>0</v>
      </c>
      <c r="L50" s="107">
        <v>0.91</v>
      </c>
      <c r="M50" s="108">
        <f t="shared" si="9"/>
        <v>8.1722760977008091E-2</v>
      </c>
    </row>
    <row r="51" spans="2:13" x14ac:dyDescent="0.25">
      <c r="B51" s="12">
        <v>45068</v>
      </c>
      <c r="C51" s="18">
        <v>47.009998000000003</v>
      </c>
      <c r="D51" s="160">
        <f t="shared" si="0"/>
        <v>4.3507192974632458E-2</v>
      </c>
      <c r="H51" s="105">
        <v>0.08</v>
      </c>
      <c r="I51" s="106">
        <f t="shared" si="7"/>
        <v>-8.3333106252059932E-2</v>
      </c>
      <c r="J51" s="107">
        <v>0.55000000000000004</v>
      </c>
      <c r="K51" s="106">
        <f t="shared" si="8"/>
        <v>7.5341196663891502E-3</v>
      </c>
      <c r="L51" s="107">
        <v>0.92</v>
      </c>
      <c r="M51" s="108">
        <f t="shared" si="9"/>
        <v>8.8394742327763204E-2</v>
      </c>
    </row>
    <row r="52" spans="2:13" x14ac:dyDescent="0.25">
      <c r="B52" s="12">
        <v>45061</v>
      </c>
      <c r="C52" s="18">
        <v>45.049999</v>
      </c>
      <c r="D52" s="160">
        <f t="shared" si="0"/>
        <v>1.418282369125734E-2</v>
      </c>
      <c r="H52" s="105">
        <v>0.09</v>
      </c>
      <c r="I52" s="106">
        <f t="shared" si="7"/>
        <v>-7.9046116343865797E-2</v>
      </c>
      <c r="J52" s="107">
        <v>0.6</v>
      </c>
      <c r="K52" s="106">
        <f t="shared" si="8"/>
        <v>1.4297896195582681E-2</v>
      </c>
      <c r="L52" s="107">
        <v>0.93</v>
      </c>
      <c r="M52" s="108">
        <f t="shared" si="9"/>
        <v>9.259014362165445E-2</v>
      </c>
    </row>
    <row r="53" spans="2:13" x14ac:dyDescent="0.25">
      <c r="B53" s="12">
        <v>45054</v>
      </c>
      <c r="C53" s="18">
        <v>44.419998</v>
      </c>
      <c r="D53" s="160">
        <f t="shared" si="0"/>
        <v>2.8478792046279011E-2</v>
      </c>
      <c r="H53" s="105">
        <v>0.1</v>
      </c>
      <c r="I53" s="106">
        <f t="shared" si="7"/>
        <v>-7.4999958034884281E-2</v>
      </c>
      <c r="J53" s="107">
        <v>0.65</v>
      </c>
      <c r="K53" s="106">
        <f t="shared" si="8"/>
        <v>2.040858615100194E-2</v>
      </c>
      <c r="L53" s="107">
        <v>0.94</v>
      </c>
      <c r="M53" s="108">
        <f t="shared" si="9"/>
        <v>9.9964912327591471E-2</v>
      </c>
    </row>
    <row r="54" spans="2:13" x14ac:dyDescent="0.25">
      <c r="B54" s="12">
        <v>45047</v>
      </c>
      <c r="C54" s="18">
        <v>43.189999</v>
      </c>
      <c r="D54" s="160">
        <f t="shared" si="0"/>
        <v>-4.0861648697793629E-2</v>
      </c>
      <c r="H54" s="105">
        <v>0.11</v>
      </c>
      <c r="I54" s="106">
        <f t="shared" si="7"/>
        <v>-7.1941248185102613E-2</v>
      </c>
      <c r="J54" s="107">
        <v>0.7</v>
      </c>
      <c r="K54" s="106">
        <f t="shared" si="8"/>
        <v>2.7934794184446998E-2</v>
      </c>
      <c r="L54" s="107">
        <v>0.95</v>
      </c>
      <c r="M54" s="108">
        <f t="shared" si="9"/>
        <v>0.1058273759926614</v>
      </c>
    </row>
    <row r="55" spans="2:13" x14ac:dyDescent="0.25">
      <c r="B55" s="12">
        <v>45040</v>
      </c>
      <c r="C55" s="18">
        <v>45.029998999999997</v>
      </c>
      <c r="D55" s="160">
        <f t="shared" si="0"/>
        <v>1.2137491025511649E-2</v>
      </c>
      <c r="H55" s="105">
        <v>0.12</v>
      </c>
      <c r="I55" s="106">
        <f t="shared" si="7"/>
        <v>-6.9768112464799428E-2</v>
      </c>
      <c r="J55" s="107">
        <v>0.75</v>
      </c>
      <c r="K55" s="106">
        <f t="shared" si="8"/>
        <v>3.6545129914832108E-2</v>
      </c>
      <c r="L55" s="107">
        <v>0.96</v>
      </c>
      <c r="M55" s="108">
        <f t="shared" si="9"/>
        <v>0.1155473383597113</v>
      </c>
    </row>
    <row r="56" spans="2:13" x14ac:dyDescent="0.25">
      <c r="B56" s="12">
        <v>45033</v>
      </c>
      <c r="C56" s="18">
        <v>44.490001999999997</v>
      </c>
      <c r="D56" s="160">
        <f t="shared" si="0"/>
        <v>-3.2194887270070027E-2</v>
      </c>
      <c r="H56" s="105">
        <v>0.13</v>
      </c>
      <c r="I56" s="106">
        <f t="shared" si="7"/>
        <v>-6.5930997424894097E-2</v>
      </c>
      <c r="J56" s="107">
        <v>0.8</v>
      </c>
      <c r="K56" s="106">
        <f t="shared" si="8"/>
        <v>4.754582017054685E-2</v>
      </c>
      <c r="L56" s="107">
        <v>0.97</v>
      </c>
      <c r="M56" s="108">
        <f t="shared" si="9"/>
        <v>0.12925070702002373</v>
      </c>
    </row>
    <row r="57" spans="2:13" x14ac:dyDescent="0.25">
      <c r="B57" s="12">
        <v>45026</v>
      </c>
      <c r="C57" s="18">
        <v>45.970001000000003</v>
      </c>
      <c r="D57" s="160">
        <f t="shared" si="0"/>
        <v>6.1172691597414675E-2</v>
      </c>
      <c r="H57" s="105">
        <v>0.14000000000000001</v>
      </c>
      <c r="I57" s="106">
        <f t="shared" si="7"/>
        <v>-6.250001009945283E-2</v>
      </c>
      <c r="J57" s="107"/>
      <c r="K57" s="106"/>
      <c r="L57" s="107">
        <v>0.98</v>
      </c>
      <c r="M57" s="108">
        <f t="shared" si="9"/>
        <v>0.16121722000833699</v>
      </c>
    </row>
    <row r="58" spans="2:13" ht="15.75" thickBot="1" x14ac:dyDescent="0.3">
      <c r="B58" s="12">
        <v>45019</v>
      </c>
      <c r="C58" s="18">
        <v>43.32</v>
      </c>
      <c r="D58" s="160">
        <f t="shared" si="0"/>
        <v>-1.7241423900116848E-2</v>
      </c>
      <c r="H58" s="109">
        <v>0.15</v>
      </c>
      <c r="I58" s="110">
        <f t="shared" si="7"/>
        <v>-5.8802963912024109E-2</v>
      </c>
      <c r="J58" s="111"/>
      <c r="K58" s="90"/>
      <c r="L58" s="112">
        <v>0.99</v>
      </c>
      <c r="M58" s="113">
        <f t="shared" si="9"/>
        <v>0.21416803096538417</v>
      </c>
    </row>
    <row r="59" spans="2:13" ht="15.75" thickBot="1" x14ac:dyDescent="0.3">
      <c r="B59" s="12">
        <v>45012</v>
      </c>
      <c r="C59" s="18">
        <v>44.080002</v>
      </c>
      <c r="D59" s="160">
        <f t="shared" si="0"/>
        <v>8.8395111111111202E-2</v>
      </c>
    </row>
    <row r="60" spans="2:13" x14ac:dyDescent="0.25">
      <c r="B60" s="12">
        <v>45005</v>
      </c>
      <c r="C60" s="18">
        <v>40.5</v>
      </c>
      <c r="D60" s="160">
        <f t="shared" si="0"/>
        <v>1.9894258874194382E-2</v>
      </c>
      <c r="H60" s="114" t="s">
        <v>124</v>
      </c>
      <c r="I60" s="115"/>
    </row>
    <row r="61" spans="2:13" ht="15.75" thickBot="1" x14ac:dyDescent="0.3">
      <c r="B61" s="12">
        <v>44998</v>
      </c>
      <c r="C61" s="18">
        <v>39.709999000000003</v>
      </c>
      <c r="D61" s="160">
        <f t="shared" si="0"/>
        <v>-0.13372602530541011</v>
      </c>
      <c r="H61" s="116" t="s">
        <v>125</v>
      </c>
      <c r="I61" s="117"/>
    </row>
    <row r="62" spans="2:13" ht="15.75" thickBot="1" x14ac:dyDescent="0.3">
      <c r="B62" s="12">
        <v>44991</v>
      </c>
      <c r="C62" s="18">
        <v>45.84</v>
      </c>
      <c r="D62" s="160">
        <f t="shared" si="0"/>
        <v>-7.393939393939386E-2</v>
      </c>
      <c r="H62" s="118"/>
    </row>
    <row r="63" spans="2:13" x14ac:dyDescent="0.25">
      <c r="B63" s="12">
        <v>44984</v>
      </c>
      <c r="C63" s="18">
        <v>49.5</v>
      </c>
      <c r="D63" s="160">
        <f t="shared" si="0"/>
        <v>0.12987899726366137</v>
      </c>
      <c r="H63" s="114" t="s">
        <v>126</v>
      </c>
      <c r="I63" s="119"/>
    </row>
    <row r="64" spans="2:13" x14ac:dyDescent="0.25">
      <c r="B64" s="12">
        <v>44977</v>
      </c>
      <c r="C64" s="18">
        <v>43.810001</v>
      </c>
      <c r="D64" s="160">
        <f t="shared" si="0"/>
        <v>-4.544353762524711E-3</v>
      </c>
      <c r="H64" s="120" t="s">
        <v>127</v>
      </c>
      <c r="I64" s="121">
        <f>I63*(1-I60)</f>
        <v>0</v>
      </c>
    </row>
    <row r="65" spans="2:9" ht="15.75" thickBot="1" x14ac:dyDescent="0.3">
      <c r="B65" s="12">
        <v>44970</v>
      </c>
      <c r="C65" s="18">
        <v>44.009998000000003</v>
      </c>
      <c r="D65" s="160">
        <f t="shared" si="0"/>
        <v>-2.8047725884446151E-2</v>
      </c>
      <c r="H65" s="116" t="s">
        <v>128</v>
      </c>
      <c r="I65" s="122">
        <f>I63*(1+I61)</f>
        <v>0</v>
      </c>
    </row>
    <row r="66" spans="2:9" x14ac:dyDescent="0.25">
      <c r="B66" s="12">
        <v>44963</v>
      </c>
      <c r="C66" s="18">
        <v>45.279998999999997</v>
      </c>
      <c r="D66" s="160">
        <f t="shared" si="0"/>
        <v>3.6155559813373817E-2</v>
      </c>
    </row>
    <row r="67" spans="2:9" x14ac:dyDescent="0.25">
      <c r="B67" s="12">
        <v>44956</v>
      </c>
      <c r="C67" s="18">
        <v>43.700001</v>
      </c>
      <c r="D67" s="160">
        <f t="shared" ref="D67:D130" si="10">C67/C68-1</f>
        <v>1.0404647398843947E-2</v>
      </c>
    </row>
    <row r="68" spans="2:9" x14ac:dyDescent="0.25">
      <c r="B68" s="12">
        <v>44949</v>
      </c>
      <c r="C68" s="18">
        <v>43.25</v>
      </c>
      <c r="D68" s="160">
        <f t="shared" si="10"/>
        <v>1.7168391345249168E-2</v>
      </c>
    </row>
    <row r="69" spans="2:9" x14ac:dyDescent="0.25">
      <c r="B69" s="12">
        <v>44942</v>
      </c>
      <c r="C69" s="18">
        <v>42.52</v>
      </c>
      <c r="D69" s="160">
        <f t="shared" si="10"/>
        <v>8.8860463223059405E-2</v>
      </c>
    </row>
    <row r="70" spans="2:9" x14ac:dyDescent="0.25">
      <c r="B70" s="12">
        <v>44935</v>
      </c>
      <c r="C70" s="18">
        <v>39.049999</v>
      </c>
      <c r="D70" s="160">
        <f t="shared" si="10"/>
        <v>9.078212544084141E-2</v>
      </c>
    </row>
    <row r="71" spans="2:9" x14ac:dyDescent="0.25">
      <c r="B71" s="12">
        <v>44928</v>
      </c>
      <c r="C71" s="18">
        <v>35.799999</v>
      </c>
      <c r="D71" s="160">
        <f t="shared" si="10"/>
        <v>-2.8493868574972492E-2</v>
      </c>
    </row>
    <row r="72" spans="2:9" x14ac:dyDescent="0.25">
      <c r="B72" s="12">
        <v>44921</v>
      </c>
      <c r="C72" s="18">
        <v>36.849997999999999</v>
      </c>
      <c r="D72" s="160">
        <f t="shared" si="10"/>
        <v>5.6176527835383405E-2</v>
      </c>
    </row>
    <row r="73" spans="2:9" x14ac:dyDescent="0.25">
      <c r="B73" s="12">
        <v>44914</v>
      </c>
      <c r="C73" s="18">
        <v>34.889999000000003</v>
      </c>
      <c r="D73" s="160">
        <f t="shared" si="10"/>
        <v>0.12330972708659793</v>
      </c>
    </row>
    <row r="74" spans="2:9" x14ac:dyDescent="0.25">
      <c r="B74" s="12">
        <v>44907</v>
      </c>
      <c r="C74" s="18">
        <v>31.059999000000001</v>
      </c>
      <c r="D74" s="160">
        <f t="shared" si="10"/>
        <v>5.6462551020408203E-2</v>
      </c>
    </row>
    <row r="75" spans="2:9" x14ac:dyDescent="0.25">
      <c r="B75" s="12">
        <v>44900</v>
      </c>
      <c r="C75" s="18">
        <v>29.4</v>
      </c>
      <c r="D75" s="160">
        <f t="shared" si="10"/>
        <v>-9.2032146632731737E-2</v>
      </c>
    </row>
    <row r="76" spans="2:9" x14ac:dyDescent="0.25">
      <c r="B76" s="12">
        <v>44893</v>
      </c>
      <c r="C76" s="18">
        <v>32.380001</v>
      </c>
      <c r="D76" s="160">
        <f t="shared" si="10"/>
        <v>7.0767228835978857E-2</v>
      </c>
    </row>
    <row r="77" spans="2:9" x14ac:dyDescent="0.25">
      <c r="B77" s="12">
        <v>44886</v>
      </c>
      <c r="C77" s="18">
        <v>30.24</v>
      </c>
      <c r="D77" s="160">
        <f t="shared" si="10"/>
        <v>-2.6385224274406704E-3</v>
      </c>
    </row>
    <row r="78" spans="2:9" x14ac:dyDescent="0.25">
      <c r="B78" s="12">
        <v>44879</v>
      </c>
      <c r="C78" s="18">
        <v>30.32</v>
      </c>
      <c r="D78" s="160">
        <f t="shared" si="10"/>
        <v>-7.1931378753068764E-2</v>
      </c>
    </row>
    <row r="79" spans="2:9" x14ac:dyDescent="0.25">
      <c r="B79" s="12">
        <v>44872</v>
      </c>
      <c r="C79" s="18">
        <v>32.669998</v>
      </c>
      <c r="D79" s="160">
        <f t="shared" si="10"/>
        <v>-2.302634638236678E-2</v>
      </c>
    </row>
    <row r="80" spans="2:9" x14ac:dyDescent="0.25">
      <c r="B80" s="12">
        <v>44865</v>
      </c>
      <c r="C80" s="18">
        <v>33.439999</v>
      </c>
      <c r="D80" s="160">
        <f t="shared" si="10"/>
        <v>1.8890889701401514E-2</v>
      </c>
    </row>
    <row r="81" spans="2:4" x14ac:dyDescent="0.25">
      <c r="B81" s="12">
        <v>44858</v>
      </c>
      <c r="C81" s="18">
        <v>32.82</v>
      </c>
      <c r="D81" s="160">
        <f t="shared" si="10"/>
        <v>0.11746676481216323</v>
      </c>
    </row>
    <row r="82" spans="2:4" x14ac:dyDescent="0.25">
      <c r="B82" s="12">
        <v>44851</v>
      </c>
      <c r="C82" s="18">
        <v>29.370000999999998</v>
      </c>
      <c r="D82" s="160">
        <f t="shared" si="10"/>
        <v>0.2196844269102991</v>
      </c>
    </row>
    <row r="83" spans="2:4" x14ac:dyDescent="0.25">
      <c r="B83" s="12">
        <v>44844</v>
      </c>
      <c r="C83" s="18">
        <v>24.08</v>
      </c>
      <c r="D83" s="160">
        <f t="shared" si="10"/>
        <v>-3.1375742905239701E-2</v>
      </c>
    </row>
    <row r="84" spans="2:4" x14ac:dyDescent="0.25">
      <c r="B84" s="12">
        <v>44837</v>
      </c>
      <c r="C84" s="18">
        <v>24.860001</v>
      </c>
      <c r="D84" s="160">
        <f t="shared" si="10"/>
        <v>0.14562211310497175</v>
      </c>
    </row>
    <row r="85" spans="2:4" x14ac:dyDescent="0.25">
      <c r="B85" s="12">
        <v>44830</v>
      </c>
      <c r="C85" s="18">
        <v>21.700001</v>
      </c>
      <c r="D85" s="160">
        <f t="shared" si="10"/>
        <v>1.3545119103222758E-2</v>
      </c>
    </row>
    <row r="86" spans="2:4" x14ac:dyDescent="0.25">
      <c r="B86" s="12">
        <v>44823</v>
      </c>
      <c r="C86" s="18">
        <v>21.41</v>
      </c>
      <c r="D86" s="160">
        <f t="shared" si="10"/>
        <v>-9.1256328151796628E-2</v>
      </c>
    </row>
    <row r="87" spans="2:4" x14ac:dyDescent="0.25">
      <c r="B87" s="12">
        <v>44816</v>
      </c>
      <c r="C87" s="18">
        <v>23.559999000000001</v>
      </c>
      <c r="D87" s="160">
        <f t="shared" si="10"/>
        <v>-3.5611993450675339E-2</v>
      </c>
    </row>
    <row r="88" spans="2:4" x14ac:dyDescent="0.25">
      <c r="B88" s="12">
        <v>44809</v>
      </c>
      <c r="C88" s="18">
        <v>24.43</v>
      </c>
      <c r="D88" s="160">
        <f t="shared" si="10"/>
        <v>4.4910224333200244E-2</v>
      </c>
    </row>
    <row r="89" spans="2:4" x14ac:dyDescent="0.25">
      <c r="B89" s="12">
        <v>44802</v>
      </c>
      <c r="C89" s="18">
        <v>23.379999000000002</v>
      </c>
      <c r="D89" s="160">
        <f t="shared" si="10"/>
        <v>7.1493996333638954E-2</v>
      </c>
    </row>
    <row r="90" spans="2:4" x14ac:dyDescent="0.25">
      <c r="B90" s="12">
        <v>44795</v>
      </c>
      <c r="C90" s="18">
        <v>21.82</v>
      </c>
      <c r="D90" s="160">
        <f t="shared" si="10"/>
        <v>3.4123222748815074E-2</v>
      </c>
    </row>
    <row r="91" spans="2:4" x14ac:dyDescent="0.25">
      <c r="B91" s="12">
        <v>44788</v>
      </c>
      <c r="C91" s="18">
        <v>21.1</v>
      </c>
      <c r="D91" s="160">
        <f t="shared" si="10"/>
        <v>2.5267249757045862E-2</v>
      </c>
    </row>
    <row r="92" spans="2:4" x14ac:dyDescent="0.25">
      <c r="B92" s="12">
        <v>44781</v>
      </c>
      <c r="C92" s="18">
        <v>20.58</v>
      </c>
      <c r="D92" s="160">
        <f t="shared" si="10"/>
        <v>-7.2358900144718907E-3</v>
      </c>
    </row>
    <row r="93" spans="2:4" x14ac:dyDescent="0.25">
      <c r="B93" s="12">
        <v>44774</v>
      </c>
      <c r="C93" s="18">
        <v>20.73</v>
      </c>
      <c r="D93" s="160">
        <f t="shared" si="10"/>
        <v>-5.9010483022674309E-2</v>
      </c>
    </row>
    <row r="94" spans="2:4" x14ac:dyDescent="0.25">
      <c r="B94" s="12">
        <v>44767</v>
      </c>
      <c r="C94" s="18">
        <v>22.030000999999999</v>
      </c>
      <c r="D94" s="160">
        <f t="shared" si="10"/>
        <v>0.18440865591397837</v>
      </c>
    </row>
    <row r="95" spans="2:4" x14ac:dyDescent="0.25">
      <c r="B95" s="12">
        <v>44760</v>
      </c>
      <c r="C95" s="18">
        <v>18.600000000000001</v>
      </c>
      <c r="D95" s="160">
        <f t="shared" si="10"/>
        <v>-5.8791558460263849E-3</v>
      </c>
    </row>
    <row r="96" spans="2:4" x14ac:dyDescent="0.25">
      <c r="B96" s="12">
        <v>44753</v>
      </c>
      <c r="C96" s="18">
        <v>18.709999</v>
      </c>
      <c r="D96" s="160">
        <f t="shared" si="10"/>
        <v>-4.0512871794871841E-2</v>
      </c>
    </row>
    <row r="97" spans="2:4" x14ac:dyDescent="0.25">
      <c r="B97" s="12">
        <v>44746</v>
      </c>
      <c r="C97" s="18">
        <v>19.5</v>
      </c>
      <c r="D97" s="160">
        <f t="shared" si="10"/>
        <v>-7.0543374642516699E-2</v>
      </c>
    </row>
    <row r="98" spans="2:4" x14ac:dyDescent="0.25">
      <c r="B98" s="12">
        <v>44739</v>
      </c>
      <c r="C98" s="18">
        <v>20.98</v>
      </c>
      <c r="D98" s="160">
        <f t="shared" si="10"/>
        <v>-3.8937242327072741E-2</v>
      </c>
    </row>
    <row r="99" spans="2:4" x14ac:dyDescent="0.25">
      <c r="B99" s="12">
        <v>44732</v>
      </c>
      <c r="C99" s="18">
        <v>21.83</v>
      </c>
      <c r="D99" s="160">
        <f t="shared" si="10"/>
        <v>5.990737051118078E-3</v>
      </c>
    </row>
    <row r="100" spans="2:4" x14ac:dyDescent="0.25">
      <c r="B100" s="12">
        <v>44725</v>
      </c>
      <c r="C100" s="18">
        <v>21.700001</v>
      </c>
      <c r="D100" s="160">
        <f t="shared" si="10"/>
        <v>-0.1814409279517164</v>
      </c>
    </row>
    <row r="101" spans="2:4" x14ac:dyDescent="0.25">
      <c r="B101" s="12">
        <v>44718</v>
      </c>
      <c r="C101" s="18">
        <v>26.51</v>
      </c>
      <c r="D101" s="160">
        <f t="shared" si="10"/>
        <v>-1.7784364579473744E-2</v>
      </c>
    </row>
    <row r="102" spans="2:4" x14ac:dyDescent="0.25">
      <c r="B102" s="12">
        <v>44711</v>
      </c>
      <c r="C102" s="18">
        <v>26.99</v>
      </c>
      <c r="D102" s="160">
        <f t="shared" si="10"/>
        <v>-2.5631804128815827E-2</v>
      </c>
    </row>
    <row r="103" spans="2:4" x14ac:dyDescent="0.25">
      <c r="B103" s="12">
        <v>44704</v>
      </c>
      <c r="C103" s="18">
        <v>27.700001</v>
      </c>
      <c r="D103" s="160">
        <f t="shared" si="10"/>
        <v>0.1053472508119413</v>
      </c>
    </row>
    <row r="104" spans="2:4" x14ac:dyDescent="0.25">
      <c r="B104" s="12">
        <v>44697</v>
      </c>
      <c r="C104" s="18">
        <v>25.059999000000001</v>
      </c>
      <c r="D104" s="160">
        <f t="shared" si="10"/>
        <v>0.1776314766150624</v>
      </c>
    </row>
    <row r="105" spans="2:4" x14ac:dyDescent="0.25">
      <c r="B105" s="12">
        <v>44690</v>
      </c>
      <c r="C105" s="18">
        <v>21.280000999999999</v>
      </c>
      <c r="D105" s="160">
        <f t="shared" si="10"/>
        <v>-1.2528910094149026E-2</v>
      </c>
    </row>
    <row r="106" spans="2:4" x14ac:dyDescent="0.25">
      <c r="B106" s="12">
        <v>44683</v>
      </c>
      <c r="C106" s="18">
        <v>21.549999</v>
      </c>
      <c r="D106" s="160">
        <f t="shared" si="10"/>
        <v>7.9659322628222506E-2</v>
      </c>
    </row>
    <row r="107" spans="2:4" x14ac:dyDescent="0.25">
      <c r="B107" s="12">
        <v>44676</v>
      </c>
      <c r="C107" s="18">
        <v>19.959999</v>
      </c>
      <c r="D107" s="160">
        <f t="shared" si="10"/>
        <v>-5.9761454183265839E-3</v>
      </c>
    </row>
    <row r="108" spans="2:4" x14ac:dyDescent="0.25">
      <c r="B108" s="12">
        <v>44669</v>
      </c>
      <c r="C108" s="18">
        <v>20.079999999999998</v>
      </c>
      <c r="D108" s="160">
        <f t="shared" si="10"/>
        <v>-0.12237758401999943</v>
      </c>
    </row>
    <row r="109" spans="2:4" x14ac:dyDescent="0.25">
      <c r="B109" s="12">
        <v>44662</v>
      </c>
      <c r="C109" s="18">
        <v>22.879999000000002</v>
      </c>
      <c r="D109" s="160">
        <f t="shared" si="10"/>
        <v>4.4748812785388337E-2</v>
      </c>
    </row>
    <row r="110" spans="2:4" x14ac:dyDescent="0.25">
      <c r="B110" s="12">
        <v>44655</v>
      </c>
      <c r="C110" s="18">
        <v>21.9</v>
      </c>
      <c r="D110" s="160">
        <f t="shared" si="10"/>
        <v>-1.3513557949839772E-2</v>
      </c>
    </row>
    <row r="111" spans="2:4" x14ac:dyDescent="0.25">
      <c r="B111" s="12">
        <v>44648</v>
      </c>
      <c r="C111" s="18">
        <v>22.200001</v>
      </c>
      <c r="D111" s="160">
        <f t="shared" si="10"/>
        <v>-2.6742570221068407E-2</v>
      </c>
    </row>
    <row r="112" spans="2:4" x14ac:dyDescent="0.25">
      <c r="B112" s="12">
        <v>44641</v>
      </c>
      <c r="C112" s="18">
        <v>22.809999000000001</v>
      </c>
      <c r="D112" s="160">
        <f t="shared" si="10"/>
        <v>0.11376948242187512</v>
      </c>
    </row>
    <row r="113" spans="2:4" x14ac:dyDescent="0.25">
      <c r="B113" s="12">
        <v>44634</v>
      </c>
      <c r="C113" s="18">
        <v>20.48</v>
      </c>
      <c r="D113" s="160">
        <f t="shared" si="10"/>
        <v>-4.3753038405445199E-3</v>
      </c>
    </row>
    <row r="114" spans="2:4" x14ac:dyDescent="0.25">
      <c r="B114" s="12">
        <v>44627</v>
      </c>
      <c r="C114" s="18">
        <v>20.57</v>
      </c>
      <c r="D114" s="160">
        <f t="shared" si="10"/>
        <v>0.24666666666666659</v>
      </c>
    </row>
    <row r="115" spans="2:4" x14ac:dyDescent="0.25">
      <c r="B115" s="12">
        <v>44620</v>
      </c>
      <c r="C115" s="18">
        <v>16.5</v>
      </c>
      <c r="D115" s="160">
        <f t="shared" si="10"/>
        <v>8.8390501319261183E-2</v>
      </c>
    </row>
    <row r="116" spans="2:4" x14ac:dyDescent="0.25">
      <c r="B116" s="12">
        <v>44613</v>
      </c>
      <c r="C116" s="18">
        <v>15.16</v>
      </c>
      <c r="D116" s="160">
        <f t="shared" si="10"/>
        <v>8.2084225553176404E-2</v>
      </c>
    </row>
    <row r="117" spans="2:4" x14ac:dyDescent="0.25">
      <c r="B117" s="12">
        <v>44606</v>
      </c>
      <c r="C117" s="18">
        <v>14.01</v>
      </c>
      <c r="D117" s="160">
        <f t="shared" si="10"/>
        <v>-5.6565656565656597E-2</v>
      </c>
    </row>
    <row r="118" spans="2:4" x14ac:dyDescent="0.25">
      <c r="B118" s="12">
        <v>44599</v>
      </c>
      <c r="C118" s="18">
        <v>14.85</v>
      </c>
      <c r="D118" s="160">
        <f t="shared" si="10"/>
        <v>3.7735849056603765E-2</v>
      </c>
    </row>
    <row r="119" spans="2:4" x14ac:dyDescent="0.25">
      <c r="B119" s="12">
        <v>44592</v>
      </c>
      <c r="C119" s="18">
        <v>14.31</v>
      </c>
      <c r="D119" s="160">
        <f t="shared" si="10"/>
        <v>-7.7369439071566681E-2</v>
      </c>
    </row>
    <row r="120" spans="2:4" x14ac:dyDescent="0.25">
      <c r="B120" s="12">
        <v>44585</v>
      </c>
      <c r="C120" s="18">
        <v>15.51</v>
      </c>
      <c r="D120" s="160">
        <f t="shared" si="10"/>
        <v>0.24478330658105918</v>
      </c>
    </row>
    <row r="121" spans="2:4" x14ac:dyDescent="0.25">
      <c r="B121" s="12">
        <v>44578</v>
      </c>
      <c r="C121" s="18">
        <v>12.46</v>
      </c>
      <c r="D121" s="160">
        <f t="shared" si="10"/>
        <v>1.9639934533551617E-2</v>
      </c>
    </row>
    <row r="122" spans="2:4" x14ac:dyDescent="0.25">
      <c r="B122" s="12">
        <v>44571</v>
      </c>
      <c r="C122" s="18">
        <v>12.22</v>
      </c>
      <c r="D122" s="160">
        <f t="shared" si="10"/>
        <v>1.5793848711554537E-2</v>
      </c>
    </row>
    <row r="123" spans="2:4" x14ac:dyDescent="0.25">
      <c r="B123" s="12">
        <v>44564</v>
      </c>
      <c r="C123" s="18">
        <v>12.03</v>
      </c>
      <c r="D123" s="160">
        <f t="shared" si="10"/>
        <v>0.12324929971988774</v>
      </c>
    </row>
    <row r="124" spans="2:4" x14ac:dyDescent="0.25">
      <c r="B124" s="12">
        <v>44557</v>
      </c>
      <c r="C124" s="18">
        <v>10.71</v>
      </c>
      <c r="D124" s="160">
        <f t="shared" si="10"/>
        <v>-1.8639328984155767E-3</v>
      </c>
    </row>
    <row r="125" spans="2:4" x14ac:dyDescent="0.25">
      <c r="B125" s="12">
        <v>44550</v>
      </c>
      <c r="C125" s="18">
        <v>10.73</v>
      </c>
      <c r="D125" s="160">
        <f t="shared" si="10"/>
        <v>2.8763183125599223E-2</v>
      </c>
    </row>
    <row r="126" spans="2:4" x14ac:dyDescent="0.25">
      <c r="B126" s="12">
        <v>44543</v>
      </c>
      <c r="C126" s="18">
        <v>10.43</v>
      </c>
      <c r="D126" s="160">
        <f t="shared" si="10"/>
        <v>-6.2893081761006386E-2</v>
      </c>
    </row>
    <row r="127" spans="2:4" x14ac:dyDescent="0.25">
      <c r="B127" s="12">
        <v>44536</v>
      </c>
      <c r="C127" s="18">
        <v>11.13</v>
      </c>
      <c r="D127" s="160">
        <f t="shared" si="10"/>
        <v>4.3111527647610171E-2</v>
      </c>
    </row>
    <row r="128" spans="2:4" x14ac:dyDescent="0.25">
      <c r="B128" s="12">
        <v>44529</v>
      </c>
      <c r="C128" s="18">
        <v>10.67</v>
      </c>
      <c r="D128" s="160">
        <f t="shared" si="10"/>
        <v>-1.2037037037037068E-2</v>
      </c>
    </row>
    <row r="129" spans="2:4" x14ac:dyDescent="0.25">
      <c r="B129" s="12">
        <v>44522</v>
      </c>
      <c r="C129" s="18">
        <v>10.8</v>
      </c>
      <c r="D129" s="160">
        <f t="shared" si="10"/>
        <v>-4.4247787610619427E-2</v>
      </c>
    </row>
    <row r="130" spans="2:4" x14ac:dyDescent="0.25">
      <c r="B130" s="12">
        <v>44515</v>
      </c>
      <c r="C130" s="18">
        <v>11.3</v>
      </c>
      <c r="D130" s="160">
        <f t="shared" si="10"/>
        <v>-4.8821548821548877E-2</v>
      </c>
    </row>
    <row r="131" spans="2:4" x14ac:dyDescent="0.25">
      <c r="B131" s="12">
        <v>44508</v>
      </c>
      <c r="C131" s="18">
        <v>11.88</v>
      </c>
      <c r="D131" s="160">
        <f t="shared" ref="D131:D194" si="11">C131/C132-1</f>
        <v>-4.9599999999999977E-2</v>
      </c>
    </row>
    <row r="132" spans="2:4" x14ac:dyDescent="0.25">
      <c r="B132" s="12">
        <v>44501</v>
      </c>
      <c r="C132" s="18">
        <v>12.5</v>
      </c>
      <c r="D132" s="160">
        <f t="shared" si="11"/>
        <v>3.0502885408079106E-2</v>
      </c>
    </row>
    <row r="133" spans="2:4" x14ac:dyDescent="0.25">
      <c r="B133" s="12">
        <v>44494</v>
      </c>
      <c r="C133" s="18">
        <v>12.13</v>
      </c>
      <c r="D133" s="160">
        <f t="shared" si="11"/>
        <v>-2.8823058446757366E-2</v>
      </c>
    </row>
    <row r="134" spans="2:4" x14ac:dyDescent="0.25">
      <c r="B134" s="12">
        <v>44487</v>
      </c>
      <c r="C134" s="18">
        <v>12.49</v>
      </c>
      <c r="D134" s="160">
        <f t="shared" si="11"/>
        <v>0</v>
      </c>
    </row>
    <row r="135" spans="2:4" x14ac:dyDescent="0.25">
      <c r="B135" s="12">
        <v>44480</v>
      </c>
      <c r="C135" s="18">
        <v>12.49</v>
      </c>
      <c r="D135" s="160">
        <f t="shared" si="11"/>
        <v>-3.5521235521235428E-2</v>
      </c>
    </row>
    <row r="136" spans="2:4" x14ac:dyDescent="0.25">
      <c r="B136" s="12">
        <v>44473</v>
      </c>
      <c r="C136" s="18">
        <v>12.95</v>
      </c>
      <c r="D136" s="160">
        <f t="shared" si="11"/>
        <v>4.0996784565916489E-2</v>
      </c>
    </row>
    <row r="137" spans="2:4" x14ac:dyDescent="0.25">
      <c r="B137" s="12">
        <v>44466</v>
      </c>
      <c r="C137" s="18">
        <v>12.44</v>
      </c>
      <c r="D137" s="160">
        <f t="shared" si="11"/>
        <v>9.0271691498685414E-2</v>
      </c>
    </row>
    <row r="138" spans="2:4" x14ac:dyDescent="0.25">
      <c r="B138" s="12">
        <v>44459</v>
      </c>
      <c r="C138" s="18">
        <v>11.41</v>
      </c>
      <c r="D138" s="160">
        <f t="shared" si="11"/>
        <v>5.4528650646950005E-2</v>
      </c>
    </row>
    <row r="139" spans="2:4" x14ac:dyDescent="0.25">
      <c r="B139" s="12">
        <v>44452</v>
      </c>
      <c r="C139" s="18">
        <v>10.82</v>
      </c>
      <c r="D139" s="160">
        <f t="shared" si="11"/>
        <v>-2.959641255605383E-2</v>
      </c>
    </row>
    <row r="140" spans="2:4" x14ac:dyDescent="0.25">
      <c r="B140" s="12">
        <v>44445</v>
      </c>
      <c r="C140" s="18">
        <v>11.15</v>
      </c>
      <c r="D140" s="160">
        <f t="shared" si="11"/>
        <v>-2.3642732049036774E-2</v>
      </c>
    </row>
    <row r="141" spans="2:4" x14ac:dyDescent="0.25">
      <c r="B141" s="12">
        <v>44438</v>
      </c>
      <c r="C141" s="18">
        <v>11.42</v>
      </c>
      <c r="D141" s="160">
        <f t="shared" si="11"/>
        <v>-1.7211703958691871E-2</v>
      </c>
    </row>
    <row r="142" spans="2:4" x14ac:dyDescent="0.25">
      <c r="B142" s="12">
        <v>44431</v>
      </c>
      <c r="C142" s="18">
        <v>11.62</v>
      </c>
      <c r="D142" s="160">
        <f t="shared" si="11"/>
        <v>0.12925170068027203</v>
      </c>
    </row>
    <row r="143" spans="2:4" x14ac:dyDescent="0.25">
      <c r="B143" s="12">
        <v>44424</v>
      </c>
      <c r="C143" s="18">
        <v>10.29</v>
      </c>
      <c r="D143" s="160">
        <f t="shared" si="11"/>
        <v>-8.6145648312611067E-2</v>
      </c>
    </row>
    <row r="144" spans="2:4" x14ac:dyDescent="0.25">
      <c r="B144" s="12">
        <v>44417</v>
      </c>
      <c r="C144" s="18">
        <v>11.26</v>
      </c>
      <c r="D144" s="160">
        <f t="shared" si="11"/>
        <v>-1.4873140857392775E-2</v>
      </c>
    </row>
    <row r="145" spans="2:4" x14ac:dyDescent="0.25">
      <c r="B145" s="12">
        <v>44410</v>
      </c>
      <c r="C145" s="18">
        <v>11.43</v>
      </c>
      <c r="D145" s="160">
        <f t="shared" si="11"/>
        <v>9.7173144876323558E-3</v>
      </c>
    </row>
    <row r="146" spans="2:4" x14ac:dyDescent="0.25">
      <c r="B146" s="12">
        <v>44403</v>
      </c>
      <c r="C146" s="18">
        <v>11.32</v>
      </c>
      <c r="D146" s="160">
        <f t="shared" si="11"/>
        <v>1.7985611510791477E-2</v>
      </c>
    </row>
    <row r="147" spans="2:4" x14ac:dyDescent="0.25">
      <c r="B147" s="12">
        <v>44396</v>
      </c>
      <c r="C147" s="18">
        <v>11.12</v>
      </c>
      <c r="D147" s="160">
        <f t="shared" si="11"/>
        <v>-7.1428571428571175E-3</v>
      </c>
    </row>
    <row r="148" spans="2:4" x14ac:dyDescent="0.25">
      <c r="B148" s="12">
        <v>44389</v>
      </c>
      <c r="C148" s="18">
        <v>11.2</v>
      </c>
      <c r="D148" s="160">
        <f t="shared" si="11"/>
        <v>-7.2847682119205337E-2</v>
      </c>
    </row>
    <row r="149" spans="2:4" x14ac:dyDescent="0.25">
      <c r="B149" s="12">
        <v>44382</v>
      </c>
      <c r="C149" s="18">
        <v>12.08</v>
      </c>
      <c r="D149" s="160">
        <f t="shared" si="11"/>
        <v>-2.5020177562550483E-2</v>
      </c>
    </row>
    <row r="150" spans="2:4" x14ac:dyDescent="0.25">
      <c r="B150" s="12">
        <v>44375</v>
      </c>
      <c r="C150" s="18">
        <v>12.39</v>
      </c>
      <c r="D150" s="160">
        <f t="shared" si="11"/>
        <v>-3.7296037296037143E-2</v>
      </c>
    </row>
    <row r="151" spans="2:4" x14ac:dyDescent="0.25">
      <c r="B151" s="12">
        <v>44368</v>
      </c>
      <c r="C151" s="18">
        <v>12.87</v>
      </c>
      <c r="D151" s="160">
        <f t="shared" si="11"/>
        <v>-1.9801980198019931E-2</v>
      </c>
    </row>
    <row r="152" spans="2:4" x14ac:dyDescent="0.25">
      <c r="B152" s="12">
        <v>44361</v>
      </c>
      <c r="C152" s="18">
        <v>13.13</v>
      </c>
      <c r="D152" s="160">
        <f t="shared" si="11"/>
        <v>-7.4047954866008348E-2</v>
      </c>
    </row>
    <row r="153" spans="2:4" x14ac:dyDescent="0.25">
      <c r="B153" s="12">
        <v>44354</v>
      </c>
      <c r="C153" s="18">
        <v>14.18</v>
      </c>
      <c r="D153" s="160">
        <f t="shared" si="11"/>
        <v>-3.6029911624745115E-2</v>
      </c>
    </row>
    <row r="154" spans="2:4" x14ac:dyDescent="0.25">
      <c r="B154" s="12">
        <v>44347</v>
      </c>
      <c r="C154" s="18">
        <v>14.71</v>
      </c>
      <c r="D154" s="160">
        <f t="shared" si="11"/>
        <v>6.9040697674418672E-2</v>
      </c>
    </row>
    <row r="155" spans="2:4" x14ac:dyDescent="0.25">
      <c r="B155" s="12">
        <v>44340</v>
      </c>
      <c r="C155" s="18">
        <v>13.76</v>
      </c>
      <c r="D155" s="160">
        <f t="shared" si="11"/>
        <v>-2.17548948513413E-3</v>
      </c>
    </row>
    <row r="156" spans="2:4" x14ac:dyDescent="0.25">
      <c r="B156" s="12">
        <v>44333</v>
      </c>
      <c r="C156" s="18">
        <v>13.79</v>
      </c>
      <c r="D156" s="160">
        <f t="shared" si="11"/>
        <v>-1.9900497512437942E-2</v>
      </c>
    </row>
    <row r="157" spans="2:4" x14ac:dyDescent="0.25">
      <c r="B157" s="12">
        <v>44326</v>
      </c>
      <c r="C157" s="18">
        <v>14.07</v>
      </c>
      <c r="D157" s="160">
        <f t="shared" si="11"/>
        <v>5.0000000000001155E-3</v>
      </c>
    </row>
    <row r="158" spans="2:4" x14ac:dyDescent="0.25">
      <c r="B158" s="12">
        <v>44319</v>
      </c>
      <c r="C158" s="18">
        <v>14</v>
      </c>
      <c r="D158" s="160">
        <f t="shared" si="11"/>
        <v>0.1419249592169658</v>
      </c>
    </row>
    <row r="159" spans="2:4" x14ac:dyDescent="0.25">
      <c r="B159" s="12">
        <v>44312</v>
      </c>
      <c r="C159" s="18">
        <v>12.26</v>
      </c>
      <c r="D159" s="160">
        <f t="shared" si="11"/>
        <v>-3.4645669291338499E-2</v>
      </c>
    </row>
    <row r="160" spans="2:4" x14ac:dyDescent="0.25">
      <c r="B160" s="12">
        <v>44305</v>
      </c>
      <c r="C160" s="18">
        <v>12.7</v>
      </c>
      <c r="D160" s="160">
        <f t="shared" si="11"/>
        <v>2.3677979479084232E-3</v>
      </c>
    </row>
    <row r="161" spans="2:4" x14ac:dyDescent="0.25">
      <c r="B161" s="12">
        <v>44298</v>
      </c>
      <c r="C161" s="18">
        <v>12.67</v>
      </c>
      <c r="D161" s="160">
        <f t="shared" si="11"/>
        <v>5.3200332502078229E-2</v>
      </c>
    </row>
    <row r="162" spans="2:4" x14ac:dyDescent="0.25">
      <c r="B162" s="12">
        <v>44291</v>
      </c>
      <c r="C162" s="18">
        <v>12.03</v>
      </c>
      <c r="D162" s="160">
        <f t="shared" si="11"/>
        <v>-7.4615384615384639E-2</v>
      </c>
    </row>
    <row r="163" spans="2:4" x14ac:dyDescent="0.25">
      <c r="B163" s="12">
        <v>44284</v>
      </c>
      <c r="C163" s="18">
        <v>13</v>
      </c>
      <c r="D163" s="160">
        <f t="shared" si="11"/>
        <v>0</v>
      </c>
    </row>
    <row r="164" spans="2:4" x14ac:dyDescent="0.25">
      <c r="B164" s="12">
        <v>44277</v>
      </c>
      <c r="C164" s="18">
        <v>13</v>
      </c>
      <c r="D164" s="160">
        <f t="shared" si="11"/>
        <v>5.7770545158665643E-2</v>
      </c>
    </row>
    <row r="165" spans="2:4" x14ac:dyDescent="0.25">
      <c r="B165" s="12">
        <v>44270</v>
      </c>
      <c r="C165" s="18">
        <v>12.29</v>
      </c>
      <c r="D165" s="160">
        <f t="shared" si="11"/>
        <v>-0.13206214689265539</v>
      </c>
    </row>
    <row r="166" spans="2:4" x14ac:dyDescent="0.25">
      <c r="B166" s="12">
        <v>44263</v>
      </c>
      <c r="C166" s="18">
        <v>14.16</v>
      </c>
      <c r="D166" s="160">
        <f t="shared" si="11"/>
        <v>-3.2786885245901676E-2</v>
      </c>
    </row>
    <row r="167" spans="2:4" x14ac:dyDescent="0.25">
      <c r="B167" s="12">
        <v>44256</v>
      </c>
      <c r="C167" s="18">
        <v>14.64</v>
      </c>
      <c r="D167" s="160">
        <f t="shared" si="11"/>
        <v>0.17495987158908499</v>
      </c>
    </row>
    <row r="168" spans="2:4" x14ac:dyDescent="0.25">
      <c r="B168" s="12">
        <v>44249</v>
      </c>
      <c r="C168" s="18">
        <v>12.46</v>
      </c>
      <c r="D168" s="160">
        <f t="shared" si="11"/>
        <v>-3.932151117964533E-2</v>
      </c>
    </row>
    <row r="169" spans="2:4" x14ac:dyDescent="0.25">
      <c r="B169" s="12">
        <v>44242</v>
      </c>
      <c r="C169" s="18">
        <v>12.97</v>
      </c>
      <c r="D169" s="160">
        <f t="shared" si="11"/>
        <v>9.4514767932489585E-2</v>
      </c>
    </row>
    <row r="170" spans="2:4" x14ac:dyDescent="0.25">
      <c r="B170" s="12">
        <v>44235</v>
      </c>
      <c r="C170" s="18">
        <v>11.85</v>
      </c>
      <c r="D170" s="160">
        <f t="shared" si="11"/>
        <v>2.8645833333333259E-2</v>
      </c>
    </row>
    <row r="171" spans="2:4" x14ac:dyDescent="0.25">
      <c r="B171" s="12">
        <v>44228</v>
      </c>
      <c r="C171" s="18">
        <v>11.52</v>
      </c>
      <c r="D171" s="160">
        <f t="shared" si="11"/>
        <v>0.21390937829293977</v>
      </c>
    </row>
    <row r="172" spans="2:4" x14ac:dyDescent="0.25">
      <c r="B172" s="12">
        <v>44221</v>
      </c>
      <c r="C172" s="18">
        <v>9.49</v>
      </c>
      <c r="D172" s="160">
        <f t="shared" si="11"/>
        <v>-0.13570127504553731</v>
      </c>
    </row>
    <row r="173" spans="2:4" x14ac:dyDescent="0.25">
      <c r="B173" s="12">
        <v>44214</v>
      </c>
      <c r="C173" s="18">
        <v>10.98</v>
      </c>
      <c r="D173" s="160">
        <f t="shared" si="11"/>
        <v>-4.604691572545605E-2</v>
      </c>
    </row>
    <row r="174" spans="2:4" x14ac:dyDescent="0.25">
      <c r="B174" s="12">
        <v>44207</v>
      </c>
      <c r="C174" s="18">
        <v>11.51</v>
      </c>
      <c r="D174" s="160">
        <f t="shared" si="11"/>
        <v>8.9962121212121104E-2</v>
      </c>
    </row>
    <row r="175" spans="2:4" x14ac:dyDescent="0.25">
      <c r="B175" s="12">
        <v>44200</v>
      </c>
      <c r="C175" s="18">
        <v>10.56</v>
      </c>
      <c r="D175" s="160">
        <f t="shared" si="11"/>
        <v>0.22361422502520512</v>
      </c>
    </row>
    <row r="176" spans="2:4" x14ac:dyDescent="0.25">
      <c r="B176" s="12">
        <v>44193</v>
      </c>
      <c r="C176" s="18">
        <v>8.6301710000000007</v>
      </c>
      <c r="D176" s="160">
        <f t="shared" si="11"/>
        <v>-8.0366975471864999E-3</v>
      </c>
    </row>
    <row r="177" spans="2:4" x14ac:dyDescent="0.25">
      <c r="B177" s="12">
        <v>44186</v>
      </c>
      <c r="C177" s="18">
        <v>8.7000910000000005</v>
      </c>
      <c r="D177" s="160">
        <f t="shared" si="11"/>
        <v>-4.3907695198763363E-2</v>
      </c>
    </row>
    <row r="178" spans="2:4" x14ac:dyDescent="0.25">
      <c r="B178" s="12">
        <v>44179</v>
      </c>
      <c r="C178" s="18">
        <v>9.0996349999999993</v>
      </c>
      <c r="D178" s="160">
        <f t="shared" si="11"/>
        <v>-3.9029532968628655E-2</v>
      </c>
    </row>
    <row r="179" spans="2:4" x14ac:dyDescent="0.25">
      <c r="B179" s="12">
        <v>44172</v>
      </c>
      <c r="C179" s="18">
        <v>9.4692139999999991</v>
      </c>
      <c r="D179" s="160">
        <f t="shared" si="11"/>
        <v>-6.138627012314013E-2</v>
      </c>
    </row>
    <row r="180" spans="2:4" x14ac:dyDescent="0.25">
      <c r="B180" s="12">
        <v>44165</v>
      </c>
      <c r="C180" s="18">
        <v>10.088509999999999</v>
      </c>
      <c r="D180" s="160">
        <f t="shared" si="11"/>
        <v>-4.9260967131771194E-3</v>
      </c>
    </row>
    <row r="181" spans="2:4" x14ac:dyDescent="0.25">
      <c r="B181" s="12">
        <v>44158</v>
      </c>
      <c r="C181" s="18">
        <v>10.138453</v>
      </c>
      <c r="D181" s="160">
        <f t="shared" si="11"/>
        <v>6.6176438111843705E-2</v>
      </c>
    </row>
    <row r="182" spans="2:4" x14ac:dyDescent="0.25">
      <c r="B182" s="12">
        <v>44151</v>
      </c>
      <c r="C182" s="18">
        <v>9.5091699999999992</v>
      </c>
      <c r="D182" s="160">
        <f t="shared" si="11"/>
        <v>0.20506327894783594</v>
      </c>
    </row>
    <row r="183" spans="2:4" x14ac:dyDescent="0.25">
      <c r="B183" s="12">
        <v>44144</v>
      </c>
      <c r="C183" s="18">
        <v>7.8910130000000001</v>
      </c>
      <c r="D183" s="160">
        <f t="shared" si="11"/>
        <v>0.32773116171994654</v>
      </c>
    </row>
    <row r="184" spans="2:4" x14ac:dyDescent="0.25">
      <c r="B184" s="12">
        <v>44137</v>
      </c>
      <c r="C184" s="18">
        <v>5.9432309999999999</v>
      </c>
      <c r="D184" s="160">
        <f t="shared" si="11"/>
        <v>1.535842912063945E-2</v>
      </c>
    </row>
    <row r="185" spans="2:4" x14ac:dyDescent="0.25">
      <c r="B185" s="12">
        <v>44130</v>
      </c>
      <c r="C185" s="18">
        <v>5.8533330000000001</v>
      </c>
      <c r="D185" s="160">
        <f t="shared" si="11"/>
        <v>-5.6360738908274866E-2</v>
      </c>
    </row>
    <row r="186" spans="2:4" x14ac:dyDescent="0.25">
      <c r="B186" s="12">
        <v>44123</v>
      </c>
      <c r="C186" s="18">
        <v>6.2029350000000001</v>
      </c>
      <c r="D186" s="160">
        <f t="shared" si="11"/>
        <v>1.4705947305733602E-2</v>
      </c>
    </row>
    <row r="187" spans="2:4" x14ac:dyDescent="0.25">
      <c r="B187" s="12">
        <v>44116</v>
      </c>
      <c r="C187" s="18">
        <v>6.1130370000000003</v>
      </c>
      <c r="D187" s="160">
        <f t="shared" si="11"/>
        <v>-5.846158822229286E-2</v>
      </c>
    </row>
    <row r="188" spans="2:4" x14ac:dyDescent="0.25">
      <c r="B188" s="12">
        <v>44109</v>
      </c>
      <c r="C188" s="18">
        <v>6.4926050000000002</v>
      </c>
      <c r="D188" s="160">
        <f t="shared" si="11"/>
        <v>1.4040465378087008E-2</v>
      </c>
    </row>
    <row r="189" spans="2:4" x14ac:dyDescent="0.25">
      <c r="B189" s="12">
        <v>44102</v>
      </c>
      <c r="C189" s="18">
        <v>6.4027079999999996</v>
      </c>
      <c r="D189" s="160">
        <f t="shared" si="11"/>
        <v>9.4488596160418048E-3</v>
      </c>
    </row>
    <row r="190" spans="2:4" x14ac:dyDescent="0.25">
      <c r="B190" s="12">
        <v>44095</v>
      </c>
      <c r="C190" s="18">
        <v>6.3427759999999997</v>
      </c>
      <c r="D190" s="160">
        <f t="shared" si="11"/>
        <v>-0.15558511045477941</v>
      </c>
    </row>
    <row r="191" spans="2:4" x14ac:dyDescent="0.25">
      <c r="B191" s="12">
        <v>44088</v>
      </c>
      <c r="C191" s="18">
        <v>7.5114450000000001</v>
      </c>
      <c r="D191" s="160">
        <f t="shared" si="11"/>
        <v>0.16589152123764994</v>
      </c>
    </row>
    <row r="192" spans="2:4" x14ac:dyDescent="0.25">
      <c r="B192" s="12">
        <v>44081</v>
      </c>
      <c r="C192" s="18">
        <v>6.4426620000000003</v>
      </c>
      <c r="D192" s="160">
        <f t="shared" si="11"/>
        <v>-0.11401102187956125</v>
      </c>
    </row>
    <row r="193" spans="2:4" x14ac:dyDescent="0.25">
      <c r="B193" s="12">
        <v>44074</v>
      </c>
      <c r="C193" s="18">
        <v>7.2717179999999999</v>
      </c>
      <c r="D193" s="160">
        <f t="shared" si="11"/>
        <v>-1.3716565870690589E-3</v>
      </c>
    </row>
    <row r="194" spans="2:4" x14ac:dyDescent="0.25">
      <c r="B194" s="12">
        <v>44067</v>
      </c>
      <c r="C194" s="18">
        <v>7.2817059999999998</v>
      </c>
      <c r="D194" s="160">
        <f t="shared" si="11"/>
        <v>7.9999899144523212E-2</v>
      </c>
    </row>
    <row r="195" spans="2:4" x14ac:dyDescent="0.25">
      <c r="B195" s="12">
        <v>44060</v>
      </c>
      <c r="C195" s="18">
        <v>6.7423209999999996</v>
      </c>
      <c r="D195" s="160">
        <f t="shared" ref="D195:D258" si="12">C195/C196-1</f>
        <v>-0.13350439659396829</v>
      </c>
    </row>
    <row r="196" spans="2:4" x14ac:dyDescent="0.25">
      <c r="B196" s="12">
        <v>44053</v>
      </c>
      <c r="C196" s="18">
        <v>7.7811370000000002</v>
      </c>
      <c r="D196" s="160">
        <f t="shared" si="12"/>
        <v>0.12572251638316256</v>
      </c>
    </row>
    <row r="197" spans="2:4" x14ac:dyDescent="0.25">
      <c r="B197" s="12">
        <v>44046</v>
      </c>
      <c r="C197" s="18">
        <v>6.9121269999999999</v>
      </c>
      <c r="D197" s="160">
        <f t="shared" si="12"/>
        <v>0.1125400857953518</v>
      </c>
    </row>
    <row r="198" spans="2:4" x14ac:dyDescent="0.25">
      <c r="B198" s="12">
        <v>44039</v>
      </c>
      <c r="C198" s="18">
        <v>6.2129240000000001</v>
      </c>
      <c r="D198" s="160">
        <f t="shared" si="12"/>
        <v>-2.9641208063837965E-2</v>
      </c>
    </row>
    <row r="199" spans="2:4" x14ac:dyDescent="0.25">
      <c r="B199" s="12">
        <v>44032</v>
      </c>
      <c r="C199" s="18">
        <v>6.4027079999999996</v>
      </c>
      <c r="D199" s="160">
        <f t="shared" si="12"/>
        <v>0.16123198131207239</v>
      </c>
    </row>
    <row r="200" spans="2:4" x14ac:dyDescent="0.25">
      <c r="B200" s="12">
        <v>44025</v>
      </c>
      <c r="C200" s="18">
        <v>5.5137200000000002</v>
      </c>
      <c r="D200" s="160">
        <f t="shared" si="12"/>
        <v>0.10179623487875733</v>
      </c>
    </row>
    <row r="201" spans="2:4" x14ac:dyDescent="0.25">
      <c r="B201" s="12">
        <v>44018</v>
      </c>
      <c r="C201" s="18">
        <v>5.0043009999999999</v>
      </c>
      <c r="D201" s="160">
        <f t="shared" si="12"/>
        <v>-8.0733693510726678E-2</v>
      </c>
    </row>
    <row r="202" spans="2:4" x14ac:dyDescent="0.25">
      <c r="B202" s="12">
        <v>44011</v>
      </c>
      <c r="C202" s="18">
        <v>5.4437990000000003</v>
      </c>
      <c r="D202" s="160">
        <f t="shared" si="12"/>
        <v>3.2196857295790915E-2</v>
      </c>
    </row>
    <row r="203" spans="2:4" x14ac:dyDescent="0.25">
      <c r="B203" s="12">
        <v>44004</v>
      </c>
      <c r="C203" s="18">
        <v>5.2739929999999999</v>
      </c>
      <c r="D203" s="160">
        <f t="shared" si="12"/>
        <v>-0.11111109238423111</v>
      </c>
    </row>
    <row r="204" spans="2:4" x14ac:dyDescent="0.25">
      <c r="B204" s="12">
        <v>43997</v>
      </c>
      <c r="C204" s="18">
        <v>5.9332419999999999</v>
      </c>
      <c r="D204" s="160">
        <f t="shared" si="12"/>
        <v>-8.8957037316382381E-2</v>
      </c>
    </row>
    <row r="205" spans="2:4" x14ac:dyDescent="0.25">
      <c r="B205" s="12">
        <v>43990</v>
      </c>
      <c r="C205" s="18">
        <v>6.5125820000000001</v>
      </c>
      <c r="D205" s="160">
        <f t="shared" si="12"/>
        <v>-0.16942677076301715</v>
      </c>
    </row>
    <row r="206" spans="2:4" x14ac:dyDescent="0.25">
      <c r="B206" s="12">
        <v>43983</v>
      </c>
      <c r="C206" s="18">
        <v>7.8410690000000001</v>
      </c>
      <c r="D206" s="160">
        <f t="shared" si="12"/>
        <v>0.64570235360020711</v>
      </c>
    </row>
    <row r="207" spans="2:4" x14ac:dyDescent="0.25">
      <c r="B207" s="12">
        <v>43976</v>
      </c>
      <c r="C207" s="18">
        <v>4.7645730000000004</v>
      </c>
      <c r="D207" s="160">
        <f t="shared" si="12"/>
        <v>-6.8359412808517539E-2</v>
      </c>
    </row>
    <row r="208" spans="2:4" x14ac:dyDescent="0.25">
      <c r="B208" s="12">
        <v>43969</v>
      </c>
      <c r="C208" s="18">
        <v>5.1141750000000004</v>
      </c>
      <c r="D208" s="160">
        <f t="shared" si="12"/>
        <v>0.2397095387706254</v>
      </c>
    </row>
    <row r="209" spans="2:4" x14ac:dyDescent="0.25">
      <c r="B209" s="12">
        <v>43962</v>
      </c>
      <c r="C209" s="18">
        <v>4.1253010000000003</v>
      </c>
      <c r="D209" s="160">
        <f t="shared" si="12"/>
        <v>-0.19961254372706938</v>
      </c>
    </row>
    <row r="210" spans="2:4" x14ac:dyDescent="0.25">
      <c r="B210" s="12">
        <v>43955</v>
      </c>
      <c r="C210" s="18">
        <v>5.1541300000000003</v>
      </c>
      <c r="D210" s="160">
        <f t="shared" si="12"/>
        <v>-1.5266988890795141E-2</v>
      </c>
    </row>
    <row r="211" spans="2:4" x14ac:dyDescent="0.25">
      <c r="B211" s="12">
        <v>43948</v>
      </c>
      <c r="C211" s="18">
        <v>5.234038</v>
      </c>
      <c r="D211" s="160">
        <f t="shared" si="12"/>
        <v>-8.710799692123572E-2</v>
      </c>
    </row>
    <row r="212" spans="2:4" x14ac:dyDescent="0.25">
      <c r="B212" s="12">
        <v>43941</v>
      </c>
      <c r="C212" s="18">
        <v>5.7334690000000004</v>
      </c>
      <c r="D212" s="160">
        <f t="shared" si="12"/>
        <v>7.8947140619366252E-2</v>
      </c>
    </row>
    <row r="213" spans="2:4" x14ac:dyDescent="0.25">
      <c r="B213" s="12">
        <v>43934</v>
      </c>
      <c r="C213" s="18">
        <v>5.3139479999999999</v>
      </c>
      <c r="D213" s="160">
        <f t="shared" si="12"/>
        <v>-0.30729155124671792</v>
      </c>
    </row>
    <row r="214" spans="2:4" x14ac:dyDescent="0.25">
      <c r="B214" s="12">
        <v>43927</v>
      </c>
      <c r="C214" s="18">
        <v>7.6712619999999996</v>
      </c>
      <c r="D214" s="160">
        <f t="shared" si="12"/>
        <v>0.23076910735466516</v>
      </c>
    </row>
    <row r="215" spans="2:4" x14ac:dyDescent="0.25">
      <c r="B215" s="12">
        <v>43920</v>
      </c>
      <c r="C215" s="18">
        <v>6.232901</v>
      </c>
      <c r="D215" s="160">
        <f t="shared" si="12"/>
        <v>1.6051970524411097E-3</v>
      </c>
    </row>
    <row r="216" spans="2:4" x14ac:dyDescent="0.25">
      <c r="B216" s="12">
        <v>43913</v>
      </c>
      <c r="C216" s="18">
        <v>6.222912</v>
      </c>
      <c r="D216" s="160">
        <f t="shared" si="12"/>
        <v>-1.4240567987948261E-2</v>
      </c>
    </row>
    <row r="217" spans="2:4" x14ac:dyDescent="0.25">
      <c r="B217" s="12">
        <v>43906</v>
      </c>
      <c r="C217" s="18">
        <v>6.3128099999999998</v>
      </c>
      <c r="D217" s="160">
        <f t="shared" si="12"/>
        <v>-5.3892152748636124E-2</v>
      </c>
    </row>
    <row r="218" spans="2:4" x14ac:dyDescent="0.25">
      <c r="B218" s="12">
        <v>43899</v>
      </c>
      <c r="C218" s="18">
        <v>6.6723999999999997</v>
      </c>
      <c r="D218" s="160">
        <f t="shared" si="12"/>
        <v>-0.44147158058503522</v>
      </c>
    </row>
    <row r="219" spans="2:4" x14ac:dyDescent="0.25">
      <c r="B219" s="12">
        <v>43892</v>
      </c>
      <c r="C219" s="18">
        <v>11.946393</v>
      </c>
      <c r="D219" s="160">
        <f t="shared" si="12"/>
        <v>-0.13894893239955197</v>
      </c>
    </row>
    <row r="220" spans="2:4" x14ac:dyDescent="0.25">
      <c r="B220" s="12">
        <v>43885</v>
      </c>
      <c r="C220" s="18">
        <v>13.874198</v>
      </c>
      <c r="D220" s="160">
        <f t="shared" si="12"/>
        <v>-0.12199745323409017</v>
      </c>
    </row>
    <row r="221" spans="2:4" x14ac:dyDescent="0.25">
      <c r="B221" s="12">
        <v>43878</v>
      </c>
      <c r="C221" s="18">
        <v>15.802002</v>
      </c>
      <c r="D221" s="160">
        <f t="shared" si="12"/>
        <v>-2.2853609674898245E-2</v>
      </c>
    </row>
    <row r="222" spans="2:4" x14ac:dyDescent="0.25">
      <c r="B222" s="12">
        <v>43871</v>
      </c>
      <c r="C222" s="18">
        <v>16.171581</v>
      </c>
      <c r="D222" s="160">
        <f t="shared" si="12"/>
        <v>2.8589577736246818E-2</v>
      </c>
    </row>
    <row r="223" spans="2:4" x14ac:dyDescent="0.25">
      <c r="B223" s="12">
        <v>43864</v>
      </c>
      <c r="C223" s="18">
        <v>15.722092999999999</v>
      </c>
      <c r="D223" s="160">
        <f t="shared" si="12"/>
        <v>3.6890652276997615E-2</v>
      </c>
    </row>
    <row r="224" spans="2:4" x14ac:dyDescent="0.25">
      <c r="B224" s="12">
        <v>43857</v>
      </c>
      <c r="C224" s="18">
        <v>15.16273</v>
      </c>
      <c r="D224" s="160">
        <f t="shared" si="12"/>
        <v>-5.8312738150881671E-2</v>
      </c>
    </row>
    <row r="225" spans="2:4" x14ac:dyDescent="0.25">
      <c r="B225" s="12">
        <v>43850</v>
      </c>
      <c r="C225" s="18">
        <v>16.101662000000001</v>
      </c>
      <c r="D225" s="160">
        <f t="shared" si="12"/>
        <v>-7.3030303483883396E-2</v>
      </c>
    </row>
    <row r="226" spans="2:4" x14ac:dyDescent="0.25">
      <c r="B226" s="12">
        <v>43843</v>
      </c>
      <c r="C226" s="18">
        <v>17.370214000000001</v>
      </c>
      <c r="D226" s="160">
        <f t="shared" si="12"/>
        <v>-1.1370184202743827E-2</v>
      </c>
    </row>
    <row r="227" spans="2:4" x14ac:dyDescent="0.25">
      <c r="B227" s="12">
        <v>43836</v>
      </c>
      <c r="C227" s="18">
        <v>17.569987999999999</v>
      </c>
      <c r="D227" s="160">
        <f t="shared" si="12"/>
        <v>-0.10300867534660796</v>
      </c>
    </row>
    <row r="228" spans="2:4" x14ac:dyDescent="0.25">
      <c r="B228" s="12">
        <v>43829</v>
      </c>
      <c r="C228" s="18">
        <v>19.587689999999998</v>
      </c>
      <c r="D228" s="160">
        <f t="shared" si="12"/>
        <v>1.9230766228793161E-2</v>
      </c>
    </row>
    <row r="229" spans="2:4" x14ac:dyDescent="0.25">
      <c r="B229" s="12">
        <v>43822</v>
      </c>
      <c r="C229" s="18">
        <v>19.218111</v>
      </c>
      <c r="D229" s="160">
        <f t="shared" si="12"/>
        <v>2.9427486176488493E-2</v>
      </c>
    </row>
    <row r="230" spans="2:4" x14ac:dyDescent="0.25">
      <c r="B230" s="12">
        <v>43815</v>
      </c>
      <c r="C230" s="18">
        <v>18.668737</v>
      </c>
      <c r="D230" s="160">
        <f t="shared" si="12"/>
        <v>9.876545026416883E-2</v>
      </c>
    </row>
    <row r="231" spans="2:4" x14ac:dyDescent="0.25">
      <c r="B231" s="12">
        <v>43808</v>
      </c>
      <c r="C231" s="18">
        <v>16.990648</v>
      </c>
      <c r="D231" s="160">
        <f t="shared" si="12"/>
        <v>6.6457676551643141E-2</v>
      </c>
    </row>
    <row r="232" spans="2:4" x14ac:dyDescent="0.25">
      <c r="B232" s="12">
        <v>43801</v>
      </c>
      <c r="C232" s="18">
        <v>15.931854</v>
      </c>
      <c r="D232" s="160">
        <f t="shared" si="12"/>
        <v>4.2483625489233123E-2</v>
      </c>
    </row>
    <row r="233" spans="2:4" x14ac:dyDescent="0.25">
      <c r="B233" s="12">
        <v>43794</v>
      </c>
      <c r="C233" s="18">
        <v>15.282594</v>
      </c>
      <c r="D233" s="160">
        <f t="shared" si="12"/>
        <v>9.6774179658148718E-2</v>
      </c>
    </row>
    <row r="234" spans="2:4" x14ac:dyDescent="0.25">
      <c r="B234" s="12">
        <v>43787</v>
      </c>
      <c r="C234" s="18">
        <v>13.93413</v>
      </c>
      <c r="D234" s="160">
        <f t="shared" si="12"/>
        <v>4.3196731083121609E-3</v>
      </c>
    </row>
    <row r="235" spans="2:4" x14ac:dyDescent="0.25">
      <c r="B235" s="12">
        <v>43780</v>
      </c>
      <c r="C235" s="18">
        <v>13.874198</v>
      </c>
      <c r="D235" s="160">
        <f t="shared" si="12"/>
        <v>-0.20764404136434278</v>
      </c>
    </row>
    <row r="236" spans="2:4" x14ac:dyDescent="0.25">
      <c r="B236" s="12">
        <v>43773</v>
      </c>
      <c r="C236" s="18">
        <v>17.510057</v>
      </c>
      <c r="D236" s="160">
        <f t="shared" si="12"/>
        <v>2.2753773385486786E-2</v>
      </c>
    </row>
    <row r="237" spans="2:4" x14ac:dyDescent="0.25">
      <c r="B237" s="12">
        <v>43766</v>
      </c>
      <c r="C237" s="18">
        <v>17.120501000000001</v>
      </c>
      <c r="D237" s="160">
        <f t="shared" si="12"/>
        <v>0.11443434705919997</v>
      </c>
    </row>
    <row r="238" spans="2:4" x14ac:dyDescent="0.25">
      <c r="B238" s="12">
        <v>43759</v>
      </c>
      <c r="C238" s="18">
        <v>15.362503</v>
      </c>
      <c r="D238" s="160">
        <f t="shared" si="12"/>
        <v>-1.7879920092999768E-2</v>
      </c>
    </row>
    <row r="239" spans="2:4" x14ac:dyDescent="0.25">
      <c r="B239" s="12">
        <v>43752</v>
      </c>
      <c r="C239" s="18">
        <v>15.642184</v>
      </c>
      <c r="D239" s="160">
        <f t="shared" si="12"/>
        <v>2.8233762731901146E-2</v>
      </c>
    </row>
    <row r="240" spans="2:4" x14ac:dyDescent="0.25">
      <c r="B240" s="12">
        <v>43745</v>
      </c>
      <c r="C240" s="18">
        <v>15.212673000000001</v>
      </c>
      <c r="D240" s="160">
        <f t="shared" si="12"/>
        <v>7.0274120731879774E-2</v>
      </c>
    </row>
    <row r="241" spans="2:4" x14ac:dyDescent="0.25">
      <c r="B241" s="12">
        <v>43738</v>
      </c>
      <c r="C241" s="18">
        <v>14.21381</v>
      </c>
      <c r="D241" s="160">
        <f t="shared" si="12"/>
        <v>-7.175476025920946E-2</v>
      </c>
    </row>
    <row r="242" spans="2:4" x14ac:dyDescent="0.25">
      <c r="B242" s="12">
        <v>43731</v>
      </c>
      <c r="C242" s="18">
        <v>15.312559</v>
      </c>
      <c r="D242" s="160">
        <f t="shared" si="12"/>
        <v>-7.4834079495024741E-2</v>
      </c>
    </row>
    <row r="243" spans="2:4" x14ac:dyDescent="0.25">
      <c r="B243" s="12">
        <v>43724</v>
      </c>
      <c r="C243" s="18">
        <v>16.551148999999999</v>
      </c>
      <c r="D243" s="160">
        <f t="shared" si="12"/>
        <v>-6.5425815235144347E-2</v>
      </c>
    </row>
    <row r="244" spans="2:4" x14ac:dyDescent="0.25">
      <c r="B244" s="12">
        <v>43717</v>
      </c>
      <c r="C244" s="18">
        <v>17.709828999999999</v>
      </c>
      <c r="D244" s="160">
        <f t="shared" si="12"/>
        <v>0.16798419545820575</v>
      </c>
    </row>
    <row r="245" spans="2:4" x14ac:dyDescent="0.25">
      <c r="B245" s="12">
        <v>43710</v>
      </c>
      <c r="C245" s="18">
        <v>15.16273</v>
      </c>
      <c r="D245" s="160">
        <f t="shared" si="12"/>
        <v>-3.6802021589282696E-2</v>
      </c>
    </row>
    <row r="246" spans="2:4" x14ac:dyDescent="0.25">
      <c r="B246" s="12">
        <v>43703</v>
      </c>
      <c r="C246" s="18">
        <v>15.74207</v>
      </c>
      <c r="D246" s="160">
        <f t="shared" si="12"/>
        <v>1.5463855014441696E-2</v>
      </c>
    </row>
    <row r="247" spans="2:4" x14ac:dyDescent="0.25">
      <c r="B247" s="12">
        <v>43696</v>
      </c>
      <c r="C247" s="18">
        <v>15.502344000000001</v>
      </c>
      <c r="D247" s="160">
        <f t="shared" si="12"/>
        <v>-2.7568895265120852E-2</v>
      </c>
    </row>
    <row r="248" spans="2:4" x14ac:dyDescent="0.25">
      <c r="B248" s="12">
        <v>43689</v>
      </c>
      <c r="C248" s="18">
        <v>15.941843</v>
      </c>
      <c r="D248" s="160">
        <f t="shared" si="12"/>
        <v>-0.15286626234611811</v>
      </c>
    </row>
    <row r="249" spans="2:4" x14ac:dyDescent="0.25">
      <c r="B249" s="12">
        <v>43682</v>
      </c>
      <c r="C249" s="18">
        <v>18.818567000000002</v>
      </c>
      <c r="D249" s="160">
        <f t="shared" si="12"/>
        <v>-0.10879846750915778</v>
      </c>
    </row>
    <row r="250" spans="2:4" x14ac:dyDescent="0.25">
      <c r="B250" s="12">
        <v>43675</v>
      </c>
      <c r="C250" s="18">
        <v>21.115950000000002</v>
      </c>
      <c r="D250" s="160">
        <f t="shared" si="12"/>
        <v>-7.0360526276861624E-2</v>
      </c>
    </row>
    <row r="251" spans="2:4" x14ac:dyDescent="0.25">
      <c r="B251" s="12">
        <v>43668</v>
      </c>
      <c r="C251" s="18">
        <v>22.714127999999999</v>
      </c>
      <c r="D251" s="160">
        <f t="shared" si="12"/>
        <v>5.9152252115051818E-2</v>
      </c>
    </row>
    <row r="252" spans="2:4" x14ac:dyDescent="0.25">
      <c r="B252" s="12">
        <v>43661</v>
      </c>
      <c r="C252" s="18">
        <v>21.445574000000001</v>
      </c>
      <c r="D252" s="160">
        <f t="shared" si="12"/>
        <v>-8.5215143364214319E-2</v>
      </c>
    </row>
    <row r="253" spans="2:4" x14ac:dyDescent="0.25">
      <c r="B253" s="12">
        <v>43654</v>
      </c>
      <c r="C253" s="18">
        <v>23.443297999999999</v>
      </c>
      <c r="D253" s="160">
        <f t="shared" si="12"/>
        <v>4.7767826575555894E-2</v>
      </c>
    </row>
    <row r="254" spans="2:4" x14ac:dyDescent="0.25">
      <c r="B254" s="12">
        <v>43647</v>
      </c>
      <c r="C254" s="18">
        <v>22.374516</v>
      </c>
      <c r="D254" s="160">
        <f t="shared" si="12"/>
        <v>-4.5996580351402305E-2</v>
      </c>
    </row>
    <row r="255" spans="2:4" x14ac:dyDescent="0.25">
      <c r="B255" s="12">
        <v>43640</v>
      </c>
      <c r="C255" s="18">
        <v>23.453287</v>
      </c>
      <c r="D255" s="160">
        <f t="shared" si="12"/>
        <v>2.6223758935537189E-2</v>
      </c>
    </row>
    <row r="256" spans="2:4" x14ac:dyDescent="0.25">
      <c r="B256" s="12">
        <v>43633</v>
      </c>
      <c r="C256" s="18">
        <v>22.85397</v>
      </c>
      <c r="D256" s="160">
        <f t="shared" si="12"/>
        <v>7.975453340170735E-2</v>
      </c>
    </row>
    <row r="257" spans="2:4" x14ac:dyDescent="0.25">
      <c r="B257" s="12">
        <v>43626</v>
      </c>
      <c r="C257" s="18">
        <v>21.165894000000002</v>
      </c>
      <c r="D257" s="160">
        <f t="shared" si="12"/>
        <v>-3.8129805228262703E-2</v>
      </c>
    </row>
    <row r="258" spans="2:4" x14ac:dyDescent="0.25">
      <c r="B258" s="12">
        <v>43619</v>
      </c>
      <c r="C258" s="18">
        <v>22.004937999999999</v>
      </c>
      <c r="D258" s="160">
        <f t="shared" si="12"/>
        <v>3.37870561791207E-2</v>
      </c>
    </row>
    <row r="259" spans="2:4" x14ac:dyDescent="0.25">
      <c r="B259" s="12">
        <v>43612</v>
      </c>
      <c r="C259" s="18">
        <v>21.285755000000002</v>
      </c>
      <c r="D259" s="160">
        <f t="shared" ref="D259:D322" si="13">C259/C260-1</f>
        <v>-5.4569796990444952E-2</v>
      </c>
    </row>
    <row r="260" spans="2:4" x14ac:dyDescent="0.25">
      <c r="B260" s="12">
        <v>43605</v>
      </c>
      <c r="C260" s="18">
        <v>22.514358999999999</v>
      </c>
      <c r="D260" s="160">
        <f t="shared" si="13"/>
        <v>-6.6279883056675759E-2</v>
      </c>
    </row>
    <row r="261" spans="2:4" x14ac:dyDescent="0.25">
      <c r="B261" s="12">
        <v>43598</v>
      </c>
      <c r="C261" s="18">
        <v>24.112535000000001</v>
      </c>
      <c r="D261" s="160">
        <f t="shared" si="13"/>
        <v>4.7742987812349647E-2</v>
      </c>
    </row>
    <row r="262" spans="2:4" x14ac:dyDescent="0.25">
      <c r="B262" s="12">
        <v>43591</v>
      </c>
      <c r="C262" s="18">
        <v>23.013788000000002</v>
      </c>
      <c r="D262" s="160">
        <f t="shared" si="13"/>
        <v>3.2720776277161301E-2</v>
      </c>
    </row>
    <row r="263" spans="2:4" x14ac:dyDescent="0.25">
      <c r="B263" s="12">
        <v>43584</v>
      </c>
      <c r="C263" s="18">
        <v>22.284617999999998</v>
      </c>
      <c r="D263" s="160">
        <f t="shared" si="13"/>
        <v>-2.9578061930746635E-2</v>
      </c>
    </row>
    <row r="264" spans="2:4" x14ac:dyDescent="0.25">
      <c r="B264" s="12">
        <v>43577</v>
      </c>
      <c r="C264" s="18">
        <v>22.963844000000002</v>
      </c>
      <c r="D264" s="160">
        <f t="shared" si="13"/>
        <v>-1.8779409524578683E-2</v>
      </c>
    </row>
    <row r="265" spans="2:4" x14ac:dyDescent="0.25">
      <c r="B265" s="12">
        <v>43570</v>
      </c>
      <c r="C265" s="18">
        <v>23.403345000000002</v>
      </c>
      <c r="D265" s="160">
        <f t="shared" si="13"/>
        <v>-4.5621148622444929E-2</v>
      </c>
    </row>
    <row r="266" spans="2:4" x14ac:dyDescent="0.25">
      <c r="B266" s="12">
        <v>43563</v>
      </c>
      <c r="C266" s="18">
        <v>24.522069999999999</v>
      </c>
      <c r="D266" s="160">
        <f t="shared" si="13"/>
        <v>2.2490601031535773E-2</v>
      </c>
    </row>
    <row r="267" spans="2:4" x14ac:dyDescent="0.25">
      <c r="B267" s="12">
        <v>43556</v>
      </c>
      <c r="C267" s="18">
        <v>23.982685</v>
      </c>
      <c r="D267" s="160">
        <f t="shared" si="13"/>
        <v>3.5360063354524351E-2</v>
      </c>
    </row>
    <row r="268" spans="2:4" x14ac:dyDescent="0.25">
      <c r="B268" s="12">
        <v>43549</v>
      </c>
      <c r="C268" s="18">
        <v>23.163618</v>
      </c>
      <c r="D268" s="160">
        <f t="shared" si="13"/>
        <v>4.8372526882414002E-2</v>
      </c>
    </row>
    <row r="269" spans="2:4" x14ac:dyDescent="0.25">
      <c r="B269" s="12">
        <v>43542</v>
      </c>
      <c r="C269" s="18">
        <v>22.094835</v>
      </c>
      <c r="D269" s="160">
        <f t="shared" si="13"/>
        <v>-6.7453596237270652E-2</v>
      </c>
    </row>
    <row r="270" spans="2:4" x14ac:dyDescent="0.25">
      <c r="B270" s="12">
        <v>43535</v>
      </c>
      <c r="C270" s="18">
        <v>23.693014000000002</v>
      </c>
      <c r="D270" s="160">
        <f t="shared" si="13"/>
        <v>0.114661599749452</v>
      </c>
    </row>
    <row r="271" spans="2:4" x14ac:dyDescent="0.25">
      <c r="B271" s="12">
        <v>43528</v>
      </c>
      <c r="C271" s="18">
        <v>21.255790999999999</v>
      </c>
      <c r="D271" s="160">
        <f t="shared" si="13"/>
        <v>-9.485321305357497E-2</v>
      </c>
    </row>
    <row r="272" spans="2:4" x14ac:dyDescent="0.25">
      <c r="B272" s="12">
        <v>43521</v>
      </c>
      <c r="C272" s="18">
        <v>23.483253000000001</v>
      </c>
      <c r="D272" s="160">
        <f t="shared" si="13"/>
        <v>5.5603036148781371E-3</v>
      </c>
    </row>
    <row r="273" spans="2:4" x14ac:dyDescent="0.25">
      <c r="B273" s="12">
        <v>43514</v>
      </c>
      <c r="C273" s="18">
        <v>23.353401000000002</v>
      </c>
      <c r="D273" s="160">
        <f t="shared" si="13"/>
        <v>1.4316766038584117E-2</v>
      </c>
    </row>
    <row r="274" spans="2:4" x14ac:dyDescent="0.25">
      <c r="B274" s="12">
        <v>43507</v>
      </c>
      <c r="C274" s="18">
        <v>23.023775000000001</v>
      </c>
      <c r="D274" s="160">
        <f t="shared" si="13"/>
        <v>0.1028707156462163</v>
      </c>
    </row>
    <row r="275" spans="2:4" x14ac:dyDescent="0.25">
      <c r="B275" s="12">
        <v>43500</v>
      </c>
      <c r="C275" s="18">
        <v>20.876223</v>
      </c>
      <c r="D275" s="160">
        <f t="shared" si="13"/>
        <v>-5.1724177872586208E-2</v>
      </c>
    </row>
    <row r="276" spans="2:4" x14ac:dyDescent="0.25">
      <c r="B276" s="12">
        <v>43493</v>
      </c>
      <c r="C276" s="18">
        <v>22.014927</v>
      </c>
      <c r="D276" s="160">
        <f t="shared" si="13"/>
        <v>-4.215552139239509E-2</v>
      </c>
    </row>
    <row r="277" spans="2:4" x14ac:dyDescent="0.25">
      <c r="B277" s="12">
        <v>43486</v>
      </c>
      <c r="C277" s="18">
        <v>22.983822</v>
      </c>
      <c r="D277" s="160">
        <f t="shared" si="13"/>
        <v>2.9530149153126128E-2</v>
      </c>
    </row>
    <row r="278" spans="2:4" x14ac:dyDescent="0.25">
      <c r="B278" s="12">
        <v>43479</v>
      </c>
      <c r="C278" s="18">
        <v>22.324573999999998</v>
      </c>
      <c r="D278" s="160">
        <f t="shared" si="13"/>
        <v>4.29304527067913E-2</v>
      </c>
    </row>
    <row r="279" spans="2:4" x14ac:dyDescent="0.25">
      <c r="B279" s="12">
        <v>43472</v>
      </c>
      <c r="C279" s="18">
        <v>21.405621</v>
      </c>
      <c r="D279" s="160">
        <f t="shared" si="13"/>
        <v>-1.6069750977489416E-2</v>
      </c>
    </row>
    <row r="280" spans="2:4" x14ac:dyDescent="0.25">
      <c r="B280" s="12">
        <v>43465</v>
      </c>
      <c r="C280" s="18">
        <v>21.755222</v>
      </c>
      <c r="D280" s="160">
        <f t="shared" si="13"/>
        <v>0.1203703183946141</v>
      </c>
    </row>
    <row r="281" spans="2:4" x14ac:dyDescent="0.25">
      <c r="B281" s="12">
        <v>43458</v>
      </c>
      <c r="C281" s="18">
        <v>19.417884999999998</v>
      </c>
      <c r="D281" s="160">
        <f t="shared" si="13"/>
        <v>1.7268520926921438E-2</v>
      </c>
    </row>
    <row r="282" spans="2:4" x14ac:dyDescent="0.25">
      <c r="B282" s="12">
        <v>43451</v>
      </c>
      <c r="C282" s="18">
        <v>19.088259000000001</v>
      </c>
      <c r="D282" s="160">
        <f t="shared" si="13"/>
        <v>-0.12898813458648184</v>
      </c>
    </row>
    <row r="283" spans="2:4" x14ac:dyDescent="0.25">
      <c r="B283" s="12">
        <v>43444</v>
      </c>
      <c r="C283" s="18">
        <v>21.915039</v>
      </c>
      <c r="D283" s="160">
        <f t="shared" si="13"/>
        <v>-4.2757456399459604E-2</v>
      </c>
    </row>
    <row r="284" spans="2:4" x14ac:dyDescent="0.25">
      <c r="B284" s="12">
        <v>43437</v>
      </c>
      <c r="C284" s="18">
        <v>22.893924999999999</v>
      </c>
      <c r="D284" s="160">
        <f t="shared" si="13"/>
        <v>-3.6164859880334022E-2</v>
      </c>
    </row>
    <row r="285" spans="2:4" x14ac:dyDescent="0.25">
      <c r="B285" s="12">
        <v>43430</v>
      </c>
      <c r="C285" s="18">
        <v>23.752946999999999</v>
      </c>
      <c r="D285" s="160">
        <f t="shared" si="13"/>
        <v>-3.6856997821458348E-2</v>
      </c>
    </row>
    <row r="286" spans="2:4" x14ac:dyDescent="0.25">
      <c r="B286" s="12">
        <v>43423</v>
      </c>
      <c r="C286" s="18">
        <v>24.661911</v>
      </c>
      <c r="D286" s="160">
        <f t="shared" si="13"/>
        <v>-4.0419712640813676E-2</v>
      </c>
    </row>
    <row r="287" spans="2:4" x14ac:dyDescent="0.25">
      <c r="B287" s="12">
        <v>43416</v>
      </c>
      <c r="C287" s="18">
        <v>25.700727000000001</v>
      </c>
      <c r="D287" s="160">
        <f t="shared" si="13"/>
        <v>-4.8094745153837382E-2</v>
      </c>
    </row>
    <row r="288" spans="2:4" x14ac:dyDescent="0.25">
      <c r="B288" s="12">
        <v>43409</v>
      </c>
      <c r="C288" s="18">
        <v>26.999248999999999</v>
      </c>
      <c r="D288" s="160">
        <f t="shared" si="13"/>
        <v>-8.0733684612490642E-3</v>
      </c>
    </row>
    <row r="289" spans="2:4" x14ac:dyDescent="0.25">
      <c r="B289" s="12">
        <v>43402</v>
      </c>
      <c r="C289" s="18">
        <v>27.218997999999999</v>
      </c>
      <c r="D289" s="160">
        <f t="shared" si="13"/>
        <v>1.4700664773221739E-3</v>
      </c>
    </row>
    <row r="290" spans="2:4" x14ac:dyDescent="0.25">
      <c r="B290" s="12">
        <v>43395</v>
      </c>
      <c r="C290" s="18">
        <v>27.179043</v>
      </c>
      <c r="D290" s="160">
        <f t="shared" si="13"/>
        <v>-6.5911444255890239E-2</v>
      </c>
    </row>
    <row r="291" spans="2:4" x14ac:dyDescent="0.25">
      <c r="B291" s="12">
        <v>43388</v>
      </c>
      <c r="C291" s="18">
        <v>29.096858999999998</v>
      </c>
      <c r="D291" s="160">
        <f t="shared" si="13"/>
        <v>-0.13458107298785338</v>
      </c>
    </row>
    <row r="292" spans="2:4" x14ac:dyDescent="0.25">
      <c r="B292" s="12">
        <v>43381</v>
      </c>
      <c r="C292" s="18">
        <v>33.621704000000001</v>
      </c>
      <c r="D292" s="160">
        <f t="shared" si="13"/>
        <v>8.0577804070576464E-2</v>
      </c>
    </row>
    <row r="293" spans="2:4" x14ac:dyDescent="0.25">
      <c r="B293" s="12">
        <v>43374</v>
      </c>
      <c r="C293" s="18">
        <v>31.114560999999998</v>
      </c>
      <c r="D293" s="160">
        <f t="shared" si="13"/>
        <v>-1.2824785979663744E-3</v>
      </c>
    </row>
    <row r="294" spans="2:4" x14ac:dyDescent="0.25">
      <c r="B294" s="12">
        <v>43367</v>
      </c>
      <c r="C294" s="18">
        <v>31.154516000000001</v>
      </c>
      <c r="D294" s="160">
        <f t="shared" si="13"/>
        <v>2.8938709983856725E-3</v>
      </c>
    </row>
    <row r="295" spans="2:4" x14ac:dyDescent="0.25">
      <c r="B295" s="12">
        <v>43360</v>
      </c>
      <c r="C295" s="18">
        <v>31.064619</v>
      </c>
      <c r="D295" s="160">
        <f t="shared" si="13"/>
        <v>-1.6051005829713638E-3</v>
      </c>
    </row>
    <row r="296" spans="2:4" x14ac:dyDescent="0.25">
      <c r="B296" s="12">
        <v>43353</v>
      </c>
      <c r="C296" s="18">
        <v>31.114560999999998</v>
      </c>
      <c r="D296" s="160">
        <f t="shared" si="13"/>
        <v>1.1692060717857222E-2</v>
      </c>
    </row>
    <row r="297" spans="2:4" x14ac:dyDescent="0.25">
      <c r="B297" s="12">
        <v>43346</v>
      </c>
      <c r="C297" s="18">
        <v>30.754971999999999</v>
      </c>
      <c r="D297" s="160">
        <f t="shared" si="13"/>
        <v>-3.7812456258830007E-2</v>
      </c>
    </row>
    <row r="298" spans="2:4" x14ac:dyDescent="0.25">
      <c r="B298" s="12">
        <v>43339</v>
      </c>
      <c r="C298" s="18">
        <v>31.963594000000001</v>
      </c>
      <c r="D298" s="160">
        <f t="shared" si="13"/>
        <v>1.5228429298052903E-2</v>
      </c>
    </row>
    <row r="299" spans="2:4" x14ac:dyDescent="0.25">
      <c r="B299" s="12">
        <v>43332</v>
      </c>
      <c r="C299" s="18">
        <v>31.48414</v>
      </c>
      <c r="D299" s="160">
        <f t="shared" si="13"/>
        <v>4.2672828445779354E-2</v>
      </c>
    </row>
    <row r="300" spans="2:4" x14ac:dyDescent="0.25">
      <c r="B300" s="12">
        <v>43325</v>
      </c>
      <c r="C300" s="18">
        <v>30.195608</v>
      </c>
      <c r="D300" s="160">
        <f t="shared" si="13"/>
        <v>-8.7258368269671149E-2</v>
      </c>
    </row>
    <row r="301" spans="2:4" x14ac:dyDescent="0.25">
      <c r="B301" s="12">
        <v>43318</v>
      </c>
      <c r="C301" s="18">
        <v>33.082317000000003</v>
      </c>
      <c r="D301" s="160">
        <f t="shared" si="13"/>
        <v>3.0491471380197366E-2</v>
      </c>
    </row>
    <row r="302" spans="2:4" x14ac:dyDescent="0.25">
      <c r="B302" s="12">
        <v>43311</v>
      </c>
      <c r="C302" s="18">
        <v>32.103436000000002</v>
      </c>
      <c r="D302" s="160">
        <f t="shared" si="13"/>
        <v>-3.8875538871901316E-2</v>
      </c>
    </row>
    <row r="303" spans="2:4" x14ac:dyDescent="0.25">
      <c r="B303" s="12">
        <v>43304</v>
      </c>
      <c r="C303" s="18">
        <v>33.401955000000001</v>
      </c>
      <c r="D303" s="160">
        <f t="shared" si="13"/>
        <v>6.1924404691091395E-2</v>
      </c>
    </row>
    <row r="304" spans="2:4" x14ac:dyDescent="0.25">
      <c r="B304" s="12">
        <v>43297</v>
      </c>
      <c r="C304" s="18">
        <v>31.454173999999998</v>
      </c>
      <c r="D304" s="160">
        <f t="shared" si="13"/>
        <v>2.8412761546324772E-2</v>
      </c>
    </row>
    <row r="305" spans="2:4" x14ac:dyDescent="0.25">
      <c r="B305" s="12">
        <v>43290</v>
      </c>
      <c r="C305" s="18">
        <v>30.585165</v>
      </c>
      <c r="D305" s="160">
        <f t="shared" si="13"/>
        <v>6.9056863840024629E-3</v>
      </c>
    </row>
    <row r="306" spans="2:4" x14ac:dyDescent="0.25">
      <c r="B306" s="12">
        <v>43283</v>
      </c>
      <c r="C306" s="18">
        <v>30.375402000000001</v>
      </c>
      <c r="D306" s="160">
        <f t="shared" si="13"/>
        <v>5.1157924672476485E-2</v>
      </c>
    </row>
    <row r="307" spans="2:4" x14ac:dyDescent="0.25">
      <c r="B307" s="12">
        <v>43276</v>
      </c>
      <c r="C307" s="18">
        <v>28.897086999999999</v>
      </c>
      <c r="D307" s="160">
        <f t="shared" si="13"/>
        <v>1.4375821301617409E-2</v>
      </c>
    </row>
    <row r="308" spans="2:4" x14ac:dyDescent="0.25">
      <c r="B308" s="12">
        <v>43269</v>
      </c>
      <c r="C308" s="18">
        <v>28.487555</v>
      </c>
      <c r="D308" s="160">
        <f t="shared" si="13"/>
        <v>9.9150690984417533E-3</v>
      </c>
    </row>
    <row r="309" spans="2:4" x14ac:dyDescent="0.25">
      <c r="B309" s="12">
        <v>43262</v>
      </c>
      <c r="C309" s="18">
        <v>28.207871999999998</v>
      </c>
      <c r="D309" s="160">
        <f t="shared" si="13"/>
        <v>-0.10632915908037288</v>
      </c>
    </row>
    <row r="310" spans="2:4" x14ac:dyDescent="0.25">
      <c r="B310" s="12">
        <v>43255</v>
      </c>
      <c r="C310" s="18">
        <v>31.564050999999999</v>
      </c>
      <c r="D310" s="160">
        <f t="shared" si="13"/>
        <v>6.9012278482328826E-2</v>
      </c>
    </row>
    <row r="311" spans="2:4" x14ac:dyDescent="0.25">
      <c r="B311" s="12">
        <v>43248</v>
      </c>
      <c r="C311" s="18">
        <v>29.526368999999999</v>
      </c>
      <c r="D311" s="160">
        <f t="shared" si="13"/>
        <v>9.5627918770564424E-3</v>
      </c>
    </row>
    <row r="312" spans="2:4" x14ac:dyDescent="0.25">
      <c r="B312" s="12">
        <v>43241</v>
      </c>
      <c r="C312" s="18">
        <v>29.246689</v>
      </c>
      <c r="D312" s="160">
        <f t="shared" si="13"/>
        <v>-6.3639269812074351E-2</v>
      </c>
    </row>
    <row r="313" spans="2:4" x14ac:dyDescent="0.25">
      <c r="B313" s="12">
        <v>43234</v>
      </c>
      <c r="C313" s="18">
        <v>31.234425000000002</v>
      </c>
      <c r="D313" s="160">
        <f t="shared" si="13"/>
        <v>-8.7007252894117482E-2</v>
      </c>
    </row>
    <row r="314" spans="2:4" x14ac:dyDescent="0.25">
      <c r="B314" s="12">
        <v>43227</v>
      </c>
      <c r="C314" s="18">
        <v>34.211033</v>
      </c>
      <c r="D314" s="160">
        <f t="shared" si="13"/>
        <v>1.9952269702417258E-2</v>
      </c>
    </row>
    <row r="315" spans="2:4" x14ac:dyDescent="0.25">
      <c r="B315" s="12">
        <v>43220</v>
      </c>
      <c r="C315" s="18">
        <v>33.541798</v>
      </c>
      <c r="D315" s="160">
        <f t="shared" si="13"/>
        <v>-4.2213367945821867E-2</v>
      </c>
    </row>
    <row r="316" spans="2:4" x14ac:dyDescent="0.25">
      <c r="B316" s="12">
        <v>43213</v>
      </c>
      <c r="C316" s="18">
        <v>35.020114999999997</v>
      </c>
      <c r="D316" s="160">
        <f t="shared" si="13"/>
        <v>4.5942781263827337E-2</v>
      </c>
    </row>
    <row r="317" spans="2:4" x14ac:dyDescent="0.25">
      <c r="B317" s="12">
        <v>43206</v>
      </c>
      <c r="C317" s="18">
        <v>33.481864999999999</v>
      </c>
      <c r="D317" s="160">
        <f t="shared" si="13"/>
        <v>2.9800387943689888E-2</v>
      </c>
    </row>
    <row r="318" spans="2:4" x14ac:dyDescent="0.25">
      <c r="B318" s="12">
        <v>43199</v>
      </c>
      <c r="C318" s="18">
        <v>32.512965999999999</v>
      </c>
      <c r="D318" s="160">
        <f t="shared" si="13"/>
        <v>6.9668021916488687E-2</v>
      </c>
    </row>
    <row r="319" spans="2:4" x14ac:dyDescent="0.25">
      <c r="B319" s="12">
        <v>43192</v>
      </c>
      <c r="C319" s="18">
        <v>30.395379999999999</v>
      </c>
      <c r="D319" s="160">
        <f t="shared" si="13"/>
        <v>6.3614068881998165E-2</v>
      </c>
    </row>
    <row r="320" spans="2:4" x14ac:dyDescent="0.25">
      <c r="B320" s="12">
        <v>43185</v>
      </c>
      <c r="C320" s="18">
        <v>28.577452000000001</v>
      </c>
      <c r="D320" s="160">
        <f t="shared" si="13"/>
        <v>1.4000877512139187E-3</v>
      </c>
    </row>
    <row r="321" spans="2:4" x14ac:dyDescent="0.25">
      <c r="B321" s="12">
        <v>43178</v>
      </c>
      <c r="C321" s="18">
        <v>28.537496999999998</v>
      </c>
      <c r="D321" s="160">
        <f t="shared" si="13"/>
        <v>9.800153887601093E-2</v>
      </c>
    </row>
    <row r="322" spans="2:4" x14ac:dyDescent="0.25">
      <c r="B322" s="12">
        <v>43171</v>
      </c>
      <c r="C322" s="18">
        <v>25.990397999999999</v>
      </c>
      <c r="D322" s="160">
        <f t="shared" si="13"/>
        <v>4.6332636440076236E-3</v>
      </c>
    </row>
    <row r="323" spans="2:4" x14ac:dyDescent="0.25">
      <c r="B323" s="12">
        <v>43164</v>
      </c>
      <c r="C323" s="18">
        <v>25.870533000000002</v>
      </c>
      <c r="D323" s="160">
        <f t="shared" ref="D323:D386" si="14">C323/C324-1</f>
        <v>3.3932138361009612E-2</v>
      </c>
    </row>
    <row r="324" spans="2:4" x14ac:dyDescent="0.25">
      <c r="B324" s="12">
        <v>43157</v>
      </c>
      <c r="C324" s="18">
        <v>25.0215</v>
      </c>
      <c r="D324" s="160">
        <f t="shared" si="14"/>
        <v>-3.616781107494671E-2</v>
      </c>
    </row>
    <row r="325" spans="2:4" x14ac:dyDescent="0.25">
      <c r="B325" s="12">
        <v>43150</v>
      </c>
      <c r="C325" s="18">
        <v>25.960432000000001</v>
      </c>
      <c r="D325" s="160">
        <f t="shared" si="14"/>
        <v>2.9714748772226462E-2</v>
      </c>
    </row>
    <row r="326" spans="2:4" x14ac:dyDescent="0.25">
      <c r="B326" s="12">
        <v>43143</v>
      </c>
      <c r="C326" s="18">
        <v>25.211285</v>
      </c>
      <c r="D326" s="160">
        <f t="shared" si="14"/>
        <v>-1.0584091395550055E-2</v>
      </c>
    </row>
    <row r="327" spans="2:4" x14ac:dyDescent="0.25">
      <c r="B327" s="12">
        <v>43136</v>
      </c>
      <c r="C327" s="18">
        <v>25.480978</v>
      </c>
      <c r="D327" s="160">
        <f t="shared" si="14"/>
        <v>-6.040514895915472E-2</v>
      </c>
    </row>
    <row r="328" spans="2:4" x14ac:dyDescent="0.25">
      <c r="B328" s="12">
        <v>43129</v>
      </c>
      <c r="C328" s="18">
        <v>27.119112000000001</v>
      </c>
      <c r="D328" s="160">
        <f t="shared" si="14"/>
        <v>-2.1621643072858077E-2</v>
      </c>
    </row>
    <row r="329" spans="2:4" x14ac:dyDescent="0.25">
      <c r="B329" s="12">
        <v>43122</v>
      </c>
      <c r="C329" s="18">
        <v>27.718430000000001</v>
      </c>
      <c r="D329" s="160">
        <f t="shared" si="14"/>
        <v>-8.5744922313727434E-3</v>
      </c>
    </row>
    <row r="330" spans="2:4" x14ac:dyDescent="0.25">
      <c r="B330" s="12">
        <v>43115</v>
      </c>
      <c r="C330" s="18">
        <v>27.958157</v>
      </c>
      <c r="D330" s="160">
        <f t="shared" si="14"/>
        <v>-2.8124983162267747E-2</v>
      </c>
    </row>
    <row r="331" spans="2:4" x14ac:dyDescent="0.25">
      <c r="B331" s="12">
        <v>43108</v>
      </c>
      <c r="C331" s="18">
        <v>28.767234999999999</v>
      </c>
      <c r="D331" s="160">
        <f t="shared" si="14"/>
        <v>5.1862692581223779E-2</v>
      </c>
    </row>
    <row r="332" spans="2:4" x14ac:dyDescent="0.25">
      <c r="B332" s="12">
        <v>43101</v>
      </c>
      <c r="C332" s="18">
        <v>27.348849999999999</v>
      </c>
      <c r="D332" s="160">
        <f t="shared" si="14"/>
        <v>0.12258176587033076</v>
      </c>
    </row>
    <row r="333" spans="2:4" x14ac:dyDescent="0.25">
      <c r="B333" s="12">
        <v>43094</v>
      </c>
      <c r="C333" s="18">
        <v>24.362456999999999</v>
      </c>
      <c r="D333" s="160">
        <f t="shared" si="14"/>
        <v>-1.0543392048844802E-2</v>
      </c>
    </row>
    <row r="334" spans="2:4" x14ac:dyDescent="0.25">
      <c r="B334" s="12">
        <v>43087</v>
      </c>
      <c r="C334" s="18">
        <v>24.622057000000002</v>
      </c>
      <c r="D334" s="160">
        <f t="shared" si="14"/>
        <v>-3.48336365853259E-2</v>
      </c>
    </row>
    <row r="335" spans="2:4" x14ac:dyDescent="0.25">
      <c r="B335" s="12">
        <v>43080</v>
      </c>
      <c r="C335" s="18">
        <v>25.510687000000001</v>
      </c>
      <c r="D335" s="160">
        <f t="shared" si="14"/>
        <v>-5.053878332966677E-2</v>
      </c>
    </row>
    <row r="336" spans="2:4" x14ac:dyDescent="0.25">
      <c r="B336" s="12">
        <v>43073</v>
      </c>
      <c r="C336" s="18">
        <v>26.868593000000001</v>
      </c>
      <c r="D336" s="160">
        <f t="shared" si="14"/>
        <v>8.6205725075501061E-3</v>
      </c>
    </row>
    <row r="337" spans="2:4" x14ac:dyDescent="0.25">
      <c r="B337" s="12">
        <v>43066</v>
      </c>
      <c r="C337" s="18">
        <v>26.638950000000001</v>
      </c>
      <c r="D337" s="160">
        <f t="shared" si="14"/>
        <v>9.2547193316497411E-2</v>
      </c>
    </row>
    <row r="338" spans="2:4" x14ac:dyDescent="0.25">
      <c r="B338" s="12">
        <v>43059</v>
      </c>
      <c r="C338" s="18">
        <v>24.382425000000001</v>
      </c>
      <c r="D338" s="160">
        <f t="shared" si="14"/>
        <v>-2.2026482076145992E-2</v>
      </c>
    </row>
    <row r="339" spans="2:4" x14ac:dyDescent="0.25">
      <c r="B339" s="12">
        <v>43052</v>
      </c>
      <c r="C339" s="18">
        <v>24.93158</v>
      </c>
      <c r="D339" s="160">
        <f t="shared" si="14"/>
        <v>-6.0218285432632968E-2</v>
      </c>
    </row>
    <row r="340" spans="2:4" x14ac:dyDescent="0.25">
      <c r="B340" s="12">
        <v>43045</v>
      </c>
      <c r="C340" s="18">
        <v>26.529118</v>
      </c>
      <c r="D340" s="160">
        <f t="shared" si="14"/>
        <v>-3.1352506886827003E-2</v>
      </c>
    </row>
    <row r="341" spans="2:4" x14ac:dyDescent="0.25">
      <c r="B341" s="12">
        <v>43038</v>
      </c>
      <c r="C341" s="18">
        <v>27.387794</v>
      </c>
      <c r="D341" s="160">
        <f t="shared" si="14"/>
        <v>-2.1826235216340084E-3</v>
      </c>
    </row>
    <row r="342" spans="2:4" x14ac:dyDescent="0.25">
      <c r="B342" s="12">
        <v>43031</v>
      </c>
      <c r="C342" s="18">
        <v>27.447702</v>
      </c>
      <c r="D342" s="160">
        <f t="shared" si="14"/>
        <v>1.5515302100028494E-2</v>
      </c>
    </row>
    <row r="343" spans="2:4" x14ac:dyDescent="0.25">
      <c r="B343" s="12">
        <v>43024</v>
      </c>
      <c r="C343" s="18">
        <v>27.028348999999999</v>
      </c>
      <c r="D343" s="160">
        <f t="shared" si="14"/>
        <v>2.0354310703464495E-2</v>
      </c>
    </row>
    <row r="344" spans="2:4" x14ac:dyDescent="0.25">
      <c r="B344" s="12">
        <v>43017</v>
      </c>
      <c r="C344" s="18">
        <v>26.489180000000001</v>
      </c>
      <c r="D344" s="160">
        <f t="shared" si="14"/>
        <v>-1.9586085967307154E-2</v>
      </c>
    </row>
    <row r="345" spans="2:4" x14ac:dyDescent="0.25">
      <c r="B345" s="12">
        <v>43010</v>
      </c>
      <c r="C345" s="18">
        <v>27.018363999999998</v>
      </c>
      <c r="D345" s="160">
        <f t="shared" si="14"/>
        <v>-6.9463583532255346E-2</v>
      </c>
    </row>
    <row r="346" spans="2:4" x14ac:dyDescent="0.25">
      <c r="B346" s="12">
        <v>43003</v>
      </c>
      <c r="C346" s="18">
        <v>29.035257000000001</v>
      </c>
      <c r="D346" s="160">
        <f t="shared" si="14"/>
        <v>5.6686055874414665E-2</v>
      </c>
    </row>
    <row r="347" spans="2:4" x14ac:dyDescent="0.25">
      <c r="B347" s="12">
        <v>42996</v>
      </c>
      <c r="C347" s="18">
        <v>27.477657000000001</v>
      </c>
      <c r="D347" s="160">
        <f t="shared" si="14"/>
        <v>-5.8501476647749184E-2</v>
      </c>
    </row>
    <row r="348" spans="2:4" x14ac:dyDescent="0.25">
      <c r="B348" s="12">
        <v>42989</v>
      </c>
      <c r="C348" s="18">
        <v>29.185023999999999</v>
      </c>
      <c r="D348" s="160">
        <f t="shared" si="14"/>
        <v>9.6717723577246506E-3</v>
      </c>
    </row>
    <row r="349" spans="2:4" x14ac:dyDescent="0.25">
      <c r="B349" s="12">
        <v>42982</v>
      </c>
      <c r="C349" s="18">
        <v>28.905456999999998</v>
      </c>
      <c r="D349" s="160">
        <f t="shared" si="14"/>
        <v>0.22669494690304837</v>
      </c>
    </row>
    <row r="350" spans="2:4" x14ac:dyDescent="0.25">
      <c r="B350" s="12">
        <v>42975</v>
      </c>
      <c r="C350" s="18">
        <v>23.563687999999999</v>
      </c>
      <c r="D350" s="160">
        <f t="shared" si="14"/>
        <v>-4.6464624882617378E-2</v>
      </c>
    </row>
    <row r="351" spans="2:4" x14ac:dyDescent="0.25">
      <c r="B351" s="12">
        <v>42968</v>
      </c>
      <c r="C351" s="18">
        <v>24.711918000000001</v>
      </c>
      <c r="D351" s="160">
        <f t="shared" si="14"/>
        <v>2.4844728997300614E-2</v>
      </c>
    </row>
    <row r="352" spans="2:4" x14ac:dyDescent="0.25">
      <c r="B352" s="12">
        <v>42961</v>
      </c>
      <c r="C352" s="18">
        <v>24.112841</v>
      </c>
      <c r="D352" s="160">
        <f t="shared" si="14"/>
        <v>3.6925641624816707E-2</v>
      </c>
    </row>
    <row r="353" spans="2:4" x14ac:dyDescent="0.25">
      <c r="B353" s="12">
        <v>42954</v>
      </c>
      <c r="C353" s="18">
        <v>23.254166000000001</v>
      </c>
      <c r="D353" s="160">
        <f t="shared" si="14"/>
        <v>-7.6892510668119196E-2</v>
      </c>
    </row>
    <row r="354" spans="2:4" x14ac:dyDescent="0.25">
      <c r="B354" s="12">
        <v>42947</v>
      </c>
      <c r="C354" s="18">
        <v>25.191179000000002</v>
      </c>
      <c r="D354" s="160">
        <f t="shared" si="14"/>
        <v>-0.18528129312931574</v>
      </c>
    </row>
    <row r="355" spans="2:4" x14ac:dyDescent="0.25">
      <c r="B355" s="12">
        <v>42940</v>
      </c>
      <c r="C355" s="18">
        <v>30.920093999999999</v>
      </c>
      <c r="D355" s="160">
        <f t="shared" si="14"/>
        <v>5.4945034698954176E-2</v>
      </c>
    </row>
    <row r="356" spans="2:4" x14ac:dyDescent="0.25">
      <c r="B356" s="12">
        <v>42933</v>
      </c>
      <c r="C356" s="18">
        <v>29.309673</v>
      </c>
      <c r="D356" s="160">
        <f t="shared" si="14"/>
        <v>-5.2083315141279951E-2</v>
      </c>
    </row>
    <row r="357" spans="2:4" x14ac:dyDescent="0.25">
      <c r="B357" s="12">
        <v>42926</v>
      </c>
      <c r="C357" s="18">
        <v>30.920093999999999</v>
      </c>
      <c r="D357" s="160">
        <f t="shared" si="14"/>
        <v>0.33333341957714735</v>
      </c>
    </row>
    <row r="358" spans="2:4" x14ac:dyDescent="0.25">
      <c r="B358" s="12">
        <v>42919</v>
      </c>
      <c r="C358" s="18">
        <v>23.190069000000001</v>
      </c>
      <c r="D358" s="160">
        <f t="shared" si="14"/>
        <v>0</v>
      </c>
    </row>
    <row r="359" spans="2:4" x14ac:dyDescent="0.25">
      <c r="B359" s="12">
        <v>42912</v>
      </c>
      <c r="C359" s="18">
        <v>23.190069000000001</v>
      </c>
      <c r="D359" s="160">
        <f t="shared" si="14"/>
        <v>-0.11111115795960025</v>
      </c>
    </row>
    <row r="360" spans="2:4" x14ac:dyDescent="0.25">
      <c r="B360" s="12">
        <v>42905</v>
      </c>
      <c r="C360" s="18">
        <v>26.088829</v>
      </c>
      <c r="D360" s="160">
        <f t="shared" si="14"/>
        <v>-0.15625001010669626</v>
      </c>
    </row>
    <row r="361" spans="2:4" x14ac:dyDescent="0.25">
      <c r="B361" s="12">
        <v>42898</v>
      </c>
      <c r="C361" s="18">
        <v>30.920093999999999</v>
      </c>
      <c r="D361" s="160">
        <f t="shared" si="14"/>
        <v>0.19999999999999996</v>
      </c>
    </row>
    <row r="362" spans="2:4" x14ac:dyDescent="0.25">
      <c r="B362" s="12">
        <v>42891</v>
      </c>
      <c r="C362" s="18">
        <v>25.766745</v>
      </c>
      <c r="D362" s="160">
        <f t="shared" si="14"/>
        <v>3.8961083472097258E-2</v>
      </c>
    </row>
    <row r="363" spans="2:4" x14ac:dyDescent="0.25">
      <c r="B363" s="12">
        <v>42884</v>
      </c>
      <c r="C363" s="18">
        <v>24.800491000000001</v>
      </c>
      <c r="D363" s="160">
        <f t="shared" si="14"/>
        <v>2.6666683777439415E-2</v>
      </c>
    </row>
    <row r="364" spans="2:4" x14ac:dyDescent="0.25">
      <c r="B364" s="12">
        <v>42877</v>
      </c>
      <c r="C364" s="18">
        <v>24.156321999999999</v>
      </c>
      <c r="D364" s="160">
        <f t="shared" si="14"/>
        <v>0</v>
      </c>
    </row>
    <row r="365" spans="2:4" x14ac:dyDescent="0.25">
      <c r="B365" s="12">
        <v>42870</v>
      </c>
      <c r="C365" s="18">
        <v>24.156321999999999</v>
      </c>
      <c r="D365" s="160">
        <f t="shared" si="14"/>
        <v>-0.14772727834024824</v>
      </c>
    </row>
    <row r="366" spans="2:4" x14ac:dyDescent="0.25">
      <c r="B366" s="12">
        <v>42863</v>
      </c>
      <c r="C366" s="18">
        <v>28.343418</v>
      </c>
      <c r="D366" s="160">
        <f t="shared" si="14"/>
        <v>7.3170700308618608E-2</v>
      </c>
    </row>
    <row r="367" spans="2:4" x14ac:dyDescent="0.25">
      <c r="B367" s="12">
        <v>42856</v>
      </c>
      <c r="C367" s="18">
        <v>26.410913000000001</v>
      </c>
      <c r="D367" s="160">
        <f t="shared" si="14"/>
        <v>-6.8181790918794616E-2</v>
      </c>
    </row>
    <row r="368" spans="2:4" x14ac:dyDescent="0.25">
      <c r="B368" s="12">
        <v>42849</v>
      </c>
      <c r="C368" s="18">
        <v>28.343418</v>
      </c>
      <c r="D368" s="160">
        <f t="shared" si="14"/>
        <v>8.6419708604015932E-2</v>
      </c>
    </row>
    <row r="369" spans="2:4" x14ac:dyDescent="0.25">
      <c r="B369" s="12">
        <v>42842</v>
      </c>
      <c r="C369" s="18">
        <v>26.088829</v>
      </c>
      <c r="D369" s="160">
        <f t="shared" si="14"/>
        <v>-8.9887625554660566E-2</v>
      </c>
    </row>
    <row r="370" spans="2:4" x14ac:dyDescent="0.25">
      <c r="B370" s="12">
        <v>42835</v>
      </c>
      <c r="C370" s="18">
        <v>28.665503000000001</v>
      </c>
      <c r="D370" s="160">
        <f t="shared" si="14"/>
        <v>2.2988520104003651E-2</v>
      </c>
    </row>
    <row r="371" spans="2:4" x14ac:dyDescent="0.25">
      <c r="B371" s="12">
        <v>42828</v>
      </c>
      <c r="C371" s="18">
        <v>28.021334</v>
      </c>
      <c r="D371" s="160">
        <f t="shared" si="14"/>
        <v>-0.24347829420630229</v>
      </c>
    </row>
    <row r="372" spans="2:4" x14ac:dyDescent="0.25">
      <c r="B372" s="12">
        <v>42821</v>
      </c>
      <c r="C372" s="18">
        <v>37.039695999999999</v>
      </c>
      <c r="D372" s="160">
        <f t="shared" si="14"/>
        <v>0.38554216777332639</v>
      </c>
    </row>
    <row r="373" spans="2:4" x14ac:dyDescent="0.25">
      <c r="B373" s="12">
        <v>42814</v>
      </c>
      <c r="C373" s="18">
        <v>26.732997999999998</v>
      </c>
      <c r="D373" s="160">
        <f t="shared" si="14"/>
        <v>-0.12631571069318337</v>
      </c>
    </row>
    <row r="374" spans="2:4" x14ac:dyDescent="0.25">
      <c r="B374" s="12">
        <v>42807</v>
      </c>
      <c r="C374" s="18">
        <v>30.598006999999999</v>
      </c>
      <c r="D374" s="160">
        <f t="shared" si="14"/>
        <v>-3.061224942387375E-2</v>
      </c>
    </row>
    <row r="375" spans="2:4" x14ac:dyDescent="0.25">
      <c r="B375" s="12">
        <v>42800</v>
      </c>
      <c r="C375" s="18">
        <v>31.564260000000001</v>
      </c>
      <c r="D375" s="160">
        <f t="shared" si="14"/>
        <v>-0.24615389759394091</v>
      </c>
    </row>
    <row r="376" spans="2:4" x14ac:dyDescent="0.25">
      <c r="B376" s="12">
        <v>42793</v>
      </c>
      <c r="C376" s="18">
        <v>41.870959999999997</v>
      </c>
      <c r="D376" s="160">
        <f t="shared" si="14"/>
        <v>-2.9850763559685412E-2</v>
      </c>
    </row>
    <row r="377" spans="2:4" x14ac:dyDescent="0.25">
      <c r="B377" s="12">
        <v>42786</v>
      </c>
      <c r="C377" s="18">
        <v>43.159298</v>
      </c>
      <c r="D377" s="160">
        <f t="shared" si="14"/>
        <v>-2.8985436164518208E-2</v>
      </c>
    </row>
    <row r="378" spans="2:4" x14ac:dyDescent="0.25">
      <c r="B378" s="12">
        <v>42779</v>
      </c>
      <c r="C378" s="18">
        <v>44.447631999999999</v>
      </c>
      <c r="D378" s="160">
        <f t="shared" si="14"/>
        <v>-4.8275922613965405E-2</v>
      </c>
    </row>
    <row r="379" spans="2:4" x14ac:dyDescent="0.25">
      <c r="B379" s="12">
        <v>42772</v>
      </c>
      <c r="C379" s="18">
        <v>46.702224999999999</v>
      </c>
      <c r="D379" s="160">
        <f t="shared" si="14"/>
        <v>-0.29611655862972508</v>
      </c>
    </row>
    <row r="380" spans="2:4" x14ac:dyDescent="0.25">
      <c r="B380" s="12">
        <v>42765</v>
      </c>
      <c r="C380" s="18">
        <v>66.349373</v>
      </c>
      <c r="D380" s="160">
        <f t="shared" si="14"/>
        <v>-0.162601579533875</v>
      </c>
    </row>
    <row r="381" spans="2:4" x14ac:dyDescent="0.25">
      <c r="B381" s="12">
        <v>42758</v>
      </c>
      <c r="C381" s="18">
        <v>79.232742000000002</v>
      </c>
      <c r="D381" s="160">
        <f t="shared" si="14"/>
        <v>8.8495600022497234E-2</v>
      </c>
    </row>
    <row r="382" spans="2:4" x14ac:dyDescent="0.25">
      <c r="B382" s="12">
        <v>42751</v>
      </c>
      <c r="C382" s="18">
        <v>72.791054000000003</v>
      </c>
      <c r="D382" s="160">
        <f t="shared" si="14"/>
        <v>-0.1171874968732407</v>
      </c>
    </row>
    <row r="383" spans="2:4" x14ac:dyDescent="0.25">
      <c r="B383" s="12">
        <v>42744</v>
      </c>
      <c r="C383" s="18">
        <v>82.453582999999995</v>
      </c>
      <c r="D383" s="160">
        <f t="shared" si="14"/>
        <v>-0.29476583407063239</v>
      </c>
    </row>
    <row r="384" spans="2:4" x14ac:dyDescent="0.25">
      <c r="B384" s="12">
        <v>42737</v>
      </c>
      <c r="C384" s="18">
        <v>116.91660299999999</v>
      </c>
      <c r="D384" s="160">
        <f t="shared" si="14"/>
        <v>6.4516112290956773E-2</v>
      </c>
    </row>
    <row r="385" spans="2:4" x14ac:dyDescent="0.25">
      <c r="B385" s="12">
        <v>42730</v>
      </c>
      <c r="C385" s="18">
        <v>109.83074999999999</v>
      </c>
      <c r="D385" s="160">
        <f t="shared" si="14"/>
        <v>-3.6723155046475386E-2</v>
      </c>
    </row>
    <row r="386" spans="2:4" x14ac:dyDescent="0.25">
      <c r="B386" s="12">
        <v>42723</v>
      </c>
      <c r="C386" s="18">
        <v>114.01784499999999</v>
      </c>
      <c r="D386" s="160">
        <f t="shared" si="14"/>
        <v>-0.13868611478967197</v>
      </c>
    </row>
    <row r="387" spans="2:4" x14ac:dyDescent="0.25">
      <c r="B387" s="12">
        <v>42716</v>
      </c>
      <c r="C387" s="18">
        <v>132.37664799999999</v>
      </c>
      <c r="D387" s="160">
        <f t="shared" ref="D387:D450" si="15">C387/C388-1</f>
        <v>9.8930434182154414E-2</v>
      </c>
    </row>
    <row r="388" spans="2:4" x14ac:dyDescent="0.25">
      <c r="B388" s="12">
        <v>42709</v>
      </c>
      <c r="C388" s="18">
        <v>120.459534</v>
      </c>
      <c r="D388" s="160">
        <f t="shared" si="15"/>
        <v>0.42205334909379699</v>
      </c>
    </row>
    <row r="389" spans="2:4" x14ac:dyDescent="0.25">
      <c r="B389" s="12">
        <v>42702</v>
      </c>
      <c r="C389" s="18">
        <v>84.708168000000001</v>
      </c>
      <c r="D389" s="160">
        <f t="shared" si="15"/>
        <v>0.16371673914764306</v>
      </c>
    </row>
    <row r="390" spans="2:4" x14ac:dyDescent="0.25">
      <c r="B390" s="12">
        <v>42695</v>
      </c>
      <c r="C390" s="18">
        <v>72.791054000000003</v>
      </c>
      <c r="D390" s="160">
        <f t="shared" si="15"/>
        <v>1.3452944017288582E-2</v>
      </c>
    </row>
    <row r="391" spans="2:4" x14ac:dyDescent="0.25">
      <c r="B391" s="12">
        <v>42688</v>
      </c>
      <c r="C391" s="18">
        <v>71.824798999999999</v>
      </c>
      <c r="D391" s="160">
        <f t="shared" si="15"/>
        <v>0.1861702026638361</v>
      </c>
    </row>
    <row r="392" spans="2:4" x14ac:dyDescent="0.25">
      <c r="B392" s="12">
        <v>42681</v>
      </c>
      <c r="C392" s="18">
        <v>60.551848999999997</v>
      </c>
      <c r="D392" s="160">
        <f t="shared" si="15"/>
        <v>0.21290327426811628</v>
      </c>
    </row>
    <row r="393" spans="2:4" x14ac:dyDescent="0.25">
      <c r="B393" s="12">
        <v>42674</v>
      </c>
      <c r="C393" s="18">
        <v>49.923065000000001</v>
      </c>
      <c r="D393" s="160">
        <f t="shared" si="15"/>
        <v>-3.1250047905741485E-2</v>
      </c>
    </row>
    <row r="394" spans="2:4" x14ac:dyDescent="0.25">
      <c r="B394" s="12">
        <v>42667</v>
      </c>
      <c r="C394" s="18">
        <v>51.533489000000003</v>
      </c>
      <c r="D394" s="160">
        <f t="shared" si="15"/>
        <v>-0.46488293998350438</v>
      </c>
    </row>
    <row r="395" spans="2:4" x14ac:dyDescent="0.25">
      <c r="B395" s="12">
        <v>42660</v>
      </c>
      <c r="C395" s="18">
        <v>96.303207</v>
      </c>
      <c r="D395" s="160">
        <f t="shared" si="15"/>
        <v>-2.6058647338812135E-2</v>
      </c>
    </row>
    <row r="396" spans="2:4" x14ac:dyDescent="0.25">
      <c r="B396" s="12">
        <v>42653</v>
      </c>
      <c r="C396" s="18">
        <v>98.879883000000007</v>
      </c>
      <c r="D396" s="160">
        <f t="shared" si="15"/>
        <v>9.8684424194761533E-3</v>
      </c>
    </row>
    <row r="397" spans="2:4" x14ac:dyDescent="0.25">
      <c r="B397" s="12">
        <v>42646</v>
      </c>
      <c r="C397" s="18">
        <v>97.913628000000003</v>
      </c>
      <c r="D397" s="160">
        <f t="shared" si="15"/>
        <v>7.8014081638589472E-2</v>
      </c>
    </row>
    <row r="398" spans="2:4" x14ac:dyDescent="0.25">
      <c r="B398" s="12">
        <v>42639</v>
      </c>
      <c r="C398" s="18">
        <v>90.827781999999999</v>
      </c>
      <c r="D398" s="160">
        <f t="shared" si="15"/>
        <v>0.16049391612530162</v>
      </c>
    </row>
    <row r="399" spans="2:4" x14ac:dyDescent="0.25">
      <c r="B399" s="12">
        <v>42632</v>
      </c>
      <c r="C399" s="18">
        <v>78.266486999999998</v>
      </c>
      <c r="D399" s="160">
        <f t="shared" si="15"/>
        <v>-0.25230768296029216</v>
      </c>
    </row>
    <row r="400" spans="2:4" x14ac:dyDescent="0.25">
      <c r="B400" s="12">
        <v>42625</v>
      </c>
      <c r="C400" s="18">
        <v>104.67739899999999</v>
      </c>
      <c r="D400" s="160">
        <f t="shared" si="15"/>
        <v>-3.2738118916641024E-2</v>
      </c>
    </row>
    <row r="401" spans="2:4" x14ac:dyDescent="0.25">
      <c r="B401" s="12">
        <v>42618</v>
      </c>
      <c r="C401" s="18">
        <v>108.22032900000001</v>
      </c>
      <c r="D401" s="160">
        <f t="shared" si="15"/>
        <v>5.3291450834388909E-2</v>
      </c>
    </row>
    <row r="402" spans="2:4" x14ac:dyDescent="0.25">
      <c r="B402" s="12">
        <v>42611</v>
      </c>
      <c r="C402" s="18">
        <v>102.74490400000001</v>
      </c>
      <c r="D402" s="160">
        <f t="shared" si="15"/>
        <v>1.9169450071343519E-2</v>
      </c>
    </row>
    <row r="403" spans="2:4" x14ac:dyDescent="0.25">
      <c r="B403" s="12">
        <v>42604</v>
      </c>
      <c r="C403" s="18">
        <v>100.812386</v>
      </c>
      <c r="D403" s="160">
        <f t="shared" si="15"/>
        <v>-4.5731738888925566E-2</v>
      </c>
    </row>
    <row r="404" spans="2:4" x14ac:dyDescent="0.25">
      <c r="B404" s="12">
        <v>42597</v>
      </c>
      <c r="C404" s="18">
        <v>105.643654</v>
      </c>
      <c r="D404" s="160">
        <f t="shared" si="15"/>
        <v>1.2345686347210005E-2</v>
      </c>
    </row>
    <row r="405" spans="2:4" x14ac:dyDescent="0.25">
      <c r="B405" s="12">
        <v>42590</v>
      </c>
      <c r="C405" s="18">
        <v>104.355316</v>
      </c>
      <c r="D405" s="160">
        <f t="shared" si="15"/>
        <v>-0.17974685534226609</v>
      </c>
    </row>
    <row r="406" spans="2:4" x14ac:dyDescent="0.25">
      <c r="B406" s="12">
        <v>42583</v>
      </c>
      <c r="C406" s="18">
        <v>127.223305</v>
      </c>
      <c r="D406" s="160">
        <f t="shared" si="15"/>
        <v>-7.4941323340807053E-2</v>
      </c>
    </row>
    <row r="407" spans="2:4" x14ac:dyDescent="0.25">
      <c r="B407" s="12">
        <v>42576</v>
      </c>
      <c r="C407" s="18">
        <v>137.52998400000001</v>
      </c>
      <c r="D407" s="160">
        <f t="shared" si="15"/>
        <v>-6.9716897089829533E-2</v>
      </c>
    </row>
    <row r="408" spans="2:4" x14ac:dyDescent="0.25">
      <c r="B408" s="12">
        <v>42569</v>
      </c>
      <c r="C408" s="18">
        <v>147.83670000000001</v>
      </c>
      <c r="D408" s="160">
        <f t="shared" si="15"/>
        <v>-3.7735838740505567E-2</v>
      </c>
    </row>
    <row r="409" spans="2:4" x14ac:dyDescent="0.25">
      <c r="B409" s="12">
        <v>42562</v>
      </c>
      <c r="C409" s="18">
        <v>153.63421600000001</v>
      </c>
      <c r="D409" s="160">
        <f t="shared" si="15"/>
        <v>4.8351585213810333E-2</v>
      </c>
    </row>
    <row r="410" spans="2:4" x14ac:dyDescent="0.25">
      <c r="B410" s="12">
        <v>42555</v>
      </c>
      <c r="C410" s="18">
        <v>146.54837000000001</v>
      </c>
      <c r="D410" s="160">
        <f t="shared" si="15"/>
        <v>-5.0104304633583063E-2</v>
      </c>
    </row>
    <row r="411" spans="2:4" x14ac:dyDescent="0.25">
      <c r="B411" s="12">
        <v>42548</v>
      </c>
      <c r="C411" s="18">
        <v>154.278381</v>
      </c>
      <c r="D411" s="160">
        <f t="shared" si="15"/>
        <v>2.3504244104263883E-2</v>
      </c>
    </row>
    <row r="412" spans="2:4" x14ac:dyDescent="0.25">
      <c r="B412" s="12">
        <v>42541</v>
      </c>
      <c r="C412" s="18">
        <v>150.73545799999999</v>
      </c>
      <c r="D412" s="160">
        <f t="shared" si="15"/>
        <v>-4.2944745466742762E-2</v>
      </c>
    </row>
    <row r="413" spans="2:4" x14ac:dyDescent="0.25">
      <c r="B413" s="12">
        <v>42534</v>
      </c>
      <c r="C413" s="18">
        <v>157.499222</v>
      </c>
      <c r="D413" s="160">
        <f t="shared" si="15"/>
        <v>-3.3596837495989851E-2</v>
      </c>
    </row>
    <row r="414" spans="2:4" x14ac:dyDescent="0.25">
      <c r="B414" s="12">
        <v>42527</v>
      </c>
      <c r="C414" s="18">
        <v>162.97465500000001</v>
      </c>
      <c r="D414" s="160">
        <f t="shared" si="15"/>
        <v>6.5263197924863681E-2</v>
      </c>
    </row>
    <row r="415" spans="2:4" x14ac:dyDescent="0.25">
      <c r="B415" s="12">
        <v>42520</v>
      </c>
      <c r="C415" s="18">
        <v>152.990036</v>
      </c>
      <c r="D415" s="160">
        <f t="shared" si="15"/>
        <v>0.12028290728481816</v>
      </c>
    </row>
    <row r="416" spans="2:4" x14ac:dyDescent="0.25">
      <c r="B416" s="12">
        <v>42513</v>
      </c>
      <c r="C416" s="18">
        <v>136.563751</v>
      </c>
      <c r="D416" s="160">
        <f t="shared" si="15"/>
        <v>-0.32159996630745447</v>
      </c>
    </row>
    <row r="417" spans="2:4" x14ac:dyDescent="0.25">
      <c r="B417" s="12">
        <v>42506</v>
      </c>
      <c r="C417" s="18">
        <v>201.30268899999999</v>
      </c>
      <c r="D417" s="160">
        <f t="shared" si="15"/>
        <v>-0.11723165351879783</v>
      </c>
    </row>
    <row r="418" spans="2:4" x14ac:dyDescent="0.25">
      <c r="B418" s="12">
        <v>42499</v>
      </c>
      <c r="C418" s="18">
        <v>228.03568999999999</v>
      </c>
      <c r="D418" s="160">
        <f t="shared" si="15"/>
        <v>-0.14801446948650343</v>
      </c>
    </row>
    <row r="419" spans="2:4" x14ac:dyDescent="0.25">
      <c r="B419" s="12">
        <v>42492</v>
      </c>
      <c r="C419" s="18">
        <v>267.65206899999998</v>
      </c>
      <c r="D419" s="160">
        <f t="shared" si="15"/>
        <v>-5.1369898820494586E-2</v>
      </c>
    </row>
    <row r="420" spans="2:4" x14ac:dyDescent="0.25">
      <c r="B420" s="12">
        <v>42485</v>
      </c>
      <c r="C420" s="18">
        <v>282.14587399999999</v>
      </c>
      <c r="D420" s="160">
        <f t="shared" si="15"/>
        <v>2.4561489258850822E-2</v>
      </c>
    </row>
    <row r="421" spans="2:4" x14ac:dyDescent="0.25">
      <c r="B421" s="12">
        <v>42478</v>
      </c>
      <c r="C421" s="18">
        <v>275.38207999999997</v>
      </c>
      <c r="D421" s="160">
        <f t="shared" si="15"/>
        <v>0.13395226531854765</v>
      </c>
    </row>
    <row r="422" spans="2:4" x14ac:dyDescent="0.25">
      <c r="B422" s="12">
        <v>42471</v>
      </c>
      <c r="C422" s="18">
        <v>242.851563</v>
      </c>
      <c r="D422" s="160">
        <f t="shared" si="15"/>
        <v>0.21417064361864124</v>
      </c>
    </row>
    <row r="423" spans="2:4" x14ac:dyDescent="0.25">
      <c r="B423" s="12">
        <v>42464</v>
      </c>
      <c r="C423" s="18">
        <v>200.01435900000001</v>
      </c>
      <c r="D423" s="160">
        <f t="shared" si="15"/>
        <v>-1.6076307560761727E-3</v>
      </c>
    </row>
    <row r="424" spans="2:4" x14ac:dyDescent="0.25">
      <c r="B424" s="12">
        <v>42457</v>
      </c>
      <c r="C424" s="18">
        <v>200.33642599999999</v>
      </c>
      <c r="D424" s="160">
        <f t="shared" si="15"/>
        <v>-2.3547969724612039E-2</v>
      </c>
    </row>
    <row r="425" spans="2:4" x14ac:dyDescent="0.25">
      <c r="B425" s="12">
        <v>42450</v>
      </c>
      <c r="C425" s="18">
        <v>205.167709</v>
      </c>
      <c r="D425" s="160">
        <f t="shared" si="15"/>
        <v>-9.1298112525336816E-2</v>
      </c>
    </row>
    <row r="426" spans="2:4" x14ac:dyDescent="0.25">
      <c r="B426" s="12">
        <v>42443</v>
      </c>
      <c r="C426" s="18">
        <v>225.78109699999999</v>
      </c>
      <c r="D426" s="160">
        <f t="shared" si="15"/>
        <v>-9.7812104687843515E-2</v>
      </c>
    </row>
    <row r="427" spans="2:4" x14ac:dyDescent="0.25">
      <c r="B427" s="12">
        <v>42436</v>
      </c>
      <c r="C427" s="18">
        <v>250.25950599999999</v>
      </c>
      <c r="D427" s="160">
        <f t="shared" si="15"/>
        <v>-0.215151443172377</v>
      </c>
    </row>
    <row r="428" spans="2:4" x14ac:dyDescent="0.25">
      <c r="B428" s="12">
        <v>42429</v>
      </c>
      <c r="C428" s="18">
        <v>318.86343399999998</v>
      </c>
      <c r="D428" s="160">
        <f t="shared" si="15"/>
        <v>0.7584367686436877</v>
      </c>
    </row>
    <row r="429" spans="2:4" x14ac:dyDescent="0.25">
      <c r="B429" s="12">
        <v>42422</v>
      </c>
      <c r="C429" s="18">
        <v>181.33346599999999</v>
      </c>
      <c r="D429" s="160">
        <f t="shared" si="15"/>
        <v>0.10392155263205938</v>
      </c>
    </row>
    <row r="430" spans="2:4" x14ac:dyDescent="0.25">
      <c r="B430" s="12">
        <v>42415</v>
      </c>
      <c r="C430" s="18">
        <v>164.26300000000001</v>
      </c>
      <c r="D430" s="160">
        <f t="shared" si="15"/>
        <v>9.2077076974856231E-2</v>
      </c>
    </row>
    <row r="431" spans="2:4" x14ac:dyDescent="0.25">
      <c r="B431" s="12">
        <v>42408</v>
      </c>
      <c r="C431" s="18">
        <v>150.413376</v>
      </c>
      <c r="D431" s="160">
        <f t="shared" si="15"/>
        <v>-0.20847460967362719</v>
      </c>
    </row>
    <row r="432" spans="2:4" x14ac:dyDescent="0.25">
      <c r="B432" s="12">
        <v>42401</v>
      </c>
      <c r="C432" s="18">
        <v>190.02975499999999</v>
      </c>
      <c r="D432" s="160">
        <f t="shared" si="15"/>
        <v>0.11111111435946519</v>
      </c>
    </row>
    <row r="433" spans="2:4" x14ac:dyDescent="0.25">
      <c r="B433" s="12">
        <v>42394</v>
      </c>
      <c r="C433" s="18">
        <v>171.026779</v>
      </c>
      <c r="D433" s="160">
        <f t="shared" si="15"/>
        <v>-3.4545349568059436E-2</v>
      </c>
    </row>
    <row r="434" spans="2:4" x14ac:dyDescent="0.25">
      <c r="B434" s="12">
        <v>42387</v>
      </c>
      <c r="C434" s="18">
        <v>177.14636200000001</v>
      </c>
      <c r="D434" s="160">
        <f t="shared" si="15"/>
        <v>1.8214806247198734E-3</v>
      </c>
    </row>
    <row r="435" spans="2:4" x14ac:dyDescent="0.25">
      <c r="B435" s="12">
        <v>42380</v>
      </c>
      <c r="C435" s="18">
        <v>176.82427999999999</v>
      </c>
      <c r="D435" s="160">
        <f t="shared" si="15"/>
        <v>-7.1065923739825676E-2</v>
      </c>
    </row>
    <row r="436" spans="2:4" x14ac:dyDescent="0.25">
      <c r="B436" s="12">
        <v>42373</v>
      </c>
      <c r="C436" s="18">
        <v>190.35180700000001</v>
      </c>
      <c r="D436" s="160">
        <f t="shared" si="15"/>
        <v>-0.15086212215005645</v>
      </c>
    </row>
    <row r="437" spans="2:4" x14ac:dyDescent="0.25">
      <c r="B437" s="12">
        <v>42366</v>
      </c>
      <c r="C437" s="18">
        <v>224.17067</v>
      </c>
      <c r="D437" s="160">
        <f t="shared" si="15"/>
        <v>-1.2766019776601967E-2</v>
      </c>
    </row>
    <row r="438" spans="2:4" x14ac:dyDescent="0.25">
      <c r="B438" s="12">
        <v>42359</v>
      </c>
      <c r="C438" s="18">
        <v>227.06944300000001</v>
      </c>
      <c r="D438" s="160">
        <f t="shared" si="15"/>
        <v>0.10501560303669955</v>
      </c>
    </row>
    <row r="439" spans="2:4" x14ac:dyDescent="0.25">
      <c r="B439" s="12">
        <v>42352</v>
      </c>
      <c r="C439" s="18">
        <v>205.48980700000001</v>
      </c>
      <c r="D439" s="160">
        <f t="shared" si="15"/>
        <v>-0.13315208240254162</v>
      </c>
    </row>
    <row r="440" spans="2:4" x14ac:dyDescent="0.25">
      <c r="B440" s="12">
        <v>42345</v>
      </c>
      <c r="C440" s="18">
        <v>237.054047</v>
      </c>
      <c r="D440" s="160">
        <f t="shared" si="15"/>
        <v>-8.2176409442643261E-2</v>
      </c>
    </row>
    <row r="441" spans="2:4" x14ac:dyDescent="0.25">
      <c r="B441" s="12">
        <v>42338</v>
      </c>
      <c r="C441" s="18">
        <v>258.27844199999998</v>
      </c>
      <c r="D441" s="160">
        <f t="shared" si="15"/>
        <v>-8.0357060326020968E-2</v>
      </c>
    </row>
    <row r="442" spans="2:4" x14ac:dyDescent="0.25">
      <c r="B442" s="12">
        <v>42331</v>
      </c>
      <c r="C442" s="18">
        <v>280.84643599999998</v>
      </c>
      <c r="D442" s="160">
        <f t="shared" si="15"/>
        <v>4.4843274510817377E-3</v>
      </c>
    </row>
    <row r="443" spans="2:4" x14ac:dyDescent="0.25">
      <c r="B443" s="12">
        <v>42324</v>
      </c>
      <c r="C443" s="18">
        <v>279.59265099999999</v>
      </c>
      <c r="D443" s="160">
        <f t="shared" si="15"/>
        <v>-0.15530313782920857</v>
      </c>
    </row>
    <row r="444" spans="2:4" x14ac:dyDescent="0.25">
      <c r="B444" s="12">
        <v>42317</v>
      </c>
      <c r="C444" s="18">
        <v>330.99761999999998</v>
      </c>
      <c r="D444" s="160">
        <f t="shared" si="15"/>
        <v>-7.1240066479823283E-2</v>
      </c>
    </row>
    <row r="445" spans="2:4" x14ac:dyDescent="0.25">
      <c r="B445" s="12">
        <v>42310</v>
      </c>
      <c r="C445" s="18">
        <v>356.38662699999998</v>
      </c>
      <c r="D445" s="160">
        <f t="shared" si="15"/>
        <v>-7.9352177092313458E-2</v>
      </c>
    </row>
    <row r="446" spans="2:4" x14ac:dyDescent="0.25">
      <c r="B446" s="12">
        <v>42303</v>
      </c>
      <c r="C446" s="18">
        <v>387.10418700000002</v>
      </c>
      <c r="D446" s="160">
        <f t="shared" si="15"/>
        <v>-0.12349194469053526</v>
      </c>
    </row>
    <row r="447" spans="2:4" x14ac:dyDescent="0.25">
      <c r="B447" s="12">
        <v>42296</v>
      </c>
      <c r="C447" s="18">
        <v>441.64361600000001</v>
      </c>
      <c r="D447" s="160">
        <f t="shared" si="15"/>
        <v>-9.6215436606451599E-2</v>
      </c>
    </row>
    <row r="448" spans="2:4" x14ac:dyDescent="0.25">
      <c r="B448" s="12">
        <v>42289</v>
      </c>
      <c r="C448" s="18">
        <v>488.66027800000001</v>
      </c>
      <c r="D448" s="160">
        <f t="shared" si="15"/>
        <v>-9.5707570403958275E-2</v>
      </c>
    </row>
    <row r="449" spans="2:4" x14ac:dyDescent="0.25">
      <c r="B449" s="12">
        <v>42282</v>
      </c>
      <c r="C449" s="18">
        <v>540.378601</v>
      </c>
      <c r="D449" s="160">
        <f t="shared" si="15"/>
        <v>0.15938113200050075</v>
      </c>
    </row>
    <row r="450" spans="2:4" x14ac:dyDescent="0.25">
      <c r="B450" s="12">
        <v>42275</v>
      </c>
      <c r="C450" s="18">
        <v>466.092285</v>
      </c>
      <c r="D450" s="160">
        <f t="shared" si="15"/>
        <v>2.7643383296663382E-2</v>
      </c>
    </row>
    <row r="451" spans="2:4" x14ac:dyDescent="0.25">
      <c r="B451" s="12">
        <v>42268</v>
      </c>
      <c r="C451" s="18">
        <v>453.55450400000001</v>
      </c>
      <c r="D451" s="160">
        <f t="shared" ref="D451:D514" si="16">C451/C452-1</f>
        <v>-8.2434984467915862E-2</v>
      </c>
    </row>
    <row r="452" spans="2:4" x14ac:dyDescent="0.25">
      <c r="B452" s="12">
        <v>42261</v>
      </c>
      <c r="C452" s="18">
        <v>494.30230699999998</v>
      </c>
      <c r="D452" s="160">
        <f t="shared" si="16"/>
        <v>6.554062821705875E-2</v>
      </c>
    </row>
    <row r="453" spans="2:4" x14ac:dyDescent="0.25">
      <c r="B453" s="12">
        <v>42254</v>
      </c>
      <c r="C453" s="18">
        <v>463.89813199999998</v>
      </c>
      <c r="D453" s="160">
        <f t="shared" si="16"/>
        <v>-7.0565369528528765E-2</v>
      </c>
    </row>
    <row r="454" spans="2:4" x14ac:dyDescent="0.25">
      <c r="B454" s="12">
        <v>42247</v>
      </c>
      <c r="C454" s="18">
        <v>499.11862200000002</v>
      </c>
      <c r="D454" s="160">
        <f t="shared" si="16"/>
        <v>-4.8823357971618075E-2</v>
      </c>
    </row>
    <row r="455" spans="2:4" x14ac:dyDescent="0.25">
      <c r="B455" s="12">
        <v>42240</v>
      </c>
      <c r="C455" s="18">
        <v>524.73809800000004</v>
      </c>
      <c r="D455" s="160">
        <f t="shared" si="16"/>
        <v>6.5162838470527173E-2</v>
      </c>
    </row>
    <row r="456" spans="2:4" x14ac:dyDescent="0.25">
      <c r="B456" s="12">
        <v>42233</v>
      </c>
      <c r="C456" s="18">
        <v>492.636505</v>
      </c>
      <c r="D456" s="160">
        <f t="shared" si="16"/>
        <v>-9.4724826341680446E-2</v>
      </c>
    </row>
    <row r="457" spans="2:4" x14ac:dyDescent="0.25">
      <c r="B457" s="12">
        <v>42226</v>
      </c>
      <c r="C457" s="18">
        <v>544.18426499999998</v>
      </c>
      <c r="D457" s="160">
        <f t="shared" si="16"/>
        <v>-2.5428514119225198E-2</v>
      </c>
    </row>
    <row r="458" spans="2:4" x14ac:dyDescent="0.25">
      <c r="B458" s="12">
        <v>42219</v>
      </c>
      <c r="C458" s="18">
        <v>558.38311799999997</v>
      </c>
      <c r="D458" s="160">
        <f t="shared" si="16"/>
        <v>-7.3732745932307719E-2</v>
      </c>
    </row>
    <row r="459" spans="2:4" x14ac:dyDescent="0.25">
      <c r="B459" s="12">
        <v>42212</v>
      </c>
      <c r="C459" s="18">
        <v>602.83154300000001</v>
      </c>
      <c r="D459" s="160">
        <f t="shared" si="16"/>
        <v>1.3492551810468933E-2</v>
      </c>
    </row>
    <row r="460" spans="2:4" x14ac:dyDescent="0.25">
      <c r="B460" s="12">
        <v>42205</v>
      </c>
      <c r="C460" s="18">
        <v>594.80609100000004</v>
      </c>
      <c r="D460" s="160">
        <f t="shared" si="16"/>
        <v>-2.3314840281493665E-2</v>
      </c>
    </row>
    <row r="461" spans="2:4" x14ac:dyDescent="0.25">
      <c r="B461" s="12">
        <v>42198</v>
      </c>
      <c r="C461" s="18">
        <v>609.00494400000002</v>
      </c>
      <c r="D461" s="160">
        <f t="shared" si="16"/>
        <v>-0.11722585644711281</v>
      </c>
    </row>
    <row r="462" spans="2:4" x14ac:dyDescent="0.25">
      <c r="B462" s="12">
        <v>42191</v>
      </c>
      <c r="C462" s="18">
        <v>689.87628199999995</v>
      </c>
      <c r="D462" s="160">
        <f t="shared" si="16"/>
        <v>-2.4869217165402246E-2</v>
      </c>
    </row>
    <row r="463" spans="2:4" x14ac:dyDescent="0.25">
      <c r="B463" s="12">
        <v>42184</v>
      </c>
      <c r="C463" s="18">
        <v>707.47051999999996</v>
      </c>
      <c r="D463" s="160">
        <f t="shared" si="16"/>
        <v>-9.9351584065147103E-3</v>
      </c>
    </row>
    <row r="464" spans="2:4" x14ac:dyDescent="0.25">
      <c r="B464" s="12">
        <v>42177</v>
      </c>
      <c r="C464" s="18">
        <v>714.569885</v>
      </c>
      <c r="D464" s="160">
        <f t="shared" si="16"/>
        <v>-7.2899565481698847E-3</v>
      </c>
    </row>
    <row r="465" spans="2:4" x14ac:dyDescent="0.25">
      <c r="B465" s="12">
        <v>42170</v>
      </c>
      <c r="C465" s="18">
        <v>719.81732199999999</v>
      </c>
      <c r="D465" s="160">
        <f t="shared" si="16"/>
        <v>6.9085609983479124E-3</v>
      </c>
    </row>
    <row r="466" spans="2:4" x14ac:dyDescent="0.25">
      <c r="B466" s="12">
        <v>42163</v>
      </c>
      <c r="C466" s="18">
        <v>714.87854000000004</v>
      </c>
      <c r="D466" s="160">
        <f t="shared" si="16"/>
        <v>-7.6146119001913037E-3</v>
      </c>
    </row>
    <row r="467" spans="2:4" x14ac:dyDescent="0.25">
      <c r="B467" s="12">
        <v>42156</v>
      </c>
      <c r="C467" s="18">
        <v>720.363831</v>
      </c>
      <c r="D467" s="160">
        <f t="shared" si="16"/>
        <v>-3.9119763954027831E-2</v>
      </c>
    </row>
    <row r="468" spans="2:4" x14ac:dyDescent="0.25">
      <c r="B468" s="12">
        <v>42149</v>
      </c>
      <c r="C468" s="18">
        <v>749.69158900000002</v>
      </c>
      <c r="D468" s="160">
        <f t="shared" si="16"/>
        <v>-0.111835074938616</v>
      </c>
    </row>
    <row r="469" spans="2:4" x14ac:dyDescent="0.25">
      <c r="B469" s="12">
        <v>42142</v>
      </c>
      <c r="C469" s="18">
        <v>844.09051499999998</v>
      </c>
      <c r="D469" s="160">
        <f t="shared" si="16"/>
        <v>-3.6610809876613581E-2</v>
      </c>
    </row>
    <row r="470" spans="2:4" x14ac:dyDescent="0.25">
      <c r="B470" s="12">
        <v>42135</v>
      </c>
      <c r="C470" s="18">
        <v>876.16772500000002</v>
      </c>
      <c r="D470" s="160">
        <f t="shared" si="16"/>
        <v>8.4387750521079941E-3</v>
      </c>
    </row>
    <row r="471" spans="2:4" x14ac:dyDescent="0.25">
      <c r="B471" s="12">
        <v>42128</v>
      </c>
      <c r="C471" s="18">
        <v>868.83581500000003</v>
      </c>
      <c r="D471" s="160">
        <f t="shared" si="16"/>
        <v>4.7128176761679796E-2</v>
      </c>
    </row>
    <row r="472" spans="2:4" x14ac:dyDescent="0.25">
      <c r="B472" s="12">
        <v>42121</v>
      </c>
      <c r="C472" s="18">
        <v>829.73205600000006</v>
      </c>
      <c r="D472" s="160">
        <f t="shared" si="16"/>
        <v>0.11311473472967193</v>
      </c>
    </row>
    <row r="473" spans="2:4" x14ac:dyDescent="0.25">
      <c r="B473" s="12">
        <v>42114</v>
      </c>
      <c r="C473" s="18">
        <v>745.41467299999999</v>
      </c>
      <c r="D473" s="160">
        <f t="shared" si="16"/>
        <v>-8.3051411635968631E-2</v>
      </c>
    </row>
    <row r="474" spans="2:4" x14ac:dyDescent="0.25">
      <c r="B474" s="12">
        <v>42107</v>
      </c>
      <c r="C474" s="18">
        <v>812.92962599999998</v>
      </c>
      <c r="D474" s="160">
        <f t="shared" si="16"/>
        <v>5.8893767247052864E-2</v>
      </c>
    </row>
    <row r="475" spans="2:4" x14ac:dyDescent="0.25">
      <c r="B475" s="12">
        <v>42100</v>
      </c>
      <c r="C475" s="18">
        <v>767.71594200000004</v>
      </c>
      <c r="D475" s="160">
        <f t="shared" si="16"/>
        <v>0.25024866761875542</v>
      </c>
    </row>
    <row r="476" spans="2:4" x14ac:dyDescent="0.25">
      <c r="B476" s="12">
        <v>42093</v>
      </c>
      <c r="C476" s="18">
        <v>614.05059800000004</v>
      </c>
      <c r="D476" s="160">
        <f t="shared" si="16"/>
        <v>2.6557883367396506E-2</v>
      </c>
    </row>
    <row r="477" spans="2:4" x14ac:dyDescent="0.25">
      <c r="B477" s="12">
        <v>42086</v>
      </c>
      <c r="C477" s="18">
        <v>598.16461200000003</v>
      </c>
      <c r="D477" s="160">
        <f t="shared" si="16"/>
        <v>-4.905314142465611E-2</v>
      </c>
    </row>
    <row r="478" spans="2:4" x14ac:dyDescent="0.25">
      <c r="B478" s="12">
        <v>42079</v>
      </c>
      <c r="C478" s="18">
        <v>629.02002000000005</v>
      </c>
      <c r="D478" s="160">
        <f t="shared" si="16"/>
        <v>-0.11744529382712787</v>
      </c>
    </row>
    <row r="479" spans="2:4" x14ac:dyDescent="0.25">
      <c r="B479" s="12">
        <v>42072</v>
      </c>
      <c r="C479" s="18">
        <v>712.72637899999995</v>
      </c>
      <c r="D479" s="160">
        <f t="shared" si="16"/>
        <v>-8.3886534995163964E-2</v>
      </c>
    </row>
    <row r="480" spans="2:4" x14ac:dyDescent="0.25">
      <c r="B480" s="12">
        <v>42065</v>
      </c>
      <c r="C480" s="18">
        <v>777.98919699999999</v>
      </c>
      <c r="D480" s="160">
        <f t="shared" si="16"/>
        <v>-8.8652468416077768E-2</v>
      </c>
    </row>
    <row r="481" spans="2:4" x14ac:dyDescent="0.25">
      <c r="B481" s="12">
        <v>42058</v>
      </c>
      <c r="C481" s="18">
        <v>853.66906700000004</v>
      </c>
      <c r="D481" s="160">
        <f t="shared" si="16"/>
        <v>-2.1512912673800955E-2</v>
      </c>
    </row>
    <row r="482" spans="2:4" x14ac:dyDescent="0.25">
      <c r="B482" s="12">
        <v>42051</v>
      </c>
      <c r="C482" s="18">
        <v>872.43774399999995</v>
      </c>
      <c r="D482" s="160">
        <f t="shared" si="16"/>
        <v>-3.9653443049831871E-2</v>
      </c>
    </row>
    <row r="483" spans="2:4" x14ac:dyDescent="0.25">
      <c r="B483" s="12">
        <v>42044</v>
      </c>
      <c r="C483" s="18">
        <v>908.461365</v>
      </c>
      <c r="D483" s="160">
        <f t="shared" si="16"/>
        <v>-7.2333723164096253E-2</v>
      </c>
    </row>
    <row r="484" spans="2:4" x14ac:dyDescent="0.25">
      <c r="B484" s="12">
        <v>42037</v>
      </c>
      <c r="C484" s="18">
        <v>979.29760699999997</v>
      </c>
      <c r="D484" s="160">
        <f t="shared" si="16"/>
        <v>0.10560478928437034</v>
      </c>
    </row>
    <row r="485" spans="2:4" x14ac:dyDescent="0.25">
      <c r="B485" s="12">
        <v>42030</v>
      </c>
      <c r="C485" s="18">
        <v>885.757385</v>
      </c>
      <c r="D485" s="160">
        <f t="shared" si="16"/>
        <v>-2.7260633397589884E-2</v>
      </c>
    </row>
    <row r="486" spans="2:4" x14ac:dyDescent="0.25">
      <c r="B486" s="12">
        <v>42023</v>
      </c>
      <c r="C486" s="18">
        <v>910.58038299999998</v>
      </c>
      <c r="D486" s="160">
        <f t="shared" si="16"/>
        <v>-2.9677442222118211E-2</v>
      </c>
    </row>
    <row r="487" spans="2:4" x14ac:dyDescent="0.25">
      <c r="B487" s="12">
        <v>42016</v>
      </c>
      <c r="C487" s="18">
        <v>938.43060300000002</v>
      </c>
      <c r="D487" s="160">
        <f t="shared" si="16"/>
        <v>4.5884014391576855E-2</v>
      </c>
    </row>
    <row r="488" spans="2:4" x14ac:dyDescent="0.25">
      <c r="B488" s="12">
        <v>42009</v>
      </c>
      <c r="C488" s="18">
        <v>897.26068099999998</v>
      </c>
      <c r="D488" s="160">
        <f t="shared" si="16"/>
        <v>-8.3204479329177072E-2</v>
      </c>
    </row>
    <row r="489" spans="2:4" x14ac:dyDescent="0.25">
      <c r="B489" s="12">
        <v>42002</v>
      </c>
      <c r="C489" s="18">
        <v>978.69226100000003</v>
      </c>
      <c r="D489" s="160">
        <f t="shared" si="16"/>
        <v>-1.7325159319062533E-2</v>
      </c>
    </row>
    <row r="490" spans="2:4" x14ac:dyDescent="0.25">
      <c r="B490" s="12">
        <v>41995</v>
      </c>
      <c r="C490" s="18">
        <v>995.94720500000005</v>
      </c>
      <c r="D490" s="160">
        <f t="shared" si="16"/>
        <v>-2.8925669552974043E-2</v>
      </c>
    </row>
    <row r="491" spans="2:4" x14ac:dyDescent="0.25">
      <c r="B491" s="12">
        <v>41988</v>
      </c>
      <c r="C491" s="18">
        <v>1025.6137699999999</v>
      </c>
      <c r="D491" s="160">
        <f t="shared" si="16"/>
        <v>0.18378755548059655</v>
      </c>
    </row>
    <row r="492" spans="2:4" x14ac:dyDescent="0.25">
      <c r="B492" s="12">
        <v>41981</v>
      </c>
      <c r="C492" s="18">
        <v>866.38330099999996</v>
      </c>
      <c r="D492" s="160">
        <f t="shared" si="16"/>
        <v>-7.3962510351239019E-2</v>
      </c>
    </row>
    <row r="493" spans="2:4" x14ac:dyDescent="0.25">
      <c r="B493" s="12">
        <v>41974</v>
      </c>
      <c r="C493" s="18">
        <v>935.58123799999998</v>
      </c>
      <c r="D493" s="160">
        <f t="shared" si="16"/>
        <v>7.7643922310337565E-3</v>
      </c>
    </row>
    <row r="494" spans="2:4" x14ac:dyDescent="0.25">
      <c r="B494" s="12">
        <v>41967</v>
      </c>
      <c r="C494" s="18">
        <v>928.37298599999997</v>
      </c>
      <c r="D494" s="160">
        <f t="shared" si="16"/>
        <v>-0.20191062344994681</v>
      </c>
    </row>
    <row r="495" spans="2:4" x14ac:dyDescent="0.25">
      <c r="B495" s="12">
        <v>41960</v>
      </c>
      <c r="C495" s="18">
        <v>1163.244385</v>
      </c>
      <c r="D495" s="160">
        <f t="shared" si="16"/>
        <v>2.4874338764426351E-2</v>
      </c>
    </row>
    <row r="496" spans="2:4" x14ac:dyDescent="0.25">
      <c r="B496" s="12">
        <v>41953</v>
      </c>
      <c r="C496" s="18">
        <v>1135.0117190000001</v>
      </c>
      <c r="D496" s="160">
        <f t="shared" si="16"/>
        <v>-3.4738154766355112E-2</v>
      </c>
    </row>
    <row r="497" spans="2:4" x14ac:dyDescent="0.25">
      <c r="B497" s="12">
        <v>41946</v>
      </c>
      <c r="C497" s="18">
        <v>1175.8588870000001</v>
      </c>
      <c r="D497" s="160">
        <f t="shared" si="16"/>
        <v>6.183876468342886E-2</v>
      </c>
    </row>
    <row r="498" spans="2:4" x14ac:dyDescent="0.25">
      <c r="B498" s="12">
        <v>41939</v>
      </c>
      <c r="C498" s="18">
        <v>1107.3798830000001</v>
      </c>
      <c r="D498" s="160">
        <f t="shared" si="16"/>
        <v>3.7422739198519128E-2</v>
      </c>
    </row>
    <row r="499" spans="2:4" x14ac:dyDescent="0.25">
      <c r="B499" s="12">
        <v>41932</v>
      </c>
      <c r="C499" s="18">
        <v>1067.4335940000001</v>
      </c>
      <c r="D499" s="160">
        <f t="shared" si="16"/>
        <v>-1.0579193160863865E-2</v>
      </c>
    </row>
    <row r="500" spans="2:4" x14ac:dyDescent="0.25">
      <c r="B500" s="12">
        <v>41925</v>
      </c>
      <c r="C500" s="18">
        <v>1078.8469239999999</v>
      </c>
      <c r="D500" s="160">
        <f t="shared" si="16"/>
        <v>-3.7255251076796059E-2</v>
      </c>
    </row>
    <row r="501" spans="2:4" x14ac:dyDescent="0.25">
      <c r="B501" s="12">
        <v>41918</v>
      </c>
      <c r="C501" s="18">
        <v>1120.594971</v>
      </c>
      <c r="D501" s="160">
        <f t="shared" si="16"/>
        <v>-2.6611193482435902E-2</v>
      </c>
    </row>
    <row r="502" spans="2:4" x14ac:dyDescent="0.25">
      <c r="B502" s="12">
        <v>41911</v>
      </c>
      <c r="C502" s="18">
        <v>1151.230591</v>
      </c>
      <c r="D502" s="160">
        <f t="shared" si="16"/>
        <v>-5.4280814634298791E-2</v>
      </c>
    </row>
    <row r="503" spans="2:4" x14ac:dyDescent="0.25">
      <c r="B503" s="12">
        <v>41904</v>
      </c>
      <c r="C503" s="18">
        <v>1217.3070070000001</v>
      </c>
      <c r="D503" s="160">
        <f t="shared" si="16"/>
        <v>-8.36535251276741E-2</v>
      </c>
    </row>
    <row r="504" spans="2:4" x14ac:dyDescent="0.25">
      <c r="B504" s="12">
        <v>41897</v>
      </c>
      <c r="C504" s="18">
        <v>1328.435303</v>
      </c>
      <c r="D504" s="160">
        <f t="shared" si="16"/>
        <v>-5.5318331050244973E-2</v>
      </c>
    </row>
    <row r="505" spans="2:4" x14ac:dyDescent="0.25">
      <c r="B505" s="12">
        <v>41890</v>
      </c>
      <c r="C505" s="18">
        <v>1406.225342</v>
      </c>
      <c r="D505" s="160">
        <f t="shared" si="16"/>
        <v>-3.8801794629320652E-3</v>
      </c>
    </row>
    <row r="506" spans="2:4" x14ac:dyDescent="0.25">
      <c r="B506" s="12">
        <v>41883</v>
      </c>
      <c r="C506" s="18">
        <v>1411.7030030000001</v>
      </c>
      <c r="D506" s="160">
        <f t="shared" si="16"/>
        <v>-7.1358251673837358E-2</v>
      </c>
    </row>
    <row r="507" spans="2:4" x14ac:dyDescent="0.25">
      <c r="B507" s="12">
        <v>41876</v>
      </c>
      <c r="C507" s="18">
        <v>1520.1804199999999</v>
      </c>
      <c r="D507" s="160">
        <f t="shared" si="16"/>
        <v>3.4994950824912774E-2</v>
      </c>
    </row>
    <row r="508" spans="2:4" x14ac:dyDescent="0.25">
      <c r="B508" s="12">
        <v>41869</v>
      </c>
      <c r="C508" s="18">
        <v>1468.780518</v>
      </c>
      <c r="D508" s="160">
        <f t="shared" si="16"/>
        <v>-1.2258915786829916E-2</v>
      </c>
    </row>
    <row r="509" spans="2:4" x14ac:dyDescent="0.25">
      <c r="B509" s="12">
        <v>41862</v>
      </c>
      <c r="C509" s="18">
        <v>1487.009644</v>
      </c>
      <c r="D509" s="160">
        <f t="shared" si="16"/>
        <v>-5.3966952395883006E-3</v>
      </c>
    </row>
    <row r="510" spans="2:4" x14ac:dyDescent="0.25">
      <c r="B510" s="12">
        <v>41855</v>
      </c>
      <c r="C510" s="18">
        <v>1495.078125</v>
      </c>
      <c r="D510" s="160">
        <f t="shared" si="16"/>
        <v>5.637669568586956E-2</v>
      </c>
    </row>
    <row r="511" spans="2:4" x14ac:dyDescent="0.25">
      <c r="B511" s="12">
        <v>41848</v>
      </c>
      <c r="C511" s="18">
        <v>1415.288818</v>
      </c>
      <c r="D511" s="160">
        <f t="shared" si="16"/>
        <v>-4.0907285050080455E-2</v>
      </c>
    </row>
    <row r="512" spans="2:4" x14ac:dyDescent="0.25">
      <c r="B512" s="12">
        <v>41841</v>
      </c>
      <c r="C512" s="18">
        <v>1475.6538089999999</v>
      </c>
      <c r="D512" s="160">
        <f t="shared" si="16"/>
        <v>-7.8360765230685026E-3</v>
      </c>
    </row>
    <row r="513" spans="2:4" x14ac:dyDescent="0.25">
      <c r="B513" s="12">
        <v>41834</v>
      </c>
      <c r="C513" s="18">
        <v>1487.3084719999999</v>
      </c>
      <c r="D513" s="160">
        <f t="shared" si="16"/>
        <v>-5.9916102507352464E-3</v>
      </c>
    </row>
    <row r="514" spans="2:4" x14ac:dyDescent="0.25">
      <c r="B514" s="12">
        <v>41827</v>
      </c>
      <c r="C514" s="18">
        <v>1496.2735600000001</v>
      </c>
      <c r="D514" s="160">
        <f t="shared" si="16"/>
        <v>-8.0947089464167066E-2</v>
      </c>
    </row>
    <row r="515" spans="2:4" x14ac:dyDescent="0.25">
      <c r="B515" s="12">
        <v>41820</v>
      </c>
      <c r="C515" s="18">
        <v>1628.060303</v>
      </c>
      <c r="D515" s="160">
        <f t="shared" ref="D515:D578" si="17">C515/C516-1</f>
        <v>-2.6099476932379129E-2</v>
      </c>
    </row>
    <row r="516" spans="2:4" x14ac:dyDescent="0.25">
      <c r="B516" s="12">
        <v>41813</v>
      </c>
      <c r="C516" s="18">
        <v>1671.690552</v>
      </c>
      <c r="D516" s="160">
        <f t="shared" si="17"/>
        <v>-1.0712530120318142E-3</v>
      </c>
    </row>
    <row r="517" spans="2:4" x14ac:dyDescent="0.25">
      <c r="B517" s="12">
        <v>41806</v>
      </c>
      <c r="C517" s="18">
        <v>1673.4832759999999</v>
      </c>
      <c r="D517" s="160">
        <f t="shared" si="17"/>
        <v>2.5077705663427485E-2</v>
      </c>
    </row>
    <row r="518" spans="2:4" x14ac:dyDescent="0.25">
      <c r="B518" s="12">
        <v>41799</v>
      </c>
      <c r="C518" s="18">
        <v>1632.5428469999999</v>
      </c>
      <c r="D518" s="160">
        <f t="shared" si="17"/>
        <v>2.6071634416288125E-2</v>
      </c>
    </row>
    <row r="519" spans="2:4" x14ac:dyDescent="0.25">
      <c r="B519" s="12">
        <v>41792</v>
      </c>
      <c r="C519" s="18">
        <v>1591.061279</v>
      </c>
      <c r="D519" s="160">
        <f t="shared" si="17"/>
        <v>2.6477485657723232E-2</v>
      </c>
    </row>
    <row r="520" spans="2:4" x14ac:dyDescent="0.25">
      <c r="B520" s="12">
        <v>41785</v>
      </c>
      <c r="C520" s="18">
        <v>1550.02063</v>
      </c>
      <c r="D520" s="160">
        <f t="shared" si="17"/>
        <v>3.9282023058931248E-2</v>
      </c>
    </row>
    <row r="521" spans="2:4" x14ac:dyDescent="0.25">
      <c r="B521" s="12">
        <v>41778</v>
      </c>
      <c r="C521" s="18">
        <v>1491.434082</v>
      </c>
      <c r="D521" s="160">
        <f t="shared" si="17"/>
        <v>-7.3237109696743241E-3</v>
      </c>
    </row>
    <row r="522" spans="2:4" x14ac:dyDescent="0.25">
      <c r="B522" s="12">
        <v>41771</v>
      </c>
      <c r="C522" s="18">
        <v>1502.4375</v>
      </c>
      <c r="D522" s="160">
        <f t="shared" si="17"/>
        <v>1.4457624514825129E-2</v>
      </c>
    </row>
    <row r="523" spans="2:4" x14ac:dyDescent="0.25">
      <c r="B523" s="12">
        <v>41764</v>
      </c>
      <c r="C523" s="18">
        <v>1481.0253909999999</v>
      </c>
      <c r="D523" s="160">
        <f t="shared" si="17"/>
        <v>-6.97898158934529E-3</v>
      </c>
    </row>
    <row r="524" spans="2:4" x14ac:dyDescent="0.25">
      <c r="B524" s="12">
        <v>41757</v>
      </c>
      <c r="C524" s="18">
        <v>1491.434082</v>
      </c>
      <c r="D524" s="160">
        <f t="shared" si="17"/>
        <v>-3.2600354516041263E-2</v>
      </c>
    </row>
    <row r="525" spans="2:4" x14ac:dyDescent="0.25">
      <c r="B525" s="12">
        <v>41750</v>
      </c>
      <c r="C525" s="18">
        <v>1541.6938479999999</v>
      </c>
      <c r="D525" s="160">
        <f t="shared" si="17"/>
        <v>5.5589568486278385E-2</v>
      </c>
    </row>
    <row r="526" spans="2:4" x14ac:dyDescent="0.25">
      <c r="B526" s="12">
        <v>41743</v>
      </c>
      <c r="C526" s="18">
        <v>1460.505005</v>
      </c>
      <c r="D526" s="160">
        <f t="shared" si="17"/>
        <v>3.3677113251573187E-2</v>
      </c>
    </row>
    <row r="527" spans="2:4" x14ac:dyDescent="0.25">
      <c r="B527" s="12">
        <v>41736</v>
      </c>
      <c r="C527" s="18">
        <v>1412.921875</v>
      </c>
      <c r="D527" s="160">
        <f t="shared" si="17"/>
        <v>-2.463553158426135E-2</v>
      </c>
    </row>
    <row r="528" spans="2:4" x14ac:dyDescent="0.25">
      <c r="B528" s="12">
        <v>41729</v>
      </c>
      <c r="C528" s="18">
        <v>1448.6091309999999</v>
      </c>
      <c r="D528" s="160">
        <f t="shared" si="17"/>
        <v>6.404791698249479E-3</v>
      </c>
    </row>
    <row r="529" spans="2:4" x14ac:dyDescent="0.25">
      <c r="B529" s="12">
        <v>41722</v>
      </c>
      <c r="C529" s="18">
        <v>1439.3901370000001</v>
      </c>
      <c r="D529" s="160">
        <f t="shared" si="17"/>
        <v>1.0860626432459775E-2</v>
      </c>
    </row>
    <row r="530" spans="2:4" x14ac:dyDescent="0.25">
      <c r="B530" s="12">
        <v>41715</v>
      </c>
      <c r="C530" s="18">
        <v>1423.9254149999999</v>
      </c>
      <c r="D530" s="160">
        <f t="shared" si="17"/>
        <v>4.1548833606928293E-2</v>
      </c>
    </row>
    <row r="531" spans="2:4" x14ac:dyDescent="0.25">
      <c r="B531" s="12">
        <v>41708</v>
      </c>
      <c r="C531" s="18">
        <v>1367.123047</v>
      </c>
      <c r="D531" s="160">
        <f t="shared" si="17"/>
        <v>-7.37456453703077E-2</v>
      </c>
    </row>
    <row r="532" spans="2:4" x14ac:dyDescent="0.25">
      <c r="B532" s="12">
        <v>41701</v>
      </c>
      <c r="C532" s="18">
        <v>1475.9693600000001</v>
      </c>
      <c r="D532" s="160">
        <f t="shared" si="17"/>
        <v>2.3948478593711187E-2</v>
      </c>
    </row>
    <row r="533" spans="2:4" x14ac:dyDescent="0.25">
      <c r="B533" s="12">
        <v>41694</v>
      </c>
      <c r="C533" s="18">
        <v>1441.4488530000001</v>
      </c>
      <c r="D533" s="160">
        <f t="shared" si="17"/>
        <v>2.915073985701655E-2</v>
      </c>
    </row>
    <row r="534" spans="2:4" x14ac:dyDescent="0.25">
      <c r="B534" s="12">
        <v>41687</v>
      </c>
      <c r="C534" s="18">
        <v>1400.619751</v>
      </c>
      <c r="D534" s="160">
        <f t="shared" si="17"/>
        <v>-1.9672715779085581E-2</v>
      </c>
    </row>
    <row r="535" spans="2:4" x14ac:dyDescent="0.25">
      <c r="B535" s="12">
        <v>41680</v>
      </c>
      <c r="C535" s="18">
        <v>1428.7266850000001</v>
      </c>
      <c r="D535" s="160">
        <f t="shared" si="17"/>
        <v>1.942157911222786E-2</v>
      </c>
    </row>
    <row r="536" spans="2:4" x14ac:dyDescent="0.25">
      <c r="B536" s="12">
        <v>41673</v>
      </c>
      <c r="C536" s="18">
        <v>1401.507202</v>
      </c>
      <c r="D536" s="160">
        <f t="shared" si="17"/>
        <v>-8.6403000381322315E-2</v>
      </c>
    </row>
    <row r="537" spans="2:4" x14ac:dyDescent="0.25">
      <c r="B537" s="12">
        <v>41666</v>
      </c>
      <c r="C537" s="18">
        <v>1534.054077</v>
      </c>
      <c r="D537" s="160">
        <f t="shared" si="17"/>
        <v>7.578705702415478E-3</v>
      </c>
    </row>
    <row r="538" spans="2:4" x14ac:dyDescent="0.25">
      <c r="B538" s="12">
        <v>41659</v>
      </c>
      <c r="C538" s="18">
        <v>1522.5153809999999</v>
      </c>
      <c r="D538" s="160">
        <f t="shared" si="17"/>
        <v>-8.79121898389571E-2</v>
      </c>
    </row>
    <row r="539" spans="2:4" x14ac:dyDescent="0.25">
      <c r="B539" s="12">
        <v>41652</v>
      </c>
      <c r="C539" s="18">
        <v>1669.264038</v>
      </c>
      <c r="D539" s="160">
        <f t="shared" si="17"/>
        <v>-5.2242568833736125E-2</v>
      </c>
    </row>
    <row r="540" spans="2:4" x14ac:dyDescent="0.25">
      <c r="B540" s="12">
        <v>41645</v>
      </c>
      <c r="C540" s="18">
        <v>1761.2777100000001</v>
      </c>
      <c r="D540" s="160">
        <f t="shared" si="17"/>
        <v>-3.8486255004550607E-3</v>
      </c>
    </row>
    <row r="541" spans="2:4" x14ac:dyDescent="0.25">
      <c r="B541" s="12">
        <v>41638</v>
      </c>
      <c r="C541" s="18">
        <v>1768.0823969999999</v>
      </c>
      <c r="D541" s="160">
        <f t="shared" si="17"/>
        <v>2.8040611598280973E-2</v>
      </c>
    </row>
    <row r="542" spans="2:4" x14ac:dyDescent="0.25">
      <c r="B542" s="12">
        <v>41631</v>
      </c>
      <c r="C542" s="18">
        <v>1719.856567</v>
      </c>
      <c r="D542" s="160">
        <f t="shared" si="17"/>
        <v>2.4317113225829745E-2</v>
      </c>
    </row>
    <row r="543" spans="2:4" x14ac:dyDescent="0.25">
      <c r="B543" s="12">
        <v>41624</v>
      </c>
      <c r="C543" s="18">
        <v>1679.027466</v>
      </c>
      <c r="D543" s="160">
        <f t="shared" si="17"/>
        <v>1.6842905985877454E-2</v>
      </c>
    </row>
    <row r="544" spans="2:4" x14ac:dyDescent="0.25">
      <c r="B544" s="12">
        <v>41617</v>
      </c>
      <c r="C544" s="18">
        <v>1651.216187</v>
      </c>
      <c r="D544" s="160">
        <f t="shared" si="17"/>
        <v>-3.6033467667513142E-2</v>
      </c>
    </row>
    <row r="545" spans="2:4" x14ac:dyDescent="0.25">
      <c r="B545" s="12">
        <v>41610</v>
      </c>
      <c r="C545" s="18">
        <v>1712.939331</v>
      </c>
      <c r="D545" s="160">
        <f t="shared" si="17"/>
        <v>1.946007649938708E-2</v>
      </c>
    </row>
    <row r="546" spans="2:4" x14ac:dyDescent="0.25">
      <c r="B546" s="12">
        <v>41603</v>
      </c>
      <c r="C546" s="18">
        <v>1680.2416989999999</v>
      </c>
      <c r="D546" s="160">
        <f t="shared" si="17"/>
        <v>-1.1095711600149216E-2</v>
      </c>
    </row>
    <row r="547" spans="2:4" x14ac:dyDescent="0.25">
      <c r="B547" s="12">
        <v>41596</v>
      </c>
      <c r="C547" s="18">
        <v>1699.0943600000001</v>
      </c>
      <c r="D547" s="160">
        <f t="shared" si="17"/>
        <v>-6.9977553115869062E-2</v>
      </c>
    </row>
    <row r="548" spans="2:4" x14ac:dyDescent="0.25">
      <c r="B548" s="12">
        <v>41589</v>
      </c>
      <c r="C548" s="18">
        <v>1826.939087</v>
      </c>
      <c r="D548" s="160">
        <f t="shared" si="17"/>
        <v>3.006144670802513E-2</v>
      </c>
    </row>
    <row r="549" spans="2:4" x14ac:dyDescent="0.25">
      <c r="B549" s="12">
        <v>41582</v>
      </c>
      <c r="C549" s="18">
        <v>1773.6214600000001</v>
      </c>
      <c r="D549" s="160">
        <f t="shared" si="17"/>
        <v>3.6674132824037198E-3</v>
      </c>
    </row>
    <row r="550" spans="2:4" x14ac:dyDescent="0.25">
      <c r="B550" s="12">
        <v>41575</v>
      </c>
      <c r="C550" s="18">
        <v>1767.140625</v>
      </c>
      <c r="D550" s="160">
        <f t="shared" si="17"/>
        <v>6.6711551575360239E-4</v>
      </c>
    </row>
    <row r="551" spans="2:4" x14ac:dyDescent="0.25">
      <c r="B551" s="12">
        <v>41568</v>
      </c>
      <c r="C551" s="18">
        <v>1765.962524</v>
      </c>
      <c r="D551" s="160">
        <f t="shared" si="17"/>
        <v>-3.9262826107876014E-2</v>
      </c>
    </row>
    <row r="552" spans="2:4" x14ac:dyDescent="0.25">
      <c r="B552" s="12">
        <v>41561</v>
      </c>
      <c r="C552" s="18">
        <v>1838.1328129999999</v>
      </c>
      <c r="D552" s="160">
        <f t="shared" si="17"/>
        <v>4.4876153309286959E-2</v>
      </c>
    </row>
    <row r="553" spans="2:4" x14ac:dyDescent="0.25">
      <c r="B553" s="12">
        <v>41554</v>
      </c>
      <c r="C553" s="18">
        <v>1759.1872559999999</v>
      </c>
      <c r="D553" s="160">
        <f t="shared" si="17"/>
        <v>1.6164843099184756E-2</v>
      </c>
    </row>
    <row r="554" spans="2:4" x14ac:dyDescent="0.25">
      <c r="B554" s="12">
        <v>41547</v>
      </c>
      <c r="C554" s="18">
        <v>1731.2026370000001</v>
      </c>
      <c r="D554" s="160">
        <f t="shared" si="17"/>
        <v>-1.6989826858734292E-3</v>
      </c>
    </row>
    <row r="555" spans="2:4" x14ac:dyDescent="0.25">
      <c r="B555" s="12">
        <v>41540</v>
      </c>
      <c r="C555" s="18">
        <v>1734.1489260000001</v>
      </c>
      <c r="D555" s="160">
        <f t="shared" si="17"/>
        <v>2.8961981851485241E-3</v>
      </c>
    </row>
    <row r="556" spans="2:4" x14ac:dyDescent="0.25">
      <c r="B556" s="12">
        <v>41533</v>
      </c>
      <c r="C556" s="18">
        <v>1729.140991</v>
      </c>
      <c r="D556" s="160">
        <f t="shared" si="17"/>
        <v>2.5148449816109419E-2</v>
      </c>
    </row>
    <row r="557" spans="2:4" x14ac:dyDescent="0.25">
      <c r="B557" s="12">
        <v>41526</v>
      </c>
      <c r="C557" s="18">
        <v>1686.722534</v>
      </c>
      <c r="D557" s="160">
        <f t="shared" si="17"/>
        <v>1.442276335087489E-2</v>
      </c>
    </row>
    <row r="558" spans="2:4" x14ac:dyDescent="0.25">
      <c r="B558" s="12">
        <v>41519</v>
      </c>
      <c r="C558" s="18">
        <v>1662.741211</v>
      </c>
      <c r="D558" s="160">
        <f t="shared" si="17"/>
        <v>5.0963794041130495E-2</v>
      </c>
    </row>
    <row r="559" spans="2:4" x14ac:dyDescent="0.25">
      <c r="B559" s="12">
        <v>41512</v>
      </c>
      <c r="C559" s="18">
        <v>1582.1108400000001</v>
      </c>
      <c r="D559" s="160">
        <f t="shared" si="17"/>
        <v>-3.0890820015979314E-2</v>
      </c>
    </row>
    <row r="560" spans="2:4" x14ac:dyDescent="0.25">
      <c r="B560" s="12">
        <v>41505</v>
      </c>
      <c r="C560" s="18">
        <v>1632.5413820000001</v>
      </c>
      <c r="D560" s="160">
        <f t="shared" si="17"/>
        <v>1.3469347218622696E-2</v>
      </c>
    </row>
    <row r="561" spans="2:4" x14ac:dyDescent="0.25">
      <c r="B561" s="12">
        <v>41498</v>
      </c>
      <c r="C561" s="18">
        <v>1610.8443600000001</v>
      </c>
      <c r="D561" s="160">
        <f t="shared" si="17"/>
        <v>-1.7349364830852587E-2</v>
      </c>
    </row>
    <row r="562" spans="2:4" x14ac:dyDescent="0.25">
      <c r="B562" s="12">
        <v>41491</v>
      </c>
      <c r="C562" s="18">
        <v>1639.2849120000001</v>
      </c>
      <c r="D562" s="160">
        <f t="shared" si="17"/>
        <v>-8.1183141691079319E-2</v>
      </c>
    </row>
    <row r="563" spans="2:4" x14ac:dyDescent="0.25">
      <c r="B563" s="12">
        <v>41484</v>
      </c>
      <c r="C563" s="18">
        <v>1784.1258539999999</v>
      </c>
      <c r="D563" s="160">
        <f t="shared" si="17"/>
        <v>1.6708299093319168E-2</v>
      </c>
    </row>
    <row r="564" spans="2:4" x14ac:dyDescent="0.25">
      <c r="B564" s="12">
        <v>41477</v>
      </c>
      <c r="C564" s="18">
        <v>1754.80603</v>
      </c>
      <c r="D564" s="160">
        <f t="shared" si="17"/>
        <v>-2.1099044229114683E-2</v>
      </c>
    </row>
    <row r="565" spans="2:4" x14ac:dyDescent="0.25">
      <c r="B565" s="12">
        <v>41470</v>
      </c>
      <c r="C565" s="18">
        <v>1792.628784</v>
      </c>
      <c r="D565" s="160">
        <f t="shared" si="17"/>
        <v>2.2066072718027296E-2</v>
      </c>
    </row>
    <row r="566" spans="2:4" x14ac:dyDescent="0.25">
      <c r="B566" s="12">
        <v>41463</v>
      </c>
      <c r="C566" s="18">
        <v>1753.926514</v>
      </c>
      <c r="D566" s="160">
        <f t="shared" si="17"/>
        <v>4.2523632825491209E-2</v>
      </c>
    </row>
    <row r="567" spans="2:4" x14ac:dyDescent="0.25">
      <c r="B567" s="12">
        <v>41456</v>
      </c>
      <c r="C567" s="18">
        <v>1682.385376</v>
      </c>
      <c r="D567" s="160">
        <f t="shared" si="17"/>
        <v>7.1968516438596364E-3</v>
      </c>
    </row>
    <row r="568" spans="2:4" x14ac:dyDescent="0.25">
      <c r="B568" s="12">
        <v>41449</v>
      </c>
      <c r="C568" s="18">
        <v>1670.364014</v>
      </c>
      <c r="D568" s="160">
        <f t="shared" si="17"/>
        <v>1.8412535027608534E-2</v>
      </c>
    </row>
    <row r="569" spans="2:4" x14ac:dyDescent="0.25">
      <c r="B569" s="12">
        <v>41442</v>
      </c>
      <c r="C569" s="18">
        <v>1640.1644289999999</v>
      </c>
      <c r="D569" s="160">
        <f t="shared" si="17"/>
        <v>-2.560520646695108E-2</v>
      </c>
    </row>
    <row r="570" spans="2:4" x14ac:dyDescent="0.25">
      <c r="B570" s="12">
        <v>41435</v>
      </c>
      <c r="C570" s="18">
        <v>1683.2647710000001</v>
      </c>
      <c r="D570" s="160">
        <f t="shared" si="17"/>
        <v>9.6727722238594271E-3</v>
      </c>
    </row>
    <row r="571" spans="2:4" x14ac:dyDescent="0.25">
      <c r="B571" s="12">
        <v>41428</v>
      </c>
      <c r="C571" s="18">
        <v>1667.1389160000001</v>
      </c>
      <c r="D571" s="160">
        <f t="shared" si="17"/>
        <v>3.6743539126806724E-2</v>
      </c>
    </row>
    <row r="572" spans="2:4" x14ac:dyDescent="0.25">
      <c r="B572" s="12">
        <v>41421</v>
      </c>
      <c r="C572" s="18">
        <v>1608.053345</v>
      </c>
      <c r="D572" s="160">
        <f t="shared" si="17"/>
        <v>-2.7537533778546952E-2</v>
      </c>
    </row>
    <row r="573" spans="2:4" x14ac:dyDescent="0.25">
      <c r="B573" s="12">
        <v>41414</v>
      </c>
      <c r="C573" s="18">
        <v>1653.589111</v>
      </c>
      <c r="D573" s="160">
        <f t="shared" si="17"/>
        <v>-1.7857172862027815E-2</v>
      </c>
    </row>
    <row r="574" spans="2:4" x14ac:dyDescent="0.25">
      <c r="B574" s="12">
        <v>41407</v>
      </c>
      <c r="C574" s="18">
        <v>1683.654419</v>
      </c>
      <c r="D574" s="160">
        <f t="shared" si="17"/>
        <v>3.6478100453193107E-2</v>
      </c>
    </row>
    <row r="575" spans="2:4" x14ac:dyDescent="0.25">
      <c r="B575" s="12">
        <v>41400</v>
      </c>
      <c r="C575" s="18">
        <v>1624.399414</v>
      </c>
      <c r="D575" s="160">
        <f t="shared" si="17"/>
        <v>2.7510983972401704E-2</v>
      </c>
    </row>
    <row r="576" spans="2:4" x14ac:dyDescent="0.25">
      <c r="B576" s="12">
        <v>41393</v>
      </c>
      <c r="C576" s="18">
        <v>1580.9071039999999</v>
      </c>
      <c r="D576" s="160">
        <f t="shared" si="17"/>
        <v>7.5029664725145828E-2</v>
      </c>
    </row>
    <row r="577" spans="2:4" x14ac:dyDescent="0.25">
      <c r="B577" s="12">
        <v>41386</v>
      </c>
      <c r="C577" s="18">
        <v>1470.5706789999999</v>
      </c>
      <c r="D577" s="160">
        <f t="shared" si="17"/>
        <v>5.3534389242714697E-2</v>
      </c>
    </row>
    <row r="578" spans="2:4" x14ac:dyDescent="0.25">
      <c r="B578" s="12">
        <v>41379</v>
      </c>
      <c r="C578" s="18">
        <v>1395.844971</v>
      </c>
      <c r="D578" s="160">
        <f t="shared" si="17"/>
        <v>-7.0192608251802624E-2</v>
      </c>
    </row>
    <row r="579" spans="2:4" x14ac:dyDescent="0.25">
      <c r="B579" s="12">
        <v>41372</v>
      </c>
      <c r="C579" s="18">
        <v>1501.219482</v>
      </c>
      <c r="D579" s="160">
        <f t="shared" ref="D579:D642" si="18">C579/C580-1</f>
        <v>3.6059586635464269E-2</v>
      </c>
    </row>
    <row r="580" spans="2:4" x14ac:dyDescent="0.25">
      <c r="B580" s="12">
        <v>41365</v>
      </c>
      <c r="C580" s="18">
        <v>1448.9702150000001</v>
      </c>
      <c r="D580" s="160">
        <f t="shared" si="18"/>
        <v>-1.7029701296212729E-2</v>
      </c>
    </row>
    <row r="581" spans="2:4" x14ac:dyDescent="0.25">
      <c r="B581" s="12">
        <v>41358</v>
      </c>
      <c r="C581" s="18">
        <v>1474.0732419999999</v>
      </c>
      <c r="D581" s="160">
        <f t="shared" si="18"/>
        <v>3.1454224917604634E-2</v>
      </c>
    </row>
    <row r="582" spans="2:4" x14ac:dyDescent="0.25">
      <c r="B582" s="12">
        <v>41351</v>
      </c>
      <c r="C582" s="18">
        <v>1429.1213379999999</v>
      </c>
      <c r="D582" s="160">
        <f t="shared" si="18"/>
        <v>1.0735026096642342E-2</v>
      </c>
    </row>
    <row r="583" spans="2:4" x14ac:dyDescent="0.25">
      <c r="B583" s="12">
        <v>41344</v>
      </c>
      <c r="C583" s="18">
        <v>1413.9426269999999</v>
      </c>
      <c r="D583" s="160">
        <f t="shared" si="18"/>
        <v>3.6149419574017516E-2</v>
      </c>
    </row>
    <row r="584" spans="2:4" x14ac:dyDescent="0.25">
      <c r="B584" s="12">
        <v>41337</v>
      </c>
      <c r="C584" s="18">
        <v>1364.6126710000001</v>
      </c>
      <c r="D584" s="160">
        <f t="shared" si="18"/>
        <v>6.8177596429297438E-3</v>
      </c>
    </row>
    <row r="585" spans="2:4" x14ac:dyDescent="0.25">
      <c r="B585" s="12">
        <v>41330</v>
      </c>
      <c r="C585" s="18">
        <v>1355.3720699999999</v>
      </c>
      <c r="D585" s="160">
        <f t="shared" si="18"/>
        <v>-4.3442474603911929E-2</v>
      </c>
    </row>
    <row r="586" spans="2:4" x14ac:dyDescent="0.25">
      <c r="B586" s="12">
        <v>41323</v>
      </c>
      <c r="C586" s="18">
        <v>1416.92688</v>
      </c>
      <c r="D586" s="160">
        <f t="shared" si="18"/>
        <v>-1.8108726624215365E-2</v>
      </c>
    </row>
    <row r="587" spans="2:4" x14ac:dyDescent="0.25">
      <c r="B587" s="12">
        <v>41316</v>
      </c>
      <c r="C587" s="18">
        <v>1443.0588379999999</v>
      </c>
      <c r="D587" s="160">
        <f t="shared" si="18"/>
        <v>6.6842117757253128E-3</v>
      </c>
    </row>
    <row r="588" spans="2:4" x14ac:dyDescent="0.25">
      <c r="B588" s="12">
        <v>41309</v>
      </c>
      <c r="C588" s="18">
        <v>1433.477173</v>
      </c>
      <c r="D588" s="160">
        <f t="shared" si="18"/>
        <v>-8.0961082582620136E-4</v>
      </c>
    </row>
    <row r="589" spans="2:4" x14ac:dyDescent="0.25">
      <c r="B589" s="12">
        <v>41302</v>
      </c>
      <c r="C589" s="18">
        <v>1434.638672</v>
      </c>
      <c r="D589" s="160">
        <f t="shared" si="18"/>
        <v>3.3682167307261146E-2</v>
      </c>
    </row>
    <row r="590" spans="2:4" x14ac:dyDescent="0.25">
      <c r="B590" s="12">
        <v>41295</v>
      </c>
      <c r="C590" s="18">
        <v>1387.8914789999999</v>
      </c>
      <c r="D590" s="160">
        <f t="shared" si="18"/>
        <v>1.0470414799879091E-3</v>
      </c>
    </row>
    <row r="591" spans="2:4" x14ac:dyDescent="0.25">
      <c r="B591" s="12">
        <v>41288</v>
      </c>
      <c r="C591" s="18">
        <v>1386.4398189999999</v>
      </c>
      <c r="D591" s="160">
        <f t="shared" si="18"/>
        <v>4.852896224186698E-2</v>
      </c>
    </row>
    <row r="592" spans="2:4" x14ac:dyDescent="0.25">
      <c r="B592" s="12">
        <v>41281</v>
      </c>
      <c r="C592" s="18">
        <v>1322.271362</v>
      </c>
      <c r="D592" s="160">
        <f t="shared" si="18"/>
        <v>-1.4072524509405104E-2</v>
      </c>
    </row>
    <row r="593" spans="2:4" x14ac:dyDescent="0.25">
      <c r="B593" s="12">
        <v>41274</v>
      </c>
      <c r="C593" s="18">
        <v>1341.1446530000001</v>
      </c>
      <c r="D593" s="160">
        <f t="shared" si="18"/>
        <v>4.5732299451585634E-2</v>
      </c>
    </row>
    <row r="594" spans="2:4" x14ac:dyDescent="0.25">
      <c r="B594" s="12">
        <v>41267</v>
      </c>
      <c r="C594" s="18">
        <v>1282.4932859999999</v>
      </c>
      <c r="D594" s="160">
        <f t="shared" si="18"/>
        <v>-3.1359573584623934E-2</v>
      </c>
    </row>
    <row r="595" spans="2:4" x14ac:dyDescent="0.25">
      <c r="B595" s="12">
        <v>41260</v>
      </c>
      <c r="C595" s="18">
        <v>1324.013794</v>
      </c>
      <c r="D595" s="160">
        <f t="shared" si="18"/>
        <v>2.8416782086670755E-2</v>
      </c>
    </row>
    <row r="596" spans="2:4" x14ac:dyDescent="0.25">
      <c r="B596" s="12">
        <v>41253</v>
      </c>
      <c r="C596" s="18">
        <v>1287.4291989999999</v>
      </c>
      <c r="D596" s="160">
        <f t="shared" si="18"/>
        <v>-6.4977033752066093E-3</v>
      </c>
    </row>
    <row r="597" spans="2:4" x14ac:dyDescent="0.25">
      <c r="B597" s="12">
        <v>41246</v>
      </c>
      <c r="C597" s="18">
        <v>1295.8492429999999</v>
      </c>
      <c r="D597" s="160">
        <f t="shared" si="18"/>
        <v>4.4699474394782612E-4</v>
      </c>
    </row>
    <row r="598" spans="2:4" x14ac:dyDescent="0.25">
      <c r="B598" s="12">
        <v>41239</v>
      </c>
      <c r="C598" s="18">
        <v>1295.270264</v>
      </c>
      <c r="D598" s="160">
        <f t="shared" si="18"/>
        <v>9.4509731656933216E-3</v>
      </c>
    </row>
    <row r="599" spans="2:4" x14ac:dyDescent="0.25">
      <c r="B599" s="12">
        <v>41232</v>
      </c>
      <c r="C599" s="18">
        <v>1283.143311</v>
      </c>
      <c r="D599" s="160">
        <f t="shared" si="18"/>
        <v>3.3969325272807049E-2</v>
      </c>
    </row>
    <row r="600" spans="2:4" x14ac:dyDescent="0.25">
      <c r="B600" s="12">
        <v>41225</v>
      </c>
      <c r="C600" s="18">
        <v>1240.987793</v>
      </c>
      <c r="D600" s="160">
        <f t="shared" si="18"/>
        <v>-2.229318496666377E-2</v>
      </c>
    </row>
    <row r="601" spans="2:4" x14ac:dyDescent="0.25">
      <c r="B601" s="12">
        <v>41218</v>
      </c>
      <c r="C601" s="18">
        <v>1269.2841800000001</v>
      </c>
      <c r="D601" s="160">
        <f t="shared" si="18"/>
        <v>-8.5309954299417123E-2</v>
      </c>
    </row>
    <row r="602" spans="2:4" x14ac:dyDescent="0.25">
      <c r="B602" s="12">
        <v>41211</v>
      </c>
      <c r="C602" s="18">
        <v>1387.665894</v>
      </c>
      <c r="D602" s="160">
        <f t="shared" si="18"/>
        <v>1.2215676266239761E-2</v>
      </c>
    </row>
    <row r="603" spans="2:4" x14ac:dyDescent="0.25">
      <c r="B603" s="12">
        <v>41204</v>
      </c>
      <c r="C603" s="18">
        <v>1370.919189</v>
      </c>
      <c r="D603" s="160">
        <f t="shared" si="18"/>
        <v>1.8991397788377107E-3</v>
      </c>
    </row>
    <row r="604" spans="2:4" x14ac:dyDescent="0.25">
      <c r="B604" s="12">
        <v>41197</v>
      </c>
      <c r="C604" s="18">
        <v>1368.320557</v>
      </c>
      <c r="D604" s="160">
        <f t="shared" si="18"/>
        <v>2.4427255522594171E-2</v>
      </c>
    </row>
    <row r="605" spans="2:4" x14ac:dyDescent="0.25">
      <c r="B605" s="12">
        <v>41190</v>
      </c>
      <c r="C605" s="18">
        <v>1335.693237</v>
      </c>
      <c r="D605" s="160">
        <f t="shared" si="18"/>
        <v>-3.6614675397047547E-3</v>
      </c>
    </row>
    <row r="606" spans="2:4" x14ac:dyDescent="0.25">
      <c r="B606" s="12">
        <v>41183</v>
      </c>
      <c r="C606" s="18">
        <v>1340.601807</v>
      </c>
      <c r="D606" s="160">
        <f t="shared" si="18"/>
        <v>-4.3272242168693298E-2</v>
      </c>
    </row>
    <row r="607" spans="2:4" x14ac:dyDescent="0.25">
      <c r="B607" s="12">
        <v>41176</v>
      </c>
      <c r="C607" s="18">
        <v>1401.2364500000001</v>
      </c>
      <c r="D607" s="160">
        <f t="shared" si="18"/>
        <v>-1.4619247399922042E-2</v>
      </c>
    </row>
    <row r="608" spans="2:4" x14ac:dyDescent="0.25">
      <c r="B608" s="12">
        <v>41169</v>
      </c>
      <c r="C608" s="18">
        <v>1422.0253909999999</v>
      </c>
      <c r="D608" s="160">
        <f t="shared" si="18"/>
        <v>-2.3011319416149978E-2</v>
      </c>
    </row>
    <row r="609" spans="2:4" x14ac:dyDescent="0.25">
      <c r="B609" s="12">
        <v>41162</v>
      </c>
      <c r="C609" s="18">
        <v>1455.5187989999999</v>
      </c>
      <c r="D609" s="160">
        <f t="shared" si="18"/>
        <v>2.584457522947714E-2</v>
      </c>
    </row>
    <row r="610" spans="2:4" x14ac:dyDescent="0.25">
      <c r="B610" s="12">
        <v>41155</v>
      </c>
      <c r="C610" s="18">
        <v>1418.8492429999999</v>
      </c>
      <c r="D610" s="160">
        <f t="shared" si="18"/>
        <v>4.1533699399266544E-2</v>
      </c>
    </row>
    <row r="611" spans="2:4" x14ac:dyDescent="0.25">
      <c r="B611" s="12">
        <v>41148</v>
      </c>
      <c r="C611" s="18">
        <v>1362.2691649999999</v>
      </c>
      <c r="D611" s="160">
        <f t="shared" si="18"/>
        <v>-1.6586979797965418E-2</v>
      </c>
    </row>
    <row r="612" spans="2:4" x14ac:dyDescent="0.25">
      <c r="B612" s="12">
        <v>41141</v>
      </c>
      <c r="C612" s="18">
        <v>1385.246216</v>
      </c>
      <c r="D612" s="160">
        <f t="shared" si="18"/>
        <v>-2.4079601956401464E-2</v>
      </c>
    </row>
    <row r="613" spans="2:4" x14ac:dyDescent="0.25">
      <c r="B613" s="12">
        <v>41134</v>
      </c>
      <c r="C613" s="18">
        <v>1419.4254149999999</v>
      </c>
      <c r="D613" s="160">
        <f t="shared" si="18"/>
        <v>-1.553787848933641E-2</v>
      </c>
    </row>
    <row r="614" spans="2:4" x14ac:dyDescent="0.25">
      <c r="B614" s="12">
        <v>41127</v>
      </c>
      <c r="C614" s="18">
        <v>1441.8283690000001</v>
      </c>
      <c r="D614" s="160">
        <f t="shared" si="18"/>
        <v>2.2820012632947639E-2</v>
      </c>
    </row>
    <row r="615" spans="2:4" x14ac:dyDescent="0.25">
      <c r="B615" s="12">
        <v>41120</v>
      </c>
      <c r="C615" s="18">
        <v>1409.6599120000001</v>
      </c>
      <c r="D615" s="160">
        <f t="shared" si="18"/>
        <v>-1.3070650156086994E-2</v>
      </c>
    </row>
    <row r="616" spans="2:4" x14ac:dyDescent="0.25">
      <c r="B616" s="12">
        <v>41113</v>
      </c>
      <c r="C616" s="18">
        <v>1428.3291019999999</v>
      </c>
      <c r="D616" s="160">
        <f t="shared" si="18"/>
        <v>3.0887493255873588E-2</v>
      </c>
    </row>
    <row r="617" spans="2:4" x14ac:dyDescent="0.25">
      <c r="B617" s="12">
        <v>41106</v>
      </c>
      <c r="C617" s="18">
        <v>1385.533447</v>
      </c>
      <c r="D617" s="160">
        <f t="shared" si="18"/>
        <v>-2.1103942677490606E-2</v>
      </c>
    </row>
    <row r="618" spans="2:4" x14ac:dyDescent="0.25">
      <c r="B618" s="12">
        <v>41099</v>
      </c>
      <c r="C618" s="18">
        <v>1415.404053</v>
      </c>
      <c r="D618" s="160">
        <f t="shared" si="18"/>
        <v>4.5618305599225639E-2</v>
      </c>
    </row>
    <row r="619" spans="2:4" x14ac:dyDescent="0.25">
      <c r="B619" s="12">
        <v>41092</v>
      </c>
      <c r="C619" s="18">
        <v>1353.6527100000001</v>
      </c>
      <c r="D619" s="160">
        <f t="shared" si="18"/>
        <v>1.6609075969808318E-2</v>
      </c>
    </row>
    <row r="620" spans="2:4" x14ac:dyDescent="0.25">
      <c r="B620" s="12">
        <v>41085</v>
      </c>
      <c r="C620" s="18">
        <v>1331.5371090000001</v>
      </c>
      <c r="D620" s="160">
        <f t="shared" si="18"/>
        <v>3.2516949134714146E-2</v>
      </c>
    </row>
    <row r="621" spans="2:4" x14ac:dyDescent="0.25">
      <c r="B621" s="12">
        <v>41078</v>
      </c>
      <c r="C621" s="18">
        <v>1289.603149</v>
      </c>
      <c r="D621" s="160">
        <f t="shared" si="18"/>
        <v>-2.3700907015375638E-2</v>
      </c>
    </row>
    <row r="622" spans="2:4" x14ac:dyDescent="0.25">
      <c r="B622" s="12">
        <v>41071</v>
      </c>
      <c r="C622" s="18">
        <v>1320.9099120000001</v>
      </c>
      <c r="D622" s="160">
        <f t="shared" si="18"/>
        <v>-1.4781427856783602E-2</v>
      </c>
    </row>
    <row r="623" spans="2:4" x14ac:dyDescent="0.25">
      <c r="B623" s="12">
        <v>41064</v>
      </c>
      <c r="C623" s="18">
        <v>1340.727783</v>
      </c>
      <c r="D623" s="160">
        <f t="shared" si="18"/>
        <v>5.5550242616585033E-2</v>
      </c>
    </row>
    <row r="624" spans="2:4" x14ac:dyDescent="0.25">
      <c r="B624" s="12">
        <v>41057</v>
      </c>
      <c r="C624" s="18">
        <v>1270.1695560000001</v>
      </c>
      <c r="D624" s="160">
        <f t="shared" si="18"/>
        <v>-2.8615217515266522E-2</v>
      </c>
    </row>
    <row r="625" spans="2:4" x14ac:dyDescent="0.25">
      <c r="B625" s="12">
        <v>41050</v>
      </c>
      <c r="C625" s="18">
        <v>1307.5864260000001</v>
      </c>
      <c r="D625" s="160">
        <f t="shared" si="18"/>
        <v>8.5922562353593079E-3</v>
      </c>
    </row>
    <row r="626" spans="2:4" x14ac:dyDescent="0.25">
      <c r="B626" s="12">
        <v>41043</v>
      </c>
      <c r="C626" s="18">
        <v>1296.4470209999999</v>
      </c>
      <c r="D626" s="160">
        <f t="shared" si="18"/>
        <v>-7.7626616479877342E-2</v>
      </c>
    </row>
    <row r="627" spans="2:4" x14ac:dyDescent="0.25">
      <c r="B627" s="12">
        <v>41036</v>
      </c>
      <c r="C627" s="18">
        <v>1405.5555420000001</v>
      </c>
      <c r="D627" s="160">
        <f t="shared" si="18"/>
        <v>-3.5665267792551747E-2</v>
      </c>
    </row>
    <row r="628" spans="2:4" x14ac:dyDescent="0.25">
      <c r="B628" s="12">
        <v>41029</v>
      </c>
      <c r="C628" s="18">
        <v>1457.5390629999999</v>
      </c>
      <c r="D628" s="160">
        <f t="shared" si="18"/>
        <v>-6.8625615432983067E-2</v>
      </c>
    </row>
    <row r="629" spans="2:4" x14ac:dyDescent="0.25">
      <c r="B629" s="12">
        <v>41022</v>
      </c>
      <c r="C629" s="18">
        <v>1564.9335940000001</v>
      </c>
      <c r="D629" s="160">
        <f t="shared" si="18"/>
        <v>3.0856039239732125E-2</v>
      </c>
    </row>
    <row r="630" spans="2:4" x14ac:dyDescent="0.25">
      <c r="B630" s="12">
        <v>41015</v>
      </c>
      <c r="C630" s="18">
        <v>1518.0913089999999</v>
      </c>
      <c r="D630" s="160">
        <f t="shared" si="18"/>
        <v>-9.3991684270100517E-4</v>
      </c>
    </row>
    <row r="631" spans="2:4" x14ac:dyDescent="0.25">
      <c r="B631" s="12">
        <v>41008</v>
      </c>
      <c r="C631" s="18">
        <v>1519.5195309999999</v>
      </c>
      <c r="D631" s="160">
        <f t="shared" si="18"/>
        <v>-7.647819865255201E-3</v>
      </c>
    </row>
    <row r="632" spans="2:4" x14ac:dyDescent="0.25">
      <c r="B632" s="12">
        <v>41001</v>
      </c>
      <c r="C632" s="18">
        <v>1531.2301030000001</v>
      </c>
      <c r="D632" s="160">
        <f t="shared" si="18"/>
        <v>-7.5899309321446617E-3</v>
      </c>
    </row>
    <row r="633" spans="2:4" x14ac:dyDescent="0.25">
      <c r="B633" s="12">
        <v>40994</v>
      </c>
      <c r="C633" s="18">
        <v>1542.940918</v>
      </c>
      <c r="D633" s="160">
        <f t="shared" si="18"/>
        <v>-2.2161621148995003E-3</v>
      </c>
    </row>
    <row r="634" spans="2:4" x14ac:dyDescent="0.25">
      <c r="B634" s="12">
        <v>40987</v>
      </c>
      <c r="C634" s="18">
        <v>1546.3679199999999</v>
      </c>
      <c r="D634" s="160">
        <f t="shared" si="18"/>
        <v>-2.9227147436770573E-2</v>
      </c>
    </row>
    <row r="635" spans="2:4" x14ac:dyDescent="0.25">
      <c r="B635" s="12">
        <v>40980</v>
      </c>
      <c r="C635" s="18">
        <v>1592.924561</v>
      </c>
      <c r="D635" s="160">
        <f t="shared" si="18"/>
        <v>-4.7806203109616918E-2</v>
      </c>
    </row>
    <row r="636" spans="2:4" x14ac:dyDescent="0.25">
      <c r="B636" s="12">
        <v>40973</v>
      </c>
      <c r="C636" s="18">
        <v>1672.8995359999999</v>
      </c>
      <c r="D636" s="160">
        <f t="shared" si="18"/>
        <v>-2.1019894886147306E-2</v>
      </c>
    </row>
    <row r="637" spans="2:4" x14ac:dyDescent="0.25">
      <c r="B637" s="12">
        <v>40966</v>
      </c>
      <c r="C637" s="18">
        <v>1708.818726</v>
      </c>
      <c r="D637" s="160">
        <f t="shared" si="18"/>
        <v>-1.281629665114592E-2</v>
      </c>
    </row>
    <row r="638" spans="2:4" x14ac:dyDescent="0.25">
      <c r="B638" s="12">
        <v>40959</v>
      </c>
      <c r="C638" s="18">
        <v>1731.003784</v>
      </c>
      <c r="D638" s="160">
        <f t="shared" si="18"/>
        <v>-1.8861905037927063E-2</v>
      </c>
    </row>
    <row r="639" spans="2:4" x14ac:dyDescent="0.25">
      <c r="B639" s="12">
        <v>40952</v>
      </c>
      <c r="C639" s="18">
        <v>1764.2814940000001</v>
      </c>
      <c r="D639" s="160">
        <f t="shared" si="18"/>
        <v>3.435064696790624E-2</v>
      </c>
    </row>
    <row r="640" spans="2:4" x14ac:dyDescent="0.25">
      <c r="B640" s="12">
        <v>40945</v>
      </c>
      <c r="C640" s="18">
        <v>1705.6899410000001</v>
      </c>
      <c r="D640" s="160">
        <f t="shared" si="18"/>
        <v>3.557235765137845E-2</v>
      </c>
    </row>
    <row r="641" spans="2:4" x14ac:dyDescent="0.25">
      <c r="B641" s="12">
        <v>40938</v>
      </c>
      <c r="C641" s="18">
        <v>1647.098755</v>
      </c>
      <c r="D641" s="160">
        <f t="shared" si="18"/>
        <v>6.4913555565471404E-2</v>
      </c>
    </row>
    <row r="642" spans="2:4" x14ac:dyDescent="0.25">
      <c r="B642" s="12">
        <v>40931</v>
      </c>
      <c r="C642" s="18">
        <v>1546.697144</v>
      </c>
      <c r="D642" s="160">
        <f t="shared" si="18"/>
        <v>1.3040235339210948E-2</v>
      </c>
    </row>
    <row r="643" spans="2:4" x14ac:dyDescent="0.25">
      <c r="B643" s="12">
        <v>40924</v>
      </c>
      <c r="C643" s="18">
        <v>1526.787476</v>
      </c>
      <c r="D643" s="160">
        <f t="shared" ref="D643:D706" si="19">C643/C644-1</f>
        <v>7.7262673300956264E-2</v>
      </c>
    </row>
    <row r="644" spans="2:4" x14ac:dyDescent="0.25">
      <c r="B644" s="12">
        <v>40917</v>
      </c>
      <c r="C644" s="18">
        <v>1417.284302</v>
      </c>
      <c r="D644" s="160">
        <f t="shared" si="19"/>
        <v>-5.1907403004480823E-3</v>
      </c>
    </row>
    <row r="645" spans="2:4" x14ac:dyDescent="0.25">
      <c r="B645" s="12">
        <v>40910</v>
      </c>
      <c r="C645" s="18">
        <v>1424.679443</v>
      </c>
      <c r="D645" s="160">
        <f t="shared" si="19"/>
        <v>1.6024423288902634E-2</v>
      </c>
    </row>
    <row r="646" spans="2:4" x14ac:dyDescent="0.25">
      <c r="B646" s="12">
        <v>40903</v>
      </c>
      <c r="C646" s="18">
        <v>1402.2098390000001</v>
      </c>
      <c r="D646" s="160">
        <f t="shared" si="19"/>
        <v>7.5619096084413862E-3</v>
      </c>
    </row>
    <row r="647" spans="2:4" x14ac:dyDescent="0.25">
      <c r="B647" s="12">
        <v>40896</v>
      </c>
      <c r="C647" s="18">
        <v>1391.6860349999999</v>
      </c>
      <c r="D647" s="160">
        <f t="shared" si="19"/>
        <v>3.8853401076501148E-2</v>
      </c>
    </row>
    <row r="648" spans="2:4" x14ac:dyDescent="0.25">
      <c r="B648" s="12">
        <v>40889</v>
      </c>
      <c r="C648" s="18">
        <v>1339.6365969999999</v>
      </c>
      <c r="D648" s="160">
        <f t="shared" si="19"/>
        <v>-8.3479178524250019E-2</v>
      </c>
    </row>
    <row r="649" spans="2:4" x14ac:dyDescent="0.25">
      <c r="B649" s="12">
        <v>40882</v>
      </c>
      <c r="C649" s="18">
        <v>1461.654297</v>
      </c>
      <c r="D649" s="160">
        <f t="shared" si="19"/>
        <v>4.5469320899365506E-2</v>
      </c>
    </row>
    <row r="650" spans="2:4" x14ac:dyDescent="0.25">
      <c r="B650" s="12">
        <v>40875</v>
      </c>
      <c r="C650" s="18">
        <v>1398.084351</v>
      </c>
      <c r="D650" s="160">
        <f t="shared" si="19"/>
        <v>6.0313136794379441E-2</v>
      </c>
    </row>
    <row r="651" spans="2:4" x14ac:dyDescent="0.25">
      <c r="B651" s="12">
        <v>40868</v>
      </c>
      <c r="C651" s="18">
        <v>1318.5579829999999</v>
      </c>
      <c r="D651" s="160">
        <f t="shared" si="19"/>
        <v>-2.6535616131871054E-2</v>
      </c>
    </row>
    <row r="652" spans="2:4" x14ac:dyDescent="0.25">
      <c r="B652" s="12">
        <v>40861</v>
      </c>
      <c r="C652" s="18">
        <v>1354.5004879999999</v>
      </c>
      <c r="D652" s="160">
        <f t="shared" si="19"/>
        <v>-2.1867854553629495E-2</v>
      </c>
    </row>
    <row r="653" spans="2:4" x14ac:dyDescent="0.25">
      <c r="B653" s="12">
        <v>40854</v>
      </c>
      <c r="C653" s="18">
        <v>1384.7827150000001</v>
      </c>
      <c r="D653" s="160">
        <f t="shared" si="19"/>
        <v>7.6194062873582435E-3</v>
      </c>
    </row>
    <row r="654" spans="2:4" x14ac:dyDescent="0.25">
      <c r="B654" s="12">
        <v>40847</v>
      </c>
      <c r="C654" s="18">
        <v>1374.311279</v>
      </c>
      <c r="D654" s="160">
        <f t="shared" si="19"/>
        <v>-5.1932777079179537E-2</v>
      </c>
    </row>
    <row r="655" spans="2:4" x14ac:dyDescent="0.25">
      <c r="B655" s="12">
        <v>40840</v>
      </c>
      <c r="C655" s="18">
        <v>1449.5926509999999</v>
      </c>
      <c r="D655" s="160">
        <f t="shared" si="19"/>
        <v>8.1731657920699474E-2</v>
      </c>
    </row>
    <row r="656" spans="2:4" x14ac:dyDescent="0.25">
      <c r="B656" s="12">
        <v>40833</v>
      </c>
      <c r="C656" s="18">
        <v>1340.0667719999999</v>
      </c>
      <c r="D656" s="160">
        <f t="shared" si="19"/>
        <v>8.4541681056027329E-4</v>
      </c>
    </row>
    <row r="657" spans="2:4" x14ac:dyDescent="0.25">
      <c r="B657" s="12">
        <v>40826</v>
      </c>
      <c r="C657" s="18">
        <v>1338.934814</v>
      </c>
      <c r="D657" s="160">
        <f t="shared" si="19"/>
        <v>9.7425292463776403E-2</v>
      </c>
    </row>
    <row r="658" spans="2:4" x14ac:dyDescent="0.25">
      <c r="B658" s="12">
        <v>40819</v>
      </c>
      <c r="C658" s="18">
        <v>1220.0692140000001</v>
      </c>
      <c r="D658" s="160">
        <f t="shared" si="19"/>
        <v>2.5207987228676787E-2</v>
      </c>
    </row>
    <row r="659" spans="2:4" x14ac:dyDescent="0.25">
      <c r="B659" s="12">
        <v>40812</v>
      </c>
      <c r="C659" s="18">
        <v>1190.0699460000001</v>
      </c>
      <c r="D659" s="160">
        <f t="shared" si="19"/>
        <v>-8.6862087677685107E-2</v>
      </c>
    </row>
    <row r="660" spans="2:4" x14ac:dyDescent="0.25">
      <c r="B660" s="12">
        <v>40805</v>
      </c>
      <c r="C660" s="18">
        <v>1303.2751459999999</v>
      </c>
      <c r="D660" s="160">
        <f t="shared" si="19"/>
        <v>-0.15936474940034684</v>
      </c>
    </row>
    <row r="661" spans="2:4" x14ac:dyDescent="0.25">
      <c r="B661" s="12">
        <v>40798</v>
      </c>
      <c r="C661" s="18">
        <v>1550.345581</v>
      </c>
      <c r="D661" s="160">
        <f t="shared" si="19"/>
        <v>4.5220463846587844E-2</v>
      </c>
    </row>
    <row r="662" spans="2:4" x14ac:dyDescent="0.25">
      <c r="B662" s="12">
        <v>40791</v>
      </c>
      <c r="C662" s="18">
        <v>1483.271362</v>
      </c>
      <c r="D662" s="160">
        <f t="shared" si="19"/>
        <v>1.8670889218805664E-2</v>
      </c>
    </row>
    <row r="663" spans="2:4" x14ac:dyDescent="0.25">
      <c r="B663" s="12">
        <v>40784</v>
      </c>
      <c r="C663" s="18">
        <v>1456.084961</v>
      </c>
      <c r="D663" s="160">
        <f t="shared" si="19"/>
        <v>1.6918970132803635E-2</v>
      </c>
    </row>
    <row r="664" spans="2:4" x14ac:dyDescent="0.25">
      <c r="B664" s="12">
        <v>40777</v>
      </c>
      <c r="C664" s="18">
        <v>1431.859375</v>
      </c>
      <c r="D664" s="160">
        <f t="shared" si="19"/>
        <v>2.3766376511003218E-2</v>
      </c>
    </row>
    <row r="665" spans="2:4" x14ac:dyDescent="0.25">
      <c r="B665" s="12">
        <v>40770</v>
      </c>
      <c r="C665" s="18">
        <v>1398.619263</v>
      </c>
      <c r="D665" s="160">
        <f t="shared" si="19"/>
        <v>-3.3858536676168338E-2</v>
      </c>
    </row>
    <row r="666" spans="2:4" x14ac:dyDescent="0.25">
      <c r="B666" s="12">
        <v>40763</v>
      </c>
      <c r="C666" s="18">
        <v>1447.634033</v>
      </c>
      <c r="D666" s="160">
        <f t="shared" si="19"/>
        <v>-5.9962832674282929E-3</v>
      </c>
    </row>
    <row r="667" spans="2:4" x14ac:dyDescent="0.25">
      <c r="B667" s="12">
        <v>40756</v>
      </c>
      <c r="C667" s="18">
        <v>1456.3668210000001</v>
      </c>
      <c r="D667" s="160">
        <f t="shared" si="19"/>
        <v>-4.858292543407472E-2</v>
      </c>
    </row>
    <row r="668" spans="2:4" x14ac:dyDescent="0.25">
      <c r="B668" s="12">
        <v>40749</v>
      </c>
      <c r="C668" s="18">
        <v>1530.734375</v>
      </c>
      <c r="D668" s="160">
        <f t="shared" si="19"/>
        <v>-2.7210886977900972E-2</v>
      </c>
    </row>
    <row r="669" spans="2:4" x14ac:dyDescent="0.25">
      <c r="B669" s="12">
        <v>40742</v>
      </c>
      <c r="C669" s="18">
        <v>1573.552124</v>
      </c>
      <c r="D669" s="160">
        <f t="shared" si="19"/>
        <v>1.7671694595301934E-2</v>
      </c>
    </row>
    <row r="670" spans="2:4" x14ac:dyDescent="0.25">
      <c r="B670" s="12">
        <v>40735</v>
      </c>
      <c r="C670" s="18">
        <v>1546.2276609999999</v>
      </c>
      <c r="D670" s="160">
        <f t="shared" si="19"/>
        <v>-2.1814361633356594E-3</v>
      </c>
    </row>
    <row r="671" spans="2:4" x14ac:dyDescent="0.25">
      <c r="B671" s="12">
        <v>40728</v>
      </c>
      <c r="C671" s="18">
        <v>1549.6080320000001</v>
      </c>
      <c r="D671" s="160">
        <f t="shared" si="19"/>
        <v>1.6444777777481656E-2</v>
      </c>
    </row>
    <row r="672" spans="2:4" x14ac:dyDescent="0.25">
      <c r="B672" s="12">
        <v>40721</v>
      </c>
      <c r="C672" s="18">
        <v>1524.5373540000001</v>
      </c>
      <c r="D672" s="160">
        <f t="shared" si="19"/>
        <v>7.2320116511165544E-2</v>
      </c>
    </row>
    <row r="673" spans="2:4" x14ac:dyDescent="0.25">
      <c r="B673" s="12">
        <v>40714</v>
      </c>
      <c r="C673" s="18">
        <v>1421.7185059999999</v>
      </c>
      <c r="D673" s="160">
        <f t="shared" si="19"/>
        <v>-3.9470206617771009E-3</v>
      </c>
    </row>
    <row r="674" spans="2:4" x14ac:dyDescent="0.25">
      <c r="B674" s="12">
        <v>40707</v>
      </c>
      <c r="C674" s="18">
        <v>1427.3522949999999</v>
      </c>
      <c r="D674" s="160">
        <f t="shared" si="19"/>
        <v>-3.9316725427962496E-3</v>
      </c>
    </row>
    <row r="675" spans="2:4" x14ac:dyDescent="0.25">
      <c r="B675" s="12">
        <v>40700</v>
      </c>
      <c r="C675" s="18">
        <v>1432.986328</v>
      </c>
      <c r="D675" s="160">
        <f t="shared" si="19"/>
        <v>-3.7049365740129625E-2</v>
      </c>
    </row>
    <row r="676" spans="2:4" x14ac:dyDescent="0.25">
      <c r="B676" s="12">
        <v>40693</v>
      </c>
      <c r="C676" s="18">
        <v>1488.1202390000001</v>
      </c>
      <c r="D676" s="160">
        <f t="shared" si="19"/>
        <v>-1.1731927293087252E-2</v>
      </c>
    </row>
    <row r="677" spans="2:4" x14ac:dyDescent="0.25">
      <c r="B677" s="12">
        <v>40686</v>
      </c>
      <c r="C677" s="18">
        <v>1505.7860109999999</v>
      </c>
      <c r="D677" s="160">
        <f t="shared" si="19"/>
        <v>2.0526998691534626E-3</v>
      </c>
    </row>
    <row r="678" spans="2:4" x14ac:dyDescent="0.25">
      <c r="B678" s="12">
        <v>40679</v>
      </c>
      <c r="C678" s="18">
        <v>1502.7014160000001</v>
      </c>
      <c r="D678" s="160">
        <f t="shared" si="19"/>
        <v>-3.4936195188099317E-2</v>
      </c>
    </row>
    <row r="679" spans="2:4" x14ac:dyDescent="0.25">
      <c r="B679" s="12">
        <v>40672</v>
      </c>
      <c r="C679" s="18">
        <v>1557.100586</v>
      </c>
      <c r="D679" s="160">
        <f t="shared" si="19"/>
        <v>1.3691038428393698E-2</v>
      </c>
    </row>
    <row r="680" spans="2:4" x14ac:dyDescent="0.25">
      <c r="B680" s="12">
        <v>40665</v>
      </c>
      <c r="C680" s="18">
        <v>1536.0701899999999</v>
      </c>
      <c r="D680" s="160">
        <f t="shared" si="19"/>
        <v>-7.9482441246446212E-2</v>
      </c>
    </row>
    <row r="681" spans="2:4" x14ac:dyDescent="0.25">
      <c r="B681" s="12">
        <v>40658</v>
      </c>
      <c r="C681" s="18">
        <v>1668.702759</v>
      </c>
      <c r="D681" s="160">
        <f t="shared" si="19"/>
        <v>1.7786983523600197E-2</v>
      </c>
    </row>
    <row r="682" spans="2:4" x14ac:dyDescent="0.25">
      <c r="B682" s="12">
        <v>40651</v>
      </c>
      <c r="C682" s="18">
        <v>1639.540283</v>
      </c>
      <c r="D682" s="160">
        <f t="shared" si="19"/>
        <v>1.5104300382437597E-2</v>
      </c>
    </row>
    <row r="683" spans="2:4" x14ac:dyDescent="0.25">
      <c r="B683" s="12">
        <v>40644</v>
      </c>
      <c r="C683" s="18">
        <v>1615.1446530000001</v>
      </c>
      <c r="D683" s="160">
        <f t="shared" si="19"/>
        <v>-2.7684317780129031E-2</v>
      </c>
    </row>
    <row r="684" spans="2:4" x14ac:dyDescent="0.25">
      <c r="B684" s="12">
        <v>40637</v>
      </c>
      <c r="C684" s="18">
        <v>1661.1319579999999</v>
      </c>
      <c r="D684" s="160">
        <f t="shared" si="19"/>
        <v>-9.8610842395252529E-3</v>
      </c>
    </row>
    <row r="685" spans="2:4" x14ac:dyDescent="0.25">
      <c r="B685" s="12">
        <v>40630</v>
      </c>
      <c r="C685" s="18">
        <v>1677.675659</v>
      </c>
      <c r="D685" s="160">
        <f t="shared" si="19"/>
        <v>-2.0144003284794598E-2</v>
      </c>
    </row>
    <row r="686" spans="2:4" x14ac:dyDescent="0.25">
      <c r="B686" s="12">
        <v>40623</v>
      </c>
      <c r="C686" s="18">
        <v>1712.1655270000001</v>
      </c>
      <c r="D686" s="160">
        <f t="shared" si="19"/>
        <v>4.9862255752480156E-2</v>
      </c>
    </row>
    <row r="687" spans="2:4" x14ac:dyDescent="0.25">
      <c r="B687" s="12">
        <v>40616</v>
      </c>
      <c r="C687" s="18">
        <v>1630.8477780000001</v>
      </c>
      <c r="D687" s="160">
        <f t="shared" si="19"/>
        <v>-3.7086072446406604E-2</v>
      </c>
    </row>
    <row r="688" spans="2:4" x14ac:dyDescent="0.25">
      <c r="B688" s="12">
        <v>40609</v>
      </c>
      <c r="C688" s="18">
        <v>1693.658936</v>
      </c>
      <c r="D688" s="160">
        <f t="shared" si="19"/>
        <v>-2.8411214409202912E-2</v>
      </c>
    </row>
    <row r="689" spans="2:4" x14ac:dyDescent="0.25">
      <c r="B689" s="12">
        <v>40602</v>
      </c>
      <c r="C689" s="18">
        <v>1743.184937</v>
      </c>
      <c r="D689" s="160">
        <f t="shared" si="19"/>
        <v>1.2325554574248665E-2</v>
      </c>
    </row>
    <row r="690" spans="2:4" x14ac:dyDescent="0.25">
      <c r="B690" s="12">
        <v>40595</v>
      </c>
      <c r="C690" s="18">
        <v>1721.9608149999999</v>
      </c>
      <c r="D690" s="160">
        <f t="shared" si="19"/>
        <v>8.6702588227469679E-3</v>
      </c>
    </row>
    <row r="691" spans="2:4" x14ac:dyDescent="0.25">
      <c r="B691" s="12">
        <v>40588</v>
      </c>
      <c r="C691" s="18">
        <v>1707.159302</v>
      </c>
      <c r="D691" s="160">
        <f t="shared" si="19"/>
        <v>0.1006478969498843</v>
      </c>
    </row>
    <row r="692" spans="2:4" x14ac:dyDescent="0.25">
      <c r="B692" s="12">
        <v>40581</v>
      </c>
      <c r="C692" s="18">
        <v>1551.049438</v>
      </c>
      <c r="D692" s="160">
        <f t="shared" si="19"/>
        <v>7.2063977212111219E-4</v>
      </c>
    </row>
    <row r="693" spans="2:4" x14ac:dyDescent="0.25">
      <c r="B693" s="12">
        <v>40574</v>
      </c>
      <c r="C693" s="18">
        <v>1549.932495</v>
      </c>
      <c r="D693" s="160">
        <f t="shared" si="19"/>
        <v>-4.2773114845003124E-2</v>
      </c>
    </row>
    <row r="694" spans="2:4" x14ac:dyDescent="0.25">
      <c r="B694" s="12">
        <v>40567</v>
      </c>
      <c r="C694" s="18">
        <v>1619.190308</v>
      </c>
      <c r="D694" s="160">
        <f t="shared" si="19"/>
        <v>6.3463082475482047E-2</v>
      </c>
    </row>
    <row r="695" spans="2:4" x14ac:dyDescent="0.25">
      <c r="B695" s="12">
        <v>40560</v>
      </c>
      <c r="C695" s="18">
        <v>1522.563721</v>
      </c>
      <c r="D695" s="160">
        <f t="shared" si="19"/>
        <v>-3.1960380389786103E-2</v>
      </c>
    </row>
    <row r="696" spans="2:4" x14ac:dyDescent="0.25">
      <c r="B696" s="12">
        <v>40553</v>
      </c>
      <c r="C696" s="18">
        <v>1572.8320309999999</v>
      </c>
      <c r="D696" s="160">
        <f t="shared" si="19"/>
        <v>2.567825626843101E-2</v>
      </c>
    </row>
    <row r="697" spans="2:4" x14ac:dyDescent="0.25">
      <c r="B697" s="12">
        <v>40546</v>
      </c>
      <c r="C697" s="18">
        <v>1533.4555660000001</v>
      </c>
      <c r="D697" s="160">
        <f t="shared" si="19"/>
        <v>1.9873791327495338E-2</v>
      </c>
    </row>
    <row r="698" spans="2:4" x14ac:dyDescent="0.25">
      <c r="B698" s="12">
        <v>40539</v>
      </c>
      <c r="C698" s="18">
        <v>1503.5738530000001</v>
      </c>
      <c r="D698" s="160">
        <f t="shared" si="19"/>
        <v>2.8855073496752759E-2</v>
      </c>
    </row>
    <row r="699" spans="2:4" x14ac:dyDescent="0.25">
      <c r="B699" s="12">
        <v>40532</v>
      </c>
      <c r="C699" s="18">
        <v>1461.4049070000001</v>
      </c>
      <c r="D699" s="160">
        <f t="shared" si="19"/>
        <v>4.201562373329204E-2</v>
      </c>
    </row>
    <row r="700" spans="2:4" x14ac:dyDescent="0.25">
      <c r="B700" s="12">
        <v>40525</v>
      </c>
      <c r="C700" s="18">
        <v>1402.4788820000001</v>
      </c>
      <c r="D700" s="160">
        <f t="shared" si="19"/>
        <v>-1.432801470332401E-2</v>
      </c>
    </row>
    <row r="701" spans="2:4" x14ac:dyDescent="0.25">
      <c r="B701" s="12">
        <v>40518</v>
      </c>
      <c r="C701" s="18">
        <v>1422.8657229999999</v>
      </c>
      <c r="D701" s="160">
        <f t="shared" si="19"/>
        <v>1.9729059209175892E-2</v>
      </c>
    </row>
    <row r="702" spans="2:4" x14ac:dyDescent="0.25">
      <c r="B702" s="12">
        <v>40511</v>
      </c>
      <c r="C702" s="18">
        <v>1395.3370359999999</v>
      </c>
      <c r="D702" s="160">
        <f t="shared" si="19"/>
        <v>5.0847689356430026E-2</v>
      </c>
    </row>
    <row r="703" spans="2:4" x14ac:dyDescent="0.25">
      <c r="B703" s="12">
        <v>40504</v>
      </c>
      <c r="C703" s="18">
        <v>1327.8204350000001</v>
      </c>
      <c r="D703" s="160">
        <f t="shared" si="19"/>
        <v>-7.6828253667550195E-3</v>
      </c>
    </row>
    <row r="704" spans="2:4" x14ac:dyDescent="0.25">
      <c r="B704" s="12">
        <v>40497</v>
      </c>
      <c r="C704" s="18">
        <v>1338.1008300000001</v>
      </c>
      <c r="D704" s="160">
        <f t="shared" si="19"/>
        <v>8.1642029810191641E-3</v>
      </c>
    </row>
    <row r="705" spans="2:4" x14ac:dyDescent="0.25">
      <c r="B705" s="12">
        <v>40490</v>
      </c>
      <c r="C705" s="18">
        <v>1327.2647710000001</v>
      </c>
      <c r="D705" s="160">
        <f t="shared" si="19"/>
        <v>-3.4949396541505195E-2</v>
      </c>
    </row>
    <row r="706" spans="2:4" x14ac:dyDescent="0.25">
      <c r="B706" s="12">
        <v>40483</v>
      </c>
      <c r="C706" s="18">
        <v>1375.3317870000001</v>
      </c>
      <c r="D706" s="160">
        <f t="shared" si="19"/>
        <v>7.3054077868357714E-2</v>
      </c>
    </row>
    <row r="707" spans="2:4" x14ac:dyDescent="0.25">
      <c r="B707" s="12">
        <v>40476</v>
      </c>
      <c r="C707" s="18">
        <v>1281.698486</v>
      </c>
      <c r="D707" s="160">
        <f t="shared" ref="D707:D770" si="20">C707/C708-1</f>
        <v>-3.8866706203015688E-3</v>
      </c>
    </row>
    <row r="708" spans="2:4" x14ac:dyDescent="0.25">
      <c r="B708" s="12">
        <v>40469</v>
      </c>
      <c r="C708" s="18">
        <v>1286.6994629999999</v>
      </c>
      <c r="D708" s="160">
        <f t="shared" si="20"/>
        <v>1.6907910511996915E-2</v>
      </c>
    </row>
    <row r="709" spans="2:4" x14ac:dyDescent="0.25">
      <c r="B709" s="12">
        <v>40462</v>
      </c>
      <c r="C709" s="18">
        <v>1265.3057859999999</v>
      </c>
      <c r="D709" s="160">
        <f t="shared" si="20"/>
        <v>1.515874919031468E-2</v>
      </c>
    </row>
    <row r="710" spans="2:4" x14ac:dyDescent="0.25">
      <c r="B710" s="12">
        <v>40455</v>
      </c>
      <c r="C710" s="18">
        <v>1246.4117429999999</v>
      </c>
      <c r="D710" s="160">
        <f t="shared" si="20"/>
        <v>2.0240940168183341E-2</v>
      </c>
    </row>
    <row r="711" spans="2:4" x14ac:dyDescent="0.25">
      <c r="B711" s="12">
        <v>40448</v>
      </c>
      <c r="C711" s="18">
        <v>1221.683716</v>
      </c>
      <c r="D711" s="160">
        <f t="shared" si="20"/>
        <v>2.279558009678162E-3</v>
      </c>
    </row>
    <row r="712" spans="2:4" x14ac:dyDescent="0.25">
      <c r="B712" s="12">
        <v>40441</v>
      </c>
      <c r="C712" s="18">
        <v>1218.9051509999999</v>
      </c>
      <c r="D712" s="160">
        <f t="shared" si="20"/>
        <v>4.9772367267679529E-2</v>
      </c>
    </row>
    <row r="713" spans="2:4" x14ac:dyDescent="0.25">
      <c r="B713" s="12">
        <v>40434</v>
      </c>
      <c r="C713" s="18">
        <v>1161.1137699999999</v>
      </c>
      <c r="D713" s="160">
        <f t="shared" si="20"/>
        <v>-5.7099437189520597E-3</v>
      </c>
    </row>
    <row r="714" spans="2:4" x14ac:dyDescent="0.25">
      <c r="B714" s="12">
        <v>40427</v>
      </c>
      <c r="C714" s="18">
        <v>1167.7817379999999</v>
      </c>
      <c r="D714" s="160">
        <f t="shared" si="20"/>
        <v>2.3815001959639481E-2</v>
      </c>
    </row>
    <row r="715" spans="2:4" x14ac:dyDescent="0.25">
      <c r="B715" s="12">
        <v>40420</v>
      </c>
      <c r="C715" s="18">
        <v>1140.6179199999999</v>
      </c>
      <c r="D715" s="160">
        <f t="shared" si="20"/>
        <v>1.5237457466760196E-2</v>
      </c>
    </row>
    <row r="716" spans="2:4" x14ac:dyDescent="0.25">
      <c r="B716" s="12">
        <v>40413</v>
      </c>
      <c r="C716" s="18">
        <v>1123.4986570000001</v>
      </c>
      <c r="D716" s="160">
        <f t="shared" si="20"/>
        <v>3.221712155883405E-2</v>
      </c>
    </row>
    <row r="717" spans="2:4" x14ac:dyDescent="0.25">
      <c r="B717" s="12">
        <v>40406</v>
      </c>
      <c r="C717" s="18">
        <v>1088.432495</v>
      </c>
      <c r="D717" s="160">
        <f t="shared" si="20"/>
        <v>1.0509987224068373E-2</v>
      </c>
    </row>
    <row r="718" spans="2:4" x14ac:dyDescent="0.25">
      <c r="B718" s="12">
        <v>40399</v>
      </c>
      <c r="C718" s="18">
        <v>1077.112061</v>
      </c>
      <c r="D718" s="160">
        <f t="shared" si="20"/>
        <v>-3.0807500552823108E-2</v>
      </c>
    </row>
    <row r="719" spans="2:4" x14ac:dyDescent="0.25">
      <c r="B719" s="12">
        <v>40392</v>
      </c>
      <c r="C719" s="18">
        <v>1111.349976</v>
      </c>
      <c r="D719" s="160">
        <f t="shared" si="20"/>
        <v>-1.7813326232188897E-2</v>
      </c>
    </row>
    <row r="720" spans="2:4" x14ac:dyDescent="0.25">
      <c r="B720" s="12">
        <v>40385</v>
      </c>
      <c r="C720" s="18">
        <v>1131.5058590000001</v>
      </c>
      <c r="D720" s="160">
        <f t="shared" si="20"/>
        <v>2.6552972931506158E-2</v>
      </c>
    </row>
    <row r="721" spans="2:4" x14ac:dyDescent="0.25">
      <c r="B721" s="12">
        <v>40378</v>
      </c>
      <c r="C721" s="18">
        <v>1102.238159</v>
      </c>
      <c r="D721" s="160">
        <f t="shared" si="20"/>
        <v>-1.0012635274175841E-3</v>
      </c>
    </row>
    <row r="722" spans="2:4" x14ac:dyDescent="0.25">
      <c r="B722" s="12">
        <v>40371</v>
      </c>
      <c r="C722" s="18">
        <v>1103.3428960000001</v>
      </c>
      <c r="D722" s="160">
        <f t="shared" si="20"/>
        <v>-2.9390135412247553E-2</v>
      </c>
    </row>
    <row r="723" spans="2:4" x14ac:dyDescent="0.25">
      <c r="B723" s="12">
        <v>40364</v>
      </c>
      <c r="C723" s="18">
        <v>1136.752197</v>
      </c>
      <c r="D723" s="160">
        <f t="shared" si="20"/>
        <v>6.9628565553002009E-2</v>
      </c>
    </row>
    <row r="724" spans="2:4" x14ac:dyDescent="0.25">
      <c r="B724" s="12">
        <v>40357</v>
      </c>
      <c r="C724" s="18">
        <v>1062.75415</v>
      </c>
      <c r="D724" s="160">
        <f t="shared" si="20"/>
        <v>-4.751296689855955E-2</v>
      </c>
    </row>
    <row r="725" spans="2:4" x14ac:dyDescent="0.25">
      <c r="B725" s="12">
        <v>40350</v>
      </c>
      <c r="C725" s="18">
        <v>1115.767578</v>
      </c>
      <c r="D725" s="160">
        <f t="shared" si="20"/>
        <v>-6.4366916919451733E-2</v>
      </c>
    </row>
    <row r="726" spans="2:4" x14ac:dyDescent="0.25">
      <c r="B726" s="12">
        <v>40343</v>
      </c>
      <c r="C726" s="18">
        <v>1192.5268550000001</v>
      </c>
      <c r="D726" s="160">
        <f t="shared" si="20"/>
        <v>4.2985053537757834E-2</v>
      </c>
    </row>
    <row r="727" spans="2:4" x14ac:dyDescent="0.25">
      <c r="B727" s="12">
        <v>40336</v>
      </c>
      <c r="C727" s="18">
        <v>1143.3786620000001</v>
      </c>
      <c r="D727" s="160">
        <f t="shared" si="20"/>
        <v>3.3793519877926448E-2</v>
      </c>
    </row>
    <row r="728" spans="2:4" x14ac:dyDescent="0.25">
      <c r="B728" s="12">
        <v>40329</v>
      </c>
      <c r="C728" s="18">
        <v>1106.0029300000001</v>
      </c>
      <c r="D728" s="160">
        <f t="shared" si="20"/>
        <v>-3.6115959544412379E-2</v>
      </c>
    </row>
    <row r="729" spans="2:4" x14ac:dyDescent="0.25">
      <c r="B729" s="12">
        <v>40322</v>
      </c>
      <c r="C729" s="18">
        <v>1147.44397</v>
      </c>
      <c r="D729" s="160">
        <f t="shared" si="20"/>
        <v>-2.8803629994859303E-2</v>
      </c>
    </row>
    <row r="730" spans="2:4" x14ac:dyDescent="0.25">
      <c r="B730" s="12">
        <v>40315</v>
      </c>
      <c r="C730" s="18">
        <v>1181.474731</v>
      </c>
      <c r="D730" s="160">
        <f t="shared" si="20"/>
        <v>-0.11547156968020134</v>
      </c>
    </row>
    <row r="731" spans="2:4" x14ac:dyDescent="0.25">
      <c r="B731" s="12">
        <v>40308</v>
      </c>
      <c r="C731" s="18">
        <v>1335.7114260000001</v>
      </c>
      <c r="D731" s="160">
        <f t="shared" si="20"/>
        <v>4.7481099455859432E-3</v>
      </c>
    </row>
    <row r="732" spans="2:4" x14ac:dyDescent="0.25">
      <c r="B732" s="12">
        <v>40301</v>
      </c>
      <c r="C732" s="18">
        <v>1329.3992920000001</v>
      </c>
      <c r="D732" s="160">
        <f t="shared" si="20"/>
        <v>-9.6437210670930473E-2</v>
      </c>
    </row>
    <row r="733" spans="2:4" x14ac:dyDescent="0.25">
      <c r="B733" s="12">
        <v>40294</v>
      </c>
      <c r="C733" s="18">
        <v>1471.2860109999999</v>
      </c>
      <c r="D733" s="160">
        <f t="shared" si="20"/>
        <v>3.5942094655992962E-2</v>
      </c>
    </row>
    <row r="734" spans="2:4" x14ac:dyDescent="0.25">
      <c r="B734" s="12">
        <v>40287</v>
      </c>
      <c r="C734" s="18">
        <v>1420.239624</v>
      </c>
      <c r="D734" s="160">
        <f t="shared" si="20"/>
        <v>4.9695555207695197E-2</v>
      </c>
    </row>
    <row r="735" spans="2:4" x14ac:dyDescent="0.25">
      <c r="B735" s="12">
        <v>40280</v>
      </c>
      <c r="C735" s="18">
        <v>1353.0014650000001</v>
      </c>
      <c r="D735" s="160">
        <f t="shared" si="20"/>
        <v>-4.6433499295178704E-3</v>
      </c>
    </row>
    <row r="736" spans="2:4" x14ac:dyDescent="0.25">
      <c r="B736" s="12">
        <v>40273</v>
      </c>
      <c r="C736" s="18">
        <v>1359.313232</v>
      </c>
      <c r="D736" s="160">
        <f t="shared" si="20"/>
        <v>2.5041287145833202E-2</v>
      </c>
    </row>
    <row r="737" spans="2:4" x14ac:dyDescent="0.25">
      <c r="B737" s="12">
        <v>40266</v>
      </c>
      <c r="C737" s="18">
        <v>1326.1058350000001</v>
      </c>
      <c r="D737" s="160">
        <f t="shared" si="20"/>
        <v>3.0497178415792137E-2</v>
      </c>
    </row>
    <row r="738" spans="2:4" x14ac:dyDescent="0.25">
      <c r="B738" s="12">
        <v>40259</v>
      </c>
      <c r="C738" s="18">
        <v>1286.8602289999999</v>
      </c>
      <c r="D738" s="160">
        <f t="shared" si="20"/>
        <v>-2.0472410698010868E-2</v>
      </c>
    </row>
    <row r="739" spans="2:4" x14ac:dyDescent="0.25">
      <c r="B739" s="12">
        <v>40252</v>
      </c>
      <c r="C739" s="18">
        <v>1313.755981</v>
      </c>
      <c r="D739" s="160">
        <f t="shared" si="20"/>
        <v>-1.5425351290307421E-2</v>
      </c>
    </row>
    <row r="740" spans="2:4" x14ac:dyDescent="0.25">
      <c r="B740" s="12">
        <v>40245</v>
      </c>
      <c r="C740" s="18">
        <v>1334.3386230000001</v>
      </c>
      <c r="D740" s="160">
        <f t="shared" si="20"/>
        <v>4.7553368963656473E-2</v>
      </c>
    </row>
    <row r="741" spans="2:4" x14ac:dyDescent="0.25">
      <c r="B741" s="12">
        <v>40238</v>
      </c>
      <c r="C741" s="18">
        <v>1273.7667240000001</v>
      </c>
      <c r="D741" s="160">
        <f t="shared" si="20"/>
        <v>4.7116913174166219E-2</v>
      </c>
    </row>
    <row r="742" spans="2:4" x14ac:dyDescent="0.25">
      <c r="B742" s="12">
        <v>40231</v>
      </c>
      <c r="C742" s="18">
        <v>1216.451294</v>
      </c>
      <c r="D742" s="160">
        <f t="shared" si="20"/>
        <v>-3.4654679308050662E-2</v>
      </c>
    </row>
    <row r="743" spans="2:4" x14ac:dyDescent="0.25">
      <c r="B743" s="12">
        <v>40224</v>
      </c>
      <c r="C743" s="18">
        <v>1260.120361</v>
      </c>
      <c r="D743" s="160">
        <f t="shared" si="20"/>
        <v>3.4970033379038812E-2</v>
      </c>
    </row>
    <row r="744" spans="2:4" x14ac:dyDescent="0.25">
      <c r="B744" s="12">
        <v>40217</v>
      </c>
      <c r="C744" s="18">
        <v>1217.5428469999999</v>
      </c>
      <c r="D744" s="160">
        <f t="shared" si="20"/>
        <v>1.4785961309442541E-2</v>
      </c>
    </row>
    <row r="745" spans="2:4" x14ac:dyDescent="0.25">
      <c r="B745" s="12">
        <v>40210</v>
      </c>
      <c r="C745" s="18">
        <v>1199.802612</v>
      </c>
      <c r="D745" s="160">
        <f t="shared" si="20"/>
        <v>-6.1084897870972488E-2</v>
      </c>
    </row>
    <row r="746" spans="2:4" x14ac:dyDescent="0.25">
      <c r="B746" s="12">
        <v>40203</v>
      </c>
      <c r="C746" s="18">
        <v>1277.860596</v>
      </c>
      <c r="D746" s="160">
        <f t="shared" si="20"/>
        <v>-1.9271061387999611E-2</v>
      </c>
    </row>
    <row r="747" spans="2:4" x14ac:dyDescent="0.25">
      <c r="B747" s="12">
        <v>40196</v>
      </c>
      <c r="C747" s="18">
        <v>1302.9702150000001</v>
      </c>
      <c r="D747" s="160">
        <f t="shared" si="20"/>
        <v>-4.9004044858530937E-2</v>
      </c>
    </row>
    <row r="748" spans="2:4" x14ac:dyDescent="0.25">
      <c r="B748" s="12">
        <v>40189</v>
      </c>
      <c r="C748" s="18">
        <v>1370.111206</v>
      </c>
      <c r="D748" s="160">
        <f t="shared" si="20"/>
        <v>-1.568638303611658E-2</v>
      </c>
    </row>
    <row r="749" spans="2:4" x14ac:dyDescent="0.25">
      <c r="B749" s="12">
        <v>40182</v>
      </c>
      <c r="C749" s="18">
        <v>1391.9458010000001</v>
      </c>
      <c r="D749" s="160">
        <f t="shared" si="20"/>
        <v>6.3608088676080143E-2</v>
      </c>
    </row>
    <row r="750" spans="2:4" x14ac:dyDescent="0.25">
      <c r="B750" s="12">
        <v>40175</v>
      </c>
      <c r="C750" s="18">
        <v>1308.7017820000001</v>
      </c>
      <c r="D750" s="160">
        <f t="shared" si="20"/>
        <v>3.9783102284933758E-3</v>
      </c>
    </row>
    <row r="751" spans="2:4" x14ac:dyDescent="0.25">
      <c r="B751" s="12">
        <v>40168</v>
      </c>
      <c r="C751" s="18">
        <v>1303.515991</v>
      </c>
      <c r="D751" s="160">
        <f t="shared" si="20"/>
        <v>2.3794019468013072E-2</v>
      </c>
    </row>
    <row r="752" spans="2:4" x14ac:dyDescent="0.25">
      <c r="B752" s="12">
        <v>40161</v>
      </c>
      <c r="C752" s="18">
        <v>1273.220947</v>
      </c>
      <c r="D752" s="160">
        <f t="shared" si="20"/>
        <v>5.5907736153999466E-2</v>
      </c>
    </row>
    <row r="753" spans="2:4" x14ac:dyDescent="0.25">
      <c r="B753" s="12">
        <v>40154</v>
      </c>
      <c r="C753" s="18">
        <v>1205.8070070000001</v>
      </c>
      <c r="D753" s="160">
        <f t="shared" si="20"/>
        <v>-8.5571843648668544E-4</v>
      </c>
    </row>
    <row r="754" spans="2:4" x14ac:dyDescent="0.25">
      <c r="B754" s="12">
        <v>40147</v>
      </c>
      <c r="C754" s="18">
        <v>1206.8397219999999</v>
      </c>
      <c r="D754" s="160">
        <f t="shared" si="20"/>
        <v>2.2470168633681453E-4</v>
      </c>
    </row>
    <row r="755" spans="2:4" x14ac:dyDescent="0.25">
      <c r="B755" s="12">
        <v>40140</v>
      </c>
      <c r="C755" s="18">
        <v>1206.5686040000001</v>
      </c>
      <c r="D755" s="160">
        <f t="shared" si="20"/>
        <v>-6.7425680916455288E-4</v>
      </c>
    </row>
    <row r="756" spans="2:4" x14ac:dyDescent="0.25">
      <c r="B756" s="12">
        <v>40133</v>
      </c>
      <c r="C756" s="18">
        <v>1207.3826899999999</v>
      </c>
      <c r="D756" s="160">
        <f t="shared" si="20"/>
        <v>-3.3606633603702196E-3</v>
      </c>
    </row>
    <row r="757" spans="2:4" x14ac:dyDescent="0.25">
      <c r="B757" s="12">
        <v>40126</v>
      </c>
      <c r="C757" s="18">
        <v>1211.4539789999999</v>
      </c>
      <c r="D757" s="160">
        <f t="shared" si="20"/>
        <v>2.1514714819067526E-2</v>
      </c>
    </row>
    <row r="758" spans="2:4" x14ac:dyDescent="0.25">
      <c r="B758" s="12">
        <v>40119</v>
      </c>
      <c r="C758" s="18">
        <v>1185.9388429999999</v>
      </c>
      <c r="D758" s="160">
        <f t="shared" si="20"/>
        <v>4.8476326465522357E-2</v>
      </c>
    </row>
    <row r="759" spans="2:4" x14ac:dyDescent="0.25">
      <c r="B759" s="12">
        <v>40112</v>
      </c>
      <c r="C759" s="18">
        <v>1131.1069339999999</v>
      </c>
      <c r="D759" s="160">
        <f t="shared" si="20"/>
        <v>-7.9116073370188666E-2</v>
      </c>
    </row>
    <row r="760" spans="2:4" x14ac:dyDescent="0.25">
      <c r="B760" s="12">
        <v>40105</v>
      </c>
      <c r="C760" s="18">
        <v>1228.283936</v>
      </c>
      <c r="D760" s="160">
        <f t="shared" si="20"/>
        <v>-2.8135773241606432E-2</v>
      </c>
    </row>
    <row r="761" spans="2:4" x14ac:dyDescent="0.25">
      <c r="B761" s="12">
        <v>40098</v>
      </c>
      <c r="C761" s="18">
        <v>1263.8431399999999</v>
      </c>
      <c r="D761" s="160">
        <f t="shared" si="20"/>
        <v>3.2372539180868243E-2</v>
      </c>
    </row>
    <row r="762" spans="2:4" x14ac:dyDescent="0.25">
      <c r="B762" s="12">
        <v>40091</v>
      </c>
      <c r="C762" s="18">
        <v>1224.21228</v>
      </c>
      <c r="D762" s="160">
        <f t="shared" si="20"/>
        <v>-3.7554073131200738E-3</v>
      </c>
    </row>
    <row r="763" spans="2:4" x14ac:dyDescent="0.25">
      <c r="B763" s="12">
        <v>40084</v>
      </c>
      <c r="C763" s="18">
        <v>1228.8270259999999</v>
      </c>
      <c r="D763" s="160">
        <f t="shared" si="20"/>
        <v>-1.0491596587014818E-2</v>
      </c>
    </row>
    <row r="764" spans="2:4" x14ac:dyDescent="0.25">
      <c r="B764" s="12">
        <v>40077</v>
      </c>
      <c r="C764" s="18">
        <v>1241.8560789999999</v>
      </c>
      <c r="D764" s="160">
        <f t="shared" si="20"/>
        <v>-1.0810768589834319E-2</v>
      </c>
    </row>
    <row r="765" spans="2:4" x14ac:dyDescent="0.25">
      <c r="B765" s="12">
        <v>40070</v>
      </c>
      <c r="C765" s="18">
        <v>1255.4282229999999</v>
      </c>
      <c r="D765" s="160">
        <f t="shared" si="20"/>
        <v>3.7926285081660183E-2</v>
      </c>
    </row>
    <row r="766" spans="2:4" x14ac:dyDescent="0.25">
      <c r="B766" s="12">
        <v>40063</v>
      </c>
      <c r="C766" s="18">
        <v>1209.5543210000001</v>
      </c>
      <c r="D766" s="160">
        <f t="shared" si="20"/>
        <v>4.195696718367925E-2</v>
      </c>
    </row>
    <row r="767" spans="2:4" x14ac:dyDescent="0.25">
      <c r="B767" s="12">
        <v>40056</v>
      </c>
      <c r="C767" s="18">
        <v>1160.8486330000001</v>
      </c>
      <c r="D767" s="160">
        <f t="shared" si="20"/>
        <v>-2.0714305467656957E-2</v>
      </c>
    </row>
    <row r="768" spans="2:4" x14ac:dyDescent="0.25">
      <c r="B768" s="12">
        <v>40049</v>
      </c>
      <c r="C768" s="18">
        <v>1185.403442</v>
      </c>
      <c r="D768" s="160">
        <f t="shared" si="20"/>
        <v>-7.9046229223012077E-3</v>
      </c>
    </row>
    <row r="769" spans="2:4" x14ac:dyDescent="0.25">
      <c r="B769" s="12">
        <v>40042</v>
      </c>
      <c r="C769" s="18">
        <v>1194.8482670000001</v>
      </c>
      <c r="D769" s="160">
        <f t="shared" si="20"/>
        <v>9.1156734543393902E-3</v>
      </c>
    </row>
    <row r="770" spans="2:4" x14ac:dyDescent="0.25">
      <c r="B770" s="12">
        <v>40035</v>
      </c>
      <c r="C770" s="18">
        <v>1184.0548100000001</v>
      </c>
      <c r="D770" s="160">
        <f t="shared" si="20"/>
        <v>-3.5392462385691048E-2</v>
      </c>
    </row>
    <row r="771" spans="2:4" x14ac:dyDescent="0.25">
      <c r="B771" s="12">
        <v>40028</v>
      </c>
      <c r="C771" s="18">
        <v>1227.4990230000001</v>
      </c>
      <c r="D771" s="160">
        <f t="shared" ref="D771:D834" si="21">C771/C772-1</f>
        <v>1.0888719716446893E-2</v>
      </c>
    </row>
    <row r="772" spans="2:4" x14ac:dyDescent="0.25">
      <c r="B772" s="12">
        <v>40021</v>
      </c>
      <c r="C772" s="18">
        <v>1214.2771</v>
      </c>
      <c r="D772" s="160">
        <f t="shared" si="21"/>
        <v>-5.521713718828547E-2</v>
      </c>
    </row>
    <row r="773" spans="2:4" x14ac:dyDescent="0.25">
      <c r="B773" s="12">
        <v>40014</v>
      </c>
      <c r="C773" s="18">
        <v>1285.244629</v>
      </c>
      <c r="D773" s="160">
        <f t="shared" si="21"/>
        <v>2.8503852827944431E-2</v>
      </c>
    </row>
    <row r="774" spans="2:4" x14ac:dyDescent="0.25">
      <c r="B774" s="12">
        <v>40007</v>
      </c>
      <c r="C774" s="18">
        <v>1249.6254879999999</v>
      </c>
      <c r="D774" s="160">
        <f t="shared" si="21"/>
        <v>7.8481573828993678E-2</v>
      </c>
    </row>
    <row r="775" spans="2:4" x14ac:dyDescent="0.25">
      <c r="B775" s="12">
        <v>40000</v>
      </c>
      <c r="C775" s="18">
        <v>1158.689697</v>
      </c>
      <c r="D775" s="160">
        <f t="shared" si="21"/>
        <v>2.8256401725747171E-2</v>
      </c>
    </row>
    <row r="776" spans="2:4" x14ac:dyDescent="0.25">
      <c r="B776" s="12">
        <v>39993</v>
      </c>
      <c r="C776" s="18">
        <v>1126.848999</v>
      </c>
      <c r="D776" s="160">
        <f t="shared" si="21"/>
        <v>-3.7122202456732478E-2</v>
      </c>
    </row>
    <row r="777" spans="2:4" x14ac:dyDescent="0.25">
      <c r="B777" s="12">
        <v>39986</v>
      </c>
      <c r="C777" s="18">
        <v>1170.2928469999999</v>
      </c>
      <c r="D777" s="160">
        <f t="shared" si="21"/>
        <v>-4.7231750345141266E-2</v>
      </c>
    </row>
    <row r="778" spans="2:4" x14ac:dyDescent="0.25">
      <c r="B778" s="12">
        <v>39979</v>
      </c>
      <c r="C778" s="18">
        <v>1228.3079829999999</v>
      </c>
      <c r="D778" s="160">
        <f t="shared" si="21"/>
        <v>-7.8543119899485592E-2</v>
      </c>
    </row>
    <row r="779" spans="2:4" x14ac:dyDescent="0.25">
      <c r="B779" s="12">
        <v>39972</v>
      </c>
      <c r="C779" s="18">
        <v>1333.00647</v>
      </c>
      <c r="D779" s="160">
        <f t="shared" si="21"/>
        <v>2.6667104297597444E-3</v>
      </c>
    </row>
    <row r="780" spans="2:4" x14ac:dyDescent="0.25">
      <c r="B780" s="12">
        <v>39965</v>
      </c>
      <c r="C780" s="18">
        <v>1329.461182</v>
      </c>
      <c r="D780" s="160">
        <f t="shared" si="21"/>
        <v>3.8808677333866726E-2</v>
      </c>
    </row>
    <row r="781" spans="2:4" x14ac:dyDescent="0.25">
      <c r="B781" s="12">
        <v>39958</v>
      </c>
      <c r="C781" s="18">
        <v>1279.794067</v>
      </c>
      <c r="D781" s="160">
        <f t="shared" si="21"/>
        <v>8.4394559506436373E-2</v>
      </c>
    </row>
    <row r="782" spans="2:4" x14ac:dyDescent="0.25">
      <c r="B782" s="12">
        <v>39951</v>
      </c>
      <c r="C782" s="18">
        <v>1180.1922609999999</v>
      </c>
      <c r="D782" s="160">
        <f t="shared" si="21"/>
        <v>2.5186708467410002E-2</v>
      </c>
    </row>
    <row r="783" spans="2:4" x14ac:dyDescent="0.25">
      <c r="B783" s="12">
        <v>39944</v>
      </c>
      <c r="C783" s="18">
        <v>1151.197388</v>
      </c>
      <c r="D783" s="160">
        <f t="shared" si="21"/>
        <v>-9.1332877391152367E-2</v>
      </c>
    </row>
    <row r="784" spans="2:4" x14ac:dyDescent="0.25">
      <c r="B784" s="12">
        <v>39937</v>
      </c>
      <c r="C784" s="18">
        <v>1266.9077150000001</v>
      </c>
      <c r="D784" s="160">
        <f t="shared" si="21"/>
        <v>7.6168645392854728E-2</v>
      </c>
    </row>
    <row r="785" spans="2:4" x14ac:dyDescent="0.25">
      <c r="B785" s="12">
        <v>39930</v>
      </c>
      <c r="C785" s="18">
        <v>1177.239014</v>
      </c>
      <c r="D785" s="160">
        <f t="shared" si="21"/>
        <v>-3.0510648662410933E-2</v>
      </c>
    </row>
    <row r="786" spans="2:4" x14ac:dyDescent="0.25">
      <c r="B786" s="12">
        <v>39923</v>
      </c>
      <c r="C786" s="18">
        <v>1214.28772</v>
      </c>
      <c r="D786" s="160">
        <f t="shared" si="21"/>
        <v>4.8203839410692284E-2</v>
      </c>
    </row>
    <row r="787" spans="2:4" x14ac:dyDescent="0.25">
      <c r="B787" s="12">
        <v>39916</v>
      </c>
      <c r="C787" s="18">
        <v>1158.4461670000001</v>
      </c>
      <c r="D787" s="160">
        <f t="shared" si="21"/>
        <v>3.3780582706486761E-2</v>
      </c>
    </row>
    <row r="788" spans="2:4" x14ac:dyDescent="0.25">
      <c r="B788" s="12">
        <v>39909</v>
      </c>
      <c r="C788" s="18">
        <v>1120.591919</v>
      </c>
      <c r="D788" s="160">
        <f t="shared" si="21"/>
        <v>2.4797153287952511E-2</v>
      </c>
    </row>
    <row r="789" spans="2:4" x14ac:dyDescent="0.25">
      <c r="B789" s="12">
        <v>39902</v>
      </c>
      <c r="C789" s="18">
        <v>1093.476807</v>
      </c>
      <c r="D789" s="160">
        <f t="shared" si="21"/>
        <v>5.0554746608040491E-2</v>
      </c>
    </row>
    <row r="790" spans="2:4" x14ac:dyDescent="0.25">
      <c r="B790" s="12">
        <v>39895</v>
      </c>
      <c r="C790" s="18">
        <v>1040.856567</v>
      </c>
      <c r="D790" s="160">
        <f t="shared" si="21"/>
        <v>5.842241207321508E-2</v>
      </c>
    </row>
    <row r="791" spans="2:4" x14ac:dyDescent="0.25">
      <c r="B791" s="12">
        <v>39888</v>
      </c>
      <c r="C791" s="18">
        <v>983.40374799999995</v>
      </c>
      <c r="D791" s="160">
        <f t="shared" si="21"/>
        <v>6.0816201387773106E-2</v>
      </c>
    </row>
    <row r="792" spans="2:4" x14ac:dyDescent="0.25">
      <c r="B792" s="12">
        <v>39881</v>
      </c>
      <c r="C792" s="18">
        <v>927.02557400000001</v>
      </c>
      <c r="D792" s="160">
        <f t="shared" si="21"/>
        <v>7.6707423316448864E-2</v>
      </c>
    </row>
    <row r="793" spans="2:4" x14ac:dyDescent="0.25">
      <c r="B793" s="12">
        <v>39874</v>
      </c>
      <c r="C793" s="18">
        <v>860.98187299999995</v>
      </c>
      <c r="D793" s="160">
        <f t="shared" si="21"/>
        <v>-8.5783010218992928E-2</v>
      </c>
    </row>
    <row r="794" spans="2:4" x14ac:dyDescent="0.25">
      <c r="B794" s="12">
        <v>39867</v>
      </c>
      <c r="C794" s="18">
        <v>941.76971400000002</v>
      </c>
      <c r="D794" s="160">
        <f t="shared" si="21"/>
        <v>-5.9888277375249932E-2</v>
      </c>
    </row>
    <row r="795" spans="2:4" x14ac:dyDescent="0.25">
      <c r="B795" s="12">
        <v>39860</v>
      </c>
      <c r="C795" s="18">
        <v>1001.763611</v>
      </c>
      <c r="D795" s="160">
        <f t="shared" si="21"/>
        <v>-0.10547636404205463</v>
      </c>
    </row>
    <row r="796" spans="2:4" x14ac:dyDescent="0.25">
      <c r="B796" s="12">
        <v>39853</v>
      </c>
      <c r="C796" s="18">
        <v>1119.88501</v>
      </c>
      <c r="D796" s="160">
        <f t="shared" si="21"/>
        <v>-3.5590979850139481E-2</v>
      </c>
    </row>
    <row r="797" spans="2:4" x14ac:dyDescent="0.25">
      <c r="B797" s="12">
        <v>39846</v>
      </c>
      <c r="C797" s="18">
        <v>1161.213745</v>
      </c>
      <c r="D797" s="160">
        <f t="shared" si="21"/>
        <v>4.6623427558172503E-2</v>
      </c>
    </row>
    <row r="798" spans="2:4" x14ac:dyDescent="0.25">
      <c r="B798" s="12">
        <v>39839</v>
      </c>
      <c r="C798" s="18">
        <v>1109.4857179999999</v>
      </c>
      <c r="D798" s="160">
        <f t="shared" si="21"/>
        <v>7.1593911880886152E-2</v>
      </c>
    </row>
    <row r="799" spans="2:4" x14ac:dyDescent="0.25">
      <c r="B799" s="12">
        <v>39832</v>
      </c>
      <c r="C799" s="18">
        <v>1035.3602289999999</v>
      </c>
      <c r="D799" s="160">
        <f t="shared" si="21"/>
        <v>8.3094237679741667E-3</v>
      </c>
    </row>
    <row r="800" spans="2:4" x14ac:dyDescent="0.25">
      <c r="B800" s="12">
        <v>39825</v>
      </c>
      <c r="C800" s="18">
        <v>1026.8278809999999</v>
      </c>
      <c r="D800" s="160">
        <f t="shared" si="21"/>
        <v>-3.0706972527114962E-2</v>
      </c>
    </row>
    <row r="801" spans="2:4" x14ac:dyDescent="0.25">
      <c r="B801" s="12">
        <v>39818</v>
      </c>
      <c r="C801" s="18">
        <v>1059.357544</v>
      </c>
      <c r="D801" s="160">
        <f t="shared" si="21"/>
        <v>-5.5172358563745361E-2</v>
      </c>
    </row>
    <row r="802" spans="2:4" x14ac:dyDescent="0.25">
      <c r="B802" s="12">
        <v>39811</v>
      </c>
      <c r="C802" s="18">
        <v>1121.2177730000001</v>
      </c>
      <c r="D802" s="160">
        <f t="shared" si="21"/>
        <v>9.9345928465747413E-2</v>
      </c>
    </row>
    <row r="803" spans="2:4" x14ac:dyDescent="0.25">
      <c r="B803" s="12">
        <v>39804</v>
      </c>
      <c r="C803" s="18">
        <v>1019.895325</v>
      </c>
      <c r="D803" s="160">
        <f t="shared" si="21"/>
        <v>-9.5799481412557341E-3</v>
      </c>
    </row>
    <row r="804" spans="2:4" x14ac:dyDescent="0.25">
      <c r="B804" s="12">
        <v>39797</v>
      </c>
      <c r="C804" s="18">
        <v>1029.760376</v>
      </c>
      <c r="D804" s="160">
        <f t="shared" si="21"/>
        <v>2.8768967806028778E-2</v>
      </c>
    </row>
    <row r="805" spans="2:4" x14ac:dyDescent="0.25">
      <c r="B805" s="12">
        <v>39790</v>
      </c>
      <c r="C805" s="18">
        <v>1000.9636839999999</v>
      </c>
      <c r="D805" s="160">
        <f t="shared" si="21"/>
        <v>8.825828535931568E-2</v>
      </c>
    </row>
    <row r="806" spans="2:4" x14ac:dyDescent="0.25">
      <c r="B806" s="12">
        <v>39783</v>
      </c>
      <c r="C806" s="18">
        <v>919.785034</v>
      </c>
      <c r="D806" s="160">
        <f t="shared" si="21"/>
        <v>-0.12006078785568763</v>
      </c>
    </row>
    <row r="807" spans="2:4" x14ac:dyDescent="0.25">
      <c r="B807" s="12">
        <v>39776</v>
      </c>
      <c r="C807" s="18">
        <v>1045.282471</v>
      </c>
      <c r="D807" s="160">
        <f t="shared" si="21"/>
        <v>0.15539950543827352</v>
      </c>
    </row>
    <row r="808" spans="2:4" x14ac:dyDescent="0.25">
      <c r="B808" s="12">
        <v>39769</v>
      </c>
      <c r="C808" s="18">
        <v>904.69354199999998</v>
      </c>
      <c r="D808" s="160">
        <f t="shared" si="21"/>
        <v>-0.14124154399277355</v>
      </c>
    </row>
    <row r="809" spans="2:4" x14ac:dyDescent="0.25">
      <c r="B809" s="12">
        <v>39762</v>
      </c>
      <c r="C809" s="18">
        <v>1053.490112</v>
      </c>
      <c r="D809" s="160">
        <f t="shared" si="21"/>
        <v>-6.7276314047295949E-2</v>
      </c>
    </row>
    <row r="810" spans="2:4" x14ac:dyDescent="0.25">
      <c r="B810" s="12">
        <v>39755</v>
      </c>
      <c r="C810" s="18">
        <v>1129.477173</v>
      </c>
      <c r="D810" s="160">
        <f t="shared" si="21"/>
        <v>-2.1784115436463192E-2</v>
      </c>
    </row>
    <row r="811" spans="2:4" x14ac:dyDescent="0.25">
      <c r="B811" s="12">
        <v>39748</v>
      </c>
      <c r="C811" s="18">
        <v>1154.6297609999999</v>
      </c>
      <c r="D811" s="160">
        <f t="shared" si="21"/>
        <v>0.21510199982701494</v>
      </c>
    </row>
    <row r="812" spans="2:4" x14ac:dyDescent="0.25">
      <c r="B812" s="12">
        <v>39741</v>
      </c>
      <c r="C812" s="18">
        <v>950.23278800000003</v>
      </c>
      <c r="D812" s="160">
        <f t="shared" si="21"/>
        <v>-2.5522809047810013E-2</v>
      </c>
    </row>
    <row r="813" spans="2:4" x14ac:dyDescent="0.25">
      <c r="B813" s="12">
        <v>39734</v>
      </c>
      <c r="C813" s="18">
        <v>975.12060499999995</v>
      </c>
      <c r="D813" s="160">
        <f t="shared" si="21"/>
        <v>3.5424030693409492E-3</v>
      </c>
    </row>
    <row r="814" spans="2:4" x14ac:dyDescent="0.25">
      <c r="B814" s="12">
        <v>39727</v>
      </c>
      <c r="C814" s="18">
        <v>971.67852800000003</v>
      </c>
      <c r="D814" s="160">
        <f t="shared" si="21"/>
        <v>-0.26393898698239115</v>
      </c>
    </row>
    <row r="815" spans="2:4" x14ac:dyDescent="0.25">
      <c r="B815" s="12">
        <v>39720</v>
      </c>
      <c r="C815" s="18">
        <v>1320.105957</v>
      </c>
      <c r="D815" s="160">
        <f t="shared" si="21"/>
        <v>-0.12816925523258549</v>
      </c>
    </row>
    <row r="816" spans="2:4" x14ac:dyDescent="0.25">
      <c r="B816" s="12">
        <v>39713</v>
      </c>
      <c r="C816" s="18">
        <v>1514.17688</v>
      </c>
      <c r="D816" s="160">
        <f t="shared" si="21"/>
        <v>-8.3640519318154749E-2</v>
      </c>
    </row>
    <row r="817" spans="2:4" x14ac:dyDescent="0.25">
      <c r="B817" s="12">
        <v>39706</v>
      </c>
      <c r="C817" s="18">
        <v>1652.383057</v>
      </c>
      <c r="D817" s="160">
        <f t="shared" si="21"/>
        <v>5.155862897115826E-2</v>
      </c>
    </row>
    <row r="818" spans="2:4" x14ac:dyDescent="0.25">
      <c r="B818" s="12">
        <v>39699</v>
      </c>
      <c r="C818" s="18">
        <v>1571.365601</v>
      </c>
      <c r="D818" s="160">
        <f t="shared" si="21"/>
        <v>9.0142575191552332E-2</v>
      </c>
    </row>
    <row r="819" spans="2:4" x14ac:dyDescent="0.25">
      <c r="B819" s="12">
        <v>39692</v>
      </c>
      <c r="C819" s="18">
        <v>1441.431274</v>
      </c>
      <c r="D819" s="160">
        <f t="shared" si="21"/>
        <v>-9.8730910538026295E-2</v>
      </c>
    </row>
    <row r="820" spans="2:4" x14ac:dyDescent="0.25">
      <c r="B820" s="12">
        <v>39685</v>
      </c>
      <c r="C820" s="18">
        <v>1599.3350829999999</v>
      </c>
      <c r="D820" s="160">
        <f t="shared" si="21"/>
        <v>5.6784398255711466E-2</v>
      </c>
    </row>
    <row r="821" spans="2:4" x14ac:dyDescent="0.25">
      <c r="B821" s="12">
        <v>39678</v>
      </c>
      <c r="C821" s="18">
        <v>1513.3977050000001</v>
      </c>
      <c r="D821" s="160">
        <f t="shared" si="21"/>
        <v>2.7380166941329609E-2</v>
      </c>
    </row>
    <row r="822" spans="2:4" x14ac:dyDescent="0.25">
      <c r="B822" s="12">
        <v>39671</v>
      </c>
      <c r="C822" s="18">
        <v>1473.0649410000001</v>
      </c>
      <c r="D822" s="160">
        <f t="shared" si="21"/>
        <v>1.655461147122006E-2</v>
      </c>
    </row>
    <row r="823" spans="2:4" x14ac:dyDescent="0.25">
      <c r="B823" s="12">
        <v>39664</v>
      </c>
      <c r="C823" s="18">
        <v>1449.0760499999999</v>
      </c>
      <c r="D823" s="160">
        <f t="shared" si="21"/>
        <v>-9.9064970947293496E-3</v>
      </c>
    </row>
    <row r="824" spans="2:4" x14ac:dyDescent="0.25">
      <c r="B824" s="12">
        <v>39657</v>
      </c>
      <c r="C824" s="18">
        <v>1463.5749510000001</v>
      </c>
      <c r="D824" s="160">
        <f t="shared" si="21"/>
        <v>-4.0939701868749734E-2</v>
      </c>
    </row>
    <row r="825" spans="2:4" x14ac:dyDescent="0.25">
      <c r="B825" s="12">
        <v>39650</v>
      </c>
      <c r="C825" s="18">
        <v>1526.051025</v>
      </c>
      <c r="D825" s="160">
        <f t="shared" si="21"/>
        <v>-1.6980725573559785E-2</v>
      </c>
    </row>
    <row r="826" spans="2:4" x14ac:dyDescent="0.25">
      <c r="B826" s="12">
        <v>39643</v>
      </c>
      <c r="C826" s="18">
        <v>1552.4121090000001</v>
      </c>
      <c r="D826" s="160">
        <f t="shared" si="21"/>
        <v>-2.5806697631008069E-2</v>
      </c>
    </row>
    <row r="827" spans="2:4" x14ac:dyDescent="0.25">
      <c r="B827" s="12">
        <v>39636</v>
      </c>
      <c r="C827" s="18">
        <v>1593.5360109999999</v>
      </c>
      <c r="D827" s="160">
        <f t="shared" si="21"/>
        <v>7.5001541816586137E-3</v>
      </c>
    </row>
    <row r="828" spans="2:4" x14ac:dyDescent="0.25">
      <c r="B828" s="12">
        <v>39629</v>
      </c>
      <c r="C828" s="18">
        <v>1581.6732179999999</v>
      </c>
      <c r="D828" s="160">
        <f t="shared" si="21"/>
        <v>-6.6002642844509518E-2</v>
      </c>
    </row>
    <row r="829" spans="2:4" x14ac:dyDescent="0.25">
      <c r="B829" s="12">
        <v>39622</v>
      </c>
      <c r="C829" s="18">
        <v>1693.445068</v>
      </c>
      <c r="D829" s="160">
        <f t="shared" si="21"/>
        <v>6.5811925718517461E-3</v>
      </c>
    </row>
    <row r="830" spans="2:4" x14ac:dyDescent="0.25">
      <c r="B830" s="12">
        <v>39615</v>
      </c>
      <c r="C830" s="18">
        <v>1682.373047</v>
      </c>
      <c r="D830" s="160">
        <f t="shared" si="21"/>
        <v>-2.9796141396493114E-2</v>
      </c>
    </row>
    <row r="831" spans="2:4" x14ac:dyDescent="0.25">
      <c r="B831" s="12">
        <v>39608</v>
      </c>
      <c r="C831" s="18">
        <v>1734.0407709999999</v>
      </c>
      <c r="D831" s="160">
        <f t="shared" si="21"/>
        <v>-3.8425318784442664E-2</v>
      </c>
    </row>
    <row r="832" spans="2:4" x14ac:dyDescent="0.25">
      <c r="B832" s="12">
        <v>39601</v>
      </c>
      <c r="C832" s="18">
        <v>1803.3344729999999</v>
      </c>
      <c r="D832" s="160">
        <f t="shared" si="21"/>
        <v>4.9755178867587624E-3</v>
      </c>
    </row>
    <row r="833" spans="2:4" x14ac:dyDescent="0.25">
      <c r="B833" s="12">
        <v>39594</v>
      </c>
      <c r="C833" s="18">
        <v>1794.4063719999999</v>
      </c>
      <c r="D833" s="160">
        <f t="shared" si="21"/>
        <v>3.311166098727969E-2</v>
      </c>
    </row>
    <row r="834" spans="2:4" x14ac:dyDescent="0.25">
      <c r="B834" s="12">
        <v>39587</v>
      </c>
      <c r="C834" s="18">
        <v>1736.8948969999999</v>
      </c>
      <c r="D834" s="160">
        <f t="shared" si="21"/>
        <v>3.1825385023812158E-2</v>
      </c>
    </row>
    <row r="835" spans="2:4" x14ac:dyDescent="0.25">
      <c r="B835" s="12">
        <v>39580</v>
      </c>
      <c r="C835" s="18">
        <v>1683.32251</v>
      </c>
      <c r="D835" s="160">
        <f t="shared" ref="D835:D898" si="22">C835/C836-1</f>
        <v>7.2265147459067647E-2</v>
      </c>
    </row>
    <row r="836" spans="2:4" x14ac:dyDescent="0.25">
      <c r="B836" s="12">
        <v>39573</v>
      </c>
      <c r="C836" s="18">
        <v>1569.8752440000001</v>
      </c>
      <c r="D836" s="160">
        <f t="shared" si="22"/>
        <v>-8.0166400035909358E-2</v>
      </c>
    </row>
    <row r="837" spans="2:4" x14ac:dyDescent="0.25">
      <c r="B837" s="12">
        <v>39566</v>
      </c>
      <c r="C837" s="18">
        <v>1706.6948239999999</v>
      </c>
      <c r="D837" s="160">
        <f t="shared" si="22"/>
        <v>2.686074230302915E-2</v>
      </c>
    </row>
    <row r="838" spans="2:4" x14ac:dyDescent="0.25">
      <c r="B838" s="12">
        <v>39559</v>
      </c>
      <c r="C838" s="18">
        <v>1662.0509030000001</v>
      </c>
      <c r="D838" s="160">
        <f t="shared" si="22"/>
        <v>1.150688955101109E-2</v>
      </c>
    </row>
    <row r="839" spans="2:4" x14ac:dyDescent="0.25">
      <c r="B839" s="12">
        <v>39552</v>
      </c>
      <c r="C839" s="18">
        <v>1643.143433</v>
      </c>
      <c r="D839" s="160">
        <f t="shared" si="22"/>
        <v>0.12921857867199549</v>
      </c>
    </row>
    <row r="840" spans="2:4" x14ac:dyDescent="0.25">
      <c r="B840" s="12">
        <v>39545</v>
      </c>
      <c r="C840" s="18">
        <v>1455.1154790000001</v>
      </c>
      <c r="D840" s="160">
        <f t="shared" si="22"/>
        <v>-3.3152997167114506E-2</v>
      </c>
    </row>
    <row r="841" spans="2:4" x14ac:dyDescent="0.25">
      <c r="B841" s="12">
        <v>39538</v>
      </c>
      <c r="C841" s="18">
        <v>1505.0111079999999</v>
      </c>
      <c r="D841" s="160">
        <f t="shared" si="22"/>
        <v>6.5439895896034272E-2</v>
      </c>
    </row>
    <row r="842" spans="2:4" x14ac:dyDescent="0.25">
      <c r="B842" s="12">
        <v>39531</v>
      </c>
      <c r="C842" s="18">
        <v>1412.57251</v>
      </c>
      <c r="D842" s="160">
        <f t="shared" si="22"/>
        <v>9.8203145390119539E-2</v>
      </c>
    </row>
    <row r="843" spans="2:4" x14ac:dyDescent="0.25">
      <c r="B843" s="12">
        <v>39524</v>
      </c>
      <c r="C843" s="18">
        <v>1286.2579350000001</v>
      </c>
      <c r="D843" s="160">
        <f t="shared" si="22"/>
        <v>-6.2762810070141395E-2</v>
      </c>
    </row>
    <row r="844" spans="2:4" x14ac:dyDescent="0.25">
      <c r="B844" s="12">
        <v>39517</v>
      </c>
      <c r="C844" s="18">
        <v>1372.393188</v>
      </c>
      <c r="D844" s="160">
        <f t="shared" si="22"/>
        <v>-3.5081471142593301E-2</v>
      </c>
    </row>
    <row r="845" spans="2:4" x14ac:dyDescent="0.25">
      <c r="B845" s="12">
        <v>39510</v>
      </c>
      <c r="C845" s="18">
        <v>1422.2891850000001</v>
      </c>
      <c r="D845" s="160">
        <f t="shared" si="22"/>
        <v>-3.2940579568998873E-2</v>
      </c>
    </row>
    <row r="846" spans="2:4" x14ac:dyDescent="0.25">
      <c r="B846" s="12">
        <v>39503</v>
      </c>
      <c r="C846" s="18">
        <v>1470.7360839999999</v>
      </c>
      <c r="D846" s="160">
        <f t="shared" si="22"/>
        <v>2.3141345740712138E-2</v>
      </c>
    </row>
    <row r="847" spans="2:4" x14ac:dyDescent="0.25">
      <c r="B847" s="12">
        <v>39496</v>
      </c>
      <c r="C847" s="18">
        <v>1437.4710689999999</v>
      </c>
      <c r="D847" s="160">
        <f t="shared" si="22"/>
        <v>1.8181687478464159E-2</v>
      </c>
    </row>
    <row r="848" spans="2:4" x14ac:dyDescent="0.25">
      <c r="B848" s="12">
        <v>39489</v>
      </c>
      <c r="C848" s="18">
        <v>1411.802124</v>
      </c>
      <c r="D848" s="160">
        <f t="shared" si="22"/>
        <v>4.741565410462778E-2</v>
      </c>
    </row>
    <row r="849" spans="2:4" x14ac:dyDescent="0.25">
      <c r="B849" s="12">
        <v>39482</v>
      </c>
      <c r="C849" s="18">
        <v>1347.890991</v>
      </c>
      <c r="D849" s="160">
        <f t="shared" si="22"/>
        <v>-5.4218043807560234E-2</v>
      </c>
    </row>
    <row r="850" spans="2:4" x14ac:dyDescent="0.25">
      <c r="B850" s="12">
        <v>39475</v>
      </c>
      <c r="C850" s="18">
        <v>1425.1604</v>
      </c>
      <c r="D850" s="160">
        <f t="shared" si="22"/>
        <v>9.300916447616947E-2</v>
      </c>
    </row>
    <row r="851" spans="2:4" x14ac:dyDescent="0.25">
      <c r="B851" s="12">
        <v>39468</v>
      </c>
      <c r="C851" s="18">
        <v>1303.8869629999999</v>
      </c>
      <c r="D851" s="160">
        <f t="shared" si="22"/>
        <v>-2.0271676594119881E-2</v>
      </c>
    </row>
    <row r="852" spans="2:4" x14ac:dyDescent="0.25">
      <c r="B852" s="12">
        <v>39461</v>
      </c>
      <c r="C852" s="18">
        <v>1330.865845</v>
      </c>
      <c r="D852" s="160">
        <f t="shared" si="22"/>
        <v>-4.5104207720652045E-2</v>
      </c>
    </row>
    <row r="853" spans="2:4" x14ac:dyDescent="0.25">
      <c r="B853" s="12">
        <v>39454</v>
      </c>
      <c r="C853" s="18">
        <v>1393.7288820000001</v>
      </c>
      <c r="D853" s="160">
        <f t="shared" si="22"/>
        <v>-2.492243324949317E-2</v>
      </c>
    </row>
    <row r="854" spans="2:4" x14ac:dyDescent="0.25">
      <c r="B854" s="12">
        <v>39447</v>
      </c>
      <c r="C854" s="18">
        <v>1429.351807</v>
      </c>
      <c r="D854" s="160">
        <f t="shared" si="22"/>
        <v>-2.900331470003692E-2</v>
      </c>
    </row>
    <row r="855" spans="2:4" x14ac:dyDescent="0.25">
      <c r="B855" s="12">
        <v>39440</v>
      </c>
      <c r="C855" s="18">
        <v>1472.0460210000001</v>
      </c>
      <c r="D855" s="160">
        <f t="shared" si="22"/>
        <v>5.5465573413067126E-3</v>
      </c>
    </row>
    <row r="856" spans="2:4" x14ac:dyDescent="0.25">
      <c r="B856" s="12">
        <v>39433</v>
      </c>
      <c r="C856" s="18">
        <v>1463.9262699999999</v>
      </c>
      <c r="D856" s="160">
        <f t="shared" si="22"/>
        <v>3.7690474560547749E-2</v>
      </c>
    </row>
    <row r="857" spans="2:4" x14ac:dyDescent="0.25">
      <c r="B857" s="12">
        <v>39426</v>
      </c>
      <c r="C857" s="18">
        <v>1410.7542719999999</v>
      </c>
      <c r="D857" s="160">
        <f t="shared" si="22"/>
        <v>4.2787787280734513E-2</v>
      </c>
    </row>
    <row r="858" spans="2:4" x14ac:dyDescent="0.25">
      <c r="B858" s="12">
        <v>39419</v>
      </c>
      <c r="C858" s="18">
        <v>1352.8680420000001</v>
      </c>
      <c r="D858" s="160">
        <f t="shared" si="22"/>
        <v>5.9615657693810054E-2</v>
      </c>
    </row>
    <row r="859" spans="2:4" x14ac:dyDescent="0.25">
      <c r="B859" s="12">
        <v>39412</v>
      </c>
      <c r="C859" s="18">
        <v>1276.7535399999999</v>
      </c>
      <c r="D859" s="160">
        <f t="shared" si="22"/>
        <v>-3.4938833965514893E-2</v>
      </c>
    </row>
    <row r="860" spans="2:4" x14ac:dyDescent="0.25">
      <c r="B860" s="12">
        <v>39405</v>
      </c>
      <c r="C860" s="18">
        <v>1322.976807</v>
      </c>
      <c r="D860" s="160">
        <f t="shared" si="22"/>
        <v>3.6628048977815242E-2</v>
      </c>
    </row>
    <row r="861" spans="2:4" x14ac:dyDescent="0.25">
      <c r="B861" s="12">
        <v>39398</v>
      </c>
      <c r="C861" s="18">
        <v>1276.230957</v>
      </c>
      <c r="D861" s="160">
        <f t="shared" si="22"/>
        <v>-3.131827718853275E-2</v>
      </c>
    </row>
    <row r="862" spans="2:4" x14ac:dyDescent="0.25">
      <c r="B862" s="12">
        <v>39391</v>
      </c>
      <c r="C862" s="18">
        <v>1317.4925539999999</v>
      </c>
      <c r="D862" s="160">
        <f t="shared" si="22"/>
        <v>-7.7696408797705341E-2</v>
      </c>
    </row>
    <row r="863" spans="2:4" x14ac:dyDescent="0.25">
      <c r="B863" s="12">
        <v>39384</v>
      </c>
      <c r="C863" s="18">
        <v>1428.4803469999999</v>
      </c>
      <c r="D863" s="160">
        <f t="shared" si="22"/>
        <v>-5.100642073973416E-2</v>
      </c>
    </row>
    <row r="864" spans="2:4" x14ac:dyDescent="0.25">
      <c r="B864" s="12">
        <v>39377</v>
      </c>
      <c r="C864" s="18">
        <v>1505.2581789999999</v>
      </c>
      <c r="D864" s="160">
        <f t="shared" si="22"/>
        <v>1.9635829096689594E-2</v>
      </c>
    </row>
    <row r="865" spans="2:4" x14ac:dyDescent="0.25">
      <c r="B865" s="12">
        <v>39370</v>
      </c>
      <c r="C865" s="18">
        <v>1476.2703859999999</v>
      </c>
      <c r="D865" s="160">
        <f t="shared" si="22"/>
        <v>-0.11685683983436623</v>
      </c>
    </row>
    <row r="866" spans="2:4" x14ac:dyDescent="0.25">
      <c r="B866" s="12">
        <v>39363</v>
      </c>
      <c r="C866" s="18">
        <v>1671.609375</v>
      </c>
      <c r="D866" s="160">
        <f t="shared" si="22"/>
        <v>4.6875193429762874E-4</v>
      </c>
    </row>
    <row r="867" spans="2:4" x14ac:dyDescent="0.25">
      <c r="B867" s="12">
        <v>39356</v>
      </c>
      <c r="C867" s="18">
        <v>1670.826172</v>
      </c>
      <c r="D867" s="160">
        <f t="shared" si="22"/>
        <v>1.8141601254622275E-2</v>
      </c>
    </row>
    <row r="868" spans="2:4" x14ac:dyDescent="0.25">
      <c r="B868" s="12">
        <v>39349</v>
      </c>
      <c r="C868" s="18">
        <v>1641.0548100000001</v>
      </c>
      <c r="D868" s="160">
        <f t="shared" si="22"/>
        <v>-6.2089985091483668E-2</v>
      </c>
    </row>
    <row r="869" spans="2:4" x14ac:dyDescent="0.25">
      <c r="B869" s="12">
        <v>39342</v>
      </c>
      <c r="C869" s="18">
        <v>1749.693237</v>
      </c>
      <c r="D869" s="160">
        <f t="shared" si="22"/>
        <v>4.3613904853826657E-2</v>
      </c>
    </row>
    <row r="870" spans="2:4" x14ac:dyDescent="0.25">
      <c r="B870" s="12">
        <v>39335</v>
      </c>
      <c r="C870" s="18">
        <v>1676.5714109999999</v>
      </c>
      <c r="D870" s="160">
        <f t="shared" si="22"/>
        <v>-3.4440817482282116E-2</v>
      </c>
    </row>
    <row r="871" spans="2:4" x14ac:dyDescent="0.25">
      <c r="B871" s="12">
        <v>39328</v>
      </c>
      <c r="C871" s="18">
        <v>1736.3735349999999</v>
      </c>
      <c r="D871" s="160">
        <f t="shared" si="22"/>
        <v>1.8293583497107635E-2</v>
      </c>
    </row>
    <row r="872" spans="2:4" x14ac:dyDescent="0.25">
      <c r="B872" s="12">
        <v>39321</v>
      </c>
      <c r="C872" s="18">
        <v>1705.1796879999999</v>
      </c>
      <c r="D872" s="160">
        <f t="shared" si="22"/>
        <v>9.7189783245132944E-3</v>
      </c>
    </row>
    <row r="873" spans="2:4" x14ac:dyDescent="0.25">
      <c r="B873" s="12">
        <v>39314</v>
      </c>
      <c r="C873" s="18">
        <v>1688.7666019999999</v>
      </c>
      <c r="D873" s="160">
        <f t="shared" si="22"/>
        <v>5.107848857100028E-2</v>
      </c>
    </row>
    <row r="874" spans="2:4" x14ac:dyDescent="0.25">
      <c r="B874" s="12">
        <v>39307</v>
      </c>
      <c r="C874" s="18">
        <v>1606.6988530000001</v>
      </c>
      <c r="D874" s="160">
        <f t="shared" si="22"/>
        <v>-5.3415204263105642E-2</v>
      </c>
    </row>
    <row r="875" spans="2:4" x14ac:dyDescent="0.25">
      <c r="B875" s="12">
        <v>39300</v>
      </c>
      <c r="C875" s="18">
        <v>1697.3638920000001</v>
      </c>
      <c r="D875" s="160">
        <f t="shared" si="22"/>
        <v>1.0390785461462659E-2</v>
      </c>
    </row>
    <row r="876" spans="2:4" x14ac:dyDescent="0.25">
      <c r="B876" s="12">
        <v>39293</v>
      </c>
      <c r="C876" s="18">
        <v>1679.9083250000001</v>
      </c>
      <c r="D876" s="160">
        <f t="shared" si="22"/>
        <v>-7.7275278663420988E-2</v>
      </c>
    </row>
    <row r="877" spans="2:4" x14ac:dyDescent="0.25">
      <c r="B877" s="12">
        <v>39286</v>
      </c>
      <c r="C877" s="18">
        <v>1820.595337</v>
      </c>
      <c r="D877" s="160">
        <f t="shared" si="22"/>
        <v>-9.5872570839365068E-2</v>
      </c>
    </row>
    <row r="878" spans="2:4" x14ac:dyDescent="0.25">
      <c r="B878" s="12">
        <v>39279</v>
      </c>
      <c r="C878" s="18">
        <v>2013.649048</v>
      </c>
      <c r="D878" s="160">
        <f t="shared" si="22"/>
        <v>1.3772366789146728E-2</v>
      </c>
    </row>
    <row r="879" spans="2:4" x14ac:dyDescent="0.25">
      <c r="B879" s="12">
        <v>39272</v>
      </c>
      <c r="C879" s="18">
        <v>1986.293091</v>
      </c>
      <c r="D879" s="160">
        <f t="shared" si="22"/>
        <v>3.1664060554967621E-2</v>
      </c>
    </row>
    <row r="880" spans="2:4" x14ac:dyDescent="0.25">
      <c r="B880" s="12">
        <v>39265</v>
      </c>
      <c r="C880" s="18">
        <v>1925.329346</v>
      </c>
      <c r="D880" s="160">
        <f t="shared" si="22"/>
        <v>4.2607203833003426E-2</v>
      </c>
    </row>
    <row r="881" spans="2:4" x14ac:dyDescent="0.25">
      <c r="B881" s="12">
        <v>39258</v>
      </c>
      <c r="C881" s="18">
        <v>1846.6488039999999</v>
      </c>
      <c r="D881" s="160">
        <f t="shared" si="22"/>
        <v>-1.1160645296338201E-2</v>
      </c>
    </row>
    <row r="882" spans="2:4" x14ac:dyDescent="0.25">
      <c r="B882" s="12">
        <v>39251</v>
      </c>
      <c r="C882" s="18">
        <v>1867.491211</v>
      </c>
      <c r="D882" s="160">
        <f t="shared" si="22"/>
        <v>2.2831179818922909E-2</v>
      </c>
    </row>
    <row r="883" spans="2:4" x14ac:dyDescent="0.25">
      <c r="B883" s="12">
        <v>39244</v>
      </c>
      <c r="C883" s="18">
        <v>1825.805908</v>
      </c>
      <c r="D883" s="160">
        <f t="shared" si="22"/>
        <v>6.002999281817778E-2</v>
      </c>
    </row>
    <row r="884" spans="2:4" x14ac:dyDescent="0.25">
      <c r="B884" s="12">
        <v>39237</v>
      </c>
      <c r="C884" s="18">
        <v>1722.409668</v>
      </c>
      <c r="D884" s="160">
        <f t="shared" si="22"/>
        <v>-7.9354032168050814E-3</v>
      </c>
    </row>
    <row r="885" spans="2:4" x14ac:dyDescent="0.25">
      <c r="B885" s="12">
        <v>39230</v>
      </c>
      <c r="C885" s="18">
        <v>1736.1870120000001</v>
      </c>
      <c r="D885" s="160">
        <f t="shared" si="22"/>
        <v>2.5172613947775924E-2</v>
      </c>
    </row>
    <row r="886" spans="2:4" x14ac:dyDescent="0.25">
      <c r="B886" s="12">
        <v>39223</v>
      </c>
      <c r="C886" s="18">
        <v>1693.5557859999999</v>
      </c>
      <c r="D886" s="160">
        <f t="shared" si="22"/>
        <v>-3.0217062425425434E-2</v>
      </c>
    </row>
    <row r="887" spans="2:4" x14ac:dyDescent="0.25">
      <c r="B887" s="12">
        <v>39216</v>
      </c>
      <c r="C887" s="18">
        <v>1746.3245850000001</v>
      </c>
      <c r="D887" s="160">
        <f t="shared" si="22"/>
        <v>3.6728183563810024E-2</v>
      </c>
    </row>
    <row r="888" spans="2:4" x14ac:dyDescent="0.25">
      <c r="B888" s="12">
        <v>39209</v>
      </c>
      <c r="C888" s="18">
        <v>1684.4575199999999</v>
      </c>
      <c r="D888" s="160">
        <f t="shared" si="22"/>
        <v>1.0132379810523506E-2</v>
      </c>
    </row>
    <row r="889" spans="2:4" x14ac:dyDescent="0.25">
      <c r="B889" s="12">
        <v>39202</v>
      </c>
      <c r="C889" s="18">
        <v>1667.5611570000001</v>
      </c>
      <c r="D889" s="160">
        <f t="shared" si="22"/>
        <v>-3.1844056625441541E-2</v>
      </c>
    </row>
    <row r="890" spans="2:4" x14ac:dyDescent="0.25">
      <c r="B890" s="12">
        <v>39195</v>
      </c>
      <c r="C890" s="18">
        <v>1722.409668</v>
      </c>
      <c r="D890" s="160">
        <f t="shared" si="22"/>
        <v>7.5125470523533799E-2</v>
      </c>
    </row>
    <row r="891" spans="2:4" x14ac:dyDescent="0.25">
      <c r="B891" s="12">
        <v>39188</v>
      </c>
      <c r="C891" s="18">
        <v>1602.0545649999999</v>
      </c>
      <c r="D891" s="160">
        <f t="shared" si="22"/>
        <v>4.7277364828988144E-3</v>
      </c>
    </row>
    <row r="892" spans="2:4" x14ac:dyDescent="0.25">
      <c r="B892" s="12">
        <v>39181</v>
      </c>
      <c r="C892" s="18">
        <v>1594.5161129999999</v>
      </c>
      <c r="D892" s="160">
        <f t="shared" si="22"/>
        <v>4.142623420956526E-2</v>
      </c>
    </row>
    <row r="893" spans="2:4" x14ac:dyDescent="0.25">
      <c r="B893" s="12">
        <v>39174</v>
      </c>
      <c r="C893" s="18">
        <v>1531.0888669999999</v>
      </c>
      <c r="D893" s="160">
        <f t="shared" si="22"/>
        <v>5.462808932286789E-3</v>
      </c>
    </row>
    <row r="894" spans="2:4" x14ac:dyDescent="0.25">
      <c r="B894" s="12">
        <v>39167</v>
      </c>
      <c r="C894" s="18">
        <v>1522.770264</v>
      </c>
      <c r="D894" s="160">
        <f t="shared" si="22"/>
        <v>5.8376242198301398E-3</v>
      </c>
    </row>
    <row r="895" spans="2:4" x14ac:dyDescent="0.25">
      <c r="B895" s="12">
        <v>39160</v>
      </c>
      <c r="C895" s="18">
        <v>1513.932495</v>
      </c>
      <c r="D895" s="160">
        <f t="shared" si="22"/>
        <v>8.5757160895828299E-2</v>
      </c>
    </row>
    <row r="896" spans="2:4" x14ac:dyDescent="0.25">
      <c r="B896" s="12">
        <v>39153</v>
      </c>
      <c r="C896" s="18">
        <v>1394.3564449999999</v>
      </c>
      <c r="D896" s="160">
        <f t="shared" si="22"/>
        <v>-2.7885959892963719E-3</v>
      </c>
    </row>
    <row r="897" spans="2:4" x14ac:dyDescent="0.25">
      <c r="B897" s="12">
        <v>39146</v>
      </c>
      <c r="C897" s="18">
        <v>1398.255615</v>
      </c>
      <c r="D897" s="160">
        <f t="shared" si="22"/>
        <v>4.7312958040239383E-2</v>
      </c>
    </row>
    <row r="898" spans="2:4" x14ac:dyDescent="0.25">
      <c r="B898" s="12">
        <v>39139</v>
      </c>
      <c r="C898" s="18">
        <v>1335.0886230000001</v>
      </c>
      <c r="D898" s="160">
        <f t="shared" si="22"/>
        <v>-5.7787687612506411E-2</v>
      </c>
    </row>
    <row r="899" spans="2:4" x14ac:dyDescent="0.25">
      <c r="B899" s="12">
        <v>39132</v>
      </c>
      <c r="C899" s="18">
        <v>1416.972168</v>
      </c>
      <c r="D899" s="160">
        <f t="shared" ref="D899:D962" si="23">C899/C900-1</f>
        <v>2.8296537021913704E-2</v>
      </c>
    </row>
    <row r="900" spans="2:4" x14ac:dyDescent="0.25">
      <c r="B900" s="12">
        <v>39125</v>
      </c>
      <c r="C900" s="18">
        <v>1377.9801030000001</v>
      </c>
      <c r="D900" s="160">
        <f t="shared" si="23"/>
        <v>3.1712293753485721E-2</v>
      </c>
    </row>
    <row r="901" spans="2:4" x14ac:dyDescent="0.25">
      <c r="B901" s="12">
        <v>39118</v>
      </c>
      <c r="C901" s="18">
        <v>1335.6243899999999</v>
      </c>
      <c r="D901" s="160">
        <f t="shared" si="23"/>
        <v>-5.0203502065507832E-3</v>
      </c>
    </row>
    <row r="902" spans="2:4" x14ac:dyDescent="0.25">
      <c r="B902" s="12">
        <v>39111</v>
      </c>
      <c r="C902" s="18">
        <v>1342.363525</v>
      </c>
      <c r="D902" s="160">
        <f t="shared" si="23"/>
        <v>7.7835656250719865E-2</v>
      </c>
    </row>
    <row r="903" spans="2:4" x14ac:dyDescent="0.25">
      <c r="B903" s="12">
        <v>39104</v>
      </c>
      <c r="C903" s="18">
        <v>1245.4250489999999</v>
      </c>
      <c r="D903" s="160">
        <f t="shared" si="23"/>
        <v>-1.6376464623225284E-2</v>
      </c>
    </row>
    <row r="904" spans="2:4" x14ac:dyDescent="0.25">
      <c r="B904" s="12">
        <v>39097</v>
      </c>
      <c r="C904" s="18">
        <v>1266.1602780000001</v>
      </c>
      <c r="D904" s="160">
        <f t="shared" si="23"/>
        <v>7.2918511703552014E-2</v>
      </c>
    </row>
    <row r="905" spans="2:4" x14ac:dyDescent="0.25">
      <c r="B905" s="12">
        <v>39090</v>
      </c>
      <c r="C905" s="18">
        <v>1180.1085210000001</v>
      </c>
      <c r="D905" s="160">
        <f t="shared" si="23"/>
        <v>-1.8114723174887604E-2</v>
      </c>
    </row>
    <row r="906" spans="2:4" x14ac:dyDescent="0.25">
      <c r="B906" s="12">
        <v>39083</v>
      </c>
      <c r="C906" s="18">
        <v>1201.880249</v>
      </c>
      <c r="D906" s="160">
        <f t="shared" si="23"/>
        <v>-4.1150148025386968E-2</v>
      </c>
    </row>
    <row r="907" spans="2:4" x14ac:dyDescent="0.25">
      <c r="B907" s="12">
        <v>39076</v>
      </c>
      <c r="C907" s="18">
        <v>1253.460327</v>
      </c>
      <c r="D907" s="160">
        <f t="shared" si="23"/>
        <v>-1.4445893560922629E-3</v>
      </c>
    </row>
    <row r="908" spans="2:4" x14ac:dyDescent="0.25">
      <c r="B908" s="12">
        <v>39069</v>
      </c>
      <c r="C908" s="18">
        <v>1255.273682</v>
      </c>
      <c r="D908" s="160">
        <f t="shared" si="23"/>
        <v>-8.9662216409385209E-2</v>
      </c>
    </row>
    <row r="909" spans="2:4" x14ac:dyDescent="0.25">
      <c r="B909" s="12">
        <v>39062</v>
      </c>
      <c r="C909" s="18">
        <v>1378.9097899999999</v>
      </c>
      <c r="D909" s="160">
        <f t="shared" si="23"/>
        <v>-1.0784747841019349E-2</v>
      </c>
    </row>
    <row r="910" spans="2:4" x14ac:dyDescent="0.25">
      <c r="B910" s="12">
        <v>39055</v>
      </c>
      <c r="C910" s="18">
        <v>1393.943115</v>
      </c>
      <c r="D910" s="160">
        <f t="shared" si="23"/>
        <v>-2.3247268476771277E-2</v>
      </c>
    </row>
    <row r="911" spans="2:4" x14ac:dyDescent="0.25">
      <c r="B911" s="12">
        <v>39048</v>
      </c>
      <c r="C911" s="18">
        <v>1427.119751</v>
      </c>
      <c r="D911" s="160">
        <f t="shared" si="23"/>
        <v>4.5748386352186809E-2</v>
      </c>
    </row>
    <row r="912" spans="2:4" x14ac:dyDescent="0.25">
      <c r="B912" s="12">
        <v>39041</v>
      </c>
      <c r="C912" s="18">
        <v>1364.6875</v>
      </c>
      <c r="D912" s="160">
        <f t="shared" si="23"/>
        <v>8.0184186292509008E-3</v>
      </c>
    </row>
    <row r="913" spans="2:4" x14ac:dyDescent="0.25">
      <c r="B913" s="12">
        <v>39034</v>
      </c>
      <c r="C913" s="18">
        <v>1353.831909</v>
      </c>
      <c r="D913" s="160">
        <f t="shared" si="23"/>
        <v>1.9065805899276311E-2</v>
      </c>
    </row>
    <row r="914" spans="2:4" x14ac:dyDescent="0.25">
      <c r="B914" s="12">
        <v>39027</v>
      </c>
      <c r="C914" s="18">
        <v>1328.5029300000001</v>
      </c>
      <c r="D914" s="160">
        <f t="shared" si="23"/>
        <v>1.1214129115137084E-2</v>
      </c>
    </row>
    <row r="915" spans="2:4" x14ac:dyDescent="0.25">
      <c r="B915" s="12">
        <v>39020</v>
      </c>
      <c r="C915" s="18">
        <v>1313.7701420000001</v>
      </c>
      <c r="D915" s="160">
        <f t="shared" si="23"/>
        <v>5.1075236161604032E-2</v>
      </c>
    </row>
    <row r="916" spans="2:4" x14ac:dyDescent="0.25">
      <c r="B916" s="12">
        <v>39013</v>
      </c>
      <c r="C916" s="18">
        <v>1249.9296879999999</v>
      </c>
      <c r="D916" s="160">
        <f t="shared" si="23"/>
        <v>6.5667436579673888E-2</v>
      </c>
    </row>
    <row r="917" spans="2:4" x14ac:dyDescent="0.25">
      <c r="B917" s="12">
        <v>39006</v>
      </c>
      <c r="C917" s="18">
        <v>1172.907837</v>
      </c>
      <c r="D917" s="160">
        <f t="shared" si="23"/>
        <v>2.2302315138169826E-2</v>
      </c>
    </row>
    <row r="918" spans="2:4" x14ac:dyDescent="0.25">
      <c r="B918" s="12">
        <v>38999</v>
      </c>
      <c r="C918" s="18">
        <v>1147.3199460000001</v>
      </c>
      <c r="D918" s="160">
        <f t="shared" si="23"/>
        <v>2.945253227770861E-2</v>
      </c>
    </row>
    <row r="919" spans="2:4" x14ac:dyDescent="0.25">
      <c r="B919" s="12">
        <v>38992</v>
      </c>
      <c r="C919" s="18">
        <v>1114.4952390000001</v>
      </c>
      <c r="D919" s="160">
        <f t="shared" si="23"/>
        <v>-2.4213335882816267E-2</v>
      </c>
    </row>
    <row r="920" spans="2:4" x14ac:dyDescent="0.25">
      <c r="B920" s="12">
        <v>38985</v>
      </c>
      <c r="C920" s="18">
        <v>1142.150513</v>
      </c>
      <c r="D920" s="160">
        <f t="shared" si="23"/>
        <v>3.3684206795673299E-2</v>
      </c>
    </row>
    <row r="921" spans="2:4" x14ac:dyDescent="0.25">
      <c r="B921" s="12">
        <v>38978</v>
      </c>
      <c r="C921" s="18">
        <v>1104.931763</v>
      </c>
      <c r="D921" s="160">
        <f t="shared" si="23"/>
        <v>-6.5070505881823504E-3</v>
      </c>
    </row>
    <row r="922" spans="2:4" x14ac:dyDescent="0.25">
      <c r="B922" s="12">
        <v>38971</v>
      </c>
      <c r="C922" s="18">
        <v>1112.1687010000001</v>
      </c>
      <c r="D922" s="160">
        <f t="shared" si="23"/>
        <v>-3.346823902026641E-2</v>
      </c>
    </row>
    <row r="923" spans="2:4" x14ac:dyDescent="0.25">
      <c r="B923" s="12">
        <v>38964</v>
      </c>
      <c r="C923" s="18">
        <v>1150.679932</v>
      </c>
      <c r="D923" s="160">
        <f t="shared" si="23"/>
        <v>-9.0500434318316669E-2</v>
      </c>
    </row>
    <row r="924" spans="2:4" x14ac:dyDescent="0.25">
      <c r="B924" s="12">
        <v>38957</v>
      </c>
      <c r="C924" s="18">
        <v>1265.1791989999999</v>
      </c>
      <c r="D924" s="160">
        <f t="shared" si="23"/>
        <v>-3.5468065978200847E-2</v>
      </c>
    </row>
    <row r="925" spans="2:4" x14ac:dyDescent="0.25">
      <c r="B925" s="12">
        <v>38950</v>
      </c>
      <c r="C925" s="18">
        <v>1311.702759</v>
      </c>
      <c r="D925" s="160">
        <f t="shared" si="23"/>
        <v>2.6496790812478466E-2</v>
      </c>
    </row>
    <row r="926" spans="2:4" x14ac:dyDescent="0.25">
      <c r="B926" s="12">
        <v>38943</v>
      </c>
      <c r="C926" s="18">
        <v>1277.8439940000001</v>
      </c>
      <c r="D926" s="160">
        <f t="shared" si="23"/>
        <v>1.5612223272325032E-2</v>
      </c>
    </row>
    <row r="927" spans="2:4" x14ac:dyDescent="0.25">
      <c r="B927" s="12">
        <v>38936</v>
      </c>
      <c r="C927" s="18">
        <v>1258.2006839999999</v>
      </c>
      <c r="D927" s="160">
        <f t="shared" si="23"/>
        <v>1.9476437731907881E-2</v>
      </c>
    </row>
    <row r="928" spans="2:4" x14ac:dyDescent="0.25">
      <c r="B928" s="12">
        <v>38929</v>
      </c>
      <c r="C928" s="18">
        <v>1234.1635739999999</v>
      </c>
      <c r="D928" s="160">
        <f t="shared" si="23"/>
        <v>7.1743990662328061E-2</v>
      </c>
    </row>
    <row r="929" spans="2:4" x14ac:dyDescent="0.25">
      <c r="B929" s="12">
        <v>38922</v>
      </c>
      <c r="C929" s="18">
        <v>1151.5469969999999</v>
      </c>
      <c r="D929" s="160">
        <f t="shared" si="23"/>
        <v>6.8100594518927915E-2</v>
      </c>
    </row>
    <row r="930" spans="2:4" x14ac:dyDescent="0.25">
      <c r="B930" s="12">
        <v>38915</v>
      </c>
      <c r="C930" s="18">
        <v>1078.1259769999999</v>
      </c>
      <c r="D930" s="160">
        <f t="shared" si="23"/>
        <v>-0.10595985671554498</v>
      </c>
    </row>
    <row r="931" spans="2:4" x14ac:dyDescent="0.25">
      <c r="B931" s="12">
        <v>38908</v>
      </c>
      <c r="C931" s="18">
        <v>1205.9033199999999</v>
      </c>
      <c r="D931" s="160">
        <f t="shared" si="23"/>
        <v>4.0752478646679524E-3</v>
      </c>
    </row>
    <row r="932" spans="2:4" x14ac:dyDescent="0.25">
      <c r="B932" s="12">
        <v>38901</v>
      </c>
      <c r="C932" s="18">
        <v>1201.0089109999999</v>
      </c>
      <c r="D932" s="160">
        <f t="shared" si="23"/>
        <v>-5.2439288584744004E-2</v>
      </c>
    </row>
    <row r="933" spans="2:4" x14ac:dyDescent="0.25">
      <c r="B933" s="12">
        <v>38894</v>
      </c>
      <c r="C933" s="18">
        <v>1267.474365</v>
      </c>
      <c r="D933" s="160">
        <f t="shared" si="23"/>
        <v>6.4935293764796675E-2</v>
      </c>
    </row>
    <row r="934" spans="2:4" x14ac:dyDescent="0.25">
      <c r="B934" s="12">
        <v>38887</v>
      </c>
      <c r="C934" s="18">
        <v>1190.189087</v>
      </c>
      <c r="D934" s="160">
        <f t="shared" si="23"/>
        <v>1.0835285117154481E-3</v>
      </c>
    </row>
    <row r="935" spans="2:4" x14ac:dyDescent="0.25">
      <c r="B935" s="12">
        <v>38880</v>
      </c>
      <c r="C935" s="18">
        <v>1188.900879</v>
      </c>
      <c r="D935" s="160">
        <f t="shared" si="23"/>
        <v>1.2283379211942114E-2</v>
      </c>
    </row>
    <row r="936" spans="2:4" x14ac:dyDescent="0.25">
      <c r="B936" s="12">
        <v>38873</v>
      </c>
      <c r="C936" s="18">
        <v>1174.474365</v>
      </c>
      <c r="D936" s="160">
        <f t="shared" si="23"/>
        <v>-0.11527281558178848</v>
      </c>
    </row>
    <row r="937" spans="2:4" x14ac:dyDescent="0.25">
      <c r="B937" s="12">
        <v>38866</v>
      </c>
      <c r="C937" s="18">
        <v>1327.4989009999999</v>
      </c>
      <c r="D937" s="160">
        <f t="shared" si="23"/>
        <v>2.506475590381485E-2</v>
      </c>
    </row>
    <row r="938" spans="2:4" x14ac:dyDescent="0.25">
      <c r="B938" s="12">
        <v>38859</v>
      </c>
      <c r="C938" s="18">
        <v>1295.0390629999999</v>
      </c>
      <c r="D938" s="160">
        <f t="shared" si="23"/>
        <v>1.2895587227204519E-2</v>
      </c>
    </row>
    <row r="939" spans="2:4" x14ac:dyDescent="0.25">
      <c r="B939" s="12">
        <v>38852</v>
      </c>
      <c r="C939" s="18">
        <v>1278.5513920000001</v>
      </c>
      <c r="D939" s="160">
        <f t="shared" si="23"/>
        <v>-7.5102546351790589E-2</v>
      </c>
    </row>
    <row r="940" spans="2:4" x14ac:dyDescent="0.25">
      <c r="B940" s="12">
        <v>38845</v>
      </c>
      <c r="C940" s="18">
        <v>1382.3709719999999</v>
      </c>
      <c r="D940" s="160">
        <f t="shared" si="23"/>
        <v>-7.0500603969774533E-2</v>
      </c>
    </row>
    <row r="941" spans="2:4" x14ac:dyDescent="0.25">
      <c r="B941" s="12">
        <v>38838</v>
      </c>
      <c r="C941" s="18">
        <v>1487.220947</v>
      </c>
      <c r="D941" s="160">
        <f t="shared" si="23"/>
        <v>-6.2470319298140176E-3</v>
      </c>
    </row>
    <row r="942" spans="2:4" x14ac:dyDescent="0.25">
      <c r="B942" s="12">
        <v>38831</v>
      </c>
      <c r="C942" s="18">
        <v>1496.570068</v>
      </c>
      <c r="D942" s="160">
        <f t="shared" si="23"/>
        <v>-3.0464611615605763E-2</v>
      </c>
    </row>
    <row r="943" spans="2:4" x14ac:dyDescent="0.25">
      <c r="B943" s="12">
        <v>38824</v>
      </c>
      <c r="C943" s="18">
        <v>1543.5950929999999</v>
      </c>
      <c r="D943" s="160">
        <f t="shared" si="23"/>
        <v>7.1148422677721479E-2</v>
      </c>
    </row>
    <row r="944" spans="2:4" x14ac:dyDescent="0.25">
      <c r="B944" s="12">
        <v>38817</v>
      </c>
      <c r="C944" s="18">
        <v>1441.065552</v>
      </c>
      <c r="D944" s="160">
        <f t="shared" si="23"/>
        <v>3.9386357723094623E-3</v>
      </c>
    </row>
    <row r="945" spans="2:4" x14ac:dyDescent="0.25">
      <c r="B945" s="12">
        <v>38810</v>
      </c>
      <c r="C945" s="18">
        <v>1435.411987</v>
      </c>
      <c r="D945" s="160">
        <f t="shared" si="23"/>
        <v>1.1406659533286456E-2</v>
      </c>
    </row>
    <row r="946" spans="2:4" x14ac:dyDescent="0.25">
      <c r="B946" s="12">
        <v>38803</v>
      </c>
      <c r="C946" s="18">
        <v>1419.223389</v>
      </c>
      <c r="D946" s="160">
        <f t="shared" si="23"/>
        <v>3.0795086931864279E-2</v>
      </c>
    </row>
    <row r="947" spans="2:4" x14ac:dyDescent="0.25">
      <c r="B947" s="12">
        <v>38796</v>
      </c>
      <c r="C947" s="18">
        <v>1376.823975</v>
      </c>
      <c r="D947" s="160">
        <f t="shared" si="23"/>
        <v>2.447424263799447E-2</v>
      </c>
    </row>
    <row r="948" spans="2:4" x14ac:dyDescent="0.25">
      <c r="B948" s="12">
        <v>38789</v>
      </c>
      <c r="C948" s="18">
        <v>1343.932251</v>
      </c>
      <c r="D948" s="160">
        <f t="shared" si="23"/>
        <v>5.3585470478225927E-2</v>
      </c>
    </row>
    <row r="949" spans="2:4" x14ac:dyDescent="0.25">
      <c r="B949" s="12">
        <v>38782</v>
      </c>
      <c r="C949" s="18">
        <v>1275.579712</v>
      </c>
      <c r="D949" s="160">
        <f t="shared" si="23"/>
        <v>-6.4278931625282532E-2</v>
      </c>
    </row>
    <row r="950" spans="2:4" x14ac:dyDescent="0.25">
      <c r="B950" s="12">
        <v>38775</v>
      </c>
      <c r="C950" s="18">
        <v>1363.205078</v>
      </c>
      <c r="D950" s="160">
        <f t="shared" si="23"/>
        <v>-3.3697361072482224E-2</v>
      </c>
    </row>
    <row r="951" spans="2:4" x14ac:dyDescent="0.25">
      <c r="B951" s="12">
        <v>38768</v>
      </c>
      <c r="C951" s="18">
        <v>1410.743408</v>
      </c>
      <c r="D951" s="160">
        <f t="shared" si="23"/>
        <v>1.7608876444440202E-2</v>
      </c>
    </row>
    <row r="952" spans="2:4" x14ac:dyDescent="0.25">
      <c r="B952" s="12">
        <v>38761</v>
      </c>
      <c r="C952" s="18">
        <v>1386.3316649999999</v>
      </c>
      <c r="D952" s="160">
        <f t="shared" si="23"/>
        <v>4.8427297550051041E-3</v>
      </c>
    </row>
    <row r="953" spans="2:4" x14ac:dyDescent="0.25">
      <c r="B953" s="12">
        <v>38754</v>
      </c>
      <c r="C953" s="18">
        <v>1379.6503909999999</v>
      </c>
      <c r="D953" s="160">
        <f t="shared" si="23"/>
        <v>-5.3086524084010822E-2</v>
      </c>
    </row>
    <row r="954" spans="2:4" x14ac:dyDescent="0.25">
      <c r="B954" s="12">
        <v>38747</v>
      </c>
      <c r="C954" s="18">
        <v>1456.997314</v>
      </c>
      <c r="D954" s="160">
        <f t="shared" si="23"/>
        <v>2.1621370192651534E-2</v>
      </c>
    </row>
    <row r="955" spans="2:4" x14ac:dyDescent="0.25">
      <c r="B955" s="12">
        <v>38740</v>
      </c>
      <c r="C955" s="18">
        <v>1426.1617429999999</v>
      </c>
      <c r="D955" s="160">
        <f t="shared" si="23"/>
        <v>2.5430923290580498E-2</v>
      </c>
    </row>
    <row r="956" spans="2:4" x14ac:dyDescent="0.25">
      <c r="B956" s="12">
        <v>38733</v>
      </c>
      <c r="C956" s="18">
        <v>1390.7926030000001</v>
      </c>
      <c r="D956" s="160">
        <f t="shared" si="23"/>
        <v>5.0716023451619963E-2</v>
      </c>
    </row>
    <row r="957" spans="2:4" x14ac:dyDescent="0.25">
      <c r="B957" s="12">
        <v>38726</v>
      </c>
      <c r="C957" s="18">
        <v>1323.6617429999999</v>
      </c>
      <c r="D957" s="160">
        <f t="shared" si="23"/>
        <v>7.9623800465628447E-2</v>
      </c>
    </row>
    <row r="958" spans="2:4" x14ac:dyDescent="0.25">
      <c r="B958" s="12">
        <v>38719</v>
      </c>
      <c r="C958" s="18">
        <v>1226.0397949999999</v>
      </c>
      <c r="D958" s="160">
        <f t="shared" si="23"/>
        <v>7.624840418105272E-2</v>
      </c>
    </row>
    <row r="959" spans="2:4" x14ac:dyDescent="0.25">
      <c r="B959" s="12">
        <v>38712</v>
      </c>
      <c r="C959" s="18">
        <v>1139.1791989999999</v>
      </c>
      <c r="D959" s="160">
        <f t="shared" si="23"/>
        <v>-3.3688421801640445E-2</v>
      </c>
    </row>
    <row r="960" spans="2:4" x14ac:dyDescent="0.25">
      <c r="B960" s="12">
        <v>38705</v>
      </c>
      <c r="C960" s="18">
        <v>1178.8942870000001</v>
      </c>
      <c r="D960" s="160">
        <f t="shared" si="23"/>
        <v>-6.2632926046963799E-3</v>
      </c>
    </row>
    <row r="961" spans="2:4" x14ac:dyDescent="0.25">
      <c r="B961" s="12">
        <v>38698</v>
      </c>
      <c r="C961" s="18">
        <v>1186.3245850000001</v>
      </c>
      <c r="D961" s="160">
        <f t="shared" si="23"/>
        <v>-4.1010861021722467E-2</v>
      </c>
    </row>
    <row r="962" spans="2:4" x14ac:dyDescent="0.25">
      <c r="B962" s="12">
        <v>38691</v>
      </c>
      <c r="C962" s="18">
        <v>1237.0573730000001</v>
      </c>
      <c r="D962" s="160">
        <f t="shared" si="23"/>
        <v>2.9863893531171692E-2</v>
      </c>
    </row>
    <row r="963" spans="2:4" x14ac:dyDescent="0.25">
      <c r="B963" s="12">
        <v>38684</v>
      </c>
      <c r="C963" s="18">
        <v>1201.185303</v>
      </c>
      <c r="D963" s="160">
        <f t="shared" ref="D963:D1026" si="24">C963/C964-1</f>
        <v>1.5149911811406236E-2</v>
      </c>
    </row>
    <row r="964" spans="2:4" x14ac:dyDescent="0.25">
      <c r="B964" s="12">
        <v>38677</v>
      </c>
      <c r="C964" s="18">
        <v>1183.259033</v>
      </c>
      <c r="D964" s="160">
        <f t="shared" si="24"/>
        <v>2.4093933912765264E-2</v>
      </c>
    </row>
    <row r="965" spans="2:4" x14ac:dyDescent="0.25">
      <c r="B965" s="12">
        <v>38670</v>
      </c>
      <c r="C965" s="18">
        <v>1155.4204099999999</v>
      </c>
      <c r="D965" s="160">
        <f t="shared" si="24"/>
        <v>1.8689016065537079E-2</v>
      </c>
    </row>
    <row r="966" spans="2:4" x14ac:dyDescent="0.25">
      <c r="B966" s="12">
        <v>38663</v>
      </c>
      <c r="C966" s="18">
        <v>1134.2229</v>
      </c>
      <c r="D966" s="160">
        <f t="shared" si="24"/>
        <v>-4.4740707212856501E-2</v>
      </c>
    </row>
    <row r="967" spans="2:4" x14ac:dyDescent="0.25">
      <c r="B967" s="12">
        <v>38656</v>
      </c>
      <c r="C967" s="18">
        <v>1187.345581</v>
      </c>
      <c r="D967" s="160">
        <f t="shared" si="24"/>
        <v>3.2423130173040215E-2</v>
      </c>
    </row>
    <row r="968" spans="2:4" x14ac:dyDescent="0.25">
      <c r="B968" s="12">
        <v>38649</v>
      </c>
      <c r="C968" s="18">
        <v>1150.057129</v>
      </c>
      <c r="D968" s="160">
        <f t="shared" si="24"/>
        <v>6.1527282258894589E-2</v>
      </c>
    </row>
    <row r="969" spans="2:4" x14ac:dyDescent="0.25">
      <c r="B969" s="12">
        <v>38642</v>
      </c>
      <c r="C969" s="18">
        <v>1083.3985600000001</v>
      </c>
      <c r="D969" s="160">
        <f t="shared" si="24"/>
        <v>-3.2831756960227998E-2</v>
      </c>
    </row>
    <row r="970" spans="2:4" x14ac:dyDescent="0.25">
      <c r="B970" s="12">
        <v>38635</v>
      </c>
      <c r="C970" s="18">
        <v>1120.1759030000001</v>
      </c>
      <c r="D970" s="160">
        <f t="shared" si="24"/>
        <v>-2.7063004479324637E-2</v>
      </c>
    </row>
    <row r="971" spans="2:4" x14ac:dyDescent="0.25">
      <c r="B971" s="12">
        <v>38628</v>
      </c>
      <c r="C971" s="18">
        <v>1151.3344729999999</v>
      </c>
      <c r="D971" s="160">
        <f t="shared" si="24"/>
        <v>-7.376213292737932E-2</v>
      </c>
    </row>
    <row r="972" spans="2:4" x14ac:dyDescent="0.25">
      <c r="B972" s="12">
        <v>38621</v>
      </c>
      <c r="C972" s="18">
        <v>1243.022461</v>
      </c>
      <c r="D972" s="160">
        <f t="shared" si="24"/>
        <v>0.10138051663336123</v>
      </c>
    </row>
    <row r="973" spans="2:4" x14ac:dyDescent="0.25">
      <c r="B973" s="12">
        <v>38614</v>
      </c>
      <c r="C973" s="18">
        <v>1128.604004</v>
      </c>
      <c r="D973" s="160">
        <f t="shared" si="24"/>
        <v>-1.8000011589751397E-2</v>
      </c>
    </row>
    <row r="974" spans="2:4" x14ac:dyDescent="0.25">
      <c r="B974" s="12">
        <v>38607</v>
      </c>
      <c r="C974" s="18">
        <v>1149.29126</v>
      </c>
      <c r="D974" s="160">
        <f t="shared" si="24"/>
        <v>-2.3649677505247158E-2</v>
      </c>
    </row>
    <row r="975" spans="2:4" x14ac:dyDescent="0.25">
      <c r="B975" s="12">
        <v>38600</v>
      </c>
      <c r="C975" s="18">
        <v>1177.130005</v>
      </c>
      <c r="D975" s="160">
        <f t="shared" si="24"/>
        <v>2.8565232821270214E-2</v>
      </c>
    </row>
    <row r="976" spans="2:4" x14ac:dyDescent="0.25">
      <c r="B976" s="12">
        <v>38593</v>
      </c>
      <c r="C976" s="18">
        <v>1144.4388429999999</v>
      </c>
      <c r="D976" s="160">
        <f t="shared" si="24"/>
        <v>0.14956417025482427</v>
      </c>
    </row>
    <row r="977" spans="2:4" x14ac:dyDescent="0.25">
      <c r="B977" s="12">
        <v>38586</v>
      </c>
      <c r="C977" s="18">
        <v>995.54150400000003</v>
      </c>
      <c r="D977" s="160">
        <f t="shared" si="24"/>
        <v>-2.525645571706403E-2</v>
      </c>
    </row>
    <row r="978" spans="2:4" x14ac:dyDescent="0.25">
      <c r="B978" s="12">
        <v>38579</v>
      </c>
      <c r="C978" s="18">
        <v>1021.336853</v>
      </c>
      <c r="D978" s="160">
        <f t="shared" si="24"/>
        <v>-3.12497757065614E-2</v>
      </c>
    </row>
    <row r="979" spans="2:4" x14ac:dyDescent="0.25">
      <c r="B979" s="12">
        <v>38572</v>
      </c>
      <c r="C979" s="18">
        <v>1054.2829589999999</v>
      </c>
      <c r="D979" s="160">
        <f t="shared" si="24"/>
        <v>5.6025634952945325E-3</v>
      </c>
    </row>
    <row r="980" spans="2:4" x14ac:dyDescent="0.25">
      <c r="B980" s="12">
        <v>38565</v>
      </c>
      <c r="C980" s="18">
        <v>1048.4091800000001</v>
      </c>
      <c r="D980" s="160">
        <f t="shared" si="24"/>
        <v>2.0671631275543279E-2</v>
      </c>
    </row>
    <row r="981" spans="2:4" x14ac:dyDescent="0.25">
      <c r="B981" s="12">
        <v>38558</v>
      </c>
      <c r="C981" s="18">
        <v>1027.1757809999999</v>
      </c>
      <c r="D981" s="160">
        <f t="shared" si="24"/>
        <v>-8.5950351139220116E-3</v>
      </c>
    </row>
    <row r="982" spans="2:4" x14ac:dyDescent="0.25">
      <c r="B982" s="12">
        <v>38551</v>
      </c>
      <c r="C982" s="18">
        <v>1036.080933</v>
      </c>
      <c r="D982" s="160">
        <f t="shared" si="24"/>
        <v>8.0105998409776502E-2</v>
      </c>
    </row>
    <row r="983" spans="2:4" x14ac:dyDescent="0.25">
      <c r="B983" s="12">
        <v>38544</v>
      </c>
      <c r="C983" s="18">
        <v>959.24005099999999</v>
      </c>
      <c r="D983" s="160">
        <f t="shared" si="24"/>
        <v>-2.45793612608316E-2</v>
      </c>
    </row>
    <row r="984" spans="2:4" x14ac:dyDescent="0.25">
      <c r="B984" s="12">
        <v>38537</v>
      </c>
      <c r="C984" s="18">
        <v>983.41168200000004</v>
      </c>
      <c r="D984" s="160">
        <f t="shared" si="24"/>
        <v>-5.1722771494022712E-4</v>
      </c>
    </row>
    <row r="985" spans="2:4" x14ac:dyDescent="0.25">
      <c r="B985" s="12">
        <v>38530</v>
      </c>
      <c r="C985" s="18">
        <v>983.92059300000005</v>
      </c>
      <c r="D985" s="160">
        <f t="shared" si="24"/>
        <v>1.6294510312173882E-2</v>
      </c>
    </row>
    <row r="986" spans="2:4" x14ac:dyDescent="0.25">
      <c r="B986" s="12">
        <v>38523</v>
      </c>
      <c r="C986" s="18">
        <v>968.14514199999996</v>
      </c>
      <c r="D986" s="160">
        <f t="shared" si="24"/>
        <v>-1.424893689780582E-2</v>
      </c>
    </row>
    <row r="987" spans="2:4" x14ac:dyDescent="0.25">
      <c r="B987" s="12">
        <v>38516</v>
      </c>
      <c r="C987" s="18">
        <v>982.13958700000001</v>
      </c>
      <c r="D987" s="160">
        <f t="shared" si="24"/>
        <v>4.4372226148954974E-2</v>
      </c>
    </row>
    <row r="988" spans="2:4" x14ac:dyDescent="0.25">
      <c r="B988" s="12">
        <v>38509</v>
      </c>
      <c r="C988" s="18">
        <v>940.41143799999998</v>
      </c>
      <c r="D988" s="160">
        <f t="shared" si="24"/>
        <v>4.9775147406357245E-2</v>
      </c>
    </row>
    <row r="989" spans="2:4" x14ac:dyDescent="0.25">
      <c r="B989" s="12">
        <v>38502</v>
      </c>
      <c r="C989" s="18">
        <v>895.821777</v>
      </c>
      <c r="D989" s="160">
        <f t="shared" si="24"/>
        <v>8.8445031372410554E-3</v>
      </c>
    </row>
    <row r="990" spans="2:4" x14ac:dyDescent="0.25">
      <c r="B990" s="12">
        <v>38495</v>
      </c>
      <c r="C990" s="18">
        <v>887.96813999999995</v>
      </c>
      <c r="D990" s="160">
        <f t="shared" si="24"/>
        <v>5.3818255106491408E-2</v>
      </c>
    </row>
    <row r="991" spans="2:4" x14ac:dyDescent="0.25">
      <c r="B991" s="12">
        <v>38488</v>
      </c>
      <c r="C991" s="18">
        <v>842.61981200000002</v>
      </c>
      <c r="D991" s="160">
        <f t="shared" si="24"/>
        <v>1.4643353191192476E-2</v>
      </c>
    </row>
    <row r="992" spans="2:4" x14ac:dyDescent="0.25">
      <c r="B992" s="12">
        <v>38481</v>
      </c>
      <c r="C992" s="18">
        <v>830.45910600000002</v>
      </c>
      <c r="D992" s="160">
        <f t="shared" si="24"/>
        <v>-7.8178004287619007E-2</v>
      </c>
    </row>
    <row r="993" spans="2:4" x14ac:dyDescent="0.25">
      <c r="B993" s="12">
        <v>38474</v>
      </c>
      <c r="C993" s="18">
        <v>900.88879399999996</v>
      </c>
      <c r="D993" s="160">
        <f t="shared" si="24"/>
        <v>3.1622012739644934E-2</v>
      </c>
    </row>
    <row r="994" spans="2:4" x14ac:dyDescent="0.25">
      <c r="B994" s="12">
        <v>38467</v>
      </c>
      <c r="C994" s="18">
        <v>873.27410899999995</v>
      </c>
      <c r="D994" s="160">
        <f t="shared" si="24"/>
        <v>-5.8453791675760258E-2</v>
      </c>
    </row>
    <row r="995" spans="2:4" x14ac:dyDescent="0.25">
      <c r="B995" s="12">
        <v>38460</v>
      </c>
      <c r="C995" s="18">
        <v>927.48937999999998</v>
      </c>
      <c r="D995" s="160">
        <f t="shared" si="24"/>
        <v>4.1239736880566813E-2</v>
      </c>
    </row>
    <row r="996" spans="2:4" x14ac:dyDescent="0.25">
      <c r="B996" s="12">
        <v>38453</v>
      </c>
      <c r="C996" s="18">
        <v>890.75488299999995</v>
      </c>
      <c r="D996" s="160">
        <f t="shared" si="24"/>
        <v>-8.1264449770572789E-2</v>
      </c>
    </row>
    <row r="997" spans="2:4" x14ac:dyDescent="0.25">
      <c r="B997" s="12">
        <v>38446</v>
      </c>
      <c r="C997" s="18">
        <v>969.54437299999995</v>
      </c>
      <c r="D997" s="160">
        <f t="shared" si="24"/>
        <v>-2.9173417499428256E-2</v>
      </c>
    </row>
    <row r="998" spans="2:4" x14ac:dyDescent="0.25">
      <c r="B998" s="12">
        <v>38439</v>
      </c>
      <c r="C998" s="18">
        <v>998.67926</v>
      </c>
      <c r="D998" s="160">
        <f t="shared" si="24"/>
        <v>3.0857894297653621E-2</v>
      </c>
    </row>
    <row r="999" spans="2:4" x14ac:dyDescent="0.25">
      <c r="B999" s="12">
        <v>38432</v>
      </c>
      <c r="C999" s="18">
        <v>968.78460700000005</v>
      </c>
      <c r="D999" s="160">
        <f t="shared" si="24"/>
        <v>-1.7976355146652301E-2</v>
      </c>
    </row>
    <row r="1000" spans="2:4" x14ac:dyDescent="0.25">
      <c r="B1000" s="12">
        <v>38425</v>
      </c>
      <c r="C1000" s="18">
        <v>986.51861599999995</v>
      </c>
      <c r="D1000" s="160">
        <f t="shared" si="24"/>
        <v>-1.0419264956711416E-2</v>
      </c>
    </row>
    <row r="1001" spans="2:4" x14ac:dyDescent="0.25">
      <c r="B1001" s="12">
        <v>38418</v>
      </c>
      <c r="C1001" s="18">
        <v>996.90563999999995</v>
      </c>
      <c r="D1001" s="160">
        <f t="shared" si="24"/>
        <v>-7.8022686423319887E-2</v>
      </c>
    </row>
    <row r="1002" spans="2:4" x14ac:dyDescent="0.25">
      <c r="B1002" s="12">
        <v>38411</v>
      </c>
      <c r="C1002" s="18">
        <v>1081.2691649999999</v>
      </c>
      <c r="D1002" s="160">
        <f t="shared" si="24"/>
        <v>2.7690867481785952E-2</v>
      </c>
    </row>
    <row r="1003" spans="2:4" x14ac:dyDescent="0.25">
      <c r="B1003" s="12">
        <v>38404</v>
      </c>
      <c r="C1003" s="18">
        <v>1052.134644</v>
      </c>
      <c r="D1003" s="160">
        <f t="shared" si="24"/>
        <v>4.8390110520353247E-3</v>
      </c>
    </row>
    <row r="1004" spans="2:4" x14ac:dyDescent="0.25">
      <c r="B1004" s="12">
        <v>38397</v>
      </c>
      <c r="C1004" s="18">
        <v>1047.067871</v>
      </c>
      <c r="D1004" s="160">
        <f t="shared" si="24"/>
        <v>6.8210831950115125E-3</v>
      </c>
    </row>
    <row r="1005" spans="2:4" x14ac:dyDescent="0.25">
      <c r="B1005" s="12">
        <v>38390</v>
      </c>
      <c r="C1005" s="18">
        <v>1039.974121</v>
      </c>
      <c r="D1005" s="160">
        <f t="shared" si="24"/>
        <v>1.8880179436788547E-2</v>
      </c>
    </row>
    <row r="1006" spans="2:4" x14ac:dyDescent="0.25">
      <c r="B1006" s="12">
        <v>38383</v>
      </c>
      <c r="C1006" s="18">
        <v>1020.703064</v>
      </c>
      <c r="D1006" s="160">
        <f t="shared" si="24"/>
        <v>6.1974892668729797E-2</v>
      </c>
    </row>
    <row r="1007" spans="2:4" x14ac:dyDescent="0.25">
      <c r="B1007" s="12">
        <v>38376</v>
      </c>
      <c r="C1007" s="18">
        <v>961.13671899999997</v>
      </c>
      <c r="D1007" s="160">
        <f t="shared" si="24"/>
        <v>3.5063800307039816E-2</v>
      </c>
    </row>
    <row r="1008" spans="2:4" x14ac:dyDescent="0.25">
      <c r="B1008" s="12">
        <v>38369</v>
      </c>
      <c r="C1008" s="18">
        <v>928.577271</v>
      </c>
      <c r="D1008" s="160">
        <f t="shared" si="24"/>
        <v>2.3365776989944909E-2</v>
      </c>
    </row>
    <row r="1009" spans="2:4" x14ac:dyDescent="0.25">
      <c r="B1009" s="12">
        <v>38362</v>
      </c>
      <c r="C1009" s="18">
        <v>907.37573199999997</v>
      </c>
      <c r="D1009" s="160">
        <f t="shared" si="24"/>
        <v>5.4870950851113154E-2</v>
      </c>
    </row>
    <row r="1010" spans="2:4" x14ac:dyDescent="0.25">
      <c r="B1010" s="12">
        <v>38355</v>
      </c>
      <c r="C1010" s="18">
        <v>860.17700200000002</v>
      </c>
      <c r="D1010" s="160">
        <f t="shared" si="24"/>
        <v>-4.2965485417590488E-2</v>
      </c>
    </row>
    <row r="1011" spans="2:4" x14ac:dyDescent="0.25">
      <c r="B1011" s="12">
        <v>38348</v>
      </c>
      <c r="C1011" s="18">
        <v>898.794128</v>
      </c>
      <c r="D1011" s="160">
        <f t="shared" si="24"/>
        <v>-1.110826221584138E-2</v>
      </c>
    </row>
    <row r="1012" spans="2:4" x14ac:dyDescent="0.25">
      <c r="B1012" s="12">
        <v>38341</v>
      </c>
      <c r="C1012" s="18">
        <v>908.89031999999997</v>
      </c>
      <c r="D1012" s="160">
        <f t="shared" si="24"/>
        <v>4.4631084300308377E-3</v>
      </c>
    </row>
    <row r="1013" spans="2:4" x14ac:dyDescent="0.25">
      <c r="B1013" s="12">
        <v>38334</v>
      </c>
      <c r="C1013" s="18">
        <v>904.85186799999997</v>
      </c>
      <c r="D1013" s="160">
        <f t="shared" si="24"/>
        <v>9.0328658480185675E-2</v>
      </c>
    </row>
    <row r="1014" spans="2:4" x14ac:dyDescent="0.25">
      <c r="B1014" s="12">
        <v>38327</v>
      </c>
      <c r="C1014" s="18">
        <v>829.88909899999999</v>
      </c>
      <c r="D1014" s="160">
        <f t="shared" si="24"/>
        <v>-1.0532947761290878E-2</v>
      </c>
    </row>
    <row r="1015" spans="2:4" x14ac:dyDescent="0.25">
      <c r="B1015" s="12">
        <v>38320</v>
      </c>
      <c r="C1015" s="18">
        <v>838.72332800000004</v>
      </c>
      <c r="D1015" s="160">
        <f t="shared" si="24"/>
        <v>-1.5341425014513188E-2</v>
      </c>
    </row>
    <row r="1016" spans="2:4" x14ac:dyDescent="0.25">
      <c r="B1016" s="12">
        <v>38313</v>
      </c>
      <c r="C1016" s="18">
        <v>851.79101600000001</v>
      </c>
      <c r="D1016" s="160">
        <f t="shared" si="24"/>
        <v>5.0836939444734552E-2</v>
      </c>
    </row>
    <row r="1017" spans="2:4" x14ac:dyDescent="0.25">
      <c r="B1017" s="12">
        <v>38306</v>
      </c>
      <c r="C1017" s="18">
        <v>810.58343500000001</v>
      </c>
      <c r="D1017" s="160">
        <f t="shared" si="24"/>
        <v>3.1659647035549243E-2</v>
      </c>
    </row>
    <row r="1018" spans="2:4" x14ac:dyDescent="0.25">
      <c r="B1018" s="12">
        <v>38299</v>
      </c>
      <c r="C1018" s="18">
        <v>785.70819100000006</v>
      </c>
      <c r="D1018" s="160">
        <f t="shared" si="24"/>
        <v>1.5259601047270754E-2</v>
      </c>
    </row>
    <row r="1019" spans="2:4" x14ac:dyDescent="0.25">
      <c r="B1019" s="12">
        <v>38292</v>
      </c>
      <c r="C1019" s="18">
        <v>773.89880400000004</v>
      </c>
      <c r="D1019" s="160">
        <f t="shared" si="24"/>
        <v>-4.2028341210895714E-3</v>
      </c>
    </row>
    <row r="1020" spans="2:4" x14ac:dyDescent="0.25">
      <c r="B1020" s="12">
        <v>38285</v>
      </c>
      <c r="C1020" s="18">
        <v>777.16510000000005</v>
      </c>
      <c r="D1020" s="160">
        <f t="shared" si="24"/>
        <v>-4.4486037452048266E-2</v>
      </c>
    </row>
    <row r="1021" spans="2:4" x14ac:dyDescent="0.25">
      <c r="B1021" s="12">
        <v>38278</v>
      </c>
      <c r="C1021" s="18">
        <v>813.34771699999999</v>
      </c>
      <c r="D1021" s="160">
        <f t="shared" si="24"/>
        <v>5.5924561484732571E-3</v>
      </c>
    </row>
    <row r="1022" spans="2:4" x14ac:dyDescent="0.25">
      <c r="B1022" s="12">
        <v>38271</v>
      </c>
      <c r="C1022" s="18">
        <v>808.82440199999996</v>
      </c>
      <c r="D1022" s="160">
        <f t="shared" si="24"/>
        <v>-6.4818165487736668E-3</v>
      </c>
    </row>
    <row r="1023" spans="2:4" x14ac:dyDescent="0.25">
      <c r="B1023" s="12">
        <v>38264</v>
      </c>
      <c r="C1023" s="18">
        <v>814.10125700000003</v>
      </c>
      <c r="D1023" s="160">
        <f t="shared" si="24"/>
        <v>-1.9667168233198029E-2</v>
      </c>
    </row>
    <row r="1024" spans="2:4" x14ac:dyDescent="0.25">
      <c r="B1024" s="12">
        <v>38257</v>
      </c>
      <c r="C1024" s="18">
        <v>830.43353300000001</v>
      </c>
      <c r="D1024" s="160">
        <f t="shared" si="24"/>
        <v>0</v>
      </c>
    </row>
    <row r="1025" spans="2:4" x14ac:dyDescent="0.25">
      <c r="B1025" s="12">
        <v>38250</v>
      </c>
      <c r="C1025" s="18">
        <v>830.43353300000001</v>
      </c>
      <c r="D1025" s="160">
        <f t="shared" si="24"/>
        <v>3.6375059831582179E-2</v>
      </c>
    </row>
    <row r="1026" spans="2:4" x14ac:dyDescent="0.25">
      <c r="B1026" s="12">
        <v>38243</v>
      </c>
      <c r="C1026" s="18">
        <v>801.28668200000004</v>
      </c>
      <c r="D1026" s="160">
        <f t="shared" si="24"/>
        <v>4.9358184685406314E-2</v>
      </c>
    </row>
    <row r="1027" spans="2:4" x14ac:dyDescent="0.25">
      <c r="B1027" s="12">
        <v>38236</v>
      </c>
      <c r="C1027" s="18">
        <v>763.59692399999994</v>
      </c>
      <c r="D1027" s="160">
        <f t="shared" ref="D1027:D1090" si="25">C1027/C1028-1</f>
        <v>-1.0420083926175439E-2</v>
      </c>
    </row>
    <row r="1028" spans="2:4" x14ac:dyDescent="0.25">
      <c r="B1028" s="12">
        <v>38229</v>
      </c>
      <c r="C1028" s="18">
        <v>771.63745100000006</v>
      </c>
      <c r="D1028" s="160">
        <f t="shared" si="25"/>
        <v>4.3848029445172187E-2</v>
      </c>
    </row>
    <row r="1029" spans="2:4" x14ac:dyDescent="0.25">
      <c r="B1029" s="12">
        <v>38222</v>
      </c>
      <c r="C1029" s="18">
        <v>739.22393799999998</v>
      </c>
      <c r="D1029" s="160">
        <f t="shared" si="25"/>
        <v>1.6234911666840102E-2</v>
      </c>
    </row>
    <row r="1030" spans="2:4" x14ac:dyDescent="0.25">
      <c r="B1030" s="12">
        <v>38215</v>
      </c>
      <c r="C1030" s="18">
        <v>727.41442900000004</v>
      </c>
      <c r="D1030" s="160">
        <f t="shared" si="25"/>
        <v>4.891297978844622E-2</v>
      </c>
    </row>
    <row r="1031" spans="2:4" x14ac:dyDescent="0.25">
      <c r="B1031" s="12">
        <v>38208</v>
      </c>
      <c r="C1031" s="18">
        <v>693.49359100000004</v>
      </c>
      <c r="D1031" s="160">
        <f t="shared" si="25"/>
        <v>-5.0470962475904768E-3</v>
      </c>
    </row>
    <row r="1032" spans="2:4" x14ac:dyDescent="0.25">
      <c r="B1032" s="12">
        <v>38201</v>
      </c>
      <c r="C1032" s="18">
        <v>697.01147500000002</v>
      </c>
      <c r="D1032" s="160">
        <f t="shared" si="25"/>
        <v>-8.5996772803463073E-2</v>
      </c>
    </row>
    <row r="1033" spans="2:4" x14ac:dyDescent="0.25">
      <c r="B1033" s="12">
        <v>38194</v>
      </c>
      <c r="C1033" s="18">
        <v>762.59191899999996</v>
      </c>
      <c r="D1033" s="160">
        <f t="shared" si="25"/>
        <v>1.6245375523149752E-2</v>
      </c>
    </row>
    <row r="1034" spans="2:4" x14ac:dyDescent="0.25">
      <c r="B1034" s="12">
        <v>38187</v>
      </c>
      <c r="C1034" s="18">
        <v>750.40136700000005</v>
      </c>
      <c r="D1034" s="160">
        <f t="shared" si="25"/>
        <v>-4.7301503373136211E-2</v>
      </c>
    </row>
    <row r="1035" spans="2:4" x14ac:dyDescent="0.25">
      <c r="B1035" s="12">
        <v>38180</v>
      </c>
      <c r="C1035" s="18">
        <v>787.65881300000001</v>
      </c>
      <c r="D1035" s="160">
        <f t="shared" si="25"/>
        <v>3.6184055333432719E-2</v>
      </c>
    </row>
    <row r="1036" spans="2:4" x14ac:dyDescent="0.25">
      <c r="B1036" s="12">
        <v>38173</v>
      </c>
      <c r="C1036" s="18">
        <v>760.15338099999997</v>
      </c>
      <c r="D1036" s="160">
        <f t="shared" si="25"/>
        <v>2.0134260693409178E-2</v>
      </c>
    </row>
    <row r="1037" spans="2:4" x14ac:dyDescent="0.25">
      <c r="B1037" s="12">
        <v>38166</v>
      </c>
      <c r="C1037" s="18">
        <v>745.15033000000005</v>
      </c>
      <c r="D1037" s="160">
        <f t="shared" si="25"/>
        <v>1.6024477623003186E-2</v>
      </c>
    </row>
    <row r="1038" spans="2:4" x14ac:dyDescent="0.25">
      <c r="B1038" s="12">
        <v>38159</v>
      </c>
      <c r="C1038" s="18">
        <v>733.39801</v>
      </c>
      <c r="D1038" s="160">
        <f t="shared" si="25"/>
        <v>4.1086075239660236E-3</v>
      </c>
    </row>
    <row r="1039" spans="2:4" x14ac:dyDescent="0.25">
      <c r="B1039" s="12">
        <v>38152</v>
      </c>
      <c r="C1039" s="18">
        <v>730.39709500000004</v>
      </c>
      <c r="D1039" s="160">
        <f t="shared" si="25"/>
        <v>6.5668940657698682E-2</v>
      </c>
    </row>
    <row r="1040" spans="2:4" x14ac:dyDescent="0.25">
      <c r="B1040" s="12">
        <v>38145</v>
      </c>
      <c r="C1040" s="18">
        <v>685.38836700000002</v>
      </c>
      <c r="D1040" s="160">
        <f t="shared" si="25"/>
        <v>1.8202770685507685E-2</v>
      </c>
    </row>
    <row r="1041" spans="2:4" x14ac:dyDescent="0.25">
      <c r="B1041" s="12">
        <v>38138</v>
      </c>
      <c r="C1041" s="18">
        <v>673.13543700000002</v>
      </c>
      <c r="D1041" s="160">
        <f t="shared" si="25"/>
        <v>-2.6049603719347281E-2</v>
      </c>
    </row>
    <row r="1042" spans="2:4" x14ac:dyDescent="0.25">
      <c r="B1042" s="12">
        <v>38131</v>
      </c>
      <c r="C1042" s="18">
        <v>691.13934300000005</v>
      </c>
      <c r="D1042" s="160">
        <f t="shared" si="25"/>
        <v>5.9816063851020784E-2</v>
      </c>
    </row>
    <row r="1043" spans="2:4" x14ac:dyDescent="0.25">
      <c r="B1043" s="12">
        <v>38124</v>
      </c>
      <c r="C1043" s="18">
        <v>652.13140899999996</v>
      </c>
      <c r="D1043" s="160">
        <f t="shared" si="25"/>
        <v>-3.4074252063956645E-2</v>
      </c>
    </row>
    <row r="1044" spans="2:4" x14ac:dyDescent="0.25">
      <c r="B1044" s="12">
        <v>38117</v>
      </c>
      <c r="C1044" s="18">
        <v>675.136169</v>
      </c>
      <c r="D1044" s="160">
        <f t="shared" si="25"/>
        <v>2.23405172678659E-2</v>
      </c>
    </row>
    <row r="1045" spans="2:4" x14ac:dyDescent="0.25">
      <c r="B1045" s="12">
        <v>38110</v>
      </c>
      <c r="C1045" s="18">
        <v>660.38287400000002</v>
      </c>
      <c r="D1045" s="160">
        <f t="shared" si="25"/>
        <v>-6.3807696554864957E-2</v>
      </c>
    </row>
    <row r="1046" spans="2:4" x14ac:dyDescent="0.25">
      <c r="B1046" s="12">
        <v>38103</v>
      </c>
      <c r="C1046" s="18">
        <v>705.39233400000001</v>
      </c>
      <c r="D1046" s="160">
        <f t="shared" si="25"/>
        <v>-7.2938099744987994E-3</v>
      </c>
    </row>
    <row r="1047" spans="2:4" x14ac:dyDescent="0.25">
      <c r="B1047" s="12">
        <v>38096</v>
      </c>
      <c r="C1047" s="18">
        <v>710.57513400000005</v>
      </c>
      <c r="D1047" s="160">
        <f t="shared" si="25"/>
        <v>-8.3303376004350005E-3</v>
      </c>
    </row>
    <row r="1048" spans="2:4" x14ac:dyDescent="0.25">
      <c r="B1048" s="12">
        <v>38089</v>
      </c>
      <c r="C1048" s="18">
        <v>716.54418899999996</v>
      </c>
      <c r="D1048" s="160">
        <f t="shared" si="25"/>
        <v>1.2653925333890204E-2</v>
      </c>
    </row>
    <row r="1049" spans="2:4" x14ac:dyDescent="0.25">
      <c r="B1049" s="12">
        <v>38082</v>
      </c>
      <c r="C1049" s="18">
        <v>707.59039299999995</v>
      </c>
      <c r="D1049" s="160">
        <f t="shared" si="25"/>
        <v>1.4983604844488463E-2</v>
      </c>
    </row>
    <row r="1050" spans="2:4" x14ac:dyDescent="0.25">
      <c r="B1050" s="12">
        <v>38075</v>
      </c>
      <c r="C1050" s="18">
        <v>697.14465299999995</v>
      </c>
      <c r="D1050" s="160">
        <f t="shared" si="25"/>
        <v>1.1913574947731265E-2</v>
      </c>
    </row>
    <row r="1051" spans="2:4" x14ac:dyDescent="0.25">
      <c r="B1051" s="12">
        <v>38068</v>
      </c>
      <c r="C1051" s="18">
        <v>688.93695100000002</v>
      </c>
      <c r="D1051" s="160">
        <f t="shared" si="25"/>
        <v>-9.8013927960417746E-2</v>
      </c>
    </row>
    <row r="1052" spans="2:4" x14ac:dyDescent="0.25">
      <c r="B1052" s="12">
        <v>38061</v>
      </c>
      <c r="C1052" s="18">
        <v>763.79998799999998</v>
      </c>
      <c r="D1052" s="160">
        <f t="shared" si="25"/>
        <v>-2.3218553181988288E-2</v>
      </c>
    </row>
    <row r="1053" spans="2:4" x14ac:dyDescent="0.25">
      <c r="B1053" s="12">
        <v>38054</v>
      </c>
      <c r="C1053" s="18">
        <v>781.955872</v>
      </c>
      <c r="D1053" s="160">
        <f t="shared" si="25"/>
        <v>-5.5855987918602024E-2</v>
      </c>
    </row>
    <row r="1054" spans="2:4" x14ac:dyDescent="0.25">
      <c r="B1054" s="12">
        <v>38047</v>
      </c>
      <c r="C1054" s="18">
        <v>828.21673599999997</v>
      </c>
      <c r="D1054" s="160">
        <f t="shared" si="25"/>
        <v>2.1064949092293173E-3</v>
      </c>
    </row>
    <row r="1055" spans="2:4" x14ac:dyDescent="0.25">
      <c r="B1055" s="12">
        <v>38040</v>
      </c>
      <c r="C1055" s="18">
        <v>826.47576900000001</v>
      </c>
      <c r="D1055" s="160">
        <f t="shared" si="25"/>
        <v>5.358295806716451E-2</v>
      </c>
    </row>
    <row r="1056" spans="2:4" x14ac:dyDescent="0.25">
      <c r="B1056" s="12">
        <v>38033</v>
      </c>
      <c r="C1056" s="18">
        <v>784.442993</v>
      </c>
      <c r="D1056" s="160">
        <f t="shared" si="25"/>
        <v>-2.4435502895647221E-2</v>
      </c>
    </row>
    <row r="1057" spans="2:4" x14ac:dyDescent="0.25">
      <c r="B1057" s="12">
        <v>38026</v>
      </c>
      <c r="C1057" s="18">
        <v>804.09136999999998</v>
      </c>
      <c r="D1057" s="160">
        <f t="shared" si="25"/>
        <v>3.6550138896953355E-2</v>
      </c>
    </row>
    <row r="1058" spans="2:4" x14ac:dyDescent="0.25">
      <c r="B1058" s="12">
        <v>38019</v>
      </c>
      <c r="C1058" s="18">
        <v>775.73803699999996</v>
      </c>
      <c r="D1058" s="160">
        <f t="shared" si="25"/>
        <v>-2.6833104595128332E-2</v>
      </c>
    </row>
    <row r="1059" spans="2:4" x14ac:dyDescent="0.25">
      <c r="B1059" s="12">
        <v>38012</v>
      </c>
      <c r="C1059" s="18">
        <v>797.12744099999998</v>
      </c>
      <c r="D1059" s="160">
        <f t="shared" si="25"/>
        <v>-1.4873298220693165E-2</v>
      </c>
    </row>
    <row r="1060" spans="2:4" x14ac:dyDescent="0.25">
      <c r="B1060" s="12">
        <v>38005</v>
      </c>
      <c r="C1060" s="18">
        <v>809.16235400000005</v>
      </c>
      <c r="D1060" s="160">
        <f t="shared" si="25"/>
        <v>0.11569949643375965</v>
      </c>
    </row>
    <row r="1061" spans="2:4" x14ac:dyDescent="0.25">
      <c r="B1061" s="12">
        <v>37998</v>
      </c>
      <c r="C1061" s="18">
        <v>725.25116000000003</v>
      </c>
      <c r="D1061" s="160">
        <f t="shared" si="25"/>
        <v>-2.5930663372162766E-2</v>
      </c>
    </row>
    <row r="1062" spans="2:4" x14ac:dyDescent="0.25">
      <c r="B1062" s="12">
        <v>37991</v>
      </c>
      <c r="C1062" s="18">
        <v>744.558044</v>
      </c>
      <c r="D1062" s="160">
        <f t="shared" si="25"/>
        <v>2.1738892762602102E-2</v>
      </c>
    </row>
    <row r="1063" spans="2:4" x14ac:dyDescent="0.25">
      <c r="B1063" s="12">
        <v>37984</v>
      </c>
      <c r="C1063" s="18">
        <v>728.71655299999998</v>
      </c>
      <c r="D1063" s="160">
        <f t="shared" si="25"/>
        <v>-2.7740912957575858E-2</v>
      </c>
    </row>
    <row r="1064" spans="2:4" x14ac:dyDescent="0.25">
      <c r="B1064" s="12">
        <v>37977</v>
      </c>
      <c r="C1064" s="18">
        <v>749.50860599999999</v>
      </c>
      <c r="D1064" s="160">
        <f t="shared" si="25"/>
        <v>-1.0134076810119907E-2</v>
      </c>
    </row>
    <row r="1065" spans="2:4" x14ac:dyDescent="0.25">
      <c r="B1065" s="12">
        <v>37970</v>
      </c>
      <c r="C1065" s="18">
        <v>757.18194600000004</v>
      </c>
      <c r="D1065" s="160">
        <f t="shared" si="25"/>
        <v>2.7199658277851313E-2</v>
      </c>
    </row>
    <row r="1066" spans="2:4" x14ac:dyDescent="0.25">
      <c r="B1066" s="12">
        <v>37963</v>
      </c>
      <c r="C1066" s="18">
        <v>737.13220200000001</v>
      </c>
      <c r="D1066" s="160">
        <f t="shared" si="25"/>
        <v>3.7269089622345541E-2</v>
      </c>
    </row>
    <row r="1067" spans="2:4" x14ac:dyDescent="0.25">
      <c r="B1067" s="12">
        <v>37956</v>
      </c>
      <c r="C1067" s="18">
        <v>710.64703399999996</v>
      </c>
      <c r="D1067" s="160">
        <f t="shared" si="25"/>
        <v>4.5518676101629074E-2</v>
      </c>
    </row>
    <row r="1068" spans="2:4" x14ac:dyDescent="0.25">
      <c r="B1068" s="12">
        <v>37949</v>
      </c>
      <c r="C1068" s="18">
        <v>679.70764199999996</v>
      </c>
      <c r="D1068" s="160">
        <f t="shared" si="25"/>
        <v>4.031619661172825E-2</v>
      </c>
    </row>
    <row r="1069" spans="2:4" x14ac:dyDescent="0.25">
      <c r="B1069" s="12">
        <v>37942</v>
      </c>
      <c r="C1069" s="18">
        <v>653.36639400000001</v>
      </c>
      <c r="D1069" s="160">
        <f t="shared" si="25"/>
        <v>-5.214272909119444E-2</v>
      </c>
    </row>
    <row r="1070" spans="2:4" x14ac:dyDescent="0.25">
      <c r="B1070" s="12">
        <v>37935</v>
      </c>
      <c r="C1070" s="18">
        <v>689.30883800000004</v>
      </c>
      <c r="D1070" s="160">
        <f t="shared" si="25"/>
        <v>1.4860721390500098E-2</v>
      </c>
    </row>
    <row r="1071" spans="2:4" x14ac:dyDescent="0.25">
      <c r="B1071" s="12">
        <v>37928</v>
      </c>
      <c r="C1071" s="18">
        <v>679.21520999999996</v>
      </c>
      <c r="D1071" s="160">
        <f t="shared" si="25"/>
        <v>6.5667704319121167E-3</v>
      </c>
    </row>
    <row r="1072" spans="2:4" x14ac:dyDescent="0.25">
      <c r="B1072" s="12">
        <v>37921</v>
      </c>
      <c r="C1072" s="18">
        <v>674.78405799999996</v>
      </c>
      <c r="D1072" s="160">
        <f t="shared" si="25"/>
        <v>2.9290332028839128E-2</v>
      </c>
    </row>
    <row r="1073" spans="2:4" x14ac:dyDescent="0.25">
      <c r="B1073" s="12">
        <v>37914</v>
      </c>
      <c r="C1073" s="18">
        <v>655.58184800000004</v>
      </c>
      <c r="D1073" s="160">
        <f t="shared" si="25"/>
        <v>1.1276955956847079E-3</v>
      </c>
    </row>
    <row r="1074" spans="2:4" x14ac:dyDescent="0.25">
      <c r="B1074" s="12">
        <v>37907</v>
      </c>
      <c r="C1074" s="18">
        <v>654.84338400000001</v>
      </c>
      <c r="D1074" s="160">
        <f t="shared" si="25"/>
        <v>-4.3165641273293476E-2</v>
      </c>
    </row>
    <row r="1075" spans="2:4" x14ac:dyDescent="0.25">
      <c r="B1075" s="12">
        <v>37900</v>
      </c>
      <c r="C1075" s="18">
        <v>684.38531499999999</v>
      </c>
      <c r="D1075" s="160">
        <f t="shared" si="25"/>
        <v>-4.0054897077699603E-2</v>
      </c>
    </row>
    <row r="1076" spans="2:4" x14ac:dyDescent="0.25">
      <c r="B1076" s="12">
        <v>37893</v>
      </c>
      <c r="C1076" s="18">
        <v>712.942139</v>
      </c>
      <c r="D1076" s="160">
        <f t="shared" si="25"/>
        <v>3.6135727484198243E-2</v>
      </c>
    </row>
    <row r="1077" spans="2:4" x14ac:dyDescent="0.25">
      <c r="B1077" s="12">
        <v>37886</v>
      </c>
      <c r="C1077" s="18">
        <v>688.07794200000001</v>
      </c>
      <c r="D1077" s="160">
        <f t="shared" si="25"/>
        <v>-1.826458653515417E-2</v>
      </c>
    </row>
    <row r="1078" spans="2:4" x14ac:dyDescent="0.25">
      <c r="B1078" s="12">
        <v>37879</v>
      </c>
      <c r="C1078" s="18">
        <v>700.87921100000005</v>
      </c>
      <c r="D1078" s="160">
        <f t="shared" si="25"/>
        <v>2.5576525724440469E-2</v>
      </c>
    </row>
    <row r="1079" spans="2:4" x14ac:dyDescent="0.25">
      <c r="B1079" s="12">
        <v>37872</v>
      </c>
      <c r="C1079" s="18">
        <v>683.40020800000002</v>
      </c>
      <c r="D1079" s="160">
        <f t="shared" si="25"/>
        <v>-2.6989567033354867E-2</v>
      </c>
    </row>
    <row r="1080" spans="2:4" x14ac:dyDescent="0.25">
      <c r="B1080" s="12">
        <v>37865</v>
      </c>
      <c r="C1080" s="18">
        <v>702.35650599999997</v>
      </c>
      <c r="D1080" s="160">
        <f t="shared" si="25"/>
        <v>-6.6154807646239266E-3</v>
      </c>
    </row>
    <row r="1081" spans="2:4" x14ac:dyDescent="0.25">
      <c r="B1081" s="12">
        <v>37858</v>
      </c>
      <c r="C1081" s="18">
        <v>707.03387499999997</v>
      </c>
      <c r="D1081" s="160">
        <f t="shared" si="25"/>
        <v>2.0974317427327138E-2</v>
      </c>
    </row>
    <row r="1082" spans="2:4" x14ac:dyDescent="0.25">
      <c r="B1082" s="12">
        <v>37851</v>
      </c>
      <c r="C1082" s="18">
        <v>692.50897199999997</v>
      </c>
      <c r="D1082" s="160">
        <f t="shared" si="25"/>
        <v>2.2908470306375994E-2</v>
      </c>
    </row>
    <row r="1083" spans="2:4" x14ac:dyDescent="0.25">
      <c r="B1083" s="12">
        <v>37844</v>
      </c>
      <c r="C1083" s="18">
        <v>676.99993900000004</v>
      </c>
      <c r="D1083" s="160">
        <f t="shared" si="25"/>
        <v>1.7135090471169567E-2</v>
      </c>
    </row>
    <row r="1084" spans="2:4" x14ac:dyDescent="0.25">
      <c r="B1084" s="12">
        <v>37837</v>
      </c>
      <c r="C1084" s="18">
        <v>665.59491000000003</v>
      </c>
      <c r="D1084" s="160">
        <f t="shared" si="25"/>
        <v>1.4552003211667053E-2</v>
      </c>
    </row>
    <row r="1085" spans="2:4" x14ac:dyDescent="0.25">
      <c r="B1085" s="12">
        <v>37830</v>
      </c>
      <c r="C1085" s="18">
        <v>656.04809599999999</v>
      </c>
      <c r="D1085" s="160">
        <f t="shared" si="25"/>
        <v>2.4856802656855193E-2</v>
      </c>
    </row>
    <row r="1086" spans="2:4" x14ac:dyDescent="0.25">
      <c r="B1086" s="12">
        <v>37823</v>
      </c>
      <c r="C1086" s="18">
        <v>640.13635299999999</v>
      </c>
      <c r="D1086" s="160">
        <f t="shared" si="25"/>
        <v>-8.3099488758376805E-2</v>
      </c>
    </row>
    <row r="1087" spans="2:4" x14ac:dyDescent="0.25">
      <c r="B1087" s="12">
        <v>37816</v>
      </c>
      <c r="C1087" s="18">
        <v>698.152466</v>
      </c>
      <c r="D1087" s="160">
        <f t="shared" si="25"/>
        <v>1.7481312148592831E-2</v>
      </c>
    </row>
    <row r="1088" spans="2:4" x14ac:dyDescent="0.25">
      <c r="B1088" s="12">
        <v>37809</v>
      </c>
      <c r="C1088" s="18">
        <v>686.15753199999995</v>
      </c>
      <c r="D1088" s="160">
        <f t="shared" si="25"/>
        <v>-2.3004488317804994E-2</v>
      </c>
    </row>
    <row r="1089" spans="2:4" x14ac:dyDescent="0.25">
      <c r="B1089" s="12">
        <v>37802</v>
      </c>
      <c r="C1089" s="18">
        <v>702.31390399999998</v>
      </c>
      <c r="D1089" s="160">
        <f t="shared" si="25"/>
        <v>-3.4332048615681954E-2</v>
      </c>
    </row>
    <row r="1090" spans="2:4" x14ac:dyDescent="0.25">
      <c r="B1090" s="12">
        <v>37795</v>
      </c>
      <c r="C1090" s="18">
        <v>727.28301999999996</v>
      </c>
      <c r="D1090" s="160">
        <f t="shared" si="25"/>
        <v>-8.013114250049469E-3</v>
      </c>
    </row>
    <row r="1091" spans="2:4" x14ac:dyDescent="0.25">
      <c r="B1091" s="12">
        <v>37788</v>
      </c>
      <c r="C1091" s="18">
        <v>733.15789800000005</v>
      </c>
      <c r="D1091" s="160">
        <f t="shared" ref="D1091:D1154" si="26">C1091/C1092-1</f>
        <v>-6.8718788053912072E-2</v>
      </c>
    </row>
    <row r="1092" spans="2:4" x14ac:dyDescent="0.25">
      <c r="B1092" s="12">
        <v>37781</v>
      </c>
      <c r="C1092" s="18">
        <v>787.25726299999997</v>
      </c>
      <c r="D1092" s="160">
        <f t="shared" si="26"/>
        <v>8.7827228509127497E-3</v>
      </c>
    </row>
    <row r="1093" spans="2:4" x14ac:dyDescent="0.25">
      <c r="B1093" s="12">
        <v>37774</v>
      </c>
      <c r="C1093" s="18">
        <v>780.40319799999997</v>
      </c>
      <c r="D1093" s="160">
        <f t="shared" si="26"/>
        <v>-3.0061648191316293E-2</v>
      </c>
    </row>
    <row r="1094" spans="2:4" x14ac:dyDescent="0.25">
      <c r="B1094" s="12">
        <v>37767</v>
      </c>
      <c r="C1094" s="18">
        <v>804.59051499999998</v>
      </c>
      <c r="D1094" s="160">
        <f t="shared" si="26"/>
        <v>2.3558981160939574E-2</v>
      </c>
    </row>
    <row r="1095" spans="2:4" x14ac:dyDescent="0.25">
      <c r="B1095" s="12">
        <v>37760</v>
      </c>
      <c r="C1095" s="18">
        <v>786.07147199999997</v>
      </c>
      <c r="D1095" s="160">
        <f t="shared" si="26"/>
        <v>2.0239632110119476E-2</v>
      </c>
    </row>
    <row r="1096" spans="2:4" x14ac:dyDescent="0.25">
      <c r="B1096" s="12">
        <v>37753</v>
      </c>
      <c r="C1096" s="18">
        <v>770.47729500000003</v>
      </c>
      <c r="D1096" s="160">
        <f t="shared" si="26"/>
        <v>5.4351536298200998E-2</v>
      </c>
    </row>
    <row r="1097" spans="2:4" x14ac:dyDescent="0.25">
      <c r="B1097" s="12">
        <v>37746</v>
      </c>
      <c r="C1097" s="18">
        <v>730.75939900000003</v>
      </c>
      <c r="D1097" s="160">
        <f t="shared" si="26"/>
        <v>0.1211218665012348</v>
      </c>
    </row>
    <row r="1098" spans="2:4" x14ac:dyDescent="0.25">
      <c r="B1098" s="12">
        <v>37739</v>
      </c>
      <c r="C1098" s="18">
        <v>651.81085199999995</v>
      </c>
      <c r="D1098" s="160">
        <f t="shared" si="26"/>
        <v>-3.2549597019014165E-2</v>
      </c>
    </row>
    <row r="1099" spans="2:4" x14ac:dyDescent="0.25">
      <c r="B1099" s="12">
        <v>37732</v>
      </c>
      <c r="C1099" s="18">
        <v>673.74084500000004</v>
      </c>
      <c r="D1099" s="160">
        <f t="shared" si="26"/>
        <v>-1.6714543115177172E-2</v>
      </c>
    </row>
    <row r="1100" spans="2:4" x14ac:dyDescent="0.25">
      <c r="B1100" s="12">
        <v>37725</v>
      </c>
      <c r="C1100" s="18">
        <v>685.19354199999998</v>
      </c>
      <c r="D1100" s="160">
        <f t="shared" si="26"/>
        <v>-1.918340319687184E-2</v>
      </c>
    </row>
    <row r="1101" spans="2:4" x14ac:dyDescent="0.25">
      <c r="B1101" s="12">
        <v>37718</v>
      </c>
      <c r="C1101" s="18">
        <v>698.59497099999999</v>
      </c>
      <c r="D1101" s="160">
        <f t="shared" si="26"/>
        <v>1.0472453910426172E-3</v>
      </c>
    </row>
    <row r="1102" spans="2:4" x14ac:dyDescent="0.25">
      <c r="B1102" s="12">
        <v>37711</v>
      </c>
      <c r="C1102" s="18">
        <v>697.86413600000003</v>
      </c>
      <c r="D1102" s="160">
        <f t="shared" si="26"/>
        <v>-2.0854508027681185E-2</v>
      </c>
    </row>
    <row r="1103" spans="2:4" x14ac:dyDescent="0.25">
      <c r="B1103" s="12">
        <v>37704</v>
      </c>
      <c r="C1103" s="18">
        <v>712.72772199999997</v>
      </c>
      <c r="D1103" s="160">
        <f t="shared" si="26"/>
        <v>1.0711927177684322E-2</v>
      </c>
    </row>
    <row r="1104" spans="2:4" x14ac:dyDescent="0.25">
      <c r="B1104" s="12">
        <v>37697</v>
      </c>
      <c r="C1104" s="18">
        <v>705.17394999999999</v>
      </c>
      <c r="D1104" s="160">
        <f t="shared" si="26"/>
        <v>4.4765253517260906E-2</v>
      </c>
    </row>
    <row r="1105" spans="2:4" x14ac:dyDescent="0.25">
      <c r="B1105" s="12">
        <v>37690</v>
      </c>
      <c r="C1105" s="18">
        <v>674.95922900000005</v>
      </c>
      <c r="D1105" s="160">
        <f t="shared" si="26"/>
        <v>-8.4902830286005093E-2</v>
      </c>
    </row>
    <row r="1106" spans="2:4" x14ac:dyDescent="0.25">
      <c r="B1106" s="12">
        <v>37683</v>
      </c>
      <c r="C1106" s="18">
        <v>737.58203100000003</v>
      </c>
      <c r="D1106" s="160">
        <f t="shared" si="26"/>
        <v>-1.143037484621312E-2</v>
      </c>
    </row>
    <row r="1107" spans="2:4" x14ac:dyDescent="0.25">
      <c r="B1107" s="12">
        <v>37676</v>
      </c>
      <c r="C1107" s="18">
        <v>746.11035200000003</v>
      </c>
      <c r="D1107" s="160">
        <f t="shared" si="26"/>
        <v>1.7275914043540341E-2</v>
      </c>
    </row>
    <row r="1108" spans="2:4" x14ac:dyDescent="0.25">
      <c r="B1108" s="12">
        <v>37669</v>
      </c>
      <c r="C1108" s="18">
        <v>733.43951400000003</v>
      </c>
      <c r="D1108" s="160">
        <f t="shared" si="26"/>
        <v>8.2344452785029665E-2</v>
      </c>
    </row>
    <row r="1109" spans="2:4" x14ac:dyDescent="0.25">
      <c r="B1109" s="12">
        <v>37662</v>
      </c>
      <c r="C1109" s="18">
        <v>677.63964799999997</v>
      </c>
      <c r="D1109" s="160">
        <f t="shared" si="26"/>
        <v>-3.4502239404144985E-2</v>
      </c>
    </row>
    <row r="1110" spans="2:4" x14ac:dyDescent="0.25">
      <c r="B1110" s="12">
        <v>37655</v>
      </c>
      <c r="C1110" s="18">
        <v>701.85522500000002</v>
      </c>
      <c r="D1110" s="160">
        <f t="shared" si="26"/>
        <v>-5.1545241498298644E-3</v>
      </c>
    </row>
    <row r="1111" spans="2:4" x14ac:dyDescent="0.25">
      <c r="B1111" s="12">
        <v>37648</v>
      </c>
      <c r="C1111" s="18">
        <v>705.49169900000004</v>
      </c>
      <c r="D1111" s="160">
        <f t="shared" si="26"/>
        <v>-6.8671124224850555E-4</v>
      </c>
    </row>
    <row r="1112" spans="2:4" x14ac:dyDescent="0.25">
      <c r="B1112" s="12">
        <v>37641</v>
      </c>
      <c r="C1112" s="18">
        <v>705.97650099999998</v>
      </c>
      <c r="D1112" s="160">
        <f t="shared" si="26"/>
        <v>-2.4782360714981078E-2</v>
      </c>
    </row>
    <row r="1113" spans="2:4" x14ac:dyDescent="0.25">
      <c r="B1113" s="12">
        <v>37634</v>
      </c>
      <c r="C1113" s="18">
        <v>723.91687000000002</v>
      </c>
      <c r="D1113" s="160">
        <f t="shared" si="26"/>
        <v>2.3498984264105349E-3</v>
      </c>
    </row>
    <row r="1114" spans="2:4" x14ac:dyDescent="0.25">
      <c r="B1114" s="12">
        <v>37627</v>
      </c>
      <c r="C1114" s="18">
        <v>722.21972700000003</v>
      </c>
      <c r="D1114" s="160">
        <f t="shared" si="26"/>
        <v>-6.3796596655510962E-2</v>
      </c>
    </row>
    <row r="1115" spans="2:4" x14ac:dyDescent="0.25">
      <c r="B1115" s="12">
        <v>37620</v>
      </c>
      <c r="C1115" s="18">
        <v>771.43463099999997</v>
      </c>
      <c r="D1115" s="160">
        <f t="shared" si="26"/>
        <v>2.0198981447005382E-2</v>
      </c>
    </row>
    <row r="1116" spans="2:4" x14ac:dyDescent="0.25">
      <c r="B1116" s="12">
        <v>37613</v>
      </c>
      <c r="C1116" s="18">
        <v>756.16094999999996</v>
      </c>
      <c r="D1116" s="160">
        <f t="shared" si="26"/>
        <v>-4.8505264753077482E-2</v>
      </c>
    </row>
    <row r="1117" spans="2:4" x14ac:dyDescent="0.25">
      <c r="B1117" s="12">
        <v>37606</v>
      </c>
      <c r="C1117" s="18">
        <v>794.70849599999997</v>
      </c>
      <c r="D1117" s="160">
        <f t="shared" si="26"/>
        <v>8.9259372158410066E-3</v>
      </c>
    </row>
    <row r="1118" spans="2:4" x14ac:dyDescent="0.25">
      <c r="B1118" s="12">
        <v>37599</v>
      </c>
      <c r="C1118" s="18">
        <v>787.67773399999999</v>
      </c>
      <c r="D1118" s="160">
        <f t="shared" si="26"/>
        <v>2.0414274878145289E-2</v>
      </c>
    </row>
    <row r="1119" spans="2:4" x14ac:dyDescent="0.25">
      <c r="B1119" s="12">
        <v>37592</v>
      </c>
      <c r="C1119" s="18">
        <v>771.91955600000006</v>
      </c>
      <c r="D1119" s="160">
        <f t="shared" si="26"/>
        <v>3.4641861968901067E-2</v>
      </c>
    </row>
    <row r="1120" spans="2:4" x14ac:dyDescent="0.25">
      <c r="B1120" s="12">
        <v>37585</v>
      </c>
      <c r="C1120" s="18">
        <v>746.07415800000001</v>
      </c>
      <c r="D1120" s="160">
        <f t="shared" si="26"/>
        <v>3.203173236916923E-2</v>
      </c>
    </row>
    <row r="1121" spans="2:4" x14ac:dyDescent="0.25">
      <c r="B1121" s="12">
        <v>37578</v>
      </c>
      <c r="C1121" s="18">
        <v>722.91784700000005</v>
      </c>
      <c r="D1121" s="160">
        <f t="shared" si="26"/>
        <v>5.3427046477821483E-2</v>
      </c>
    </row>
    <row r="1122" spans="2:4" x14ac:dyDescent="0.25">
      <c r="B1122" s="12">
        <v>37571</v>
      </c>
      <c r="C1122" s="18">
        <v>686.25335700000005</v>
      </c>
      <c r="D1122" s="160">
        <f t="shared" si="26"/>
        <v>-2.0653972040018065E-2</v>
      </c>
    </row>
    <row r="1123" spans="2:4" x14ac:dyDescent="0.25">
      <c r="B1123" s="12">
        <v>37564</v>
      </c>
      <c r="C1123" s="18">
        <v>700.726135</v>
      </c>
      <c r="D1123" s="160">
        <f t="shared" si="26"/>
        <v>-1.257607620645429E-2</v>
      </c>
    </row>
    <row r="1124" spans="2:4" x14ac:dyDescent="0.25">
      <c r="B1124" s="12">
        <v>37557</v>
      </c>
      <c r="C1124" s="18">
        <v>709.650757</v>
      </c>
      <c r="D1124" s="160">
        <f t="shared" si="26"/>
        <v>8.8017258092480066E-2</v>
      </c>
    </row>
    <row r="1125" spans="2:4" x14ac:dyDescent="0.25">
      <c r="B1125" s="12">
        <v>37550</v>
      </c>
      <c r="C1125" s="18">
        <v>652.24218800000006</v>
      </c>
      <c r="D1125" s="160">
        <f t="shared" si="26"/>
        <v>-3.3940387532334415E-2</v>
      </c>
    </row>
    <row r="1126" spans="2:4" x14ac:dyDescent="0.25">
      <c r="B1126" s="12">
        <v>37543</v>
      </c>
      <c r="C1126" s="18">
        <v>675.15728799999999</v>
      </c>
      <c r="D1126" s="160">
        <f t="shared" si="26"/>
        <v>0.10283676609888515</v>
      </c>
    </row>
    <row r="1127" spans="2:4" x14ac:dyDescent="0.25">
      <c r="B1127" s="12">
        <v>37536</v>
      </c>
      <c r="C1127" s="18">
        <v>612.20056199999999</v>
      </c>
      <c r="D1127" s="160">
        <f t="shared" si="26"/>
        <v>-8.9808590931460541E-3</v>
      </c>
    </row>
    <row r="1128" spans="2:4" x14ac:dyDescent="0.25">
      <c r="B1128" s="12">
        <v>37529</v>
      </c>
      <c r="C1128" s="18">
        <v>617.74847399999999</v>
      </c>
      <c r="D1128" s="160">
        <f t="shared" si="26"/>
        <v>-4.2616795452473988E-2</v>
      </c>
    </row>
    <row r="1129" spans="2:4" x14ac:dyDescent="0.25">
      <c r="B1129" s="12">
        <v>37522</v>
      </c>
      <c r="C1129" s="18">
        <v>645.24682600000006</v>
      </c>
      <c r="D1129" s="160">
        <f t="shared" si="26"/>
        <v>3.321725838937839E-2</v>
      </c>
    </row>
    <row r="1130" spans="2:4" x14ac:dyDescent="0.25">
      <c r="B1130" s="12">
        <v>37515</v>
      </c>
      <c r="C1130" s="18">
        <v>624.50256300000001</v>
      </c>
      <c r="D1130" s="160">
        <f t="shared" si="26"/>
        <v>-8.7094447356114824E-2</v>
      </c>
    </row>
    <row r="1131" spans="2:4" x14ac:dyDescent="0.25">
      <c r="B1131" s="12">
        <v>37508</v>
      </c>
      <c r="C1131" s="18">
        <v>684.08233600000005</v>
      </c>
      <c r="D1131" s="160">
        <f t="shared" si="26"/>
        <v>1.4306253929926571E-2</v>
      </c>
    </row>
    <row r="1132" spans="2:4" x14ac:dyDescent="0.25">
      <c r="B1132" s="12">
        <v>37501</v>
      </c>
      <c r="C1132" s="18">
        <v>674.433716</v>
      </c>
      <c r="D1132" s="160">
        <f t="shared" si="26"/>
        <v>-1.894741141690004E-2</v>
      </c>
    </row>
    <row r="1133" spans="2:4" x14ac:dyDescent="0.25">
      <c r="B1133" s="12">
        <v>37494</v>
      </c>
      <c r="C1133" s="18">
        <v>687.45929000000001</v>
      </c>
      <c r="D1133" s="160">
        <f t="shared" si="26"/>
        <v>-1.1446536594776902E-2</v>
      </c>
    </row>
    <row r="1134" spans="2:4" x14ac:dyDescent="0.25">
      <c r="B1134" s="12">
        <v>37487</v>
      </c>
      <c r="C1134" s="18">
        <v>695.41943400000002</v>
      </c>
      <c r="D1134" s="160">
        <f t="shared" si="26"/>
        <v>1.389355062078268E-3</v>
      </c>
    </row>
    <row r="1135" spans="2:4" x14ac:dyDescent="0.25">
      <c r="B1135" s="12">
        <v>37480</v>
      </c>
      <c r="C1135" s="18">
        <v>694.45459000000005</v>
      </c>
      <c r="D1135" s="160">
        <f t="shared" si="26"/>
        <v>6.6296550202533666E-2</v>
      </c>
    </row>
    <row r="1136" spans="2:4" x14ac:dyDescent="0.25">
      <c r="B1136" s="12">
        <v>37473</v>
      </c>
      <c r="C1136" s="18">
        <v>651.27716099999998</v>
      </c>
      <c r="D1136" s="160">
        <f t="shared" si="26"/>
        <v>0.10686040227582971</v>
      </c>
    </row>
    <row r="1137" spans="2:4" x14ac:dyDescent="0.25">
      <c r="B1137" s="12">
        <v>37466</v>
      </c>
      <c r="C1137" s="18">
        <v>588.40045199999997</v>
      </c>
      <c r="D1137" s="160">
        <f t="shared" si="26"/>
        <v>-4.3665012741512355E-2</v>
      </c>
    </row>
    <row r="1138" spans="2:4" x14ac:dyDescent="0.25">
      <c r="B1138" s="12">
        <v>37459</v>
      </c>
      <c r="C1138" s="18">
        <v>615.26605199999995</v>
      </c>
      <c r="D1138" s="160">
        <f t="shared" si="26"/>
        <v>-8.5561377178460907E-2</v>
      </c>
    </row>
    <row r="1139" spans="2:4" x14ac:dyDescent="0.25">
      <c r="B1139" s="12">
        <v>37452</v>
      </c>
      <c r="C1139" s="18">
        <v>672.83471699999996</v>
      </c>
      <c r="D1139" s="160">
        <f t="shared" si="26"/>
        <v>-7.5172861348386744E-2</v>
      </c>
    </row>
    <row r="1140" spans="2:4" x14ac:dyDescent="0.25">
      <c r="B1140" s="12">
        <v>37445</v>
      </c>
      <c r="C1140" s="18">
        <v>727.52484100000004</v>
      </c>
      <c r="D1140" s="160">
        <f t="shared" si="26"/>
        <v>-8.4791924233120652E-2</v>
      </c>
    </row>
    <row r="1141" spans="2:4" x14ac:dyDescent="0.25">
      <c r="B1141" s="12">
        <v>37438</v>
      </c>
      <c r="C1141" s="18">
        <v>794.92834500000004</v>
      </c>
      <c r="D1141" s="160">
        <f t="shared" si="26"/>
        <v>6.6832124584059738E-3</v>
      </c>
    </row>
    <row r="1142" spans="2:4" x14ac:dyDescent="0.25">
      <c r="B1142" s="12">
        <v>37431</v>
      </c>
      <c r="C1142" s="18">
        <v>789.65093999999999</v>
      </c>
      <c r="D1142" s="160">
        <f t="shared" si="26"/>
        <v>-2.5458769289141148E-2</v>
      </c>
    </row>
    <row r="1143" spans="2:4" x14ac:dyDescent="0.25">
      <c r="B1143" s="12">
        <v>37424</v>
      </c>
      <c r="C1143" s="18">
        <v>810.27966300000003</v>
      </c>
      <c r="D1143" s="160">
        <f t="shared" si="26"/>
        <v>-8.238624281645146E-2</v>
      </c>
    </row>
    <row r="1144" spans="2:4" x14ac:dyDescent="0.25">
      <c r="B1144" s="12">
        <v>37417</v>
      </c>
      <c r="C1144" s="18">
        <v>883.02911400000005</v>
      </c>
      <c r="D1144" s="160">
        <f t="shared" si="26"/>
        <v>-2.8638989381715274E-2</v>
      </c>
    </row>
    <row r="1145" spans="2:4" x14ac:dyDescent="0.25">
      <c r="B1145" s="12">
        <v>37410</v>
      </c>
      <c r="C1145" s="18">
        <v>909.06378199999995</v>
      </c>
      <c r="D1145" s="160">
        <f t="shared" si="26"/>
        <v>-6.6011834088169241E-2</v>
      </c>
    </row>
    <row r="1146" spans="2:4" x14ac:dyDescent="0.25">
      <c r="B1146" s="12">
        <v>37403</v>
      </c>
      <c r="C1146" s="18">
        <v>973.31402600000001</v>
      </c>
      <c r="D1146" s="160">
        <f t="shared" si="26"/>
        <v>-1.451075500664345E-2</v>
      </c>
    </row>
    <row r="1147" spans="2:4" x14ac:dyDescent="0.25">
      <c r="B1147" s="12">
        <v>37396</v>
      </c>
      <c r="C1147" s="18">
        <v>987.64550799999995</v>
      </c>
      <c r="D1147" s="160">
        <f t="shared" si="26"/>
        <v>-2.2689974558148807E-2</v>
      </c>
    </row>
    <row r="1148" spans="2:4" x14ac:dyDescent="0.25">
      <c r="B1148" s="12">
        <v>37389</v>
      </c>
      <c r="C1148" s="18">
        <v>1010.575439</v>
      </c>
      <c r="D1148" s="160">
        <f t="shared" si="26"/>
        <v>-3.2028765601243347E-2</v>
      </c>
    </row>
    <row r="1149" spans="2:4" x14ac:dyDescent="0.25">
      <c r="B1149" s="12">
        <v>37382</v>
      </c>
      <c r="C1149" s="18">
        <v>1044.0139160000001</v>
      </c>
      <c r="D1149" s="160">
        <f t="shared" si="26"/>
        <v>-2.2366469981158654E-2</v>
      </c>
    </row>
    <row r="1150" spans="2:4" x14ac:dyDescent="0.25">
      <c r="B1150" s="12">
        <v>37375</v>
      </c>
      <c r="C1150" s="18">
        <v>1067.899048</v>
      </c>
      <c r="D1150" s="160">
        <f t="shared" si="26"/>
        <v>9.4829832675327186E-3</v>
      </c>
    </row>
    <row r="1151" spans="2:4" x14ac:dyDescent="0.25">
      <c r="B1151" s="12">
        <v>37368</v>
      </c>
      <c r="C1151" s="18">
        <v>1057.8673100000001</v>
      </c>
      <c r="D1151" s="160">
        <f t="shared" si="26"/>
        <v>2.7848780787349314E-2</v>
      </c>
    </row>
    <row r="1152" spans="2:4" x14ac:dyDescent="0.25">
      <c r="B1152" s="12">
        <v>37361</v>
      </c>
      <c r="C1152" s="18">
        <v>1029.2052000000001</v>
      </c>
      <c r="D1152" s="160">
        <f t="shared" si="26"/>
        <v>0.12506515960351505</v>
      </c>
    </row>
    <row r="1153" spans="2:4" x14ac:dyDescent="0.25">
      <c r="B1153" s="12">
        <v>37354</v>
      </c>
      <c r="C1153" s="18">
        <v>914.79608199999996</v>
      </c>
      <c r="D1153" s="160">
        <f t="shared" si="26"/>
        <v>-5.9661184441166304E-2</v>
      </c>
    </row>
    <row r="1154" spans="2:4" x14ac:dyDescent="0.25">
      <c r="B1154" s="12">
        <v>37347</v>
      </c>
      <c r="C1154" s="18">
        <v>972.83667000000003</v>
      </c>
      <c r="D1154" s="160">
        <f t="shared" si="26"/>
        <v>-3.8252598759930034E-2</v>
      </c>
    </row>
    <row r="1155" spans="2:4" x14ac:dyDescent="0.25">
      <c r="B1155" s="12">
        <v>37340</v>
      </c>
      <c r="C1155" s="18">
        <v>1011.530334</v>
      </c>
      <c r="D1155" s="160">
        <f t="shared" ref="D1155:D1218" si="27">C1155/C1156-1</f>
        <v>4.6453747947248436E-2</v>
      </c>
    </row>
    <row r="1156" spans="2:4" x14ac:dyDescent="0.25">
      <c r="B1156" s="12">
        <v>37333</v>
      </c>
      <c r="C1156" s="18">
        <v>966.626892</v>
      </c>
      <c r="D1156" s="160">
        <f t="shared" si="27"/>
        <v>-2.8797537195529688E-2</v>
      </c>
    </row>
    <row r="1157" spans="2:4" x14ac:dyDescent="0.25">
      <c r="B1157" s="12">
        <v>37326</v>
      </c>
      <c r="C1157" s="18">
        <v>995.28875700000003</v>
      </c>
      <c r="D1157" s="160">
        <f t="shared" si="27"/>
        <v>2.1323658479068364E-2</v>
      </c>
    </row>
    <row r="1158" spans="2:4" x14ac:dyDescent="0.25">
      <c r="B1158" s="12">
        <v>37319</v>
      </c>
      <c r="C1158" s="18">
        <v>974.50866699999995</v>
      </c>
      <c r="D1158" s="160">
        <f t="shared" si="27"/>
        <v>3.3696498356516225E-2</v>
      </c>
    </row>
    <row r="1159" spans="2:4" x14ac:dyDescent="0.25">
      <c r="B1159" s="12">
        <v>37312</v>
      </c>
      <c r="C1159" s="18">
        <v>942.74157700000001</v>
      </c>
      <c r="D1159" s="160">
        <f t="shared" si="27"/>
        <v>5.5347488576238613E-2</v>
      </c>
    </row>
    <row r="1160" spans="2:4" x14ac:dyDescent="0.25">
      <c r="B1160" s="12">
        <v>37305</v>
      </c>
      <c r="C1160" s="18">
        <v>893.29968299999996</v>
      </c>
      <c r="D1160" s="160">
        <f t="shared" si="27"/>
        <v>3.4578134835980379E-2</v>
      </c>
    </row>
    <row r="1161" spans="2:4" x14ac:dyDescent="0.25">
      <c r="B1161" s="12">
        <v>37298</v>
      </c>
      <c r="C1161" s="18">
        <v>863.44341999999995</v>
      </c>
      <c r="D1161" s="160">
        <f t="shared" si="27"/>
        <v>7.7479155954161216E-2</v>
      </c>
    </row>
    <row r="1162" spans="2:4" x14ac:dyDescent="0.25">
      <c r="B1162" s="12">
        <v>37291</v>
      </c>
      <c r="C1162" s="18">
        <v>801.35510299999999</v>
      </c>
      <c r="D1162" s="160">
        <f t="shared" si="27"/>
        <v>-1.7492792193526951E-2</v>
      </c>
    </row>
    <row r="1163" spans="2:4" x14ac:dyDescent="0.25">
      <c r="B1163" s="12">
        <v>37284</v>
      </c>
      <c r="C1163" s="18">
        <v>815.62261999999998</v>
      </c>
      <c r="D1163" s="160">
        <f t="shared" si="27"/>
        <v>4.5413162265963702E-2</v>
      </c>
    </row>
    <row r="1164" spans="2:4" x14ac:dyDescent="0.25">
      <c r="B1164" s="12">
        <v>37277</v>
      </c>
      <c r="C1164" s="18">
        <v>780.19164999999998</v>
      </c>
      <c r="D1164" s="160">
        <f t="shared" si="27"/>
        <v>5.362876418728435E-2</v>
      </c>
    </row>
    <row r="1165" spans="2:4" x14ac:dyDescent="0.25">
      <c r="B1165" s="12">
        <v>37270</v>
      </c>
      <c r="C1165" s="18">
        <v>740.480591</v>
      </c>
      <c r="D1165" s="160">
        <f t="shared" si="27"/>
        <v>-1.704544685979259E-2</v>
      </c>
    </row>
    <row r="1166" spans="2:4" x14ac:dyDescent="0.25">
      <c r="B1166" s="12">
        <v>37263</v>
      </c>
      <c r="C1166" s="18">
        <v>753.32128899999998</v>
      </c>
      <c r="D1166" s="160">
        <f t="shared" si="27"/>
        <v>-6.8782806608339131E-2</v>
      </c>
    </row>
    <row r="1167" spans="2:4" x14ac:dyDescent="0.25">
      <c r="B1167" s="12">
        <v>37256</v>
      </c>
      <c r="C1167" s="18">
        <v>808.964111</v>
      </c>
      <c r="D1167" s="160">
        <f t="shared" si="27"/>
        <v>-1.3627411351003538E-2</v>
      </c>
    </row>
    <row r="1168" spans="2:4" x14ac:dyDescent="0.25">
      <c r="B1168" s="12">
        <v>37249</v>
      </c>
      <c r="C1168" s="18">
        <v>820.14050299999997</v>
      </c>
      <c r="D1168" s="160">
        <f t="shared" si="27"/>
        <v>5.3129700800583324E-2</v>
      </c>
    </row>
    <row r="1169" spans="2:4" x14ac:dyDescent="0.25">
      <c r="B1169" s="12">
        <v>37242</v>
      </c>
      <c r="C1169" s="18">
        <v>778.76495399999999</v>
      </c>
      <c r="D1169" s="160">
        <f t="shared" si="27"/>
        <v>6.5040564280929747E-2</v>
      </c>
    </row>
    <row r="1170" spans="2:4" x14ac:dyDescent="0.25">
      <c r="B1170" s="12">
        <v>37235</v>
      </c>
      <c r="C1170" s="18">
        <v>731.20684800000004</v>
      </c>
      <c r="D1170" s="160">
        <f t="shared" si="27"/>
        <v>1.7626288501203735E-2</v>
      </c>
    </row>
    <row r="1171" spans="2:4" x14ac:dyDescent="0.25">
      <c r="B1171" s="12">
        <v>37228</v>
      </c>
      <c r="C1171" s="18">
        <v>718.54162599999995</v>
      </c>
      <c r="D1171" s="160">
        <f t="shared" si="27"/>
        <v>6.5614296206572664E-2</v>
      </c>
    </row>
    <row r="1172" spans="2:4" x14ac:dyDescent="0.25">
      <c r="B1172" s="12">
        <v>37221</v>
      </c>
      <c r="C1172" s="18">
        <v>674.29803500000003</v>
      </c>
      <c r="D1172" s="160">
        <f t="shared" si="27"/>
        <v>7.0667060915836633E-3</v>
      </c>
    </row>
    <row r="1173" spans="2:4" x14ac:dyDescent="0.25">
      <c r="B1173" s="12">
        <v>37214</v>
      </c>
      <c r="C1173" s="18">
        <v>669.56640600000003</v>
      </c>
      <c r="D1173" s="160">
        <f t="shared" si="27"/>
        <v>2.3508025243591302E-2</v>
      </c>
    </row>
    <row r="1174" spans="2:4" x14ac:dyDescent="0.25">
      <c r="B1174" s="12">
        <v>37207</v>
      </c>
      <c r="C1174" s="18">
        <v>654.18774399999995</v>
      </c>
      <c r="D1174" s="160">
        <f t="shared" si="27"/>
        <v>-0.11519973973887754</v>
      </c>
    </row>
    <row r="1175" spans="2:4" x14ac:dyDescent="0.25">
      <c r="B1175" s="12">
        <v>37200</v>
      </c>
      <c r="C1175" s="18">
        <v>739.36206100000004</v>
      </c>
      <c r="D1175" s="160">
        <f t="shared" si="27"/>
        <v>5.254264244990936E-2</v>
      </c>
    </row>
    <row r="1176" spans="2:4" x14ac:dyDescent="0.25">
      <c r="B1176" s="12">
        <v>37193</v>
      </c>
      <c r="C1176" s="18">
        <v>702.45330799999999</v>
      </c>
      <c r="D1176" s="160">
        <f t="shared" si="27"/>
        <v>-7.1026508308649094E-2</v>
      </c>
    </row>
    <row r="1177" spans="2:4" x14ac:dyDescent="0.25">
      <c r="B1177" s="12">
        <v>37186</v>
      </c>
      <c r="C1177" s="18">
        <v>756.16076699999996</v>
      </c>
      <c r="D1177" s="160">
        <f t="shared" si="27"/>
        <v>0.11049403728926399</v>
      </c>
    </row>
    <row r="1178" spans="2:4" x14ac:dyDescent="0.25">
      <c r="B1178" s="12">
        <v>37179</v>
      </c>
      <c r="C1178" s="18">
        <v>680.92285200000003</v>
      </c>
      <c r="D1178" s="160">
        <f t="shared" si="27"/>
        <v>-1.3031925959986368E-2</v>
      </c>
    </row>
    <row r="1179" spans="2:4" x14ac:dyDescent="0.25">
      <c r="B1179" s="12">
        <v>37172</v>
      </c>
      <c r="C1179" s="18">
        <v>689.91375700000003</v>
      </c>
      <c r="D1179" s="160">
        <f t="shared" si="27"/>
        <v>2.9297639811179721E-2</v>
      </c>
    </row>
    <row r="1180" spans="2:4" x14ac:dyDescent="0.25">
      <c r="B1180" s="12">
        <v>37165</v>
      </c>
      <c r="C1180" s="18">
        <v>670.27624500000002</v>
      </c>
      <c r="D1180" s="160">
        <f t="shared" si="27"/>
        <v>6.1446382311609371E-2</v>
      </c>
    </row>
    <row r="1181" spans="2:4" x14ac:dyDescent="0.25">
      <c r="B1181" s="12">
        <v>37158</v>
      </c>
      <c r="C1181" s="18">
        <v>631.47442599999999</v>
      </c>
      <c r="D1181" s="160">
        <f t="shared" si="27"/>
        <v>-2.2429601803356514E-3</v>
      </c>
    </row>
    <row r="1182" spans="2:4" x14ac:dyDescent="0.25">
      <c r="B1182" s="12">
        <v>37151</v>
      </c>
      <c r="C1182" s="18">
        <v>632.89398200000005</v>
      </c>
      <c r="D1182" s="160">
        <f t="shared" si="27"/>
        <v>-0.119776105406324</v>
      </c>
    </row>
    <row r="1183" spans="2:4" x14ac:dyDescent="0.25">
      <c r="B1183" s="12">
        <v>37144</v>
      </c>
      <c r="C1183" s="18">
        <v>719.014771</v>
      </c>
      <c r="D1183" s="160">
        <f t="shared" si="27"/>
        <v>-8.8063089651889692E-3</v>
      </c>
    </row>
    <row r="1184" spans="2:4" x14ac:dyDescent="0.25">
      <c r="B1184" s="12">
        <v>37137</v>
      </c>
      <c r="C1184" s="18">
        <v>725.40289299999995</v>
      </c>
      <c r="D1184" s="160">
        <f t="shared" si="27"/>
        <v>-1.4465097555807604E-2</v>
      </c>
    </row>
    <row r="1185" spans="2:4" x14ac:dyDescent="0.25">
      <c r="B1185" s="12">
        <v>37130</v>
      </c>
      <c r="C1185" s="18">
        <v>736.04992700000003</v>
      </c>
      <c r="D1185" s="160">
        <f t="shared" si="27"/>
        <v>-5.7272559332847806E-2</v>
      </c>
    </row>
    <row r="1186" spans="2:4" x14ac:dyDescent="0.25">
      <c r="B1186" s="12">
        <v>37123</v>
      </c>
      <c r="C1186" s="18">
        <v>780.76641800000004</v>
      </c>
      <c r="D1186" s="160">
        <f t="shared" si="27"/>
        <v>-3.6215462885529903E-2</v>
      </c>
    </row>
    <row r="1187" spans="2:4" x14ac:dyDescent="0.25">
      <c r="B1187" s="12">
        <v>37116</v>
      </c>
      <c r="C1187" s="18">
        <v>810.104736</v>
      </c>
      <c r="D1187" s="160">
        <f t="shared" si="27"/>
        <v>4.2314276912702953E-2</v>
      </c>
    </row>
    <row r="1188" spans="2:4" x14ac:dyDescent="0.25">
      <c r="B1188" s="12">
        <v>37109</v>
      </c>
      <c r="C1188" s="18">
        <v>777.21734600000002</v>
      </c>
      <c r="D1188" s="160">
        <f t="shared" si="27"/>
        <v>-3.3277265702638337E-2</v>
      </c>
    </row>
    <row r="1189" spans="2:4" x14ac:dyDescent="0.25">
      <c r="B1189" s="12">
        <v>37102</v>
      </c>
      <c r="C1189" s="18">
        <v>803.97131300000001</v>
      </c>
      <c r="D1189" s="160">
        <f t="shared" si="27"/>
        <v>-3.6964267703779696E-2</v>
      </c>
    </row>
    <row r="1190" spans="2:4" x14ac:dyDescent="0.25">
      <c r="B1190" s="12">
        <v>37095</v>
      </c>
      <c r="C1190" s="18">
        <v>834.83019999999999</v>
      </c>
      <c r="D1190" s="160">
        <f t="shared" si="27"/>
        <v>1.6638391531074381E-2</v>
      </c>
    </row>
    <row r="1191" spans="2:4" x14ac:dyDescent="0.25">
      <c r="B1191" s="12">
        <v>37088</v>
      </c>
      <c r="C1191" s="18">
        <v>821.16729699999996</v>
      </c>
      <c r="D1191" s="160">
        <f t="shared" si="27"/>
        <v>-4.3621343145905267E-2</v>
      </c>
    </row>
    <row r="1192" spans="2:4" x14ac:dyDescent="0.25">
      <c r="B1192" s="12">
        <v>37081</v>
      </c>
      <c r="C1192" s="18">
        <v>858.62152100000003</v>
      </c>
      <c r="D1192" s="160">
        <f t="shared" si="27"/>
        <v>-6.9203763465879198E-2</v>
      </c>
    </row>
    <row r="1193" spans="2:4" x14ac:dyDescent="0.25">
      <c r="B1193" s="12">
        <v>37074</v>
      </c>
      <c r="C1193" s="18">
        <v>922.45916699999998</v>
      </c>
      <c r="D1193" s="160">
        <f t="shared" si="27"/>
        <v>3.8726833242278103E-2</v>
      </c>
    </row>
    <row r="1194" spans="2:4" x14ac:dyDescent="0.25">
      <c r="B1194" s="12">
        <v>37067</v>
      </c>
      <c r="C1194" s="18">
        <v>888.067139</v>
      </c>
      <c r="D1194" s="160">
        <f t="shared" si="27"/>
        <v>-6.8906141357169326E-2</v>
      </c>
    </row>
    <row r="1195" spans="2:4" x14ac:dyDescent="0.25">
      <c r="B1195" s="12">
        <v>37060</v>
      </c>
      <c r="C1195" s="18">
        <v>953.78906300000006</v>
      </c>
      <c r="D1195" s="160">
        <f t="shared" si="27"/>
        <v>-8.28990073642909E-2</v>
      </c>
    </row>
    <row r="1196" spans="2:4" x14ac:dyDescent="0.25">
      <c r="B1196" s="12">
        <v>37053</v>
      </c>
      <c r="C1196" s="18">
        <v>1040.0043949999999</v>
      </c>
      <c r="D1196" s="160">
        <f t="shared" si="27"/>
        <v>-2.1081122833015886E-2</v>
      </c>
    </row>
    <row r="1197" spans="2:4" x14ac:dyDescent="0.25">
      <c r="B1197" s="12">
        <v>37046</v>
      </c>
      <c r="C1197" s="18">
        <v>1062.401001</v>
      </c>
      <c r="D1197" s="160">
        <f t="shared" si="27"/>
        <v>-3.2085399469340192E-2</v>
      </c>
    </row>
    <row r="1198" spans="2:4" x14ac:dyDescent="0.25">
      <c r="B1198" s="12">
        <v>37039</v>
      </c>
      <c r="C1198" s="18">
        <v>1097.61853</v>
      </c>
      <c r="D1198" s="160">
        <f t="shared" si="27"/>
        <v>-2.7055221949834563E-2</v>
      </c>
    </row>
    <row r="1199" spans="2:4" x14ac:dyDescent="0.25">
      <c r="B1199" s="12">
        <v>37032</v>
      </c>
      <c r="C1199" s="18">
        <v>1128.140625</v>
      </c>
      <c r="D1199" s="160">
        <f t="shared" si="27"/>
        <v>-2.968534195198369E-2</v>
      </c>
    </row>
    <row r="1200" spans="2:4" x14ac:dyDescent="0.25">
      <c r="B1200" s="12">
        <v>37025</v>
      </c>
      <c r="C1200" s="18">
        <v>1162.654419</v>
      </c>
      <c r="D1200" s="160">
        <f t="shared" si="27"/>
        <v>9.484864572370344E-2</v>
      </c>
    </row>
    <row r="1201" spans="2:4" x14ac:dyDescent="0.25">
      <c r="B1201" s="12">
        <v>37018</v>
      </c>
      <c r="C1201" s="18">
        <v>1061.9316409999999</v>
      </c>
      <c r="D1201" s="160">
        <f t="shared" si="27"/>
        <v>2.8825246901702517E-3</v>
      </c>
    </row>
    <row r="1202" spans="2:4" x14ac:dyDescent="0.25">
      <c r="B1202" s="12">
        <v>37011</v>
      </c>
      <c r="C1202" s="18">
        <v>1058.8793949999999</v>
      </c>
      <c r="D1202" s="160">
        <f t="shared" si="27"/>
        <v>-2.3809823759119886E-2</v>
      </c>
    </row>
    <row r="1203" spans="2:4" x14ac:dyDescent="0.25">
      <c r="B1203" s="12">
        <v>37004</v>
      </c>
      <c r="C1203" s="18">
        <v>1084.7060550000001</v>
      </c>
      <c r="D1203" s="160">
        <f t="shared" si="27"/>
        <v>5.5758778333879988E-2</v>
      </c>
    </row>
    <row r="1204" spans="2:4" x14ac:dyDescent="0.25">
      <c r="B1204" s="12">
        <v>36997</v>
      </c>
      <c r="C1204" s="18">
        <v>1027.418457</v>
      </c>
      <c r="D1204" s="160">
        <f t="shared" si="27"/>
        <v>-3.2927815360746182E-2</v>
      </c>
    </row>
    <row r="1205" spans="2:4" x14ac:dyDescent="0.25">
      <c r="B1205" s="12">
        <v>36990</v>
      </c>
      <c r="C1205" s="18">
        <v>1062.401001</v>
      </c>
      <c r="D1205" s="160">
        <f t="shared" si="27"/>
        <v>6.3704402680188954E-2</v>
      </c>
    </row>
    <row r="1206" spans="2:4" x14ac:dyDescent="0.25">
      <c r="B1206" s="12">
        <v>36983</v>
      </c>
      <c r="C1206" s="18">
        <v>998.77465800000004</v>
      </c>
      <c r="D1206" s="160">
        <f t="shared" si="27"/>
        <v>-5.8849444689414887E-2</v>
      </c>
    </row>
    <row r="1207" spans="2:4" x14ac:dyDescent="0.25">
      <c r="B1207" s="12">
        <v>36976</v>
      </c>
      <c r="C1207" s="18">
        <v>1061.2272949999999</v>
      </c>
      <c r="D1207" s="160">
        <f t="shared" si="27"/>
        <v>-7.8491191406894756E-2</v>
      </c>
    </row>
    <row r="1208" spans="2:4" x14ac:dyDescent="0.25">
      <c r="B1208" s="12">
        <v>36969</v>
      </c>
      <c r="C1208" s="18">
        <v>1151.619263</v>
      </c>
      <c r="D1208" s="160">
        <f t="shared" si="27"/>
        <v>1.4058381060737535E-2</v>
      </c>
    </row>
    <row r="1209" spans="2:4" x14ac:dyDescent="0.25">
      <c r="B1209" s="12">
        <v>36962</v>
      </c>
      <c r="C1209" s="18">
        <v>1135.6538089999999</v>
      </c>
      <c r="D1209" s="160">
        <f t="shared" si="27"/>
        <v>-7.1593180767241082E-2</v>
      </c>
    </row>
    <row r="1210" spans="2:4" x14ac:dyDescent="0.25">
      <c r="B1210" s="12">
        <v>36955</v>
      </c>
      <c r="C1210" s="18">
        <v>1223.228638</v>
      </c>
      <c r="D1210" s="160">
        <f t="shared" si="27"/>
        <v>5.0615642874495936E-2</v>
      </c>
    </row>
    <row r="1211" spans="2:4" x14ac:dyDescent="0.25">
      <c r="B1211" s="12">
        <v>36948</v>
      </c>
      <c r="C1211" s="18">
        <v>1164.2969969999999</v>
      </c>
      <c r="D1211" s="160">
        <f t="shared" si="27"/>
        <v>3.2694057047147673E-2</v>
      </c>
    </row>
    <row r="1212" spans="2:4" x14ac:dyDescent="0.25">
      <c r="B1212" s="12">
        <v>36941</v>
      </c>
      <c r="C1212" s="18">
        <v>1127.4365230000001</v>
      </c>
      <c r="D1212" s="160">
        <f t="shared" si="27"/>
        <v>-6.0030743803277664E-3</v>
      </c>
    </row>
    <row r="1213" spans="2:4" x14ac:dyDescent="0.25">
      <c r="B1213" s="12">
        <v>36934</v>
      </c>
      <c r="C1213" s="18">
        <v>1134.2454829999999</v>
      </c>
      <c r="D1213" s="160">
        <f t="shared" si="27"/>
        <v>-2.4040659317269397E-2</v>
      </c>
    </row>
    <row r="1214" spans="2:4" x14ac:dyDescent="0.25">
      <c r="B1214" s="12">
        <v>36927</v>
      </c>
      <c r="C1214" s="18">
        <v>1162.1851810000001</v>
      </c>
      <c r="D1214" s="160">
        <f t="shared" si="27"/>
        <v>3.7736030386341435E-2</v>
      </c>
    </row>
    <row r="1215" spans="2:4" x14ac:dyDescent="0.25">
      <c r="B1215" s="12">
        <v>36920</v>
      </c>
      <c r="C1215" s="18">
        <v>1119.923706</v>
      </c>
      <c r="D1215" s="160">
        <f t="shared" si="27"/>
        <v>4.7527079432911679E-2</v>
      </c>
    </row>
    <row r="1216" spans="2:4" x14ac:dyDescent="0.25">
      <c r="B1216" s="12">
        <v>36913</v>
      </c>
      <c r="C1216" s="18">
        <v>1069.111938</v>
      </c>
      <c r="D1216" s="160">
        <f t="shared" si="27"/>
        <v>6.2499912854811823E-2</v>
      </c>
    </row>
    <row r="1217" spans="2:4" x14ac:dyDescent="0.25">
      <c r="B1217" s="12">
        <v>36906</v>
      </c>
      <c r="C1217" s="18">
        <v>1006.223083</v>
      </c>
      <c r="D1217" s="160">
        <f t="shared" si="27"/>
        <v>-4.1782981175310097E-2</v>
      </c>
    </row>
    <row r="1218" spans="2:4" x14ac:dyDescent="0.25">
      <c r="B1218" s="12">
        <v>36899</v>
      </c>
      <c r="C1218" s="18">
        <v>1050.099365</v>
      </c>
      <c r="D1218" s="160">
        <f t="shared" si="27"/>
        <v>7.0044620062254204E-2</v>
      </c>
    </row>
    <row r="1219" spans="2:4" x14ac:dyDescent="0.25">
      <c r="B1219" s="12">
        <v>36892</v>
      </c>
      <c r="C1219" s="18">
        <v>981.36035200000003</v>
      </c>
      <c r="D1219" s="160">
        <f t="shared" ref="D1219:D1282" si="28">C1219/C1220-1</f>
        <v>-5.4929346103734344E-2</v>
      </c>
    </row>
    <row r="1220" spans="2:4" x14ac:dyDescent="0.25">
      <c r="B1220" s="12">
        <v>36885</v>
      </c>
      <c r="C1220" s="18">
        <v>1038.3989260000001</v>
      </c>
      <c r="D1220" s="160">
        <f t="shared" si="28"/>
        <v>3.3478611839925954E-2</v>
      </c>
    </row>
    <row r="1221" spans="2:4" x14ac:dyDescent="0.25">
      <c r="B1221" s="12">
        <v>36878</v>
      </c>
      <c r="C1221" s="18">
        <v>1004.760925</v>
      </c>
      <c r="D1221" s="160">
        <f t="shared" si="28"/>
        <v>8.0188743146048402E-2</v>
      </c>
    </row>
    <row r="1222" spans="2:4" x14ac:dyDescent="0.25">
      <c r="B1222" s="12">
        <v>36871</v>
      </c>
      <c r="C1222" s="18">
        <v>930.17163100000005</v>
      </c>
      <c r="D1222" s="160">
        <f t="shared" si="28"/>
        <v>-4.178725321703658E-2</v>
      </c>
    </row>
    <row r="1223" spans="2:4" x14ac:dyDescent="0.25">
      <c r="B1223" s="12">
        <v>36864</v>
      </c>
      <c r="C1223" s="18">
        <v>970.73602300000005</v>
      </c>
      <c r="D1223" s="160">
        <f t="shared" si="28"/>
        <v>0</v>
      </c>
    </row>
    <row r="1224" spans="2:4" x14ac:dyDescent="0.25">
      <c r="B1224" s="12">
        <v>36857</v>
      </c>
      <c r="C1224" s="18">
        <v>970.73602300000005</v>
      </c>
      <c r="D1224" s="160">
        <f t="shared" si="28"/>
        <v>-0.12021176390393618</v>
      </c>
    </row>
    <row r="1225" spans="2:4" x14ac:dyDescent="0.25">
      <c r="B1225" s="12">
        <v>36850</v>
      </c>
      <c r="C1225" s="18">
        <v>1103.374634</v>
      </c>
      <c r="D1225" s="160">
        <f t="shared" si="28"/>
        <v>9.3336206210088424E-3</v>
      </c>
    </row>
    <row r="1226" spans="2:4" x14ac:dyDescent="0.25">
      <c r="B1226" s="12">
        <v>36843</v>
      </c>
      <c r="C1226" s="18">
        <v>1093.1713870000001</v>
      </c>
      <c r="D1226" s="160">
        <f t="shared" si="28"/>
        <v>4.1666860737623823E-2</v>
      </c>
    </row>
    <row r="1227" spans="2:4" x14ac:dyDescent="0.25">
      <c r="B1227" s="12">
        <v>36836</v>
      </c>
      <c r="C1227" s="18">
        <v>1049.444336</v>
      </c>
      <c r="D1227" s="160">
        <f t="shared" si="28"/>
        <v>-6.2500047960646454E-2</v>
      </c>
    </row>
    <row r="1228" spans="2:4" x14ac:dyDescent="0.25">
      <c r="B1228" s="12">
        <v>36829</v>
      </c>
      <c r="C1228" s="18">
        <v>1119.4073490000001</v>
      </c>
      <c r="D1228" s="160">
        <f t="shared" si="28"/>
        <v>7.8651390696666823E-2</v>
      </c>
    </row>
    <row r="1229" spans="2:4" x14ac:dyDescent="0.25">
      <c r="B1229" s="12">
        <v>36822</v>
      </c>
      <c r="C1229" s="18">
        <v>1037.7841800000001</v>
      </c>
      <c r="D1229" s="160">
        <f t="shared" si="28"/>
        <v>-9.1836727032301724E-2</v>
      </c>
    </row>
    <row r="1230" spans="2:4" x14ac:dyDescent="0.25">
      <c r="B1230" s="12">
        <v>36815</v>
      </c>
      <c r="C1230" s="18">
        <v>1142.728638</v>
      </c>
      <c r="D1230" s="160">
        <f t="shared" si="28"/>
        <v>8.5872376646856319E-2</v>
      </c>
    </row>
    <row r="1231" spans="2:4" x14ac:dyDescent="0.25">
      <c r="B1231" s="12">
        <v>36808</v>
      </c>
      <c r="C1231" s="18">
        <v>1052.3599850000001</v>
      </c>
      <c r="D1231" s="160">
        <f t="shared" si="28"/>
        <v>4.3352409598857777E-2</v>
      </c>
    </row>
    <row r="1232" spans="2:4" x14ac:dyDescent="0.25">
      <c r="B1232" s="12">
        <v>36801</v>
      </c>
      <c r="C1232" s="18">
        <v>1008.633301</v>
      </c>
      <c r="D1232" s="160">
        <f t="shared" si="28"/>
        <v>-4.9450255039503843E-2</v>
      </c>
    </row>
    <row r="1233" spans="2:4" x14ac:dyDescent="0.25">
      <c r="B1233" s="12">
        <v>36794</v>
      </c>
      <c r="C1233" s="18">
        <v>1061.105225</v>
      </c>
      <c r="D1233" s="160">
        <f t="shared" si="28"/>
        <v>7.5332243724767212E-2</v>
      </c>
    </row>
    <row r="1234" spans="2:4" x14ac:dyDescent="0.25">
      <c r="B1234" s="12">
        <v>36787</v>
      </c>
      <c r="C1234" s="18">
        <v>986.76965299999995</v>
      </c>
      <c r="D1234" s="160">
        <f t="shared" si="28"/>
        <v>-0.10568031691763546</v>
      </c>
    </row>
    <row r="1235" spans="2:4" x14ac:dyDescent="0.25">
      <c r="B1235" s="12">
        <v>36780</v>
      </c>
      <c r="C1235" s="18">
        <v>1103.374634</v>
      </c>
      <c r="D1235" s="160">
        <f t="shared" si="28"/>
        <v>9.7101321969971233E-2</v>
      </c>
    </row>
    <row r="1236" spans="2:4" x14ac:dyDescent="0.25">
      <c r="B1236" s="12">
        <v>36773</v>
      </c>
      <c r="C1236" s="18">
        <v>1005.718079</v>
      </c>
      <c r="D1236" s="160">
        <f t="shared" si="28"/>
        <v>6.8112083477203322E-2</v>
      </c>
    </row>
    <row r="1237" spans="2:4" x14ac:dyDescent="0.25">
      <c r="B1237" s="12">
        <v>36766</v>
      </c>
      <c r="C1237" s="18">
        <v>941.58477800000003</v>
      </c>
      <c r="D1237" s="160">
        <f t="shared" si="28"/>
        <v>4.8701180411114375E-2</v>
      </c>
    </row>
    <row r="1238" spans="2:4" x14ac:dyDescent="0.25">
      <c r="B1238" s="12">
        <v>36759</v>
      </c>
      <c r="C1238" s="18">
        <v>897.85803199999998</v>
      </c>
      <c r="D1238" s="160">
        <f t="shared" si="28"/>
        <v>6.5359635535382488E-3</v>
      </c>
    </row>
    <row r="1239" spans="2:4" x14ac:dyDescent="0.25">
      <c r="B1239" s="12">
        <v>36752</v>
      </c>
      <c r="C1239" s="18">
        <v>892.02777100000003</v>
      </c>
      <c r="D1239" s="160">
        <f t="shared" si="28"/>
        <v>9.2857311156129718E-2</v>
      </c>
    </row>
    <row r="1240" spans="2:4" x14ac:dyDescent="0.25">
      <c r="B1240" s="12">
        <v>36745</v>
      </c>
      <c r="C1240" s="18">
        <v>816.23443599999996</v>
      </c>
      <c r="D1240" s="160">
        <f t="shared" si="28"/>
        <v>5.9420020616129055E-2</v>
      </c>
    </row>
    <row r="1241" spans="2:4" x14ac:dyDescent="0.25">
      <c r="B1241" s="12">
        <v>36738</v>
      </c>
      <c r="C1241" s="18">
        <v>770.45404099999996</v>
      </c>
      <c r="D1241" s="160">
        <f t="shared" si="28"/>
        <v>2.7079393744548819E-2</v>
      </c>
    </row>
    <row r="1242" spans="2:4" x14ac:dyDescent="0.25">
      <c r="B1242" s="12">
        <v>36731</v>
      </c>
      <c r="C1242" s="18">
        <v>750.14068599999996</v>
      </c>
      <c r="D1242" s="160">
        <f t="shared" si="28"/>
        <v>-4.9632246061158236E-2</v>
      </c>
    </row>
    <row r="1243" spans="2:4" x14ac:dyDescent="0.25">
      <c r="B1243" s="12">
        <v>36724</v>
      </c>
      <c r="C1243" s="18">
        <v>789.31622300000004</v>
      </c>
      <c r="D1243" s="160">
        <f t="shared" si="28"/>
        <v>-3.8869284089668721E-2</v>
      </c>
    </row>
    <row r="1244" spans="2:4" x14ac:dyDescent="0.25">
      <c r="B1244" s="12">
        <v>36717</v>
      </c>
      <c r="C1244" s="18">
        <v>821.237122</v>
      </c>
      <c r="D1244" s="160">
        <f t="shared" si="28"/>
        <v>5.4003799627451388E-2</v>
      </c>
    </row>
    <row r="1245" spans="2:4" x14ac:dyDescent="0.25">
      <c r="B1245" s="12">
        <v>36710</v>
      </c>
      <c r="C1245" s="18">
        <v>779.15954599999998</v>
      </c>
      <c r="D1245" s="160">
        <f t="shared" si="28"/>
        <v>-6.7708774929322257E-2</v>
      </c>
    </row>
    <row r="1246" spans="2:4" x14ac:dyDescent="0.25">
      <c r="B1246" s="12">
        <v>36703</v>
      </c>
      <c r="C1246" s="18">
        <v>835.74694799999997</v>
      </c>
      <c r="D1246" s="160">
        <f t="shared" si="28"/>
        <v>-4.7933860097949976E-2</v>
      </c>
    </row>
    <row r="1247" spans="2:4" x14ac:dyDescent="0.25">
      <c r="B1247" s="12">
        <v>36696</v>
      </c>
      <c r="C1247" s="18">
        <v>877.82446300000004</v>
      </c>
      <c r="D1247" s="160">
        <f t="shared" si="28"/>
        <v>-3.8989342606705835E-2</v>
      </c>
    </row>
    <row r="1248" spans="2:4" x14ac:dyDescent="0.25">
      <c r="B1248" s="12">
        <v>36689</v>
      </c>
      <c r="C1248" s="18">
        <v>913.43884300000002</v>
      </c>
      <c r="D1248" s="160">
        <f t="shared" si="28"/>
        <v>5.1580841233780372E-2</v>
      </c>
    </row>
    <row r="1249" spans="2:4" x14ac:dyDescent="0.25">
      <c r="B1249" s="12">
        <v>36682</v>
      </c>
      <c r="C1249" s="18">
        <v>868.63397199999997</v>
      </c>
      <c r="D1249" s="160">
        <f t="shared" si="28"/>
        <v>1.3490490477135131E-2</v>
      </c>
    </row>
    <row r="1250" spans="2:4" x14ac:dyDescent="0.25">
      <c r="B1250" s="12">
        <v>36675</v>
      </c>
      <c r="C1250" s="18">
        <v>857.07165499999996</v>
      </c>
      <c r="D1250" s="160">
        <f t="shared" si="28"/>
        <v>3.6713379456996265E-2</v>
      </c>
    </row>
    <row r="1251" spans="2:4" x14ac:dyDescent="0.25">
      <c r="B1251" s="12">
        <v>36668</v>
      </c>
      <c r="C1251" s="18">
        <v>826.71997099999999</v>
      </c>
      <c r="D1251" s="160">
        <f t="shared" si="28"/>
        <v>2.3256011213089955E-2</v>
      </c>
    </row>
    <row r="1252" spans="2:4" x14ac:dyDescent="0.25">
      <c r="B1252" s="12">
        <v>36661</v>
      </c>
      <c r="C1252" s="18">
        <v>807.93072500000005</v>
      </c>
      <c r="D1252" s="160">
        <f t="shared" si="28"/>
        <v>-8.8653858890885839E-3</v>
      </c>
    </row>
    <row r="1253" spans="2:4" x14ac:dyDescent="0.25">
      <c r="B1253" s="12">
        <v>36654</v>
      </c>
      <c r="C1253" s="18">
        <v>815.15741000000003</v>
      </c>
      <c r="D1253" s="160">
        <f t="shared" si="28"/>
        <v>7.0208451013563433E-2</v>
      </c>
    </row>
    <row r="1254" spans="2:4" x14ac:dyDescent="0.25">
      <c r="B1254" s="12">
        <v>36647</v>
      </c>
      <c r="C1254" s="18">
        <v>761.680969</v>
      </c>
      <c r="D1254" s="160">
        <f t="shared" si="28"/>
        <v>0.10714314759376031</v>
      </c>
    </row>
    <row r="1255" spans="2:4" x14ac:dyDescent="0.25">
      <c r="B1255" s="12">
        <v>36640</v>
      </c>
      <c r="C1255" s="18">
        <v>687.96972700000003</v>
      </c>
      <c r="D1255" s="160">
        <f t="shared" si="28"/>
        <v>8.4745641342751643E-3</v>
      </c>
    </row>
    <row r="1256" spans="2:4" x14ac:dyDescent="0.25">
      <c r="B1256" s="12">
        <v>36633</v>
      </c>
      <c r="C1256" s="18">
        <v>682.18847700000003</v>
      </c>
      <c r="D1256" s="160">
        <f t="shared" si="28"/>
        <v>3.964780959148384E-2</v>
      </c>
    </row>
    <row r="1257" spans="2:4" x14ac:dyDescent="0.25">
      <c r="B1257" s="12">
        <v>36626</v>
      </c>
      <c r="C1257" s="18">
        <v>656.17266800000004</v>
      </c>
      <c r="D1257" s="160">
        <f t="shared" si="28"/>
        <v>-4.6218689212759512E-2</v>
      </c>
    </row>
    <row r="1258" spans="2:4" x14ac:dyDescent="0.25">
      <c r="B1258" s="12">
        <v>36619</v>
      </c>
      <c r="C1258" s="18">
        <v>687.96972700000003</v>
      </c>
      <c r="D1258" s="160">
        <f t="shared" si="28"/>
        <v>-6.4833074241502642E-2</v>
      </c>
    </row>
    <row r="1259" spans="2:4" x14ac:dyDescent="0.25">
      <c r="B1259" s="12">
        <v>36612</v>
      </c>
      <c r="C1259" s="18">
        <v>735.66516100000001</v>
      </c>
      <c r="D1259" s="160">
        <f t="shared" si="28"/>
        <v>2.6209636541390857E-2</v>
      </c>
    </row>
    <row r="1260" spans="2:4" x14ac:dyDescent="0.25">
      <c r="B1260" s="12">
        <v>36605</v>
      </c>
      <c r="C1260" s="18">
        <v>716.87609899999995</v>
      </c>
      <c r="D1260" s="160">
        <f t="shared" si="28"/>
        <v>9.0110043701153941E-2</v>
      </c>
    </row>
    <row r="1261" spans="2:4" x14ac:dyDescent="0.25">
      <c r="B1261" s="12">
        <v>36598</v>
      </c>
      <c r="C1261" s="18">
        <v>657.61810300000002</v>
      </c>
      <c r="D1261" s="160">
        <f t="shared" si="28"/>
        <v>8.8694503793411705E-3</v>
      </c>
    </row>
    <row r="1262" spans="2:4" x14ac:dyDescent="0.25">
      <c r="B1262" s="12">
        <v>36591</v>
      </c>
      <c r="C1262" s="18">
        <v>651.83667000000003</v>
      </c>
      <c r="D1262" s="160">
        <f t="shared" si="28"/>
        <v>-5.0526683699077202E-2</v>
      </c>
    </row>
    <row r="1263" spans="2:4" x14ac:dyDescent="0.25">
      <c r="B1263" s="12">
        <v>36584</v>
      </c>
      <c r="C1263" s="18">
        <v>686.52447500000005</v>
      </c>
      <c r="D1263" s="160">
        <f t="shared" si="28"/>
        <v>0.14182690908366125</v>
      </c>
    </row>
    <row r="1264" spans="2:4" x14ac:dyDescent="0.25">
      <c r="B1264" s="12">
        <v>36577</v>
      </c>
      <c r="C1264" s="18">
        <v>601.25091599999996</v>
      </c>
      <c r="D1264" s="160">
        <f t="shared" si="28"/>
        <v>-1.8867993988324283E-2</v>
      </c>
    </row>
    <row r="1265" spans="2:4" x14ac:dyDescent="0.25">
      <c r="B1265" s="12">
        <v>36570</v>
      </c>
      <c r="C1265" s="18">
        <v>612.81347700000003</v>
      </c>
      <c r="D1265" s="160">
        <f t="shared" si="28"/>
        <v>1.4354146191711825E-2</v>
      </c>
    </row>
    <row r="1266" spans="2:4" x14ac:dyDescent="0.25">
      <c r="B1266" s="12">
        <v>36563</v>
      </c>
      <c r="C1266" s="18">
        <v>604.14154099999996</v>
      </c>
      <c r="D1266" s="160">
        <f t="shared" si="28"/>
        <v>-3.2407359863637075E-2</v>
      </c>
    </row>
    <row r="1267" spans="2:4" x14ac:dyDescent="0.25">
      <c r="B1267" s="12">
        <v>36556</v>
      </c>
      <c r="C1267" s="18">
        <v>624.37591599999996</v>
      </c>
      <c r="D1267" s="160">
        <f t="shared" si="28"/>
        <v>-4.9984189021316738E-2</v>
      </c>
    </row>
    <row r="1268" spans="2:4" x14ac:dyDescent="0.25">
      <c r="B1268" s="12">
        <v>36549</v>
      </c>
      <c r="C1268" s="18">
        <v>657.22686799999997</v>
      </c>
      <c r="D1268" s="160">
        <f t="shared" si="28"/>
        <v>-0.10216099115789734</v>
      </c>
    </row>
    <row r="1269" spans="2:4" x14ac:dyDescent="0.25">
      <c r="B1269" s="12">
        <v>36542</v>
      </c>
      <c r="C1269" s="18">
        <v>732.00970500000005</v>
      </c>
      <c r="D1269" s="160">
        <f t="shared" si="28"/>
        <v>-5.2141197530506722E-2</v>
      </c>
    </row>
    <row r="1270" spans="2:4" x14ac:dyDescent="0.25">
      <c r="B1270" s="12">
        <v>36535</v>
      </c>
      <c r="C1270" s="18">
        <v>772.27716099999998</v>
      </c>
      <c r="D1270" s="160">
        <f t="shared" si="28"/>
        <v>-3.2432687870090904E-2</v>
      </c>
    </row>
    <row r="1271" spans="2:4" x14ac:dyDescent="0.25">
      <c r="B1271" s="12">
        <v>36528</v>
      </c>
      <c r="C1271" s="18">
        <v>798.16375700000003</v>
      </c>
      <c r="D1271" s="160">
        <f t="shared" si="28"/>
        <v>-3.6458492916075946E-2</v>
      </c>
    </row>
    <row r="1272" spans="2:4" x14ac:dyDescent="0.25">
      <c r="B1272" s="12">
        <v>36521</v>
      </c>
      <c r="C1272" s="18">
        <v>828.36468500000001</v>
      </c>
      <c r="D1272" s="160">
        <f t="shared" si="28"/>
        <v>5.3016713234303348E-2</v>
      </c>
    </row>
    <row r="1273" spans="2:4" x14ac:dyDescent="0.25">
      <c r="B1273" s="12">
        <v>36514</v>
      </c>
      <c r="C1273" s="18">
        <v>786.65863000000002</v>
      </c>
      <c r="D1273" s="160">
        <f t="shared" si="28"/>
        <v>0.10282269858063686</v>
      </c>
    </row>
    <row r="1274" spans="2:4" x14ac:dyDescent="0.25">
      <c r="B1274" s="12">
        <v>36507</v>
      </c>
      <c r="C1274" s="18">
        <v>713.31378199999995</v>
      </c>
      <c r="D1274" s="160">
        <f t="shared" si="28"/>
        <v>3.9832383832715035E-2</v>
      </c>
    </row>
    <row r="1275" spans="2:4" x14ac:dyDescent="0.25">
      <c r="B1275" s="12">
        <v>36500</v>
      </c>
      <c r="C1275" s="18">
        <v>685.98919699999999</v>
      </c>
      <c r="D1275" s="160">
        <f t="shared" si="28"/>
        <v>-7.7369324239749404E-2</v>
      </c>
    </row>
    <row r="1276" spans="2:4" x14ac:dyDescent="0.25">
      <c r="B1276" s="12">
        <v>36493</v>
      </c>
      <c r="C1276" s="18">
        <v>743.51440400000001</v>
      </c>
      <c r="D1276" s="160">
        <f t="shared" si="28"/>
        <v>1.571659353887922E-2</v>
      </c>
    </row>
    <row r="1277" spans="2:4" x14ac:dyDescent="0.25">
      <c r="B1277" s="12">
        <v>36486</v>
      </c>
      <c r="C1277" s="18">
        <v>732.00970500000005</v>
      </c>
      <c r="D1277" s="160">
        <f t="shared" si="28"/>
        <v>-9.3667561869805738E-2</v>
      </c>
    </row>
    <row r="1278" spans="2:4" x14ac:dyDescent="0.25">
      <c r="B1278" s="12">
        <v>36479</v>
      </c>
      <c r="C1278" s="18">
        <v>807.66137700000002</v>
      </c>
      <c r="D1278" s="160">
        <f t="shared" si="28"/>
        <v>5.2238744134732729E-2</v>
      </c>
    </row>
    <row r="1279" spans="2:4" x14ac:dyDescent="0.25">
      <c r="B1279" s="12">
        <v>36472</v>
      </c>
      <c r="C1279" s="18">
        <v>767.56475799999998</v>
      </c>
      <c r="D1279" s="160">
        <f t="shared" si="28"/>
        <v>0.17030560267160766</v>
      </c>
    </row>
    <row r="1280" spans="2:4" x14ac:dyDescent="0.25">
      <c r="B1280" s="12">
        <v>36465</v>
      </c>
      <c r="C1280" s="18">
        <v>655.86694299999999</v>
      </c>
      <c r="D1280" s="160">
        <f t="shared" si="28"/>
        <v>-4.5833321331089305E-2</v>
      </c>
    </row>
    <row r="1281" spans="2:4" x14ac:dyDescent="0.25">
      <c r="B1281" s="12">
        <v>36458</v>
      </c>
      <c r="C1281" s="18">
        <v>687.37145999999996</v>
      </c>
      <c r="D1281" s="160">
        <f t="shared" si="28"/>
        <v>3.8961419387723462E-2</v>
      </c>
    </row>
    <row r="1282" spans="2:4" x14ac:dyDescent="0.25">
      <c r="B1282" s="12">
        <v>36451</v>
      </c>
      <c r="C1282" s="18">
        <v>661.59478799999999</v>
      </c>
      <c r="D1282" s="160">
        <f t="shared" si="28"/>
        <v>0.10791342271632609</v>
      </c>
    </row>
    <row r="1283" spans="2:4" x14ac:dyDescent="0.25">
      <c r="B1283" s="12">
        <v>36444</v>
      </c>
      <c r="C1283" s="18">
        <v>597.15386999999998</v>
      </c>
      <c r="D1283" s="160">
        <f t="shared" ref="D1283:D1346" si="29">C1283/C1284-1</f>
        <v>3.9900204637938419E-2</v>
      </c>
    </row>
    <row r="1284" spans="2:4" x14ac:dyDescent="0.25">
      <c r="B1284" s="12">
        <v>36437</v>
      </c>
      <c r="C1284" s="18">
        <v>574.24151600000005</v>
      </c>
      <c r="D1284" s="160">
        <f t="shared" si="29"/>
        <v>-5.8685641562693291E-2</v>
      </c>
    </row>
    <row r="1285" spans="2:4" x14ac:dyDescent="0.25">
      <c r="B1285" s="12">
        <v>36430</v>
      </c>
      <c r="C1285" s="18">
        <v>610.042236</v>
      </c>
      <c r="D1285" s="160">
        <f t="shared" si="29"/>
        <v>-4.0540535248363652E-2</v>
      </c>
    </row>
    <row r="1286" spans="2:4" x14ac:dyDescent="0.25">
      <c r="B1286" s="12">
        <v>36423</v>
      </c>
      <c r="C1286" s="18">
        <v>635.81866500000001</v>
      </c>
      <c r="D1286" s="160">
        <f t="shared" si="29"/>
        <v>-0.12941164867487343</v>
      </c>
    </row>
    <row r="1287" spans="2:4" x14ac:dyDescent="0.25">
      <c r="B1287" s="12">
        <v>36416</v>
      </c>
      <c r="C1287" s="18">
        <v>730.33215299999995</v>
      </c>
      <c r="D1287" s="160">
        <f t="shared" si="29"/>
        <v>-6.5933919162791232E-2</v>
      </c>
    </row>
    <row r="1288" spans="2:4" x14ac:dyDescent="0.25">
      <c r="B1288" s="12">
        <v>36409</v>
      </c>
      <c r="C1288" s="18">
        <v>781.88488800000005</v>
      </c>
      <c r="D1288" s="160">
        <f t="shared" si="29"/>
        <v>6.2256563508764629E-2</v>
      </c>
    </row>
    <row r="1289" spans="2:4" x14ac:dyDescent="0.25">
      <c r="B1289" s="12">
        <v>36402</v>
      </c>
      <c r="C1289" s="18">
        <v>736.06030299999998</v>
      </c>
      <c r="D1289" s="160">
        <f t="shared" si="29"/>
        <v>1.7821909661139612E-2</v>
      </c>
    </row>
    <row r="1290" spans="2:4" x14ac:dyDescent="0.25">
      <c r="B1290" s="12">
        <v>36395</v>
      </c>
      <c r="C1290" s="18">
        <v>723.17199700000003</v>
      </c>
      <c r="D1290" s="160">
        <f t="shared" si="29"/>
        <v>-8.0145847861791464E-2</v>
      </c>
    </row>
    <row r="1291" spans="2:4" x14ac:dyDescent="0.25">
      <c r="B1291" s="12">
        <v>36388</v>
      </c>
      <c r="C1291" s="18">
        <v>786.181152</v>
      </c>
      <c r="D1291" s="160">
        <f t="shared" si="29"/>
        <v>-5.435025603014676E-3</v>
      </c>
    </row>
    <row r="1292" spans="2:4" x14ac:dyDescent="0.25">
      <c r="B1292" s="12">
        <v>36381</v>
      </c>
      <c r="C1292" s="18">
        <v>790.47741699999995</v>
      </c>
      <c r="D1292" s="160">
        <f t="shared" si="29"/>
        <v>2.1279310520001982E-2</v>
      </c>
    </row>
    <row r="1293" spans="2:4" x14ac:dyDescent="0.25">
      <c r="B1293" s="12">
        <v>36374</v>
      </c>
      <c r="C1293" s="18">
        <v>774.00707999999997</v>
      </c>
      <c r="D1293" s="160">
        <f t="shared" si="29"/>
        <v>2.6465125486700325E-2</v>
      </c>
    </row>
    <row r="1294" spans="2:4" x14ac:dyDescent="0.25">
      <c r="B1294" s="12">
        <v>36367</v>
      </c>
      <c r="C1294" s="18">
        <v>754.05102499999998</v>
      </c>
      <c r="D1294" s="160">
        <f t="shared" si="29"/>
        <v>8.1799493633593956E-2</v>
      </c>
    </row>
    <row r="1295" spans="2:4" x14ac:dyDescent="0.25">
      <c r="B1295" s="12">
        <v>36360</v>
      </c>
      <c r="C1295" s="18">
        <v>697.033997</v>
      </c>
      <c r="D1295" s="160">
        <f t="shared" si="29"/>
        <v>-3.7401504962460752E-2</v>
      </c>
    </row>
    <row r="1296" spans="2:4" x14ac:dyDescent="0.25">
      <c r="B1296" s="12">
        <v>36353</v>
      </c>
      <c r="C1296" s="18">
        <v>724.11706500000003</v>
      </c>
      <c r="D1296" s="160">
        <f t="shared" si="29"/>
        <v>4.0983603764681353E-2</v>
      </c>
    </row>
    <row r="1297" spans="2:4" x14ac:dyDescent="0.25">
      <c r="B1297" s="12">
        <v>36346</v>
      </c>
      <c r="C1297" s="18">
        <v>695.608521</v>
      </c>
      <c r="D1297" s="160">
        <f t="shared" si="29"/>
        <v>-4.0814236273769566E-3</v>
      </c>
    </row>
    <row r="1298" spans="2:4" x14ac:dyDescent="0.25">
      <c r="B1298" s="12">
        <v>36339</v>
      </c>
      <c r="C1298" s="18">
        <v>698.45922900000005</v>
      </c>
      <c r="D1298" s="160">
        <f t="shared" si="29"/>
        <v>0.10112319119455138</v>
      </c>
    </row>
    <row r="1299" spans="2:4" x14ac:dyDescent="0.25">
      <c r="B1299" s="12">
        <v>36332</v>
      </c>
      <c r="C1299" s="18">
        <v>634.315247</v>
      </c>
      <c r="D1299" s="160">
        <f t="shared" si="29"/>
        <v>-2.6257707538394293E-2</v>
      </c>
    </row>
    <row r="1300" spans="2:4" x14ac:dyDescent="0.25">
      <c r="B1300" s="12">
        <v>36325</v>
      </c>
      <c r="C1300" s="18">
        <v>651.42004399999996</v>
      </c>
      <c r="D1300" s="160">
        <f t="shared" si="29"/>
        <v>-8.6769024774412395E-3</v>
      </c>
    </row>
    <row r="1301" spans="2:4" x14ac:dyDescent="0.25">
      <c r="B1301" s="12">
        <v>36318</v>
      </c>
      <c r="C1301" s="18">
        <v>657.12182600000006</v>
      </c>
      <c r="D1301" s="160">
        <f t="shared" si="29"/>
        <v>8.7263576506004359E-2</v>
      </c>
    </row>
    <row r="1302" spans="2:4" x14ac:dyDescent="0.25">
      <c r="B1302" s="12">
        <v>36311</v>
      </c>
      <c r="C1302" s="18">
        <v>604.381348</v>
      </c>
      <c r="D1302" s="160">
        <f t="shared" si="29"/>
        <v>3.5231076428193342E-2</v>
      </c>
    </row>
    <row r="1303" spans="2:4" x14ac:dyDescent="0.25">
      <c r="B1303" s="12">
        <v>36304</v>
      </c>
      <c r="C1303" s="18">
        <v>583.81298800000002</v>
      </c>
      <c r="D1303" s="160">
        <f t="shared" si="29"/>
        <v>-5.0691086879986358E-2</v>
      </c>
    </row>
    <row r="1304" spans="2:4" x14ac:dyDescent="0.25">
      <c r="B1304" s="12">
        <v>36297</v>
      </c>
      <c r="C1304" s="18">
        <v>614.98736599999995</v>
      </c>
      <c r="D1304" s="160">
        <f t="shared" si="29"/>
        <v>-3.9823221047527335E-2</v>
      </c>
    </row>
    <row r="1305" spans="2:4" x14ac:dyDescent="0.25">
      <c r="B1305" s="12">
        <v>36290</v>
      </c>
      <c r="C1305" s="18">
        <v>640.49389599999995</v>
      </c>
      <c r="D1305" s="160">
        <f t="shared" si="29"/>
        <v>2.4943274849982044E-2</v>
      </c>
    </row>
    <row r="1306" spans="2:4" x14ac:dyDescent="0.25">
      <c r="B1306" s="12">
        <v>36283</v>
      </c>
      <c r="C1306" s="18">
        <v>624.90667699999995</v>
      </c>
      <c r="D1306" s="160">
        <f t="shared" si="29"/>
        <v>4.0094413998535083E-2</v>
      </c>
    </row>
    <row r="1307" spans="2:4" x14ac:dyDescent="0.25">
      <c r="B1307" s="12">
        <v>36276</v>
      </c>
      <c r="C1307" s="18">
        <v>600.81726100000003</v>
      </c>
      <c r="D1307" s="160">
        <f t="shared" si="29"/>
        <v>2.4154284874073007E-2</v>
      </c>
    </row>
    <row r="1308" spans="2:4" x14ac:dyDescent="0.25">
      <c r="B1308" s="12">
        <v>36269</v>
      </c>
      <c r="C1308" s="18">
        <v>586.64721699999996</v>
      </c>
      <c r="D1308" s="160">
        <f t="shared" si="29"/>
        <v>-6.1224277813245354E-2</v>
      </c>
    </row>
    <row r="1309" spans="2:4" x14ac:dyDescent="0.25">
      <c r="B1309" s="12">
        <v>36262</v>
      </c>
      <c r="C1309" s="18">
        <v>624.90667699999995</v>
      </c>
      <c r="D1309" s="160">
        <f t="shared" si="29"/>
        <v>0.10250023793302865</v>
      </c>
    </row>
    <row r="1310" spans="2:4" x14ac:dyDescent="0.25">
      <c r="B1310" s="12">
        <v>36255</v>
      </c>
      <c r="C1310" s="18">
        <v>566.80865500000004</v>
      </c>
      <c r="D1310" s="160">
        <f t="shared" si="29"/>
        <v>1.2658292640489011E-2</v>
      </c>
    </row>
    <row r="1311" spans="2:4" x14ac:dyDescent="0.25">
      <c r="B1311" s="12">
        <v>36248</v>
      </c>
      <c r="C1311" s="18">
        <v>559.72351100000003</v>
      </c>
      <c r="D1311" s="160">
        <f t="shared" si="29"/>
        <v>-4.1262317720139552E-2</v>
      </c>
    </row>
    <row r="1312" spans="2:4" x14ac:dyDescent="0.25">
      <c r="B1312" s="12">
        <v>36241</v>
      </c>
      <c r="C1312" s="18">
        <v>583.81298800000002</v>
      </c>
      <c r="D1312" s="160">
        <f t="shared" si="29"/>
        <v>7.291695684369337E-2</v>
      </c>
    </row>
    <row r="1313" spans="2:4" x14ac:dyDescent="0.25">
      <c r="B1313" s="12">
        <v>36234</v>
      </c>
      <c r="C1313" s="18">
        <v>544.13622999999995</v>
      </c>
      <c r="D1313" s="160">
        <f t="shared" si="29"/>
        <v>1.319256655455936E-2</v>
      </c>
    </row>
    <row r="1314" spans="2:4" x14ac:dyDescent="0.25">
      <c r="B1314" s="12">
        <v>36227</v>
      </c>
      <c r="C1314" s="18">
        <v>537.05114700000001</v>
      </c>
      <c r="D1314" s="160">
        <f t="shared" si="29"/>
        <v>0.13134326493096227</v>
      </c>
    </row>
    <row r="1315" spans="2:4" x14ac:dyDescent="0.25">
      <c r="B1315" s="12">
        <v>36220</v>
      </c>
      <c r="C1315" s="18">
        <v>474.70220899999998</v>
      </c>
      <c r="D1315" s="160">
        <f t="shared" si="29"/>
        <v>0.10927138543299342</v>
      </c>
    </row>
    <row r="1316" spans="2:4" x14ac:dyDescent="0.25">
      <c r="B1316" s="12">
        <v>36213</v>
      </c>
      <c r="C1316" s="18">
        <v>427.94055200000003</v>
      </c>
      <c r="D1316" s="160">
        <f t="shared" si="29"/>
        <v>-3.5143859923541299E-2</v>
      </c>
    </row>
    <row r="1317" spans="2:4" x14ac:dyDescent="0.25">
      <c r="B1317" s="12">
        <v>36206</v>
      </c>
      <c r="C1317" s="18">
        <v>443.52783199999999</v>
      </c>
      <c r="D1317" s="160">
        <f t="shared" si="29"/>
        <v>-5.4380757605663299E-2</v>
      </c>
    </row>
    <row r="1318" spans="2:4" x14ac:dyDescent="0.25">
      <c r="B1318" s="12">
        <v>36199</v>
      </c>
      <c r="C1318" s="18">
        <v>469.03427099999999</v>
      </c>
      <c r="D1318" s="160">
        <f t="shared" si="29"/>
        <v>-5.6979565281289557E-2</v>
      </c>
    </row>
    <row r="1319" spans="2:4" x14ac:dyDescent="0.25">
      <c r="B1319" s="12">
        <v>36192</v>
      </c>
      <c r="C1319" s="18">
        <v>497.37445100000002</v>
      </c>
      <c r="D1319" s="160">
        <f t="shared" si="29"/>
        <v>2.7538311246549929E-2</v>
      </c>
    </row>
    <row r="1320" spans="2:4" x14ac:dyDescent="0.25">
      <c r="B1320" s="12">
        <v>36185</v>
      </c>
      <c r="C1320" s="18">
        <v>484.04467799999998</v>
      </c>
      <c r="D1320" s="160">
        <f t="shared" si="29"/>
        <v>-0.1041666254109318</v>
      </c>
    </row>
    <row r="1321" spans="2:4" x14ac:dyDescent="0.25">
      <c r="B1321" s="12">
        <v>36178</v>
      </c>
      <c r="C1321" s="18">
        <v>540.32891800000004</v>
      </c>
      <c r="D1321" s="160">
        <f t="shared" si="29"/>
        <v>2.1276562044571179E-2</v>
      </c>
    </row>
    <row r="1322" spans="2:4" x14ac:dyDescent="0.25">
      <c r="B1322" s="12">
        <v>36171</v>
      </c>
      <c r="C1322" s="18">
        <v>529.07208300000002</v>
      </c>
      <c r="D1322" s="160">
        <f t="shared" si="29"/>
        <v>-7.6167166961958355E-2</v>
      </c>
    </row>
    <row r="1323" spans="2:4" x14ac:dyDescent="0.25">
      <c r="B1323" s="12">
        <v>36164</v>
      </c>
      <c r="C1323" s="18">
        <v>572.69244400000002</v>
      </c>
      <c r="D1323" s="160">
        <f t="shared" si="29"/>
        <v>9.7034742629217519E-2</v>
      </c>
    </row>
    <row r="1324" spans="2:4" x14ac:dyDescent="0.25">
      <c r="B1324" s="12">
        <v>36157</v>
      </c>
      <c r="C1324" s="18">
        <v>522.036743</v>
      </c>
      <c r="D1324" s="160">
        <f t="shared" si="29"/>
        <v>2.4862505966581905E-2</v>
      </c>
    </row>
    <row r="1325" spans="2:4" x14ac:dyDescent="0.25">
      <c r="B1325" s="12">
        <v>36150</v>
      </c>
      <c r="C1325" s="18">
        <v>509.37246699999997</v>
      </c>
      <c r="D1325" s="160">
        <f t="shared" si="29"/>
        <v>-2.6882085506169551E-2</v>
      </c>
    </row>
    <row r="1326" spans="2:4" x14ac:dyDescent="0.25">
      <c r="B1326" s="12">
        <v>36143</v>
      </c>
      <c r="C1326" s="18">
        <v>523.44372599999997</v>
      </c>
      <c r="D1326" s="160">
        <f t="shared" si="29"/>
        <v>2.7624694917010473E-2</v>
      </c>
    </row>
    <row r="1327" spans="2:4" x14ac:dyDescent="0.25">
      <c r="B1327" s="12">
        <v>36136</v>
      </c>
      <c r="C1327" s="18">
        <v>509.37246699999997</v>
      </c>
      <c r="D1327" s="160">
        <f t="shared" si="29"/>
        <v>2.2598590653285289E-2</v>
      </c>
    </row>
    <row r="1328" spans="2:4" x14ac:dyDescent="0.25">
      <c r="B1328" s="12">
        <v>36129</v>
      </c>
      <c r="C1328" s="18">
        <v>498.11575299999998</v>
      </c>
      <c r="D1328" s="160">
        <f t="shared" si="29"/>
        <v>-0.10831263337597052</v>
      </c>
    </row>
    <row r="1329" spans="2:4" x14ac:dyDescent="0.25">
      <c r="B1329" s="12">
        <v>36122</v>
      </c>
      <c r="C1329" s="18">
        <v>558.62152100000003</v>
      </c>
      <c r="D1329" s="160">
        <f t="shared" si="29"/>
        <v>-7.3763781235141046E-2</v>
      </c>
    </row>
    <row r="1330" spans="2:4" x14ac:dyDescent="0.25">
      <c r="B1330" s="12">
        <v>36115</v>
      </c>
      <c r="C1330" s="18">
        <v>603.10913100000005</v>
      </c>
      <c r="D1330" s="160">
        <f t="shared" si="29"/>
        <v>-2.2676178348224552E-2</v>
      </c>
    </row>
    <row r="1331" spans="2:4" x14ac:dyDescent="0.25">
      <c r="B1331" s="12">
        <v>36108</v>
      </c>
      <c r="C1331" s="18">
        <v>617.10266100000001</v>
      </c>
      <c r="D1331" s="160">
        <f t="shared" si="29"/>
        <v>-8.6955842232331326E-2</v>
      </c>
    </row>
    <row r="1332" spans="2:4" x14ac:dyDescent="0.25">
      <c r="B1332" s="12">
        <v>36101</v>
      </c>
      <c r="C1332" s="18">
        <v>675.87383999999997</v>
      </c>
      <c r="D1332" s="160">
        <f t="shared" si="29"/>
        <v>6.6224335291379166E-2</v>
      </c>
    </row>
    <row r="1333" spans="2:4" x14ac:dyDescent="0.25">
      <c r="B1333" s="12">
        <v>36094</v>
      </c>
      <c r="C1333" s="18">
        <v>633.89459199999999</v>
      </c>
      <c r="D1333" s="160">
        <f t="shared" si="29"/>
        <v>8.3731899270427013E-2</v>
      </c>
    </row>
    <row r="1334" spans="2:4" x14ac:dyDescent="0.25">
      <c r="B1334" s="12">
        <v>36087</v>
      </c>
      <c r="C1334" s="18">
        <v>584.918274</v>
      </c>
      <c r="D1334" s="160">
        <f t="shared" si="29"/>
        <v>0.12668434601142375</v>
      </c>
    </row>
    <row r="1335" spans="2:4" x14ac:dyDescent="0.25">
      <c r="B1335" s="12">
        <v>36080</v>
      </c>
      <c r="C1335" s="18">
        <v>519.15008499999999</v>
      </c>
      <c r="D1335" s="160">
        <f t="shared" si="29"/>
        <v>0.29720370851426892</v>
      </c>
    </row>
    <row r="1336" spans="2:4" x14ac:dyDescent="0.25">
      <c r="B1336" s="12">
        <v>36073</v>
      </c>
      <c r="C1336" s="18">
        <v>400.20706200000001</v>
      </c>
      <c r="D1336" s="160">
        <f t="shared" si="29"/>
        <v>-0.114550994475763</v>
      </c>
    </row>
    <row r="1337" spans="2:4" x14ac:dyDescent="0.25">
      <c r="B1337" s="12">
        <v>36066</v>
      </c>
      <c r="C1337" s="18">
        <v>451.982056</v>
      </c>
      <c r="D1337" s="160">
        <f t="shared" si="29"/>
        <v>-0.10027859267506778</v>
      </c>
    </row>
    <row r="1338" spans="2:4" x14ac:dyDescent="0.25">
      <c r="B1338" s="12">
        <v>36059</v>
      </c>
      <c r="C1338" s="18">
        <v>502.35778800000003</v>
      </c>
      <c r="D1338" s="160">
        <f t="shared" si="29"/>
        <v>-4.0107154137950518E-2</v>
      </c>
    </row>
    <row r="1339" spans="2:4" x14ac:dyDescent="0.25">
      <c r="B1339" s="12">
        <v>36052</v>
      </c>
      <c r="C1339" s="18">
        <v>523.34777799999995</v>
      </c>
      <c r="D1339" s="160">
        <f t="shared" si="29"/>
        <v>-9.4430756479819022E-2</v>
      </c>
    </row>
    <row r="1340" spans="2:4" x14ac:dyDescent="0.25">
      <c r="B1340" s="12">
        <v>36045</v>
      </c>
      <c r="C1340" s="18">
        <v>577.92132600000002</v>
      </c>
      <c r="D1340" s="160">
        <f t="shared" si="29"/>
        <v>7.5520492883827117E-2</v>
      </c>
    </row>
    <row r="1341" spans="2:4" x14ac:dyDescent="0.25">
      <c r="B1341" s="12">
        <v>36038</v>
      </c>
      <c r="C1341" s="18">
        <v>537.34106399999996</v>
      </c>
      <c r="D1341" s="160">
        <f t="shared" si="29"/>
        <v>7.5630395151322194E-2</v>
      </c>
    </row>
    <row r="1342" spans="2:4" x14ac:dyDescent="0.25">
      <c r="B1342" s="12">
        <v>36031</v>
      </c>
      <c r="C1342" s="18">
        <v>499.55920400000002</v>
      </c>
      <c r="D1342" s="160">
        <f t="shared" si="29"/>
        <v>-0.16783212333305952</v>
      </c>
    </row>
    <row r="1343" spans="2:4" x14ac:dyDescent="0.25">
      <c r="B1343" s="12">
        <v>36024</v>
      </c>
      <c r="C1343" s="18">
        <v>600.310608</v>
      </c>
      <c r="D1343" s="160">
        <f t="shared" si="29"/>
        <v>9.4115377651462495E-3</v>
      </c>
    </row>
    <row r="1344" spans="2:4" x14ac:dyDescent="0.25">
      <c r="B1344" s="12">
        <v>36017</v>
      </c>
      <c r="C1344" s="18">
        <v>594.71343999999999</v>
      </c>
      <c r="D1344" s="160">
        <f t="shared" si="29"/>
        <v>-5.7649268318034075E-2</v>
      </c>
    </row>
    <row r="1345" spans="2:4" x14ac:dyDescent="0.25">
      <c r="B1345" s="12">
        <v>36010</v>
      </c>
      <c r="C1345" s="18">
        <v>631.095642</v>
      </c>
      <c r="D1345" s="160">
        <f t="shared" si="29"/>
        <v>-2.2897372991670495E-2</v>
      </c>
    </row>
    <row r="1346" spans="2:4" x14ac:dyDescent="0.25">
      <c r="B1346" s="12">
        <v>36003</v>
      </c>
      <c r="C1346" s="18">
        <v>645.88470500000005</v>
      </c>
      <c r="D1346" s="160">
        <f t="shared" si="29"/>
        <v>4.504491827213819E-2</v>
      </c>
    </row>
    <row r="1347" spans="2:4" x14ac:dyDescent="0.25">
      <c r="B1347" s="12">
        <v>35996</v>
      </c>
      <c r="C1347" s="18">
        <v>618.04492200000004</v>
      </c>
      <c r="D1347" s="160">
        <f t="shared" ref="D1347:D1410" si="30">C1347/C1348-1</f>
        <v>-0.14615366669336549</v>
      </c>
    </row>
    <row r="1348" spans="2:4" x14ac:dyDescent="0.25">
      <c r="B1348" s="12">
        <v>35989</v>
      </c>
      <c r="C1348" s="18">
        <v>723.83624299999997</v>
      </c>
      <c r="D1348" s="160">
        <f t="shared" si="30"/>
        <v>1.3645322932406057E-2</v>
      </c>
    </row>
    <row r="1349" spans="2:4" x14ac:dyDescent="0.25">
      <c r="B1349" s="12">
        <v>35982</v>
      </c>
      <c r="C1349" s="18">
        <v>714.09222399999999</v>
      </c>
      <c r="D1349" s="160">
        <f t="shared" si="30"/>
        <v>-5.1755591988697836E-2</v>
      </c>
    </row>
    <row r="1350" spans="2:4" x14ac:dyDescent="0.25">
      <c r="B1350" s="12">
        <v>35975</v>
      </c>
      <c r="C1350" s="18">
        <v>753.06768799999998</v>
      </c>
      <c r="D1350" s="160">
        <f t="shared" si="30"/>
        <v>3.244216421029944E-2</v>
      </c>
    </row>
    <row r="1351" spans="2:4" x14ac:dyDescent="0.25">
      <c r="B1351" s="12">
        <v>35968</v>
      </c>
      <c r="C1351" s="18">
        <v>729.40423599999997</v>
      </c>
      <c r="D1351" s="160">
        <f t="shared" si="30"/>
        <v>2.1442625315578168E-2</v>
      </c>
    </row>
    <row r="1352" spans="2:4" x14ac:dyDescent="0.25">
      <c r="B1352" s="12">
        <v>35961</v>
      </c>
      <c r="C1352" s="18">
        <v>714.09222399999999</v>
      </c>
      <c r="D1352" s="160">
        <f t="shared" si="30"/>
        <v>-4.8237741141626822E-2</v>
      </c>
    </row>
    <row r="1353" spans="2:4" x14ac:dyDescent="0.25">
      <c r="B1353" s="12">
        <v>35954</v>
      </c>
      <c r="C1353" s="18">
        <v>750.28424099999995</v>
      </c>
      <c r="D1353" s="160">
        <f t="shared" si="30"/>
        <v>-8.3332972405163908E-2</v>
      </c>
    </row>
    <row r="1354" spans="2:4" x14ac:dyDescent="0.25">
      <c r="B1354" s="12">
        <v>35947</v>
      </c>
      <c r="C1354" s="18">
        <v>818.49157700000001</v>
      </c>
      <c r="D1354" s="160">
        <f t="shared" si="30"/>
        <v>-3.6065650382520076E-2</v>
      </c>
    </row>
    <row r="1355" spans="2:4" x14ac:dyDescent="0.25">
      <c r="B1355" s="12">
        <v>35940</v>
      </c>
      <c r="C1355" s="18">
        <v>849.11547900000005</v>
      </c>
      <c r="D1355" s="160">
        <f t="shared" si="30"/>
        <v>-1.6129375532464851E-2</v>
      </c>
    </row>
    <row r="1356" spans="2:4" x14ac:dyDescent="0.25">
      <c r="B1356" s="12">
        <v>35933</v>
      </c>
      <c r="C1356" s="18">
        <v>863.035706</v>
      </c>
      <c r="D1356" s="160">
        <f t="shared" si="30"/>
        <v>-1.0335853545312412E-3</v>
      </c>
    </row>
    <row r="1357" spans="2:4" x14ac:dyDescent="0.25">
      <c r="B1357" s="12">
        <v>35926</v>
      </c>
      <c r="C1357" s="18">
        <v>863.92864999999995</v>
      </c>
      <c r="D1357" s="160">
        <f t="shared" si="30"/>
        <v>-3.260859117384185E-2</v>
      </c>
    </row>
    <row r="1358" spans="2:4" x14ac:dyDescent="0.25">
      <c r="B1358" s="12">
        <v>35919</v>
      </c>
      <c r="C1358" s="18">
        <v>893.04974400000003</v>
      </c>
      <c r="D1358" s="160">
        <f t="shared" si="30"/>
        <v>1.5772749292198407E-2</v>
      </c>
    </row>
    <row r="1359" spans="2:4" x14ac:dyDescent="0.25">
      <c r="B1359" s="12">
        <v>35912</v>
      </c>
      <c r="C1359" s="18">
        <v>879.18261700000005</v>
      </c>
      <c r="D1359" s="160">
        <f t="shared" si="30"/>
        <v>3.2573103854081076E-2</v>
      </c>
    </row>
    <row r="1360" spans="2:4" x14ac:dyDescent="0.25">
      <c r="B1360" s="12">
        <v>35905</v>
      </c>
      <c r="C1360" s="18">
        <v>851.44830300000001</v>
      </c>
      <c r="D1360" s="160">
        <f t="shared" si="30"/>
        <v>-7.3905753974838229E-2</v>
      </c>
    </row>
    <row r="1361" spans="2:4" x14ac:dyDescent="0.25">
      <c r="B1361" s="12">
        <v>35898</v>
      </c>
      <c r="C1361" s="18">
        <v>919.39703399999996</v>
      </c>
      <c r="D1361" s="160">
        <f t="shared" si="30"/>
        <v>-3.0082366175278041E-3</v>
      </c>
    </row>
    <row r="1362" spans="2:4" x14ac:dyDescent="0.25">
      <c r="B1362" s="12">
        <v>35891</v>
      </c>
      <c r="C1362" s="18">
        <v>922.17114300000003</v>
      </c>
      <c r="D1362" s="160">
        <f t="shared" si="30"/>
        <v>-4.7277901263542366E-2</v>
      </c>
    </row>
    <row r="1363" spans="2:4" x14ac:dyDescent="0.25">
      <c r="B1363" s="12">
        <v>35884</v>
      </c>
      <c r="C1363" s="18">
        <v>967.93298300000004</v>
      </c>
      <c r="D1363" s="160">
        <f t="shared" si="30"/>
        <v>-3.1900034277412281E-2</v>
      </c>
    </row>
    <row r="1364" spans="2:4" x14ac:dyDescent="0.25">
      <c r="B1364" s="12">
        <v>35877</v>
      </c>
      <c r="C1364" s="18">
        <v>999.82751499999995</v>
      </c>
      <c r="D1364" s="160">
        <f t="shared" si="30"/>
        <v>-2.699046672507488E-2</v>
      </c>
    </row>
    <row r="1365" spans="2:4" x14ac:dyDescent="0.25">
      <c r="B1365" s="12">
        <v>35870</v>
      </c>
      <c r="C1365" s="18">
        <v>1027.5618899999999</v>
      </c>
      <c r="D1365" s="160">
        <f t="shared" si="30"/>
        <v>5.2555983320183408E-2</v>
      </c>
    </row>
    <row r="1366" spans="2:4" x14ac:dyDescent="0.25">
      <c r="B1366" s="12">
        <v>35863</v>
      </c>
      <c r="C1366" s="18">
        <v>976.25390600000003</v>
      </c>
      <c r="D1366" s="160">
        <f t="shared" si="30"/>
        <v>-2.0861507941162483E-2</v>
      </c>
    </row>
    <row r="1367" spans="2:4" x14ac:dyDescent="0.25">
      <c r="B1367" s="12">
        <v>35856</v>
      </c>
      <c r="C1367" s="18">
        <v>997.05395499999997</v>
      </c>
      <c r="D1367" s="160">
        <f t="shared" si="30"/>
        <v>9.8315535942758991E-3</v>
      </c>
    </row>
    <row r="1368" spans="2:4" x14ac:dyDescent="0.25">
      <c r="B1368" s="12">
        <v>35849</v>
      </c>
      <c r="C1368" s="18">
        <v>987.34680200000003</v>
      </c>
      <c r="D1368" s="160">
        <f t="shared" si="30"/>
        <v>4.8601066063538312E-2</v>
      </c>
    </row>
    <row r="1369" spans="2:4" x14ac:dyDescent="0.25">
      <c r="B1369" s="12">
        <v>35842</v>
      </c>
      <c r="C1369" s="18">
        <v>941.58477800000003</v>
      </c>
      <c r="D1369" s="160">
        <f t="shared" si="30"/>
        <v>2.2590090546516617E-2</v>
      </c>
    </row>
    <row r="1370" spans="2:4" x14ac:dyDescent="0.25">
      <c r="B1370" s="12">
        <v>35835</v>
      </c>
      <c r="C1370" s="18">
        <v>920.78417999999999</v>
      </c>
      <c r="D1370" s="160">
        <f t="shared" si="30"/>
        <v>-3.9907460670623895E-2</v>
      </c>
    </row>
    <row r="1371" spans="2:4" x14ac:dyDescent="0.25">
      <c r="B1371" s="12">
        <v>35828</v>
      </c>
      <c r="C1371" s="18">
        <v>959.05773899999997</v>
      </c>
      <c r="D1371" s="160">
        <f t="shared" si="30"/>
        <v>6.116178819290008E-2</v>
      </c>
    </row>
    <row r="1372" spans="2:4" x14ac:dyDescent="0.25">
      <c r="B1372" s="12">
        <v>35821</v>
      </c>
      <c r="C1372" s="18">
        <v>903.78088400000001</v>
      </c>
      <c r="D1372" s="160">
        <f t="shared" si="30"/>
        <v>-9.1667028019242758E-2</v>
      </c>
    </row>
    <row r="1373" spans="2:4" x14ac:dyDescent="0.25">
      <c r="B1373" s="12">
        <v>35814</v>
      </c>
      <c r="C1373" s="18">
        <v>994.98852499999998</v>
      </c>
      <c r="D1373" s="160">
        <f t="shared" si="30"/>
        <v>-3.8717839046787828E-2</v>
      </c>
    </row>
    <row r="1374" spans="2:4" x14ac:dyDescent="0.25">
      <c r="B1374" s="12">
        <v>35807</v>
      </c>
      <c r="C1374" s="18">
        <v>1035.0639650000001</v>
      </c>
      <c r="D1374" s="160">
        <f t="shared" si="30"/>
        <v>8.8662870523126047E-2</v>
      </c>
    </row>
    <row r="1375" spans="2:4" x14ac:dyDescent="0.25">
      <c r="B1375" s="12">
        <v>35800</v>
      </c>
      <c r="C1375" s="18">
        <v>950.76629600000001</v>
      </c>
      <c r="D1375" s="160">
        <f t="shared" si="30"/>
        <v>-0.19626127866708609</v>
      </c>
    </row>
    <row r="1376" spans="2:4" x14ac:dyDescent="0.25">
      <c r="B1376" s="12">
        <v>35793</v>
      </c>
      <c r="C1376" s="18">
        <v>1182.9295649999999</v>
      </c>
      <c r="D1376" s="160">
        <f t="shared" si="30"/>
        <v>7.8084888872640645E-2</v>
      </c>
    </row>
    <row r="1377" spans="2:4" x14ac:dyDescent="0.25">
      <c r="B1377" s="12">
        <v>35786</v>
      </c>
      <c r="C1377" s="18">
        <v>1097.2508539999999</v>
      </c>
      <c r="D1377" s="160">
        <f t="shared" si="30"/>
        <v>-8.3141128890745875E-2</v>
      </c>
    </row>
    <row r="1378" spans="2:4" x14ac:dyDescent="0.25">
      <c r="B1378" s="12">
        <v>35779</v>
      </c>
      <c r="C1378" s="18">
        <v>1196.75</v>
      </c>
      <c r="D1378" s="160">
        <f t="shared" si="30"/>
        <v>-1.7025874091763815E-2</v>
      </c>
    </row>
    <row r="1379" spans="2:4" x14ac:dyDescent="0.25">
      <c r="B1379" s="12">
        <v>35772</v>
      </c>
      <c r="C1379" s="18">
        <v>1217.478638</v>
      </c>
      <c r="D1379" s="160">
        <f t="shared" si="30"/>
        <v>-0.1172342095186838</v>
      </c>
    </row>
    <row r="1380" spans="2:4" x14ac:dyDescent="0.25">
      <c r="B1380" s="12">
        <v>35765</v>
      </c>
      <c r="C1380" s="18">
        <v>1379.163818</v>
      </c>
      <c r="D1380" s="160">
        <f t="shared" si="30"/>
        <v>0.11554959053038827</v>
      </c>
    </row>
    <row r="1381" spans="2:4" x14ac:dyDescent="0.25">
      <c r="B1381" s="12">
        <v>35758</v>
      </c>
      <c r="C1381" s="18">
        <v>1236.3088379999999</v>
      </c>
      <c r="D1381" s="160">
        <f t="shared" si="30"/>
        <v>-7.9055849920158572E-2</v>
      </c>
    </row>
    <row r="1382" spans="2:4" x14ac:dyDescent="0.25">
      <c r="B1382" s="12">
        <v>35751</v>
      </c>
      <c r="C1382" s="18">
        <v>1342.436279</v>
      </c>
      <c r="D1382" s="160">
        <f t="shared" si="30"/>
        <v>-5.2529009002312832E-2</v>
      </c>
    </row>
    <row r="1383" spans="2:4" x14ac:dyDescent="0.25">
      <c r="B1383" s="12">
        <v>35744</v>
      </c>
      <c r="C1383" s="18">
        <v>1416.8626710000001</v>
      </c>
      <c r="D1383" s="160">
        <f t="shared" si="30"/>
        <v>-2.7435805329296681E-2</v>
      </c>
    </row>
    <row r="1384" spans="2:4" x14ac:dyDescent="0.25">
      <c r="B1384" s="12">
        <v>35737</v>
      </c>
      <c r="C1384" s="18">
        <v>1456.8320309999999</v>
      </c>
      <c r="D1384" s="160">
        <f t="shared" si="30"/>
        <v>5.7086149938976316E-3</v>
      </c>
    </row>
    <row r="1385" spans="2:4" x14ac:dyDescent="0.25">
      <c r="B1385" s="12">
        <v>35730</v>
      </c>
      <c r="C1385" s="18">
        <v>1448.5627440000001</v>
      </c>
      <c r="D1385" s="160">
        <f t="shared" si="30"/>
        <v>0</v>
      </c>
    </row>
    <row r="1386" spans="2:4" x14ac:dyDescent="0.25">
      <c r="B1386" s="12">
        <v>35723</v>
      </c>
      <c r="C1386" s="18">
        <v>1448.5627440000001</v>
      </c>
      <c r="D1386" s="160">
        <f t="shared" si="30"/>
        <v>5.9475907438360842E-2</v>
      </c>
    </row>
    <row r="1387" spans="2:4" x14ac:dyDescent="0.25">
      <c r="B1387" s="12">
        <v>35716</v>
      </c>
      <c r="C1387" s="18">
        <v>1367.244629</v>
      </c>
      <c r="D1387" s="160">
        <f t="shared" si="30"/>
        <v>-5.8823667856023665E-2</v>
      </c>
    </row>
    <row r="1388" spans="2:4" x14ac:dyDescent="0.25">
      <c r="B1388" s="12">
        <v>35709</v>
      </c>
      <c r="C1388" s="18">
        <v>1452.6976320000001</v>
      </c>
      <c r="D1388" s="160">
        <f t="shared" si="30"/>
        <v>7.7709757879069974E-2</v>
      </c>
    </row>
    <row r="1389" spans="2:4" x14ac:dyDescent="0.25">
      <c r="B1389" s="12">
        <v>35702</v>
      </c>
      <c r="C1389" s="18">
        <v>1347.9488530000001</v>
      </c>
      <c r="D1389" s="160">
        <f t="shared" si="30"/>
        <v>3.8216599540553897E-2</v>
      </c>
    </row>
    <row r="1390" spans="2:4" x14ac:dyDescent="0.25">
      <c r="B1390" s="12">
        <v>35695</v>
      </c>
      <c r="C1390" s="18">
        <v>1298.3310550000001</v>
      </c>
      <c r="D1390" s="160">
        <f t="shared" si="30"/>
        <v>1.0729331582075563E-2</v>
      </c>
    </row>
    <row r="1391" spans="2:4" x14ac:dyDescent="0.25">
      <c r="B1391" s="12">
        <v>35688</v>
      </c>
      <c r="C1391" s="18">
        <v>1284.548706</v>
      </c>
      <c r="D1391" s="160">
        <f t="shared" si="30"/>
        <v>-2.1413661578824073E-3</v>
      </c>
    </row>
    <row r="1392" spans="2:4" x14ac:dyDescent="0.25">
      <c r="B1392" s="12">
        <v>35681</v>
      </c>
      <c r="C1392" s="18">
        <v>1287.305298</v>
      </c>
      <c r="D1392" s="160">
        <f t="shared" si="30"/>
        <v>5.6561098243310015E-2</v>
      </c>
    </row>
    <row r="1393" spans="2:4" x14ac:dyDescent="0.25">
      <c r="B1393" s="12">
        <v>35674</v>
      </c>
      <c r="C1393" s="18">
        <v>1218.3917240000001</v>
      </c>
      <c r="D1393" s="160">
        <f t="shared" si="30"/>
        <v>5.2380831518225479E-2</v>
      </c>
    </row>
    <row r="1394" spans="2:4" x14ac:dyDescent="0.25">
      <c r="B1394" s="12">
        <v>35667</v>
      </c>
      <c r="C1394" s="18">
        <v>1157.7479249999999</v>
      </c>
      <c r="D1394" s="160">
        <f t="shared" si="30"/>
        <v>4.3478265689561146E-2</v>
      </c>
    </row>
    <row r="1395" spans="2:4" x14ac:dyDescent="0.25">
      <c r="B1395" s="12">
        <v>35660</v>
      </c>
      <c r="C1395" s="18">
        <v>1109.508423</v>
      </c>
      <c r="D1395" s="160">
        <f t="shared" si="30"/>
        <v>1.2578843380790294E-2</v>
      </c>
    </row>
    <row r="1396" spans="2:4" x14ac:dyDescent="0.25">
      <c r="B1396" s="12">
        <v>35653</v>
      </c>
      <c r="C1396" s="18">
        <v>1095.7254640000001</v>
      </c>
      <c r="D1396" s="160">
        <f t="shared" si="30"/>
        <v>-2.6927835108126019E-2</v>
      </c>
    </row>
    <row r="1397" spans="2:4" x14ac:dyDescent="0.25">
      <c r="B1397" s="12">
        <v>35646</v>
      </c>
      <c r="C1397" s="18">
        <v>1126.0474850000001</v>
      </c>
      <c r="D1397" s="160">
        <f t="shared" si="30"/>
        <v>4.1902485547415935E-3</v>
      </c>
    </row>
    <row r="1398" spans="2:4" x14ac:dyDescent="0.25">
      <c r="B1398" s="12">
        <v>35639</v>
      </c>
      <c r="C1398" s="18">
        <v>1121.348755</v>
      </c>
      <c r="D1398" s="160">
        <f t="shared" si="30"/>
        <v>6.2500224029228724E-2</v>
      </c>
    </row>
    <row r="1399" spans="2:4" x14ac:dyDescent="0.25">
      <c r="B1399" s="12">
        <v>35632</v>
      </c>
      <c r="C1399" s="18">
        <v>1055.386841</v>
      </c>
      <c r="D1399" s="160">
        <f t="shared" si="30"/>
        <v>1.0525881420095917E-2</v>
      </c>
    </row>
    <row r="1400" spans="2:4" x14ac:dyDescent="0.25">
      <c r="B1400" s="12">
        <v>35625</v>
      </c>
      <c r="C1400" s="18">
        <v>1044.393677</v>
      </c>
      <c r="D1400" s="160">
        <f t="shared" si="30"/>
        <v>4.25234472743794E-2</v>
      </c>
    </row>
    <row r="1401" spans="2:4" x14ac:dyDescent="0.25">
      <c r="B1401" s="12">
        <v>35618</v>
      </c>
      <c r="C1401" s="18">
        <v>1001.793945</v>
      </c>
      <c r="D1401" s="160">
        <f t="shared" si="30"/>
        <v>2.7512224572701083E-3</v>
      </c>
    </row>
    <row r="1402" spans="2:4" x14ac:dyDescent="0.25">
      <c r="B1402" s="12">
        <v>35611</v>
      </c>
      <c r="C1402" s="18">
        <v>999.04534899999999</v>
      </c>
      <c r="D1402" s="160">
        <f t="shared" si="30"/>
        <v>4.7550505354955641E-2</v>
      </c>
    </row>
    <row r="1403" spans="2:4" x14ac:dyDescent="0.25">
      <c r="B1403" s="12">
        <v>35604</v>
      </c>
      <c r="C1403" s="18">
        <v>953.696594</v>
      </c>
      <c r="D1403" s="160">
        <f t="shared" si="30"/>
        <v>0</v>
      </c>
    </row>
    <row r="1404" spans="2:4" x14ac:dyDescent="0.25">
      <c r="B1404" s="12">
        <v>35597</v>
      </c>
      <c r="C1404" s="18">
        <v>953.696594</v>
      </c>
      <c r="D1404" s="160">
        <f t="shared" si="30"/>
        <v>6.769266181538458E-2</v>
      </c>
    </row>
    <row r="1405" spans="2:4" x14ac:dyDescent="0.25">
      <c r="B1405" s="12">
        <v>35590</v>
      </c>
      <c r="C1405" s="18">
        <v>893.23138400000005</v>
      </c>
      <c r="D1405" s="160">
        <f t="shared" si="30"/>
        <v>-4.4118032828287301E-2</v>
      </c>
    </row>
    <row r="1406" spans="2:4" x14ac:dyDescent="0.25">
      <c r="B1406" s="12">
        <v>35583</v>
      </c>
      <c r="C1406" s="18">
        <v>934.45782499999996</v>
      </c>
      <c r="D1406" s="160">
        <f t="shared" si="30"/>
        <v>9.5233145369397754E-3</v>
      </c>
    </row>
    <row r="1407" spans="2:4" x14ac:dyDescent="0.25">
      <c r="B1407" s="12">
        <v>35576</v>
      </c>
      <c r="C1407" s="18">
        <v>925.64263900000003</v>
      </c>
      <c r="D1407" s="160">
        <f t="shared" si="30"/>
        <v>1.8072416653639678E-2</v>
      </c>
    </row>
    <row r="1408" spans="2:4" x14ac:dyDescent="0.25">
      <c r="B1408" s="12">
        <v>35569</v>
      </c>
      <c r="C1408" s="18">
        <v>909.21099900000002</v>
      </c>
      <c r="D1408" s="160">
        <f t="shared" si="30"/>
        <v>1.8404345515064202E-2</v>
      </c>
    </row>
    <row r="1409" spans="2:4" x14ac:dyDescent="0.25">
      <c r="B1409" s="12">
        <v>35562</v>
      </c>
      <c r="C1409" s="18">
        <v>892.77996800000005</v>
      </c>
      <c r="D1409" s="160">
        <f t="shared" si="30"/>
        <v>4.82317661628755E-2</v>
      </c>
    </row>
    <row r="1410" spans="2:4" x14ac:dyDescent="0.25">
      <c r="B1410" s="12">
        <v>35555</v>
      </c>
      <c r="C1410" s="18">
        <v>851.70092799999998</v>
      </c>
      <c r="D1410" s="160">
        <f t="shared" si="30"/>
        <v>-3.2055526247206645E-3</v>
      </c>
    </row>
    <row r="1411" spans="2:4" x14ac:dyDescent="0.25">
      <c r="B1411" s="12">
        <v>35548</v>
      </c>
      <c r="C1411" s="18">
        <v>854.43988000000002</v>
      </c>
      <c r="D1411" s="160">
        <f t="shared" ref="D1411:D1474" si="31">C1411/C1412-1</f>
        <v>-0.1161474224101996</v>
      </c>
    </row>
    <row r="1412" spans="2:4" x14ac:dyDescent="0.25">
      <c r="B1412" s="12">
        <v>35541</v>
      </c>
      <c r="C1412" s="18">
        <v>966.72216800000001</v>
      </c>
      <c r="D1412" s="160">
        <f t="shared" si="31"/>
        <v>-2.7547580265425364E-2</v>
      </c>
    </row>
    <row r="1413" spans="2:4" x14ac:dyDescent="0.25">
      <c r="B1413" s="12">
        <v>35534</v>
      </c>
      <c r="C1413" s="18">
        <v>994.10742200000004</v>
      </c>
      <c r="D1413" s="160">
        <f t="shared" si="31"/>
        <v>3.124932889157872E-2</v>
      </c>
    </row>
    <row r="1414" spans="2:4" x14ac:dyDescent="0.25">
      <c r="B1414" s="12">
        <v>35527</v>
      </c>
      <c r="C1414" s="18">
        <v>963.98358199999996</v>
      </c>
      <c r="D1414" s="160">
        <f t="shared" si="31"/>
        <v>-1.1235569782299115E-2</v>
      </c>
    </row>
    <row r="1415" spans="2:4" x14ac:dyDescent="0.25">
      <c r="B1415" s="12">
        <v>35520</v>
      </c>
      <c r="C1415" s="18">
        <v>974.93756099999996</v>
      </c>
      <c r="D1415" s="160">
        <f t="shared" si="31"/>
        <v>-6.3157571815276814E-2</v>
      </c>
    </row>
    <row r="1416" spans="2:4" x14ac:dyDescent="0.25">
      <c r="B1416" s="12">
        <v>35513</v>
      </c>
      <c r="C1416" s="18">
        <v>1040.6633300000001</v>
      </c>
      <c r="D1416" s="160">
        <f t="shared" si="31"/>
        <v>2.1504876313618748E-2</v>
      </c>
    </row>
    <row r="1417" spans="2:4" x14ac:dyDescent="0.25">
      <c r="B1417" s="12">
        <v>35506</v>
      </c>
      <c r="C1417" s="18">
        <v>1018.755127</v>
      </c>
      <c r="D1417" s="160">
        <f t="shared" si="31"/>
        <v>3.9106494248676293E-2</v>
      </c>
    </row>
    <row r="1418" spans="2:4" x14ac:dyDescent="0.25">
      <c r="B1418" s="12">
        <v>35499</v>
      </c>
      <c r="C1418" s="18">
        <v>980.41455099999996</v>
      </c>
      <c r="D1418" s="160">
        <f t="shared" si="31"/>
        <v>1.12992373237637E-2</v>
      </c>
    </row>
    <row r="1419" spans="2:4" x14ac:dyDescent="0.25">
      <c r="B1419" s="12">
        <v>35492</v>
      </c>
      <c r="C1419" s="18">
        <v>969.46038799999997</v>
      </c>
      <c r="D1419" s="160">
        <f t="shared" si="31"/>
        <v>2.9069742682055644E-2</v>
      </c>
    </row>
    <row r="1420" spans="2:4" x14ac:dyDescent="0.25">
      <c r="B1420" s="12">
        <v>35485</v>
      </c>
      <c r="C1420" s="18">
        <v>942.074524</v>
      </c>
      <c r="D1420" s="160">
        <f t="shared" si="31"/>
        <v>-1.6619472815265435E-2</v>
      </c>
    </row>
    <row r="1421" spans="2:4" x14ac:dyDescent="0.25">
      <c r="B1421" s="12">
        <v>35478</v>
      </c>
      <c r="C1421" s="18">
        <v>957.99591099999998</v>
      </c>
      <c r="D1421" s="160">
        <f t="shared" si="31"/>
        <v>-1.126688486640981E-2</v>
      </c>
    </row>
    <row r="1422" spans="2:4" x14ac:dyDescent="0.25">
      <c r="B1422" s="12">
        <v>35471</v>
      </c>
      <c r="C1422" s="18">
        <v>968.91253700000004</v>
      </c>
      <c r="D1422" s="160">
        <f t="shared" si="31"/>
        <v>3.4985265660146148E-2</v>
      </c>
    </row>
    <row r="1423" spans="2:4" x14ac:dyDescent="0.25">
      <c r="B1423" s="12">
        <v>35464</v>
      </c>
      <c r="C1423" s="18">
        <v>936.160706</v>
      </c>
      <c r="D1423" s="160">
        <f t="shared" si="31"/>
        <v>-8.7766275995840082E-2</v>
      </c>
    </row>
    <row r="1424" spans="2:4" x14ac:dyDescent="0.25">
      <c r="B1424" s="12">
        <v>35457</v>
      </c>
      <c r="C1424" s="18">
        <v>1026.229004</v>
      </c>
      <c r="D1424" s="160">
        <f t="shared" si="31"/>
        <v>-2.5906745390806618E-2</v>
      </c>
    </row>
    <row r="1425" spans="2:4" x14ac:dyDescent="0.25">
      <c r="B1425" s="12">
        <v>35450</v>
      </c>
      <c r="C1425" s="18">
        <v>1053.5223390000001</v>
      </c>
      <c r="D1425" s="160">
        <f t="shared" si="31"/>
        <v>-5.1596162671097789E-2</v>
      </c>
    </row>
    <row r="1426" spans="2:4" x14ac:dyDescent="0.25">
      <c r="B1426" s="12">
        <v>35443</v>
      </c>
      <c r="C1426" s="18">
        <v>1110.83728</v>
      </c>
      <c r="D1426" s="160">
        <f t="shared" si="31"/>
        <v>2.7777036824871981E-2</v>
      </c>
    </row>
    <row r="1427" spans="2:4" x14ac:dyDescent="0.25">
      <c r="B1427" s="12">
        <v>35436</v>
      </c>
      <c r="C1427" s="18">
        <v>1080.8154300000001</v>
      </c>
      <c r="D1427" s="160">
        <f t="shared" si="31"/>
        <v>0.11549328626346389</v>
      </c>
    </row>
    <row r="1428" spans="2:4" x14ac:dyDescent="0.25">
      <c r="B1428" s="12">
        <v>35429</v>
      </c>
      <c r="C1428" s="18">
        <v>968.91253700000004</v>
      </c>
      <c r="D1428" s="160">
        <f t="shared" si="31"/>
        <v>-5.5851536817409952E-2</v>
      </c>
    </row>
    <row r="1429" spans="2:4" x14ac:dyDescent="0.25">
      <c r="B1429" s="12">
        <v>35422</v>
      </c>
      <c r="C1429" s="18">
        <v>1026.229004</v>
      </c>
      <c r="D1429" s="160">
        <f t="shared" si="31"/>
        <v>3.0137035903243348E-2</v>
      </c>
    </row>
    <row r="1430" spans="2:4" x14ac:dyDescent="0.25">
      <c r="B1430" s="12">
        <v>35415</v>
      </c>
      <c r="C1430" s="18">
        <v>996.20629899999994</v>
      </c>
      <c r="D1430" s="160">
        <f t="shared" si="31"/>
        <v>7.9882279787352406E-2</v>
      </c>
    </row>
    <row r="1431" spans="2:4" x14ac:dyDescent="0.25">
      <c r="B1431" s="12">
        <v>35408</v>
      </c>
      <c r="C1431" s="18">
        <v>922.51379399999996</v>
      </c>
      <c r="D1431" s="160">
        <f t="shared" si="31"/>
        <v>-2.5937214705829659E-2</v>
      </c>
    </row>
    <row r="1432" spans="2:4" x14ac:dyDescent="0.25">
      <c r="B1432" s="12">
        <v>35401</v>
      </c>
      <c r="C1432" s="18">
        <v>947.07836899999995</v>
      </c>
      <c r="D1432" s="160">
        <f t="shared" si="31"/>
        <v>-5.2182520388053266E-3</v>
      </c>
    </row>
    <row r="1433" spans="2:4" x14ac:dyDescent="0.25">
      <c r="B1433" s="12">
        <v>35394</v>
      </c>
      <c r="C1433" s="18">
        <v>952.04638699999998</v>
      </c>
      <c r="D1433" s="160">
        <f t="shared" si="31"/>
        <v>-3.3149481142455417E-2</v>
      </c>
    </row>
    <row r="1434" spans="2:4" x14ac:dyDescent="0.25">
      <c r="B1434" s="12">
        <v>35387</v>
      </c>
      <c r="C1434" s="18">
        <v>984.68829300000004</v>
      </c>
      <c r="D1434" s="160">
        <f t="shared" si="31"/>
        <v>5.5555341842821182E-3</v>
      </c>
    </row>
    <row r="1435" spans="2:4" x14ac:dyDescent="0.25">
      <c r="B1435" s="12">
        <v>35380</v>
      </c>
      <c r="C1435" s="18">
        <v>979.24804700000004</v>
      </c>
      <c r="D1435" s="160">
        <f t="shared" si="31"/>
        <v>4.3479074843011167E-2</v>
      </c>
    </row>
    <row r="1436" spans="2:4" x14ac:dyDescent="0.25">
      <c r="B1436" s="12">
        <v>35373</v>
      </c>
      <c r="C1436" s="18">
        <v>938.44531300000006</v>
      </c>
      <c r="D1436" s="160">
        <f t="shared" si="31"/>
        <v>1.7698725399750037E-2</v>
      </c>
    </row>
    <row r="1437" spans="2:4" x14ac:dyDescent="0.25">
      <c r="B1437" s="12">
        <v>35366</v>
      </c>
      <c r="C1437" s="18">
        <v>922.12487799999997</v>
      </c>
      <c r="D1437" s="160">
        <f t="shared" si="31"/>
        <v>-2.9411997749694274E-3</v>
      </c>
    </row>
    <row r="1438" spans="2:4" x14ac:dyDescent="0.25">
      <c r="B1438" s="12">
        <v>35359</v>
      </c>
      <c r="C1438" s="18">
        <v>924.84503199999995</v>
      </c>
      <c r="D1438" s="160">
        <f t="shared" si="31"/>
        <v>-5.8476722737431652E-3</v>
      </c>
    </row>
    <row r="1439" spans="2:4" x14ac:dyDescent="0.25">
      <c r="B1439" s="12">
        <v>35352</v>
      </c>
      <c r="C1439" s="18">
        <v>930.285034</v>
      </c>
      <c r="D1439" s="160">
        <f t="shared" si="31"/>
        <v>8.5714346135533637E-2</v>
      </c>
    </row>
    <row r="1440" spans="2:4" x14ac:dyDescent="0.25">
      <c r="B1440" s="12">
        <v>35345</v>
      </c>
      <c r="C1440" s="18">
        <v>856.84143100000006</v>
      </c>
      <c r="D1440" s="160">
        <f t="shared" si="31"/>
        <v>-6.3092692044632859E-3</v>
      </c>
    </row>
    <row r="1441" spans="2:4" x14ac:dyDescent="0.25">
      <c r="B1441" s="12">
        <v>35338</v>
      </c>
      <c r="C1441" s="18">
        <v>862.28179899999998</v>
      </c>
      <c r="D1441" s="160">
        <f t="shared" si="31"/>
        <v>7.0945989814232835E-2</v>
      </c>
    </row>
    <row r="1442" spans="2:4" x14ac:dyDescent="0.25">
      <c r="B1442" s="12">
        <v>35331</v>
      </c>
      <c r="C1442" s="18">
        <v>805.158997</v>
      </c>
      <c r="D1442" s="160">
        <f t="shared" si="31"/>
        <v>-1.0033153614913082E-2</v>
      </c>
    </row>
    <row r="1443" spans="2:4" x14ac:dyDescent="0.25">
      <c r="B1443" s="12">
        <v>35324</v>
      </c>
      <c r="C1443" s="18">
        <v>813.31915300000003</v>
      </c>
      <c r="D1443" s="160">
        <f t="shared" si="31"/>
        <v>-5.0793853361182806E-2</v>
      </c>
    </row>
    <row r="1444" spans="2:4" x14ac:dyDescent="0.25">
      <c r="B1444" s="12">
        <v>35317</v>
      </c>
      <c r="C1444" s="18">
        <v>856.84143100000006</v>
      </c>
      <c r="D1444" s="160">
        <f t="shared" si="31"/>
        <v>4.3046183854211995E-2</v>
      </c>
    </row>
    <row r="1445" spans="2:4" x14ac:dyDescent="0.25">
      <c r="B1445" s="12">
        <v>35310</v>
      </c>
      <c r="C1445" s="18">
        <v>821.47985800000004</v>
      </c>
      <c r="D1445" s="160">
        <f t="shared" si="31"/>
        <v>-1.628627046839326E-2</v>
      </c>
    </row>
    <row r="1446" spans="2:4" x14ac:dyDescent="0.25">
      <c r="B1446" s="12">
        <v>35303</v>
      </c>
      <c r="C1446" s="18">
        <v>835.08019999999999</v>
      </c>
      <c r="D1446" s="160">
        <f t="shared" si="31"/>
        <v>0</v>
      </c>
    </row>
    <row r="1447" spans="2:4" x14ac:dyDescent="0.25">
      <c r="B1447" s="12">
        <v>35296</v>
      </c>
      <c r="C1447" s="18">
        <v>835.08019999999999</v>
      </c>
      <c r="D1447" s="160">
        <f t="shared" si="31"/>
        <v>3.7161856368103097E-2</v>
      </c>
    </row>
    <row r="1448" spans="2:4" x14ac:dyDescent="0.25">
      <c r="B1448" s="12">
        <v>35289</v>
      </c>
      <c r="C1448" s="18">
        <v>805.158997</v>
      </c>
      <c r="D1448" s="160">
        <f t="shared" si="31"/>
        <v>3.8595917545711123E-2</v>
      </c>
    </row>
    <row r="1449" spans="2:4" x14ac:dyDescent="0.25">
      <c r="B1449" s="12">
        <v>35282</v>
      </c>
      <c r="C1449" s="18">
        <v>775.237976</v>
      </c>
      <c r="D1449" s="160">
        <f t="shared" si="31"/>
        <v>8.0016365441568649E-3</v>
      </c>
    </row>
    <row r="1450" spans="2:4" x14ac:dyDescent="0.25">
      <c r="B1450" s="12">
        <v>35275</v>
      </c>
      <c r="C1450" s="18">
        <v>769.08404499999995</v>
      </c>
      <c r="D1450" s="160">
        <f t="shared" si="31"/>
        <v>-1.3889100485646733E-2</v>
      </c>
    </row>
    <row r="1451" spans="2:4" x14ac:dyDescent="0.25">
      <c r="B1451" s="12">
        <v>35268</v>
      </c>
      <c r="C1451" s="18">
        <v>779.916382</v>
      </c>
      <c r="D1451" s="160">
        <f t="shared" si="31"/>
        <v>-0.18413558854051271</v>
      </c>
    </row>
    <row r="1452" spans="2:4" x14ac:dyDescent="0.25">
      <c r="B1452" s="12">
        <v>35261</v>
      </c>
      <c r="C1452" s="18">
        <v>955.93872099999999</v>
      </c>
      <c r="D1452" s="160">
        <f t="shared" si="31"/>
        <v>-4.8518329328450238E-2</v>
      </c>
    </row>
    <row r="1453" spans="2:4" x14ac:dyDescent="0.25">
      <c r="B1453" s="12">
        <v>35254</v>
      </c>
      <c r="C1453" s="18">
        <v>1004.6843260000001</v>
      </c>
      <c r="D1453" s="160">
        <f t="shared" si="31"/>
        <v>5.4212092584775551E-3</v>
      </c>
    </row>
    <row r="1454" spans="2:4" x14ac:dyDescent="0.25">
      <c r="B1454" s="12">
        <v>35247</v>
      </c>
      <c r="C1454" s="18">
        <v>999.26709000000005</v>
      </c>
      <c r="D1454" s="160">
        <f t="shared" si="31"/>
        <v>5.1281595500470178E-2</v>
      </c>
    </row>
    <row r="1455" spans="2:4" x14ac:dyDescent="0.25">
      <c r="B1455" s="12">
        <v>35240</v>
      </c>
      <c r="C1455" s="18">
        <v>950.52276600000005</v>
      </c>
      <c r="D1455" s="160">
        <f t="shared" si="31"/>
        <v>5.4053904170000999E-2</v>
      </c>
    </row>
    <row r="1456" spans="2:4" x14ac:dyDescent="0.25">
      <c r="B1456" s="12">
        <v>35233</v>
      </c>
      <c r="C1456" s="18">
        <v>901.77813700000002</v>
      </c>
      <c r="D1456" s="160">
        <f t="shared" si="31"/>
        <v>9.1803609557311372E-2</v>
      </c>
    </row>
    <row r="1457" spans="2:4" x14ac:dyDescent="0.25">
      <c r="B1457" s="12">
        <v>35226</v>
      </c>
      <c r="C1457" s="18">
        <v>825.95269800000005</v>
      </c>
      <c r="D1457" s="160">
        <f t="shared" si="31"/>
        <v>-4.6874978561392333E-2</v>
      </c>
    </row>
    <row r="1458" spans="2:4" x14ac:dyDescent="0.25">
      <c r="B1458" s="12">
        <v>35219</v>
      </c>
      <c r="C1458" s="18">
        <v>866.57330300000001</v>
      </c>
      <c r="D1458" s="160">
        <f t="shared" si="31"/>
        <v>-3.0303591600722823E-2</v>
      </c>
    </row>
    <row r="1459" spans="2:4" x14ac:dyDescent="0.25">
      <c r="B1459" s="12">
        <v>35212</v>
      </c>
      <c r="C1459" s="18">
        <v>893.65423599999997</v>
      </c>
      <c r="D1459" s="160">
        <f t="shared" si="31"/>
        <v>-4.347784306105551E-2</v>
      </c>
    </row>
    <row r="1460" spans="2:4" x14ac:dyDescent="0.25">
      <c r="B1460" s="12">
        <v>35205</v>
      </c>
      <c r="C1460" s="18">
        <v>934.27447500000005</v>
      </c>
      <c r="D1460" s="160">
        <f t="shared" si="31"/>
        <v>5.8112883313817809E-2</v>
      </c>
    </row>
    <row r="1461" spans="2:4" x14ac:dyDescent="0.25">
      <c r="B1461" s="12">
        <v>35198</v>
      </c>
      <c r="C1461" s="18">
        <v>882.96295199999997</v>
      </c>
      <c r="D1461" s="160">
        <f t="shared" si="31"/>
        <v>3.0670704354838207E-3</v>
      </c>
    </row>
    <row r="1462" spans="2:4" x14ac:dyDescent="0.25">
      <c r="B1462" s="12">
        <v>35191</v>
      </c>
      <c r="C1462" s="18">
        <v>880.26312299999995</v>
      </c>
      <c r="D1462" s="160">
        <f t="shared" si="31"/>
        <v>1.2422582053306375E-2</v>
      </c>
    </row>
    <row r="1463" spans="2:4" x14ac:dyDescent="0.25">
      <c r="B1463" s="12">
        <v>35184</v>
      </c>
      <c r="C1463" s="18">
        <v>869.46215800000004</v>
      </c>
      <c r="D1463" s="160">
        <f t="shared" si="31"/>
        <v>-8.5226868386789389E-2</v>
      </c>
    </row>
    <row r="1464" spans="2:4" x14ac:dyDescent="0.25">
      <c r="B1464" s="12">
        <v>35177</v>
      </c>
      <c r="C1464" s="18">
        <v>950.46752900000001</v>
      </c>
      <c r="D1464" s="160">
        <f t="shared" si="31"/>
        <v>6.0240468455295515E-2</v>
      </c>
    </row>
    <row r="1465" spans="2:4" x14ac:dyDescent="0.25">
      <c r="B1465" s="12">
        <v>35170</v>
      </c>
      <c r="C1465" s="18">
        <v>896.464111</v>
      </c>
      <c r="D1465" s="160">
        <f t="shared" si="31"/>
        <v>-2.3529495957062441E-2</v>
      </c>
    </row>
    <row r="1466" spans="2:4" x14ac:dyDescent="0.25">
      <c r="B1466" s="12">
        <v>35163</v>
      </c>
      <c r="C1466" s="18">
        <v>918.06573500000002</v>
      </c>
      <c r="D1466" s="160">
        <f t="shared" si="31"/>
        <v>2.4096473840880872E-2</v>
      </c>
    </row>
    <row r="1467" spans="2:4" x14ac:dyDescent="0.25">
      <c r="B1467" s="12">
        <v>35156</v>
      </c>
      <c r="C1467" s="18">
        <v>896.464111</v>
      </c>
      <c r="D1467" s="160">
        <f t="shared" si="31"/>
        <v>9.2105344379007636E-2</v>
      </c>
    </row>
    <row r="1468" spans="2:4" x14ac:dyDescent="0.25">
      <c r="B1468" s="12">
        <v>35149</v>
      </c>
      <c r="C1468" s="18">
        <v>820.85864300000003</v>
      </c>
      <c r="D1468" s="160">
        <f t="shared" si="31"/>
        <v>2.3568812549156437E-2</v>
      </c>
    </row>
    <row r="1469" spans="2:4" x14ac:dyDescent="0.25">
      <c r="B1469" s="12">
        <v>35142</v>
      </c>
      <c r="C1469" s="18">
        <v>801.95745799999997</v>
      </c>
      <c r="D1469" s="160">
        <f t="shared" si="31"/>
        <v>-1.9801555167082041E-2</v>
      </c>
    </row>
    <row r="1470" spans="2:4" x14ac:dyDescent="0.25">
      <c r="B1470" s="12">
        <v>35135</v>
      </c>
      <c r="C1470" s="18">
        <v>818.15826400000003</v>
      </c>
      <c r="D1470" s="160">
        <f t="shared" si="31"/>
        <v>0.1058390910825715</v>
      </c>
    </row>
    <row r="1471" spans="2:4" x14ac:dyDescent="0.25">
      <c r="B1471" s="12">
        <v>35128</v>
      </c>
      <c r="C1471" s="18">
        <v>739.85290499999996</v>
      </c>
      <c r="D1471" s="160">
        <f t="shared" si="31"/>
        <v>-7.2462207319629046E-3</v>
      </c>
    </row>
    <row r="1472" spans="2:4" x14ac:dyDescent="0.25">
      <c r="B1472" s="12">
        <v>35121</v>
      </c>
      <c r="C1472" s="18">
        <v>745.25317399999994</v>
      </c>
      <c r="D1472" s="160">
        <f t="shared" si="31"/>
        <v>-3.6101926827183384E-3</v>
      </c>
    </row>
    <row r="1473" spans="2:4" x14ac:dyDescent="0.25">
      <c r="B1473" s="12">
        <v>35114</v>
      </c>
      <c r="C1473" s="18">
        <v>747.95343000000003</v>
      </c>
      <c r="D1473" s="160">
        <f t="shared" si="31"/>
        <v>-2.1201666623078097E-2</v>
      </c>
    </row>
    <row r="1474" spans="2:4" x14ac:dyDescent="0.25">
      <c r="B1474" s="12">
        <v>35107</v>
      </c>
      <c r="C1474" s="18">
        <v>764.15478499999995</v>
      </c>
      <c r="D1474" s="160">
        <f t="shared" si="31"/>
        <v>3.2846907589015872E-2</v>
      </c>
    </row>
    <row r="1475" spans="2:4" x14ac:dyDescent="0.25">
      <c r="B1475" s="12">
        <v>35100</v>
      </c>
      <c r="C1475" s="18">
        <v>739.85290499999996</v>
      </c>
      <c r="D1475" s="160">
        <f t="shared" ref="D1475:D1538" si="32">C1475/C1476-1</f>
        <v>1.1070541447119275E-2</v>
      </c>
    </row>
    <row r="1476" spans="2:4" x14ac:dyDescent="0.25">
      <c r="B1476" s="12">
        <v>35093</v>
      </c>
      <c r="C1476" s="18">
        <v>731.75201400000003</v>
      </c>
      <c r="D1476" s="160">
        <f t="shared" si="32"/>
        <v>4.6459784951454308E-2</v>
      </c>
    </row>
    <row r="1477" spans="2:4" x14ac:dyDescent="0.25">
      <c r="B1477" s="12">
        <v>35086</v>
      </c>
      <c r="C1477" s="18">
        <v>699.26434300000005</v>
      </c>
      <c r="D1477" s="160">
        <f t="shared" si="32"/>
        <v>2.7668179477830623E-2</v>
      </c>
    </row>
    <row r="1478" spans="2:4" x14ac:dyDescent="0.25">
      <c r="B1478" s="12">
        <v>35079</v>
      </c>
      <c r="C1478" s="18">
        <v>680.43786599999999</v>
      </c>
      <c r="D1478" s="160">
        <f t="shared" si="32"/>
        <v>-2.6923261837190626E-2</v>
      </c>
    </row>
    <row r="1479" spans="2:4" x14ac:dyDescent="0.25">
      <c r="B1479" s="12">
        <v>35072</v>
      </c>
      <c r="C1479" s="18">
        <v>699.26434300000005</v>
      </c>
      <c r="D1479" s="160">
        <f t="shared" si="32"/>
        <v>0.10169535124221585</v>
      </c>
    </row>
    <row r="1480" spans="2:4" x14ac:dyDescent="0.25">
      <c r="B1480" s="12">
        <v>35065</v>
      </c>
      <c r="C1480" s="18">
        <v>634.71661400000005</v>
      </c>
      <c r="D1480" s="160">
        <f t="shared" si="32"/>
        <v>-6.3492121738157103E-2</v>
      </c>
    </row>
    <row r="1481" spans="2:4" x14ac:dyDescent="0.25">
      <c r="B1481" s="12">
        <v>35058</v>
      </c>
      <c r="C1481" s="18">
        <v>677.74829099999999</v>
      </c>
      <c r="D1481" s="160">
        <f t="shared" si="32"/>
        <v>4.1322218929742416E-2</v>
      </c>
    </row>
    <row r="1482" spans="2:4" x14ac:dyDescent="0.25">
      <c r="B1482" s="12">
        <v>35051</v>
      </c>
      <c r="C1482" s="18">
        <v>650.85357699999997</v>
      </c>
      <c r="D1482" s="160">
        <f t="shared" si="32"/>
        <v>1.2552090528744175E-2</v>
      </c>
    </row>
    <row r="1483" spans="2:4" x14ac:dyDescent="0.25">
      <c r="B1483" s="12">
        <v>35044</v>
      </c>
      <c r="C1483" s="18">
        <v>642.78527799999995</v>
      </c>
      <c r="D1483" s="160">
        <f t="shared" si="32"/>
        <v>-2.84550274938562E-2</v>
      </c>
    </row>
    <row r="1484" spans="2:4" x14ac:dyDescent="0.25">
      <c r="B1484" s="12">
        <v>35037</v>
      </c>
      <c r="C1484" s="18">
        <v>661.61144999999999</v>
      </c>
      <c r="D1484" s="160">
        <f t="shared" si="32"/>
        <v>6.956507210762175E-2</v>
      </c>
    </row>
    <row r="1485" spans="2:4" x14ac:dyDescent="0.25">
      <c r="B1485" s="12">
        <v>35030</v>
      </c>
      <c r="C1485" s="18">
        <v>618.57989499999996</v>
      </c>
      <c r="D1485" s="160">
        <f t="shared" si="32"/>
        <v>4.3667717772439829E-3</v>
      </c>
    </row>
    <row r="1486" spans="2:4" x14ac:dyDescent="0.25">
      <c r="B1486" s="12">
        <v>35023</v>
      </c>
      <c r="C1486" s="18">
        <v>615.89044200000001</v>
      </c>
      <c r="D1486" s="160">
        <f t="shared" si="32"/>
        <v>-1.2930723253871013E-2</v>
      </c>
    </row>
    <row r="1487" spans="2:4" x14ac:dyDescent="0.25">
      <c r="B1487" s="12">
        <v>35016</v>
      </c>
      <c r="C1487" s="18">
        <v>623.95867899999996</v>
      </c>
      <c r="D1487" s="160">
        <f t="shared" si="32"/>
        <v>4.504441205299381E-2</v>
      </c>
    </row>
    <row r="1488" spans="2:4" x14ac:dyDescent="0.25">
      <c r="B1488" s="12">
        <v>35009</v>
      </c>
      <c r="C1488" s="18">
        <v>597.06426999999996</v>
      </c>
      <c r="D1488" s="160">
        <f t="shared" si="32"/>
        <v>9.5728963299925862E-3</v>
      </c>
    </row>
    <row r="1489" spans="2:4" x14ac:dyDescent="0.25">
      <c r="B1489" s="12">
        <v>35002</v>
      </c>
      <c r="C1489" s="18">
        <v>591.40283199999999</v>
      </c>
      <c r="D1489" s="160">
        <f t="shared" si="32"/>
        <v>0.10500026387033312</v>
      </c>
    </row>
    <row r="1490" spans="2:4" x14ac:dyDescent="0.25">
      <c r="B1490" s="12">
        <v>34995</v>
      </c>
      <c r="C1490" s="18">
        <v>535.20605499999999</v>
      </c>
      <c r="D1490" s="160">
        <f t="shared" si="32"/>
        <v>-6.9767816760780033E-2</v>
      </c>
    </row>
    <row r="1491" spans="2:4" x14ac:dyDescent="0.25">
      <c r="B1491" s="12">
        <v>34988</v>
      </c>
      <c r="C1491" s="18">
        <v>575.34674099999995</v>
      </c>
      <c r="D1491" s="160">
        <f t="shared" si="32"/>
        <v>2.8708630362526577E-2</v>
      </c>
    </row>
    <row r="1492" spans="2:4" x14ac:dyDescent="0.25">
      <c r="B1492" s="12">
        <v>34981</v>
      </c>
      <c r="C1492" s="18">
        <v>559.29028300000004</v>
      </c>
      <c r="D1492" s="160">
        <f t="shared" si="32"/>
        <v>-4.5662719872260116E-2</v>
      </c>
    </row>
    <row r="1493" spans="2:4" x14ac:dyDescent="0.25">
      <c r="B1493" s="12">
        <v>34974</v>
      </c>
      <c r="C1493" s="18">
        <v>586.05096400000002</v>
      </c>
      <c r="D1493" s="160">
        <f t="shared" si="32"/>
        <v>-2.666591368826321E-2</v>
      </c>
    </row>
    <row r="1494" spans="2:4" x14ac:dyDescent="0.25">
      <c r="B1494" s="12">
        <v>34967</v>
      </c>
      <c r="C1494" s="18">
        <v>602.10668899999996</v>
      </c>
      <c r="D1494" s="160">
        <f t="shared" si="32"/>
        <v>1.3512760838165994E-2</v>
      </c>
    </row>
    <row r="1495" spans="2:4" x14ac:dyDescent="0.25">
      <c r="B1495" s="12">
        <v>34960</v>
      </c>
      <c r="C1495" s="18">
        <v>594.07904099999996</v>
      </c>
      <c r="D1495" s="160">
        <f t="shared" si="32"/>
        <v>-3.4782242156671583E-2</v>
      </c>
    </row>
    <row r="1496" spans="2:4" x14ac:dyDescent="0.25">
      <c r="B1496" s="12">
        <v>34953</v>
      </c>
      <c r="C1496" s="18">
        <v>615.48706100000004</v>
      </c>
      <c r="D1496" s="160">
        <f t="shared" si="32"/>
        <v>5.0227879157622279E-2</v>
      </c>
    </row>
    <row r="1497" spans="2:4" x14ac:dyDescent="0.25">
      <c r="B1497" s="12">
        <v>34946</v>
      </c>
      <c r="C1497" s="18">
        <v>586.05096400000002</v>
      </c>
      <c r="D1497" s="160">
        <f t="shared" si="32"/>
        <v>3.3019342093317139E-2</v>
      </c>
    </row>
    <row r="1498" spans="2:4" x14ac:dyDescent="0.25">
      <c r="B1498" s="12">
        <v>34939</v>
      </c>
      <c r="C1498" s="18">
        <v>567.31848100000002</v>
      </c>
      <c r="D1498" s="160">
        <f t="shared" si="32"/>
        <v>9.8445385631116711E-2</v>
      </c>
    </row>
    <row r="1499" spans="2:4" x14ac:dyDescent="0.25">
      <c r="B1499" s="12">
        <v>34932</v>
      </c>
      <c r="C1499" s="18">
        <v>516.47399900000005</v>
      </c>
      <c r="D1499" s="160">
        <f t="shared" si="32"/>
        <v>1.0471182114057953E-2</v>
      </c>
    </row>
    <row r="1500" spans="2:4" x14ac:dyDescent="0.25">
      <c r="B1500" s="12">
        <v>34925</v>
      </c>
      <c r="C1500" s="18">
        <v>511.12194799999997</v>
      </c>
      <c r="D1500" s="160">
        <f t="shared" si="32"/>
        <v>-1.0362672681224483E-2</v>
      </c>
    </row>
    <row r="1501" spans="2:4" x14ac:dyDescent="0.25">
      <c r="B1501" s="12">
        <v>34918</v>
      </c>
      <c r="C1501" s="18">
        <v>516.47399900000005</v>
      </c>
      <c r="D1501" s="160">
        <f t="shared" si="32"/>
        <v>-3.9800695721262769E-2</v>
      </c>
    </row>
    <row r="1502" spans="2:4" x14ac:dyDescent="0.25">
      <c r="B1502" s="12">
        <v>34911</v>
      </c>
      <c r="C1502" s="18">
        <v>537.88207999999997</v>
      </c>
      <c r="D1502" s="160">
        <f t="shared" si="32"/>
        <v>1.0024996369544237E-2</v>
      </c>
    </row>
    <row r="1503" spans="2:4" x14ac:dyDescent="0.25">
      <c r="B1503" s="12">
        <v>34904</v>
      </c>
      <c r="C1503" s="18">
        <v>532.54333499999996</v>
      </c>
      <c r="D1503" s="160">
        <f t="shared" si="32"/>
        <v>1.0100553444538196E-2</v>
      </c>
    </row>
    <row r="1504" spans="2:4" x14ac:dyDescent="0.25">
      <c r="B1504" s="12">
        <v>34897</v>
      </c>
      <c r="C1504" s="18">
        <v>527.21813999999995</v>
      </c>
      <c r="D1504" s="160">
        <f t="shared" si="32"/>
        <v>-9.9995524307895378E-3</v>
      </c>
    </row>
    <row r="1505" spans="2:4" x14ac:dyDescent="0.25">
      <c r="B1505" s="12">
        <v>34890</v>
      </c>
      <c r="C1505" s="18">
        <v>532.54333499999996</v>
      </c>
      <c r="D1505" s="160">
        <f t="shared" si="32"/>
        <v>1.0100553444538196E-2</v>
      </c>
    </row>
    <row r="1506" spans="2:4" x14ac:dyDescent="0.25">
      <c r="B1506" s="12">
        <v>34883</v>
      </c>
      <c r="C1506" s="18">
        <v>527.21813999999995</v>
      </c>
      <c r="D1506" s="160">
        <f t="shared" si="32"/>
        <v>-1.4924821637928187E-2</v>
      </c>
    </row>
    <row r="1507" spans="2:4" x14ac:dyDescent="0.25">
      <c r="B1507" s="12">
        <v>34876</v>
      </c>
      <c r="C1507" s="18">
        <v>535.20599400000003</v>
      </c>
      <c r="D1507" s="160">
        <f t="shared" si="32"/>
        <v>5.2355648731944315E-2</v>
      </c>
    </row>
    <row r="1508" spans="2:4" x14ac:dyDescent="0.25">
      <c r="B1508" s="12">
        <v>34869</v>
      </c>
      <c r="C1508" s="18">
        <v>508.57900999999998</v>
      </c>
      <c r="D1508" s="160">
        <f t="shared" si="32"/>
        <v>-8.6124223021465607E-2</v>
      </c>
    </row>
    <row r="1509" spans="2:4" x14ac:dyDescent="0.25">
      <c r="B1509" s="12">
        <v>34862</v>
      </c>
      <c r="C1509" s="18">
        <v>556.50781300000006</v>
      </c>
      <c r="D1509" s="160">
        <f t="shared" si="32"/>
        <v>4.50000524370473E-2</v>
      </c>
    </row>
    <row r="1510" spans="2:4" x14ac:dyDescent="0.25">
      <c r="B1510" s="12">
        <v>34855</v>
      </c>
      <c r="C1510" s="18">
        <v>532.54333499999996</v>
      </c>
      <c r="D1510" s="160">
        <f t="shared" si="32"/>
        <v>0</v>
      </c>
    </row>
    <row r="1511" spans="2:4" x14ac:dyDescent="0.25">
      <c r="B1511" s="12">
        <v>34848</v>
      </c>
      <c r="C1511" s="18">
        <v>532.54333499999996</v>
      </c>
      <c r="D1511" s="160">
        <f t="shared" si="32"/>
        <v>4.7120161329505139E-2</v>
      </c>
    </row>
    <row r="1512" spans="2:4" x14ac:dyDescent="0.25">
      <c r="B1512" s="12">
        <v>34841</v>
      </c>
      <c r="C1512" s="18">
        <v>508.57900999999998</v>
      </c>
      <c r="D1512" s="160">
        <f t="shared" si="32"/>
        <v>1.0582266293782006E-2</v>
      </c>
    </row>
    <row r="1513" spans="2:4" x14ac:dyDescent="0.25">
      <c r="B1513" s="12">
        <v>34834</v>
      </c>
      <c r="C1513" s="18">
        <v>503.25344799999999</v>
      </c>
      <c r="D1513" s="160">
        <f t="shared" si="32"/>
        <v>2.1621392194909106E-2</v>
      </c>
    </row>
    <row r="1514" spans="2:4" x14ac:dyDescent="0.25">
      <c r="B1514" s="12">
        <v>34827</v>
      </c>
      <c r="C1514" s="18">
        <v>492.60269199999999</v>
      </c>
      <c r="D1514" s="160">
        <f t="shared" si="32"/>
        <v>3.2100901035295726E-2</v>
      </c>
    </row>
    <row r="1515" spans="2:4" x14ac:dyDescent="0.25">
      <c r="B1515" s="12">
        <v>34820</v>
      </c>
      <c r="C1515" s="18">
        <v>477.28152499999999</v>
      </c>
      <c r="D1515" s="160">
        <f t="shared" si="32"/>
        <v>-5.2631550218178114E-2</v>
      </c>
    </row>
    <row r="1516" spans="2:4" x14ac:dyDescent="0.25">
      <c r="B1516" s="12">
        <v>34813</v>
      </c>
      <c r="C1516" s="18">
        <v>503.79714999999999</v>
      </c>
      <c r="D1516" s="160">
        <f t="shared" si="32"/>
        <v>1.0638427838276732E-2</v>
      </c>
    </row>
    <row r="1517" spans="2:4" x14ac:dyDescent="0.25">
      <c r="B1517" s="12">
        <v>34806</v>
      </c>
      <c r="C1517" s="18">
        <v>498.49395800000002</v>
      </c>
      <c r="D1517" s="160">
        <f t="shared" si="32"/>
        <v>9.9414879016439306E-2</v>
      </c>
    </row>
    <row r="1518" spans="2:4" x14ac:dyDescent="0.25">
      <c r="B1518" s="12">
        <v>34799</v>
      </c>
      <c r="C1518" s="18">
        <v>453.41751099999999</v>
      </c>
      <c r="D1518" s="160">
        <f t="shared" si="32"/>
        <v>6.2111677048290126E-2</v>
      </c>
    </row>
    <row r="1519" spans="2:4" x14ac:dyDescent="0.25">
      <c r="B1519" s="12">
        <v>34792</v>
      </c>
      <c r="C1519" s="18">
        <v>426.90191700000003</v>
      </c>
      <c r="D1519" s="160">
        <f t="shared" si="32"/>
        <v>-1.2270081703268265E-2</v>
      </c>
    </row>
    <row r="1520" spans="2:4" x14ac:dyDescent="0.25">
      <c r="B1520" s="12">
        <v>34785</v>
      </c>
      <c r="C1520" s="18">
        <v>432.20510899999999</v>
      </c>
      <c r="D1520" s="160">
        <f t="shared" si="32"/>
        <v>8.6666975079993769E-2</v>
      </c>
    </row>
    <row r="1521" spans="2:4" x14ac:dyDescent="0.25">
      <c r="B1521" s="12">
        <v>34778</v>
      </c>
      <c r="C1521" s="18">
        <v>397.73464999999999</v>
      </c>
      <c r="D1521" s="160">
        <f t="shared" si="32"/>
        <v>-1.3157900450032511E-2</v>
      </c>
    </row>
    <row r="1522" spans="2:4" x14ac:dyDescent="0.25">
      <c r="B1522" s="12">
        <v>34771</v>
      </c>
      <c r="C1522" s="18">
        <v>403.037781</v>
      </c>
      <c r="D1522" s="160">
        <f t="shared" si="32"/>
        <v>0</v>
      </c>
    </row>
    <row r="1523" spans="2:4" x14ac:dyDescent="0.25">
      <c r="B1523" s="12">
        <v>34764</v>
      </c>
      <c r="C1523" s="18">
        <v>403.037781</v>
      </c>
      <c r="D1523" s="160">
        <f t="shared" si="32"/>
        <v>-1.9354883934583289E-2</v>
      </c>
    </row>
    <row r="1524" spans="2:4" x14ac:dyDescent="0.25">
      <c r="B1524" s="12">
        <v>34757</v>
      </c>
      <c r="C1524" s="18">
        <v>410.99249300000002</v>
      </c>
      <c r="D1524" s="160">
        <f t="shared" si="32"/>
        <v>-1.273856905616999E-2</v>
      </c>
    </row>
    <row r="1525" spans="2:4" x14ac:dyDescent="0.25">
      <c r="B1525" s="12">
        <v>34750</v>
      </c>
      <c r="C1525" s="18">
        <v>416.295502</v>
      </c>
      <c r="D1525" s="160">
        <f t="shared" si="32"/>
        <v>6.8027095609112687E-2</v>
      </c>
    </row>
    <row r="1526" spans="2:4" x14ac:dyDescent="0.25">
      <c r="B1526" s="12">
        <v>34743</v>
      </c>
      <c r="C1526" s="18">
        <v>389.77990699999998</v>
      </c>
      <c r="D1526" s="160">
        <f t="shared" si="32"/>
        <v>4.9999813452449082E-2</v>
      </c>
    </row>
    <row r="1527" spans="2:4" x14ac:dyDescent="0.25">
      <c r="B1527" s="12">
        <v>34736</v>
      </c>
      <c r="C1527" s="18">
        <v>371.21902499999999</v>
      </c>
      <c r="D1527" s="160">
        <f t="shared" si="32"/>
        <v>1.4492845312912728E-2</v>
      </c>
    </row>
    <row r="1528" spans="2:4" x14ac:dyDescent="0.25">
      <c r="B1528" s="12">
        <v>34729</v>
      </c>
      <c r="C1528" s="18">
        <v>365.915863</v>
      </c>
      <c r="D1528" s="160">
        <f t="shared" si="32"/>
        <v>-1.4285803374436412E-2</v>
      </c>
    </row>
    <row r="1529" spans="2:4" x14ac:dyDescent="0.25">
      <c r="B1529" s="12">
        <v>34722</v>
      </c>
      <c r="C1529" s="18">
        <v>371.21902499999999</v>
      </c>
      <c r="D1529" s="160">
        <f t="shared" si="32"/>
        <v>-4.109567792257085E-2</v>
      </c>
    </row>
    <row r="1530" spans="2:4" x14ac:dyDescent="0.25">
      <c r="B1530" s="12">
        <v>34715</v>
      </c>
      <c r="C1530" s="18">
        <v>387.12832600000002</v>
      </c>
      <c r="D1530" s="160">
        <f t="shared" si="32"/>
        <v>3.3994760666357315E-2</v>
      </c>
    </row>
    <row r="1531" spans="2:4" x14ac:dyDescent="0.25">
      <c r="B1531" s="12">
        <v>34708</v>
      </c>
      <c r="C1531" s="18">
        <v>374.400665</v>
      </c>
      <c r="D1531" s="160">
        <f t="shared" si="32"/>
        <v>-6.5789895572513135E-2</v>
      </c>
    </row>
    <row r="1532" spans="2:4" x14ac:dyDescent="0.25">
      <c r="B1532" s="12">
        <v>34701</v>
      </c>
      <c r="C1532" s="18">
        <v>400.76709</v>
      </c>
      <c r="D1532" s="160">
        <f t="shared" si="32"/>
        <v>2.7027205027557066E-2</v>
      </c>
    </row>
    <row r="1533" spans="2:4" x14ac:dyDescent="0.25">
      <c r="B1533" s="12">
        <v>34694</v>
      </c>
      <c r="C1533" s="18">
        <v>390.22052000000002</v>
      </c>
      <c r="D1533" s="160">
        <f t="shared" si="32"/>
        <v>-3.2679470775285657E-2</v>
      </c>
    </row>
    <row r="1534" spans="2:4" x14ac:dyDescent="0.25">
      <c r="B1534" s="12">
        <v>34687</v>
      </c>
      <c r="C1534" s="18">
        <v>403.40353399999998</v>
      </c>
      <c r="D1534" s="160">
        <f t="shared" si="32"/>
        <v>6.5784942571007754E-3</v>
      </c>
    </row>
    <row r="1535" spans="2:4" x14ac:dyDescent="0.25">
      <c r="B1535" s="12">
        <v>34680</v>
      </c>
      <c r="C1535" s="18">
        <v>400.76709</v>
      </c>
      <c r="D1535" s="160">
        <f t="shared" si="32"/>
        <v>4.1095834826059052E-2</v>
      </c>
    </row>
    <row r="1536" spans="2:4" x14ac:dyDescent="0.25">
      <c r="B1536" s="12">
        <v>34673</v>
      </c>
      <c r="C1536" s="18">
        <v>384.94735700000001</v>
      </c>
      <c r="D1536" s="160">
        <f t="shared" si="32"/>
        <v>-6.410225162644001E-2</v>
      </c>
    </row>
    <row r="1537" spans="2:4" x14ac:dyDescent="0.25">
      <c r="B1537" s="12">
        <v>34666</v>
      </c>
      <c r="C1537" s="18">
        <v>411.31347699999998</v>
      </c>
      <c r="D1537" s="160">
        <f t="shared" si="32"/>
        <v>-3.1056484359317627E-2</v>
      </c>
    </row>
    <row r="1538" spans="2:4" x14ac:dyDescent="0.25">
      <c r="B1538" s="12">
        <v>34659</v>
      </c>
      <c r="C1538" s="18">
        <v>424.49685699999998</v>
      </c>
      <c r="D1538" s="160">
        <f t="shared" si="32"/>
        <v>-5.2940287003473196E-2</v>
      </c>
    </row>
    <row r="1539" spans="2:4" x14ac:dyDescent="0.25">
      <c r="B1539" s="12">
        <v>34652</v>
      </c>
      <c r="C1539" s="18">
        <v>448.22607399999998</v>
      </c>
      <c r="D1539" s="160">
        <f t="shared" ref="D1539:D1602" si="33">C1539/C1540-1</f>
        <v>-6.0773910469124837E-2</v>
      </c>
    </row>
    <row r="1540" spans="2:4" x14ac:dyDescent="0.25">
      <c r="B1540" s="12">
        <v>34645</v>
      </c>
      <c r="C1540" s="18">
        <v>477.22915599999999</v>
      </c>
      <c r="D1540" s="160">
        <f t="shared" si="33"/>
        <v>-5.4944471105026205E-3</v>
      </c>
    </row>
    <row r="1541" spans="2:4" x14ac:dyDescent="0.25">
      <c r="B1541" s="12">
        <v>34638</v>
      </c>
      <c r="C1541" s="18">
        <v>479.86575299999998</v>
      </c>
      <c r="D1541" s="160">
        <f t="shared" si="33"/>
        <v>-1.1216566156042607E-3</v>
      </c>
    </row>
    <row r="1542" spans="2:4" x14ac:dyDescent="0.25">
      <c r="B1542" s="12">
        <v>34631</v>
      </c>
      <c r="C1542" s="18">
        <v>480.40460200000001</v>
      </c>
      <c r="D1542" s="160">
        <f t="shared" si="33"/>
        <v>-1.6128914828093421E-2</v>
      </c>
    </row>
    <row r="1543" spans="2:4" x14ac:dyDescent="0.25">
      <c r="B1543" s="12">
        <v>34624</v>
      </c>
      <c r="C1543" s="18">
        <v>488.28002900000001</v>
      </c>
      <c r="D1543" s="160">
        <f t="shared" si="33"/>
        <v>2.7624410540010524E-2</v>
      </c>
    </row>
    <row r="1544" spans="2:4" x14ac:dyDescent="0.25">
      <c r="B1544" s="12">
        <v>34617</v>
      </c>
      <c r="C1544" s="18">
        <v>475.15417500000001</v>
      </c>
      <c r="D1544" s="160">
        <f t="shared" si="33"/>
        <v>1.6853611468590435E-2</v>
      </c>
    </row>
    <row r="1545" spans="2:4" x14ac:dyDescent="0.25">
      <c r="B1545" s="12">
        <v>34610</v>
      </c>
      <c r="C1545" s="18">
        <v>467.278839</v>
      </c>
      <c r="D1545" s="160">
        <f t="shared" si="33"/>
        <v>3.4883310437819448E-2</v>
      </c>
    </row>
    <row r="1546" spans="2:4" x14ac:dyDescent="0.25">
      <c r="B1546" s="12">
        <v>34603</v>
      </c>
      <c r="C1546" s="18">
        <v>451.52804600000002</v>
      </c>
      <c r="D1546" s="160">
        <f t="shared" si="33"/>
        <v>0</v>
      </c>
    </row>
    <row r="1547" spans="2:4" x14ac:dyDescent="0.25">
      <c r="B1547" s="12">
        <v>34596</v>
      </c>
      <c r="C1547" s="18">
        <v>451.52804600000002</v>
      </c>
      <c r="D1547" s="160">
        <f t="shared" si="33"/>
        <v>-5.4944545445144044E-2</v>
      </c>
    </row>
    <row r="1548" spans="2:4" x14ac:dyDescent="0.25">
      <c r="B1548" s="12">
        <v>34589</v>
      </c>
      <c r="C1548" s="18">
        <v>477.77941900000002</v>
      </c>
      <c r="D1548" s="160">
        <f t="shared" si="33"/>
        <v>-5.4645250879590268E-3</v>
      </c>
    </row>
    <row r="1549" spans="2:4" x14ac:dyDescent="0.25">
      <c r="B1549" s="12">
        <v>34582</v>
      </c>
      <c r="C1549" s="18">
        <v>480.40460200000001</v>
      </c>
      <c r="D1549" s="160">
        <f t="shared" si="33"/>
        <v>-1.6128914828093421E-2</v>
      </c>
    </row>
    <row r="1550" spans="2:4" x14ac:dyDescent="0.25">
      <c r="B1550" s="12">
        <v>34575</v>
      </c>
      <c r="C1550" s="18">
        <v>488.28002900000001</v>
      </c>
      <c r="D1550" s="160">
        <f t="shared" si="33"/>
        <v>6.896548130753577E-2</v>
      </c>
    </row>
    <row r="1551" spans="2:4" x14ac:dyDescent="0.25">
      <c r="B1551" s="12">
        <v>34568</v>
      </c>
      <c r="C1551" s="18">
        <v>456.77810699999998</v>
      </c>
      <c r="D1551" s="160">
        <f t="shared" si="33"/>
        <v>1.1627319823229731E-2</v>
      </c>
    </row>
    <row r="1552" spans="2:4" x14ac:dyDescent="0.25">
      <c r="B1552" s="12">
        <v>34561</v>
      </c>
      <c r="C1552" s="18">
        <v>451.52804600000002</v>
      </c>
      <c r="D1552" s="160">
        <f t="shared" si="33"/>
        <v>-4.4444212971406549E-2</v>
      </c>
    </row>
    <row r="1553" spans="2:4" x14ac:dyDescent="0.25">
      <c r="B1553" s="12">
        <v>34554</v>
      </c>
      <c r="C1553" s="18">
        <v>472.52923600000003</v>
      </c>
      <c r="D1553" s="160">
        <f t="shared" si="33"/>
        <v>-3.2257704727874481E-2</v>
      </c>
    </row>
    <row r="1554" spans="2:4" x14ac:dyDescent="0.25">
      <c r="B1554" s="12">
        <v>34547</v>
      </c>
      <c r="C1554" s="18">
        <v>488.28002900000001</v>
      </c>
      <c r="D1554" s="160">
        <f t="shared" si="33"/>
        <v>-1.6846622470581218E-2</v>
      </c>
    </row>
    <row r="1555" spans="2:4" x14ac:dyDescent="0.25">
      <c r="B1555" s="12">
        <v>34540</v>
      </c>
      <c r="C1555" s="18">
        <v>496.64685100000003</v>
      </c>
      <c r="D1555" s="160">
        <f t="shared" si="33"/>
        <v>-3.0612722148707139E-2</v>
      </c>
    </row>
    <row r="1556" spans="2:4" x14ac:dyDescent="0.25">
      <c r="B1556" s="12">
        <v>34533</v>
      </c>
      <c r="C1556" s="18">
        <v>512.33068800000001</v>
      </c>
      <c r="D1556" s="160">
        <f t="shared" si="33"/>
        <v>3.1579455237500387E-2</v>
      </c>
    </row>
    <row r="1557" spans="2:4" x14ac:dyDescent="0.25">
      <c r="B1557" s="12">
        <v>34526</v>
      </c>
      <c r="C1557" s="18">
        <v>496.64685100000003</v>
      </c>
      <c r="D1557" s="160">
        <f t="shared" si="33"/>
        <v>2.7027065311533205E-2</v>
      </c>
    </row>
    <row r="1558" spans="2:4" x14ac:dyDescent="0.25">
      <c r="B1558" s="12">
        <v>34519</v>
      </c>
      <c r="C1558" s="18">
        <v>483.577179</v>
      </c>
      <c r="D1558" s="160">
        <f t="shared" si="33"/>
        <v>0</v>
      </c>
    </row>
    <row r="1559" spans="2:4" x14ac:dyDescent="0.25">
      <c r="B1559" s="12">
        <v>34512</v>
      </c>
      <c r="C1559" s="18">
        <v>483.577179</v>
      </c>
      <c r="D1559" s="160">
        <f t="shared" si="33"/>
        <v>5.1136047701187737E-2</v>
      </c>
    </row>
    <row r="1560" spans="2:4" x14ac:dyDescent="0.25">
      <c r="B1560" s="12">
        <v>34505</v>
      </c>
      <c r="C1560" s="18">
        <v>460.051941</v>
      </c>
      <c r="D1560" s="160">
        <f t="shared" si="33"/>
        <v>2.3255868731325569E-2</v>
      </c>
    </row>
    <row r="1561" spans="2:4" x14ac:dyDescent="0.25">
      <c r="B1561" s="12">
        <v>34498</v>
      </c>
      <c r="C1561" s="18">
        <v>449.59619099999998</v>
      </c>
      <c r="D1561" s="160">
        <f t="shared" si="33"/>
        <v>6.1728163312555706E-2</v>
      </c>
    </row>
    <row r="1562" spans="2:4" x14ac:dyDescent="0.25">
      <c r="B1562" s="12">
        <v>34491</v>
      </c>
      <c r="C1562" s="18">
        <v>423.45697000000001</v>
      </c>
      <c r="D1562" s="160">
        <f t="shared" si="33"/>
        <v>-1.818182104842414E-2</v>
      </c>
    </row>
    <row r="1563" spans="2:4" x14ac:dyDescent="0.25">
      <c r="B1563" s="12">
        <v>34484</v>
      </c>
      <c r="C1563" s="18">
        <v>431.298767</v>
      </c>
      <c r="D1563" s="160">
        <f t="shared" si="33"/>
        <v>-4.0697462225608549E-2</v>
      </c>
    </row>
    <row r="1564" spans="2:4" x14ac:dyDescent="0.25">
      <c r="B1564" s="12">
        <v>34477</v>
      </c>
      <c r="C1564" s="18">
        <v>449.59619099999998</v>
      </c>
      <c r="D1564" s="160">
        <f t="shared" si="33"/>
        <v>4.2424011845134668E-2</v>
      </c>
    </row>
    <row r="1565" spans="2:4" x14ac:dyDescent="0.25">
      <c r="B1565" s="12">
        <v>34470</v>
      </c>
      <c r="C1565" s="18">
        <v>431.298767</v>
      </c>
      <c r="D1565" s="160">
        <f t="shared" si="33"/>
        <v>-6.0240049369013615E-3</v>
      </c>
    </row>
    <row r="1566" spans="2:4" x14ac:dyDescent="0.25">
      <c r="B1566" s="12">
        <v>34463</v>
      </c>
      <c r="C1566" s="18">
        <v>433.91265900000002</v>
      </c>
      <c r="D1566" s="160">
        <f t="shared" si="33"/>
        <v>-1.2876835956846189E-2</v>
      </c>
    </row>
    <row r="1567" spans="2:4" x14ac:dyDescent="0.25">
      <c r="B1567" s="12">
        <v>34456</v>
      </c>
      <c r="C1567" s="18">
        <v>439.572968</v>
      </c>
      <c r="D1567" s="160">
        <f t="shared" si="33"/>
        <v>5.9526399861855595E-3</v>
      </c>
    </row>
    <row r="1568" spans="2:4" x14ac:dyDescent="0.25">
      <c r="B1568" s="12">
        <v>34449</v>
      </c>
      <c r="C1568" s="18">
        <v>436.97183200000001</v>
      </c>
      <c r="D1568" s="160">
        <f t="shared" si="33"/>
        <v>3.7036744513877506E-2</v>
      </c>
    </row>
    <row r="1569" spans="2:4" x14ac:dyDescent="0.25">
      <c r="B1569" s="12">
        <v>34442</v>
      </c>
      <c r="C1569" s="18">
        <v>421.365814</v>
      </c>
      <c r="D1569" s="160">
        <f t="shared" si="33"/>
        <v>-1.8181677190470036E-2</v>
      </c>
    </row>
    <row r="1570" spans="2:4" x14ac:dyDescent="0.25">
      <c r="B1570" s="12">
        <v>34435</v>
      </c>
      <c r="C1570" s="18">
        <v>429.16882299999997</v>
      </c>
      <c r="D1570" s="160">
        <f t="shared" si="33"/>
        <v>1.8518372256938642E-2</v>
      </c>
    </row>
    <row r="1571" spans="2:4" x14ac:dyDescent="0.25">
      <c r="B1571" s="12">
        <v>34428</v>
      </c>
      <c r="C1571" s="18">
        <v>421.365814</v>
      </c>
      <c r="D1571" s="160">
        <f t="shared" si="33"/>
        <v>3.8461926812063618E-2</v>
      </c>
    </row>
    <row r="1572" spans="2:4" x14ac:dyDescent="0.25">
      <c r="B1572" s="12">
        <v>34421</v>
      </c>
      <c r="C1572" s="18">
        <v>405.75952100000001</v>
      </c>
      <c r="D1572" s="160">
        <f t="shared" si="33"/>
        <v>-0.1521745827210389</v>
      </c>
    </row>
    <row r="1573" spans="2:4" x14ac:dyDescent="0.25">
      <c r="B1573" s="12">
        <v>34414</v>
      </c>
      <c r="C1573" s="18">
        <v>478.58853099999999</v>
      </c>
      <c r="D1573" s="160">
        <f t="shared" si="33"/>
        <v>1.6575235859815463E-2</v>
      </c>
    </row>
    <row r="1574" spans="2:4" x14ac:dyDescent="0.25">
      <c r="B1574" s="12">
        <v>34407</v>
      </c>
      <c r="C1574" s="18">
        <v>470.78515599999997</v>
      </c>
      <c r="D1574" s="160">
        <f t="shared" si="33"/>
        <v>0.12422291192973134</v>
      </c>
    </row>
    <row r="1575" spans="2:4" x14ac:dyDescent="0.25">
      <c r="B1575" s="12">
        <v>34400</v>
      </c>
      <c r="C1575" s="18">
        <v>418.76495399999999</v>
      </c>
      <c r="D1575" s="160">
        <f t="shared" si="33"/>
        <v>-4.7336882644703482E-2</v>
      </c>
    </row>
    <row r="1576" spans="2:4" x14ac:dyDescent="0.25">
      <c r="B1576" s="12">
        <v>34393</v>
      </c>
      <c r="C1576" s="18">
        <v>439.572968</v>
      </c>
      <c r="D1576" s="160">
        <f t="shared" si="33"/>
        <v>-1.7441591558540748E-2</v>
      </c>
    </row>
    <row r="1577" spans="2:4" x14ac:dyDescent="0.25">
      <c r="B1577" s="12">
        <v>34386</v>
      </c>
      <c r="C1577" s="18">
        <v>447.37591600000002</v>
      </c>
      <c r="D1577" s="160">
        <f t="shared" si="33"/>
        <v>-6.0108960959017743E-2</v>
      </c>
    </row>
    <row r="1578" spans="2:4" x14ac:dyDescent="0.25">
      <c r="B1578" s="12">
        <v>34379</v>
      </c>
      <c r="C1578" s="18">
        <v>475.98700000000002</v>
      </c>
      <c r="D1578" s="160">
        <f t="shared" si="33"/>
        <v>0.10240887364439155</v>
      </c>
    </row>
    <row r="1579" spans="2:4" x14ac:dyDescent="0.25">
      <c r="B1579" s="12">
        <v>34372</v>
      </c>
      <c r="C1579" s="18">
        <v>431.76992799999999</v>
      </c>
      <c r="D1579" s="160">
        <f t="shared" si="33"/>
        <v>-4.5976899136675797E-2</v>
      </c>
    </row>
    <row r="1580" spans="2:4" x14ac:dyDescent="0.25">
      <c r="B1580" s="12">
        <v>34365</v>
      </c>
      <c r="C1580" s="18">
        <v>452.57806399999998</v>
      </c>
      <c r="D1580" s="160">
        <f t="shared" si="33"/>
        <v>8.6175684597385338E-2</v>
      </c>
    </row>
    <row r="1581" spans="2:4" x14ac:dyDescent="0.25">
      <c r="B1581" s="12">
        <v>34358</v>
      </c>
      <c r="C1581" s="18">
        <v>416.67114299999997</v>
      </c>
      <c r="D1581" s="160">
        <f t="shared" si="33"/>
        <v>-2.4241873353045396E-2</v>
      </c>
    </row>
    <row r="1582" spans="2:4" x14ac:dyDescent="0.25">
      <c r="B1582" s="12">
        <v>34351</v>
      </c>
      <c r="C1582" s="18">
        <v>427.02298000000002</v>
      </c>
      <c r="D1582" s="160">
        <f t="shared" si="33"/>
        <v>-1.7857036277858951E-2</v>
      </c>
    </row>
    <row r="1583" spans="2:4" x14ac:dyDescent="0.25">
      <c r="B1583" s="12">
        <v>34344</v>
      </c>
      <c r="C1583" s="18">
        <v>434.78698700000001</v>
      </c>
      <c r="D1583" s="160">
        <f t="shared" si="33"/>
        <v>3.0674336235284372E-2</v>
      </c>
    </row>
    <row r="1584" spans="2:4" x14ac:dyDescent="0.25">
      <c r="B1584" s="12">
        <v>34337</v>
      </c>
      <c r="C1584" s="18">
        <v>421.84710699999999</v>
      </c>
      <c r="D1584" s="160">
        <f t="shared" si="33"/>
        <v>1.8750479297192868E-2</v>
      </c>
    </row>
    <row r="1585" spans="2:4" x14ac:dyDescent="0.25">
      <c r="B1585" s="12">
        <v>34330</v>
      </c>
      <c r="C1585" s="18">
        <v>414.082855</v>
      </c>
      <c r="D1585" s="160">
        <f t="shared" si="33"/>
        <v>0</v>
      </c>
    </row>
    <row r="1586" spans="2:4" x14ac:dyDescent="0.25">
      <c r="B1586" s="12">
        <v>34323</v>
      </c>
      <c r="C1586" s="18">
        <v>414.082855</v>
      </c>
      <c r="D1586" s="160">
        <f t="shared" si="33"/>
        <v>0</v>
      </c>
    </row>
    <row r="1587" spans="2:4" x14ac:dyDescent="0.25">
      <c r="B1587" s="12">
        <v>34316</v>
      </c>
      <c r="C1587" s="18">
        <v>414.082855</v>
      </c>
      <c r="D1587" s="160">
        <f t="shared" si="33"/>
        <v>-1.840536979195162E-2</v>
      </c>
    </row>
    <row r="1588" spans="2:4" x14ac:dyDescent="0.25">
      <c r="B1588" s="12">
        <v>34309</v>
      </c>
      <c r="C1588" s="18">
        <v>421.84710699999999</v>
      </c>
      <c r="D1588" s="160">
        <f t="shared" si="33"/>
        <v>1.2422180146034245E-2</v>
      </c>
    </row>
    <row r="1589" spans="2:4" x14ac:dyDescent="0.25">
      <c r="B1589" s="12">
        <v>34302</v>
      </c>
      <c r="C1589" s="18">
        <v>416.67114299999997</v>
      </c>
      <c r="D1589" s="160">
        <f t="shared" si="33"/>
        <v>-7.4712272214226161E-2</v>
      </c>
    </row>
    <row r="1590" spans="2:4" x14ac:dyDescent="0.25">
      <c r="B1590" s="12">
        <v>34295</v>
      </c>
      <c r="C1590" s="18">
        <v>450.31521600000002</v>
      </c>
      <c r="D1590" s="160">
        <f t="shared" si="33"/>
        <v>-3.8673761477119983E-2</v>
      </c>
    </row>
    <row r="1591" spans="2:4" x14ac:dyDescent="0.25">
      <c r="B1591" s="12">
        <v>34288</v>
      </c>
      <c r="C1591" s="18">
        <v>468.43121300000001</v>
      </c>
      <c r="D1591" s="160">
        <f t="shared" si="33"/>
        <v>-4.2328022727533554E-2</v>
      </c>
    </row>
    <row r="1592" spans="2:4" x14ac:dyDescent="0.25">
      <c r="B1592" s="12">
        <v>34281</v>
      </c>
      <c r="C1592" s="18">
        <v>489.13534499999997</v>
      </c>
      <c r="D1592" s="160">
        <f t="shared" si="33"/>
        <v>0.10368855032430391</v>
      </c>
    </row>
    <row r="1593" spans="2:4" x14ac:dyDescent="0.25">
      <c r="B1593" s="12">
        <v>34274</v>
      </c>
      <c r="C1593" s="18">
        <v>443.18240400000002</v>
      </c>
      <c r="D1593" s="160">
        <f t="shared" si="33"/>
        <v>-5.4945053257858478E-2</v>
      </c>
    </row>
    <row r="1594" spans="2:4" x14ac:dyDescent="0.25">
      <c r="B1594" s="12">
        <v>34267</v>
      </c>
      <c r="C1594" s="18">
        <v>468.94882200000001</v>
      </c>
      <c r="D1594" s="160">
        <f t="shared" si="33"/>
        <v>-3.191492904077553E-2</v>
      </c>
    </row>
    <row r="1595" spans="2:4" x14ac:dyDescent="0.25">
      <c r="B1595" s="12">
        <v>34260</v>
      </c>
      <c r="C1595" s="18">
        <v>484.40869099999998</v>
      </c>
      <c r="D1595" s="160">
        <f t="shared" si="33"/>
        <v>-1.5706976445026721E-2</v>
      </c>
    </row>
    <row r="1596" spans="2:4" x14ac:dyDescent="0.25">
      <c r="B1596" s="12">
        <v>34253</v>
      </c>
      <c r="C1596" s="18">
        <v>492.13870200000002</v>
      </c>
      <c r="D1596" s="160">
        <f t="shared" si="33"/>
        <v>-4.9750953537869957E-2</v>
      </c>
    </row>
    <row r="1597" spans="2:4" x14ac:dyDescent="0.25">
      <c r="B1597" s="12">
        <v>34246</v>
      </c>
      <c r="C1597" s="18">
        <v>517.90496800000005</v>
      </c>
      <c r="D1597" s="160">
        <f t="shared" si="33"/>
        <v>-4.9507634033277848E-3</v>
      </c>
    </row>
    <row r="1598" spans="2:4" x14ac:dyDescent="0.25">
      <c r="B1598" s="12">
        <v>34239</v>
      </c>
      <c r="C1598" s="18">
        <v>520.48175000000003</v>
      </c>
      <c r="D1598" s="160">
        <f t="shared" si="33"/>
        <v>0.26250032852235106</v>
      </c>
    </row>
    <row r="1599" spans="2:4" x14ac:dyDescent="0.25">
      <c r="B1599" s="12">
        <v>34232</v>
      </c>
      <c r="C1599" s="18">
        <v>412.26266500000003</v>
      </c>
      <c r="D1599" s="160">
        <f t="shared" si="33"/>
        <v>1.910788229638638E-2</v>
      </c>
    </row>
    <row r="1600" spans="2:4" x14ac:dyDescent="0.25">
      <c r="B1600" s="12">
        <v>34225</v>
      </c>
      <c r="C1600" s="18">
        <v>404.53289799999999</v>
      </c>
      <c r="D1600" s="160">
        <f t="shared" si="33"/>
        <v>6.4105301676367077E-3</v>
      </c>
    </row>
    <row r="1601" spans="2:4" x14ac:dyDescent="0.25">
      <c r="B1601" s="12">
        <v>34218</v>
      </c>
      <c r="C1601" s="18">
        <v>401.95614599999999</v>
      </c>
      <c r="D1601" s="160">
        <f t="shared" si="33"/>
        <v>-4.2944728921007314E-2</v>
      </c>
    </row>
    <row r="1602" spans="2:4" x14ac:dyDescent="0.25">
      <c r="B1602" s="12">
        <v>34211</v>
      </c>
      <c r="C1602" s="18">
        <v>419.992615</v>
      </c>
      <c r="D1602" s="160">
        <f t="shared" si="33"/>
        <v>-6.3218810979115081E-2</v>
      </c>
    </row>
    <row r="1603" spans="2:4" x14ac:dyDescent="0.25">
      <c r="B1603" s="12">
        <v>34204</v>
      </c>
      <c r="C1603" s="18">
        <v>448.33587599999998</v>
      </c>
      <c r="D1603" s="160">
        <f t="shared" ref="D1603:D1666" si="34">C1603/C1604-1</f>
        <v>-1.1362714345151681E-2</v>
      </c>
    </row>
    <row r="1604" spans="2:4" x14ac:dyDescent="0.25">
      <c r="B1604" s="12">
        <v>34197</v>
      </c>
      <c r="C1604" s="18">
        <v>453.48873900000001</v>
      </c>
      <c r="D1604" s="160">
        <f t="shared" si="34"/>
        <v>1.1493309538315843E-2</v>
      </c>
    </row>
    <row r="1605" spans="2:4" x14ac:dyDescent="0.25">
      <c r="B1605" s="12">
        <v>34190</v>
      </c>
      <c r="C1605" s="18">
        <v>448.33587599999998</v>
      </c>
      <c r="D1605" s="160">
        <f t="shared" si="34"/>
        <v>0.11538504999000554</v>
      </c>
    </row>
    <row r="1606" spans="2:4" x14ac:dyDescent="0.25">
      <c r="B1606" s="12">
        <v>34183</v>
      </c>
      <c r="C1606" s="18">
        <v>401.95614599999999</v>
      </c>
      <c r="D1606" s="160">
        <f t="shared" si="34"/>
        <v>4.9323033373489533E-3</v>
      </c>
    </row>
    <row r="1607" spans="2:4" x14ac:dyDescent="0.25">
      <c r="B1607" s="12">
        <v>34176</v>
      </c>
      <c r="C1607" s="18">
        <v>399.98330700000002</v>
      </c>
      <c r="D1607" s="160">
        <f t="shared" si="34"/>
        <v>-3.7037175334969752E-2</v>
      </c>
    </row>
    <row r="1608" spans="2:4" x14ac:dyDescent="0.25">
      <c r="B1608" s="12">
        <v>34169</v>
      </c>
      <c r="C1608" s="18">
        <v>415.36734000000001</v>
      </c>
      <c r="D1608" s="160">
        <f t="shared" si="34"/>
        <v>-1.2195406545811083E-2</v>
      </c>
    </row>
    <row r="1609" spans="2:4" x14ac:dyDescent="0.25">
      <c r="B1609" s="12">
        <v>34162</v>
      </c>
      <c r="C1609" s="18">
        <v>420.495453</v>
      </c>
      <c r="D1609" s="160">
        <f t="shared" si="34"/>
        <v>0</v>
      </c>
    </row>
    <row r="1610" spans="2:4" x14ac:dyDescent="0.25">
      <c r="B1610" s="12">
        <v>34155</v>
      </c>
      <c r="C1610" s="18">
        <v>420.495453</v>
      </c>
      <c r="D1610" s="160">
        <f t="shared" si="34"/>
        <v>-4.6511142917797565E-2</v>
      </c>
    </row>
    <row r="1611" spans="2:4" x14ac:dyDescent="0.25">
      <c r="B1611" s="12">
        <v>34148</v>
      </c>
      <c r="C1611" s="18">
        <v>441.00720200000001</v>
      </c>
      <c r="D1611" s="160">
        <f t="shared" si="34"/>
        <v>1.7750833191421789E-2</v>
      </c>
    </row>
    <row r="1612" spans="2:4" x14ac:dyDescent="0.25">
      <c r="B1612" s="12">
        <v>34141</v>
      </c>
      <c r="C1612" s="18">
        <v>433.31549100000001</v>
      </c>
      <c r="D1612" s="160">
        <f t="shared" si="34"/>
        <v>-5.5865574374943661E-2</v>
      </c>
    </row>
    <row r="1613" spans="2:4" x14ac:dyDescent="0.25">
      <c r="B1613" s="12">
        <v>34134</v>
      </c>
      <c r="C1613" s="18">
        <v>458.95529199999999</v>
      </c>
      <c r="D1613" s="160">
        <f t="shared" si="34"/>
        <v>-8.6734450797573581E-2</v>
      </c>
    </row>
    <row r="1614" spans="2:4" x14ac:dyDescent="0.25">
      <c r="B1614" s="12">
        <v>34127</v>
      </c>
      <c r="C1614" s="18">
        <v>502.543091</v>
      </c>
      <c r="D1614" s="160">
        <f t="shared" si="34"/>
        <v>-7.109009987618331E-2</v>
      </c>
    </row>
    <row r="1615" spans="2:4" x14ac:dyDescent="0.25">
      <c r="B1615" s="12">
        <v>34120</v>
      </c>
      <c r="C1615" s="18">
        <v>541.00305200000003</v>
      </c>
      <c r="D1615" s="160">
        <f t="shared" si="34"/>
        <v>3.4313542477973913E-2</v>
      </c>
    </row>
    <row r="1616" spans="2:4" x14ac:dyDescent="0.25">
      <c r="B1616" s="12">
        <v>34113</v>
      </c>
      <c r="C1616" s="18">
        <v>523.05517599999996</v>
      </c>
      <c r="D1616" s="160">
        <f t="shared" si="34"/>
        <v>1.9999874999818257E-2</v>
      </c>
    </row>
    <row r="1617" spans="2:4" x14ac:dyDescent="0.25">
      <c r="B1617" s="12">
        <v>34106</v>
      </c>
      <c r="C1617" s="18">
        <v>512.79925500000002</v>
      </c>
      <c r="D1617" s="160">
        <f t="shared" si="34"/>
        <v>1.010082396691292E-2</v>
      </c>
    </row>
    <row r="1618" spans="2:4" x14ac:dyDescent="0.25">
      <c r="B1618" s="12">
        <v>34099</v>
      </c>
      <c r="C1618" s="18">
        <v>507.671356</v>
      </c>
      <c r="D1618" s="160">
        <f t="shared" si="34"/>
        <v>4.7619218994250812E-2</v>
      </c>
    </row>
    <row r="1619" spans="2:4" x14ac:dyDescent="0.25">
      <c r="B1619" s="12">
        <v>34092</v>
      </c>
      <c r="C1619" s="18">
        <v>484.59530599999999</v>
      </c>
      <c r="D1619" s="160">
        <f t="shared" si="34"/>
        <v>2.7174366695508212E-2</v>
      </c>
    </row>
    <row r="1620" spans="2:4" x14ac:dyDescent="0.25">
      <c r="B1620" s="12">
        <v>34085</v>
      </c>
      <c r="C1620" s="18">
        <v>471.77511600000003</v>
      </c>
      <c r="D1620" s="160">
        <f t="shared" si="34"/>
        <v>1.6573984152697729E-2</v>
      </c>
    </row>
    <row r="1621" spans="2:4" x14ac:dyDescent="0.25">
      <c r="B1621" s="12">
        <v>34078</v>
      </c>
      <c r="C1621" s="18">
        <v>464.08340500000003</v>
      </c>
      <c r="D1621" s="160">
        <f t="shared" si="34"/>
        <v>-9.4999845504845748E-2</v>
      </c>
    </row>
    <row r="1622" spans="2:4" x14ac:dyDescent="0.25">
      <c r="B1622" s="12">
        <v>34071</v>
      </c>
      <c r="C1622" s="18">
        <v>512.79925500000002</v>
      </c>
      <c r="D1622" s="160">
        <f t="shared" si="34"/>
        <v>7.5268580800172513E-2</v>
      </c>
    </row>
    <row r="1623" spans="2:4" x14ac:dyDescent="0.25">
      <c r="B1623" s="12">
        <v>34064</v>
      </c>
      <c r="C1623" s="18">
        <v>476.903412</v>
      </c>
      <c r="D1623" s="160">
        <f t="shared" si="34"/>
        <v>9.7488446737099554E-3</v>
      </c>
    </row>
    <row r="1624" spans="2:4" x14ac:dyDescent="0.25">
      <c r="B1624" s="12">
        <v>34057</v>
      </c>
      <c r="C1624" s="18">
        <v>472.29904199999999</v>
      </c>
      <c r="D1624" s="160">
        <f t="shared" si="34"/>
        <v>-4.6392114262606809E-2</v>
      </c>
    </row>
    <row r="1625" spans="2:4" x14ac:dyDescent="0.25">
      <c r="B1625" s="12">
        <v>34050</v>
      </c>
      <c r="C1625" s="18">
        <v>495.27593999999999</v>
      </c>
      <c r="D1625" s="160">
        <f t="shared" si="34"/>
        <v>8.3799156741411807E-2</v>
      </c>
    </row>
    <row r="1626" spans="2:4" x14ac:dyDescent="0.25">
      <c r="B1626" s="12">
        <v>34043</v>
      </c>
      <c r="C1626" s="18">
        <v>456.98129299999999</v>
      </c>
      <c r="D1626" s="160">
        <f t="shared" si="34"/>
        <v>7.1856065163110161E-2</v>
      </c>
    </row>
    <row r="1627" spans="2:4" x14ac:dyDescent="0.25">
      <c r="B1627" s="12">
        <v>34036</v>
      </c>
      <c r="C1627" s="18">
        <v>426.34576399999997</v>
      </c>
      <c r="D1627" s="160">
        <f t="shared" si="34"/>
        <v>-2.3391764574342555E-2</v>
      </c>
    </row>
    <row r="1628" spans="2:4" x14ac:dyDescent="0.25">
      <c r="B1628" s="12">
        <v>34029</v>
      </c>
      <c r="C1628" s="18">
        <v>436.55761699999999</v>
      </c>
      <c r="D1628" s="160">
        <f t="shared" si="34"/>
        <v>-2.2857230163262798E-2</v>
      </c>
    </row>
    <row r="1629" spans="2:4" x14ac:dyDescent="0.25">
      <c r="B1629" s="12">
        <v>34022</v>
      </c>
      <c r="C1629" s="18">
        <v>446.76953099999997</v>
      </c>
      <c r="D1629" s="160">
        <f t="shared" si="34"/>
        <v>8.0247165027646838E-2</v>
      </c>
    </row>
    <row r="1630" spans="2:4" x14ac:dyDescent="0.25">
      <c r="B1630" s="12">
        <v>34015</v>
      </c>
      <c r="C1630" s="18">
        <v>413.58084100000002</v>
      </c>
      <c r="D1630" s="160">
        <f t="shared" si="34"/>
        <v>3.8461622093943104E-2</v>
      </c>
    </row>
    <row r="1631" spans="2:4" x14ac:dyDescent="0.25">
      <c r="B1631" s="12">
        <v>34008</v>
      </c>
      <c r="C1631" s="18">
        <v>398.26299999999998</v>
      </c>
      <c r="D1631" s="160">
        <f t="shared" si="34"/>
        <v>4.6979985111733846E-2</v>
      </c>
    </row>
    <row r="1632" spans="2:4" x14ac:dyDescent="0.25">
      <c r="B1632" s="12">
        <v>34001</v>
      </c>
      <c r="C1632" s="18">
        <v>380.39218099999999</v>
      </c>
      <c r="D1632" s="160">
        <f t="shared" si="34"/>
        <v>5.6737394131918917E-2</v>
      </c>
    </row>
    <row r="1633" spans="2:4" x14ac:dyDescent="0.25">
      <c r="B1633" s="12">
        <v>33994</v>
      </c>
      <c r="C1633" s="18">
        <v>359.96850599999999</v>
      </c>
      <c r="D1633" s="160">
        <f t="shared" si="34"/>
        <v>2.919738187819565E-2</v>
      </c>
    </row>
    <row r="1634" spans="2:4" x14ac:dyDescent="0.25">
      <c r="B1634" s="12">
        <v>33987</v>
      </c>
      <c r="C1634" s="18">
        <v>349.756531</v>
      </c>
      <c r="D1634" s="160">
        <f t="shared" si="34"/>
        <v>7.352443947643561E-3</v>
      </c>
    </row>
    <row r="1635" spans="2:4" x14ac:dyDescent="0.25">
      <c r="B1635" s="12">
        <v>33980</v>
      </c>
      <c r="C1635" s="18">
        <v>347.20373499999999</v>
      </c>
      <c r="D1635" s="160">
        <f t="shared" si="34"/>
        <v>-1.4492808787105349E-2</v>
      </c>
    </row>
    <row r="1636" spans="2:4" x14ac:dyDescent="0.25">
      <c r="B1636" s="12">
        <v>33973</v>
      </c>
      <c r="C1636" s="18">
        <v>352.30969199999998</v>
      </c>
      <c r="D1636" s="160">
        <f t="shared" si="34"/>
        <v>-7.0029019443690665E-2</v>
      </c>
    </row>
    <row r="1637" spans="2:4" x14ac:dyDescent="0.25">
      <c r="B1637" s="12">
        <v>33966</v>
      </c>
      <c r="C1637" s="18">
        <v>378.83944700000001</v>
      </c>
      <c r="D1637" s="160">
        <f t="shared" si="34"/>
        <v>6.7561718430271256E-3</v>
      </c>
    </row>
    <row r="1638" spans="2:4" x14ac:dyDescent="0.25">
      <c r="B1638" s="12">
        <v>33959</v>
      </c>
      <c r="C1638" s="18">
        <v>376.29711900000001</v>
      </c>
      <c r="D1638" s="160">
        <f t="shared" si="34"/>
        <v>-1.3333852811924007E-2</v>
      </c>
    </row>
    <row r="1639" spans="2:4" x14ac:dyDescent="0.25">
      <c r="B1639" s="12">
        <v>33952</v>
      </c>
      <c r="C1639" s="18">
        <v>381.38241599999998</v>
      </c>
      <c r="D1639" s="160">
        <f t="shared" si="34"/>
        <v>-6.6215477195105121E-3</v>
      </c>
    </row>
    <row r="1640" spans="2:4" x14ac:dyDescent="0.25">
      <c r="B1640" s="12">
        <v>33945</v>
      </c>
      <c r="C1640" s="18">
        <v>383.92459100000002</v>
      </c>
      <c r="D1640" s="160">
        <f t="shared" si="34"/>
        <v>6.3380318087173926E-2</v>
      </c>
    </row>
    <row r="1641" spans="2:4" x14ac:dyDescent="0.25">
      <c r="B1641" s="12">
        <v>33938</v>
      </c>
      <c r="C1641" s="18">
        <v>361.04165599999999</v>
      </c>
      <c r="D1641" s="160">
        <f t="shared" si="34"/>
        <v>-8.9743979365016213E-2</v>
      </c>
    </row>
    <row r="1642" spans="2:4" x14ac:dyDescent="0.25">
      <c r="B1642" s="12">
        <v>33931</v>
      </c>
      <c r="C1642" s="18">
        <v>396.63748199999998</v>
      </c>
      <c r="D1642" s="160">
        <f t="shared" si="34"/>
        <v>-2.4999425157997579E-2</v>
      </c>
    </row>
    <row r="1643" spans="2:4" x14ac:dyDescent="0.25">
      <c r="B1643" s="12">
        <v>33924</v>
      </c>
      <c r="C1643" s="18">
        <v>406.807434</v>
      </c>
      <c r="D1643" s="160">
        <f t="shared" si="34"/>
        <v>3.8960474375167031E-2</v>
      </c>
    </row>
    <row r="1644" spans="2:4" x14ac:dyDescent="0.25">
      <c r="B1644" s="12">
        <v>33917</v>
      </c>
      <c r="C1644" s="18">
        <v>391.552368</v>
      </c>
      <c r="D1644" s="160">
        <f t="shared" si="34"/>
        <v>6.5360102139946363E-3</v>
      </c>
    </row>
    <row r="1645" spans="2:4" x14ac:dyDescent="0.25">
      <c r="B1645" s="12">
        <v>33910</v>
      </c>
      <c r="C1645" s="18">
        <v>389.00979599999999</v>
      </c>
      <c r="D1645" s="160">
        <f t="shared" si="34"/>
        <v>-1.9230875411820003E-2</v>
      </c>
    </row>
    <row r="1646" spans="2:4" x14ac:dyDescent="0.25">
      <c r="B1646" s="12">
        <v>33903</v>
      </c>
      <c r="C1646" s="18">
        <v>396.63748199999998</v>
      </c>
      <c r="D1646" s="160">
        <f t="shared" si="34"/>
        <v>-6.5867837603804325E-2</v>
      </c>
    </row>
    <row r="1647" spans="2:4" x14ac:dyDescent="0.25">
      <c r="B1647" s="12">
        <v>33896</v>
      </c>
      <c r="C1647" s="18">
        <v>424.60531600000002</v>
      </c>
      <c r="D1647" s="160">
        <f t="shared" si="34"/>
        <v>5.6961659014129529E-2</v>
      </c>
    </row>
    <row r="1648" spans="2:4" x14ac:dyDescent="0.25">
      <c r="B1648" s="12">
        <v>33889</v>
      </c>
      <c r="C1648" s="18">
        <v>401.722534</v>
      </c>
      <c r="D1648" s="160">
        <f t="shared" si="34"/>
        <v>1.9354396275079511E-2</v>
      </c>
    </row>
    <row r="1649" spans="2:4" x14ac:dyDescent="0.25">
      <c r="B1649" s="12">
        <v>33882</v>
      </c>
      <c r="C1649" s="18">
        <v>394.09506199999998</v>
      </c>
      <c r="D1649" s="160">
        <f t="shared" si="34"/>
        <v>5.8714398146581193E-2</v>
      </c>
    </row>
    <row r="1650" spans="2:4" x14ac:dyDescent="0.25">
      <c r="B1650" s="12">
        <v>33875</v>
      </c>
      <c r="C1650" s="18">
        <v>372.23925800000001</v>
      </c>
      <c r="D1650" s="160">
        <f t="shared" si="34"/>
        <v>-2.6489930265219397E-2</v>
      </c>
    </row>
    <row r="1651" spans="2:4" x14ac:dyDescent="0.25">
      <c r="B1651" s="12">
        <v>33868</v>
      </c>
      <c r="C1651" s="18">
        <v>382.36816399999998</v>
      </c>
      <c r="D1651" s="160">
        <f t="shared" si="34"/>
        <v>-1.9480958264422199E-2</v>
      </c>
    </row>
    <row r="1652" spans="2:4" x14ac:dyDescent="0.25">
      <c r="B1652" s="12">
        <v>33861</v>
      </c>
      <c r="C1652" s="18">
        <v>389.965057</v>
      </c>
      <c r="D1652" s="160">
        <f t="shared" si="34"/>
        <v>5.4794982631785283E-2</v>
      </c>
    </row>
    <row r="1653" spans="2:4" x14ac:dyDescent="0.25">
      <c r="B1653" s="12">
        <v>33854</v>
      </c>
      <c r="C1653" s="18">
        <v>369.70697000000001</v>
      </c>
      <c r="D1653" s="160">
        <f t="shared" si="34"/>
        <v>1.3888816481595345E-2</v>
      </c>
    </row>
    <row r="1654" spans="2:4" x14ac:dyDescent="0.25">
      <c r="B1654" s="12">
        <v>33847</v>
      </c>
      <c r="C1654" s="18">
        <v>364.642517</v>
      </c>
      <c r="D1654" s="160">
        <f t="shared" si="34"/>
        <v>0</v>
      </c>
    </row>
    <row r="1655" spans="2:4" x14ac:dyDescent="0.25">
      <c r="B1655" s="12">
        <v>33840</v>
      </c>
      <c r="C1655" s="18">
        <v>364.642517</v>
      </c>
      <c r="D1655" s="160">
        <f t="shared" si="34"/>
        <v>6.6666297501579042E-2</v>
      </c>
    </row>
    <row r="1656" spans="2:4" x14ac:dyDescent="0.25">
      <c r="B1656" s="12">
        <v>33833</v>
      </c>
      <c r="C1656" s="18">
        <v>341.85247800000002</v>
      </c>
      <c r="D1656" s="160">
        <f t="shared" si="34"/>
        <v>2.2727796754689944E-2</v>
      </c>
    </row>
    <row r="1657" spans="2:4" x14ac:dyDescent="0.25">
      <c r="B1657" s="12">
        <v>33826</v>
      </c>
      <c r="C1657" s="18">
        <v>334.255585</v>
      </c>
      <c r="D1657" s="160">
        <f t="shared" si="34"/>
        <v>1.5384160236529221E-2</v>
      </c>
    </row>
    <row r="1658" spans="2:4" x14ac:dyDescent="0.25">
      <c r="B1658" s="12">
        <v>33819</v>
      </c>
      <c r="C1658" s="18">
        <v>329.19125400000001</v>
      </c>
      <c r="D1658" s="160">
        <f t="shared" si="34"/>
        <v>-1.5151073691109684E-2</v>
      </c>
    </row>
    <row r="1659" spans="2:4" x14ac:dyDescent="0.25">
      <c r="B1659" s="12">
        <v>33812</v>
      </c>
      <c r="C1659" s="18">
        <v>334.255585</v>
      </c>
      <c r="D1659" s="160">
        <f t="shared" si="34"/>
        <v>8.1966982654874787E-2</v>
      </c>
    </row>
    <row r="1660" spans="2:4" x14ac:dyDescent="0.25">
      <c r="B1660" s="12">
        <v>33805</v>
      </c>
      <c r="C1660" s="18">
        <v>308.93325800000002</v>
      </c>
      <c r="D1660" s="160">
        <f t="shared" si="34"/>
        <v>-8.1300404762344458E-3</v>
      </c>
    </row>
    <row r="1661" spans="2:4" x14ac:dyDescent="0.25">
      <c r="B1661" s="12">
        <v>33798</v>
      </c>
      <c r="C1661" s="18">
        <v>311.465485</v>
      </c>
      <c r="D1661" s="160">
        <f t="shared" si="34"/>
        <v>0</v>
      </c>
    </row>
    <row r="1662" spans="2:4" x14ac:dyDescent="0.25">
      <c r="B1662" s="12">
        <v>33791</v>
      </c>
      <c r="C1662" s="18">
        <v>311.465485</v>
      </c>
      <c r="D1662" s="160">
        <f t="shared" si="34"/>
        <v>2.4999867952881782E-2</v>
      </c>
    </row>
    <row r="1663" spans="2:4" x14ac:dyDescent="0.25">
      <c r="B1663" s="12">
        <v>33784</v>
      </c>
      <c r="C1663" s="18">
        <v>303.86880500000001</v>
      </c>
      <c r="D1663" s="160">
        <f t="shared" si="34"/>
        <v>5.0250391197124156E-3</v>
      </c>
    </row>
    <row r="1664" spans="2:4" x14ac:dyDescent="0.25">
      <c r="B1664" s="12">
        <v>33777</v>
      </c>
      <c r="C1664" s="18">
        <v>302.34948700000001</v>
      </c>
      <c r="D1664" s="160">
        <f t="shared" si="34"/>
        <v>-3.9999736971864652E-2</v>
      </c>
    </row>
    <row r="1665" spans="2:4" x14ac:dyDescent="0.25">
      <c r="B1665" s="12">
        <v>33770</v>
      </c>
      <c r="C1665" s="18">
        <v>314.94729599999999</v>
      </c>
      <c r="D1665" s="160">
        <f t="shared" si="34"/>
        <v>8.0638728580710861E-3</v>
      </c>
    </row>
    <row r="1666" spans="2:4" x14ac:dyDescent="0.25">
      <c r="B1666" s="12">
        <v>33763</v>
      </c>
      <c r="C1666" s="18">
        <v>312.42791699999998</v>
      </c>
      <c r="D1666" s="160">
        <f t="shared" si="34"/>
        <v>-7.9993669798009703E-3</v>
      </c>
    </row>
    <row r="1667" spans="2:4" x14ac:dyDescent="0.25">
      <c r="B1667" s="12">
        <v>33756</v>
      </c>
      <c r="C1667" s="18">
        <v>314.94729599999999</v>
      </c>
      <c r="D1667" s="160">
        <f t="shared" ref="D1667:D1730" si="35">C1667/C1668-1</f>
        <v>-3.1008099340419704E-2</v>
      </c>
    </row>
    <row r="1668" spans="2:4" x14ac:dyDescent="0.25">
      <c r="B1668" s="12">
        <v>33749</v>
      </c>
      <c r="C1668" s="18">
        <v>325.02572600000002</v>
      </c>
      <c r="D1668" s="160">
        <f t="shared" si="35"/>
        <v>4.0322289765162278E-2</v>
      </c>
    </row>
    <row r="1669" spans="2:4" x14ac:dyDescent="0.25">
      <c r="B1669" s="12">
        <v>33742</v>
      </c>
      <c r="C1669" s="18">
        <v>312.42791699999998</v>
      </c>
      <c r="D1669" s="160">
        <f t="shared" si="35"/>
        <v>7.8261279721653532E-2</v>
      </c>
    </row>
    <row r="1670" spans="2:4" x14ac:dyDescent="0.25">
      <c r="B1670" s="12">
        <v>33735</v>
      </c>
      <c r="C1670" s="18">
        <v>289.75158699999997</v>
      </c>
      <c r="D1670" s="160">
        <f t="shared" si="35"/>
        <v>-5.7377146936631429E-2</v>
      </c>
    </row>
    <row r="1671" spans="2:4" x14ac:dyDescent="0.25">
      <c r="B1671" s="12">
        <v>33728</v>
      </c>
      <c r="C1671" s="18">
        <v>307.38867199999999</v>
      </c>
      <c r="D1671" s="160">
        <f t="shared" si="35"/>
        <v>8.2645048818987821E-3</v>
      </c>
    </row>
    <row r="1672" spans="2:4" x14ac:dyDescent="0.25">
      <c r="B1672" s="12">
        <v>33721</v>
      </c>
      <c r="C1672" s="18">
        <v>304.86908</v>
      </c>
      <c r="D1672" s="160">
        <f t="shared" si="35"/>
        <v>1.6806501078892921E-2</v>
      </c>
    </row>
    <row r="1673" spans="2:4" x14ac:dyDescent="0.25">
      <c r="B1673" s="12">
        <v>33714</v>
      </c>
      <c r="C1673" s="18">
        <v>299.82998700000002</v>
      </c>
      <c r="D1673" s="160">
        <f t="shared" si="35"/>
        <v>8.1818503825280331E-2</v>
      </c>
    </row>
    <row r="1674" spans="2:4" x14ac:dyDescent="0.25">
      <c r="B1674" s="12">
        <v>33707</v>
      </c>
      <c r="C1674" s="18">
        <v>277.15368699999999</v>
      </c>
      <c r="D1674" s="160">
        <f t="shared" si="35"/>
        <v>4.7618949161114088E-2</v>
      </c>
    </row>
    <row r="1675" spans="2:4" x14ac:dyDescent="0.25">
      <c r="B1675" s="12">
        <v>33700</v>
      </c>
      <c r="C1675" s="18">
        <v>264.55581699999999</v>
      </c>
      <c r="D1675" s="160">
        <f t="shared" si="35"/>
        <v>5.000002063836706E-2</v>
      </c>
    </row>
    <row r="1676" spans="2:4" x14ac:dyDescent="0.25">
      <c r="B1676" s="12">
        <v>33693</v>
      </c>
      <c r="C1676" s="18">
        <v>251.95791600000001</v>
      </c>
      <c r="D1676" s="160">
        <f t="shared" si="35"/>
        <v>2.0408587597401384E-2</v>
      </c>
    </row>
    <row r="1677" spans="2:4" x14ac:dyDescent="0.25">
      <c r="B1677" s="12">
        <v>33686</v>
      </c>
      <c r="C1677" s="18">
        <v>246.918655</v>
      </c>
      <c r="D1677" s="160">
        <f t="shared" si="35"/>
        <v>1.030883143084127E-2</v>
      </c>
    </row>
    <row r="1678" spans="2:4" x14ac:dyDescent="0.25">
      <c r="B1678" s="12">
        <v>33679</v>
      </c>
      <c r="C1678" s="18">
        <v>244.39918499999999</v>
      </c>
      <c r="D1678" s="160">
        <f t="shared" si="35"/>
        <v>-4.9019907075861124E-2</v>
      </c>
    </row>
    <row r="1679" spans="2:4" x14ac:dyDescent="0.25">
      <c r="B1679" s="12">
        <v>33672</v>
      </c>
      <c r="C1679" s="18">
        <v>256.997162</v>
      </c>
      <c r="D1679" s="160">
        <f t="shared" si="35"/>
        <v>-3.7735254284093855E-2</v>
      </c>
    </row>
    <row r="1680" spans="2:4" x14ac:dyDescent="0.25">
      <c r="B1680" s="12">
        <v>33665</v>
      </c>
      <c r="C1680" s="18">
        <v>267.07531699999998</v>
      </c>
      <c r="D1680" s="160">
        <f t="shared" si="35"/>
        <v>-1.8519391652452977E-2</v>
      </c>
    </row>
    <row r="1681" spans="2:4" x14ac:dyDescent="0.25">
      <c r="B1681" s="12">
        <v>33658</v>
      </c>
      <c r="C1681" s="18">
        <v>272.11471599999999</v>
      </c>
      <c r="D1681" s="160">
        <f t="shared" si="35"/>
        <v>-3.5713920715774727E-2</v>
      </c>
    </row>
    <row r="1682" spans="2:4" x14ac:dyDescent="0.25">
      <c r="B1682" s="12">
        <v>33651</v>
      </c>
      <c r="C1682" s="18">
        <v>282.19293199999998</v>
      </c>
      <c r="D1682" s="160">
        <f t="shared" si="35"/>
        <v>-1.7543423544602477E-2</v>
      </c>
    </row>
    <row r="1683" spans="2:4" x14ac:dyDescent="0.25">
      <c r="B1683" s="12">
        <v>33644</v>
      </c>
      <c r="C1683" s="18">
        <v>287.231964</v>
      </c>
      <c r="D1683" s="160">
        <f t="shared" si="35"/>
        <v>0.10679571583474212</v>
      </c>
    </row>
    <row r="1684" spans="2:4" x14ac:dyDescent="0.25">
      <c r="B1684" s="12">
        <v>33637</v>
      </c>
      <c r="C1684" s="18">
        <v>259.51669299999998</v>
      </c>
      <c r="D1684" s="160">
        <f t="shared" si="35"/>
        <v>3.0000156851590853E-2</v>
      </c>
    </row>
    <row r="1685" spans="2:4" x14ac:dyDescent="0.25">
      <c r="B1685" s="12">
        <v>33630</v>
      </c>
      <c r="C1685" s="18">
        <v>251.95791600000001</v>
      </c>
      <c r="D1685" s="160">
        <f t="shared" si="35"/>
        <v>-6.5421090722030617E-2</v>
      </c>
    </row>
    <row r="1686" spans="2:4" x14ac:dyDescent="0.25">
      <c r="B1686" s="12">
        <v>33623</v>
      </c>
      <c r="C1686" s="18">
        <v>269.595123</v>
      </c>
      <c r="D1686" s="160">
        <f t="shared" si="35"/>
        <v>-1.8348380159593725E-2</v>
      </c>
    </row>
    <row r="1687" spans="2:4" x14ac:dyDescent="0.25">
      <c r="B1687" s="12">
        <v>33616</v>
      </c>
      <c r="C1687" s="18">
        <v>274.63421599999998</v>
      </c>
      <c r="D1687" s="160">
        <f t="shared" si="35"/>
        <v>0.17204330880000929</v>
      </c>
    </row>
    <row r="1688" spans="2:4" x14ac:dyDescent="0.25">
      <c r="B1688" s="12">
        <v>33609</v>
      </c>
      <c r="C1688" s="18">
        <v>234.320877</v>
      </c>
      <c r="D1688" s="160">
        <f t="shared" si="35"/>
        <v>-2.1052174966432635E-2</v>
      </c>
    </row>
    <row r="1689" spans="2:4" x14ac:dyDescent="0.25">
      <c r="B1689" s="12">
        <v>33602</v>
      </c>
      <c r="C1689" s="18">
        <v>239.35992400000001</v>
      </c>
      <c r="D1689" s="160">
        <f t="shared" si="35"/>
        <v>0</v>
      </c>
    </row>
    <row r="1690" spans="2:4" x14ac:dyDescent="0.25">
      <c r="B1690" s="12">
        <v>33595</v>
      </c>
      <c r="C1690" s="18">
        <v>239.35992400000001</v>
      </c>
      <c r="D1690" s="160">
        <f t="shared" si="35"/>
        <v>9.1953598672546155E-2</v>
      </c>
    </row>
    <row r="1691" spans="2:4" x14ac:dyDescent="0.25">
      <c r="B1691" s="12">
        <v>33588</v>
      </c>
      <c r="C1691" s="18">
        <v>219.203384</v>
      </c>
      <c r="D1691" s="160">
        <f t="shared" si="35"/>
        <v>-7.4467968320676037E-2</v>
      </c>
    </row>
    <row r="1692" spans="2:4" x14ac:dyDescent="0.25">
      <c r="B1692" s="12">
        <v>33581</v>
      </c>
      <c r="C1692" s="18">
        <v>236.840408</v>
      </c>
      <c r="D1692" s="160">
        <f t="shared" si="35"/>
        <v>9.3023026458232794E-2</v>
      </c>
    </row>
    <row r="1693" spans="2:4" x14ac:dyDescent="0.25">
      <c r="B1693" s="12">
        <v>33574</v>
      </c>
      <c r="C1693" s="18">
        <v>216.68382299999999</v>
      </c>
      <c r="D1693" s="160">
        <f t="shared" si="35"/>
        <v>-0.10416635418328835</v>
      </c>
    </row>
    <row r="1694" spans="2:4" x14ac:dyDescent="0.25">
      <c r="B1694" s="12">
        <v>33567</v>
      </c>
      <c r="C1694" s="18">
        <v>241.87953200000001</v>
      </c>
      <c r="D1694" s="160">
        <f t="shared" si="35"/>
        <v>-0.12727290544758285</v>
      </c>
    </row>
    <row r="1695" spans="2:4" x14ac:dyDescent="0.25">
      <c r="B1695" s="12">
        <v>33560</v>
      </c>
      <c r="C1695" s="18">
        <v>277.15368699999999</v>
      </c>
      <c r="D1695" s="160">
        <f t="shared" si="35"/>
        <v>-9.009055169693192E-3</v>
      </c>
    </row>
    <row r="1696" spans="2:4" x14ac:dyDescent="0.25">
      <c r="B1696" s="12">
        <v>33553</v>
      </c>
      <c r="C1696" s="18">
        <v>279.67327899999998</v>
      </c>
      <c r="D1696" s="160">
        <f t="shared" si="35"/>
        <v>-7.4999988341306612E-2</v>
      </c>
    </row>
    <row r="1697" spans="2:4" x14ac:dyDescent="0.25">
      <c r="B1697" s="12">
        <v>33546</v>
      </c>
      <c r="C1697" s="18">
        <v>302.34948700000001</v>
      </c>
      <c r="D1697" s="160">
        <f t="shared" si="35"/>
        <v>0</v>
      </c>
    </row>
    <row r="1698" spans="2:4" x14ac:dyDescent="0.25">
      <c r="B1698" s="12">
        <v>33539</v>
      </c>
      <c r="C1698" s="18">
        <v>302.34948700000001</v>
      </c>
      <c r="D1698" s="160">
        <f t="shared" si="35"/>
        <v>-8.2645081619953098E-3</v>
      </c>
    </row>
    <row r="1699" spans="2:4" x14ac:dyDescent="0.25">
      <c r="B1699" s="12">
        <v>33532</v>
      </c>
      <c r="C1699" s="18">
        <v>304.86908</v>
      </c>
      <c r="D1699" s="160">
        <f t="shared" si="35"/>
        <v>-8.1967626965770979E-3</v>
      </c>
    </row>
    <row r="1700" spans="2:4" x14ac:dyDescent="0.25">
      <c r="B1700" s="12">
        <v>33525</v>
      </c>
      <c r="C1700" s="18">
        <v>307.38867199999999</v>
      </c>
      <c r="D1700" s="160">
        <f t="shared" si="35"/>
        <v>-4.6874687699649309E-2</v>
      </c>
    </row>
    <row r="1701" spans="2:4" x14ac:dyDescent="0.25">
      <c r="B1701" s="12">
        <v>33518</v>
      </c>
      <c r="C1701" s="18">
        <v>322.50604199999998</v>
      </c>
      <c r="D1701" s="160">
        <f t="shared" si="35"/>
        <v>9.4016752647931412E-2</v>
      </c>
    </row>
    <row r="1702" spans="2:4" x14ac:dyDescent="0.25">
      <c r="B1702" s="12">
        <v>33511</v>
      </c>
      <c r="C1702" s="18">
        <v>294.79077100000001</v>
      </c>
      <c r="D1702" s="160">
        <f t="shared" si="35"/>
        <v>-1.6806911311376016E-2</v>
      </c>
    </row>
    <row r="1703" spans="2:4" x14ac:dyDescent="0.25">
      <c r="B1703" s="12">
        <v>33504</v>
      </c>
      <c r="C1703" s="18">
        <v>299.82998700000002</v>
      </c>
      <c r="D1703" s="160">
        <f t="shared" si="35"/>
        <v>8.4750351309759164E-3</v>
      </c>
    </row>
    <row r="1704" spans="2:4" x14ac:dyDescent="0.25">
      <c r="B1704" s="12">
        <v>33497</v>
      </c>
      <c r="C1704" s="18">
        <v>297.310272</v>
      </c>
      <c r="D1704" s="160">
        <f t="shared" si="35"/>
        <v>-2.4793619608784234E-2</v>
      </c>
    </row>
    <row r="1705" spans="2:4" x14ac:dyDescent="0.25">
      <c r="B1705" s="12">
        <v>33490</v>
      </c>
      <c r="C1705" s="18">
        <v>304.86908</v>
      </c>
      <c r="D1705" s="160">
        <f t="shared" si="35"/>
        <v>-6.9230756267206761E-2</v>
      </c>
    </row>
    <row r="1706" spans="2:4" x14ac:dyDescent="0.25">
      <c r="B1706" s="12">
        <v>33483</v>
      </c>
      <c r="C1706" s="18">
        <v>327.54528800000003</v>
      </c>
      <c r="D1706" s="160">
        <f t="shared" si="35"/>
        <v>7.7518848461859413E-3</v>
      </c>
    </row>
    <row r="1707" spans="2:4" x14ac:dyDescent="0.25">
      <c r="B1707" s="12">
        <v>33476</v>
      </c>
      <c r="C1707" s="18">
        <v>325.02572600000002</v>
      </c>
      <c r="D1707" s="160">
        <f t="shared" si="35"/>
        <v>0.1025641165679505</v>
      </c>
    </row>
    <row r="1708" spans="2:4" x14ac:dyDescent="0.25">
      <c r="B1708" s="12">
        <v>33469</v>
      </c>
      <c r="C1708" s="18">
        <v>294.79077100000001</v>
      </c>
      <c r="D1708" s="160">
        <f t="shared" si="35"/>
        <v>-2.4999929965153211E-2</v>
      </c>
    </row>
    <row r="1709" spans="2:4" x14ac:dyDescent="0.25">
      <c r="B1709" s="12">
        <v>33462</v>
      </c>
      <c r="C1709" s="18">
        <v>302.34948700000001</v>
      </c>
      <c r="D1709" s="160">
        <f t="shared" si="35"/>
        <v>8.403095451556597E-3</v>
      </c>
    </row>
    <row r="1710" spans="2:4" x14ac:dyDescent="0.25">
      <c r="B1710" s="12">
        <v>33455</v>
      </c>
      <c r="C1710" s="18">
        <v>299.82998700000002</v>
      </c>
      <c r="D1710" s="160">
        <f t="shared" si="35"/>
        <v>0</v>
      </c>
    </row>
    <row r="1711" spans="2:4" x14ac:dyDescent="0.25">
      <c r="B1711" s="12">
        <v>33448</v>
      </c>
      <c r="C1711" s="18">
        <v>299.82998700000002</v>
      </c>
      <c r="D1711" s="160">
        <f t="shared" si="35"/>
        <v>2.5862629970433426E-2</v>
      </c>
    </row>
    <row r="1712" spans="2:4" x14ac:dyDescent="0.25">
      <c r="B1712" s="12">
        <v>33441</v>
      </c>
      <c r="C1712" s="18">
        <v>292.27108800000002</v>
      </c>
      <c r="D1712" s="160">
        <f t="shared" si="35"/>
        <v>-3.333360707835431E-2</v>
      </c>
    </row>
    <row r="1713" spans="2:4" x14ac:dyDescent="0.25">
      <c r="B1713" s="12">
        <v>33434</v>
      </c>
      <c r="C1713" s="18">
        <v>302.34948700000001</v>
      </c>
      <c r="D1713" s="160">
        <f t="shared" si="35"/>
        <v>0.18811877402454602</v>
      </c>
    </row>
    <row r="1714" spans="2:4" x14ac:dyDescent="0.25">
      <c r="B1714" s="12">
        <v>33427</v>
      </c>
      <c r="C1714" s="18">
        <v>254.47749300000001</v>
      </c>
      <c r="D1714" s="160">
        <f t="shared" si="35"/>
        <v>-7.3394798701994168E-2</v>
      </c>
    </row>
    <row r="1715" spans="2:4" x14ac:dyDescent="0.25">
      <c r="B1715" s="12">
        <v>33420</v>
      </c>
      <c r="C1715" s="18">
        <v>274.63421599999998</v>
      </c>
      <c r="D1715" s="160">
        <f t="shared" si="35"/>
        <v>-9.0905195138176742E-3</v>
      </c>
    </row>
    <row r="1716" spans="2:4" x14ac:dyDescent="0.25">
      <c r="B1716" s="12">
        <v>33413</v>
      </c>
      <c r="C1716" s="18">
        <v>277.15368699999999</v>
      </c>
      <c r="D1716" s="160">
        <f t="shared" si="35"/>
        <v>1.8517818786397466E-2</v>
      </c>
    </row>
    <row r="1717" spans="2:4" x14ac:dyDescent="0.25">
      <c r="B1717" s="12">
        <v>33406</v>
      </c>
      <c r="C1717" s="18">
        <v>272.11471599999999</v>
      </c>
      <c r="D1717" s="160">
        <f t="shared" si="35"/>
        <v>3.8462327841626287E-2</v>
      </c>
    </row>
    <row r="1718" spans="2:4" x14ac:dyDescent="0.25">
      <c r="B1718" s="12">
        <v>33399</v>
      </c>
      <c r="C1718" s="18">
        <v>262.03619400000002</v>
      </c>
      <c r="D1718" s="160">
        <f t="shared" si="35"/>
        <v>-3.703776902679512E-2</v>
      </c>
    </row>
    <row r="1719" spans="2:4" x14ac:dyDescent="0.25">
      <c r="B1719" s="12">
        <v>33392</v>
      </c>
      <c r="C1719" s="18">
        <v>272.11471599999999</v>
      </c>
      <c r="D1719" s="160">
        <f t="shared" si="35"/>
        <v>-7.6922540427834529E-2</v>
      </c>
    </row>
    <row r="1720" spans="2:4" x14ac:dyDescent="0.25">
      <c r="B1720" s="12">
        <v>33385</v>
      </c>
      <c r="C1720" s="18">
        <v>294.79077100000001</v>
      </c>
      <c r="D1720" s="160">
        <f t="shared" si="35"/>
        <v>3.5397862942854852E-2</v>
      </c>
    </row>
    <row r="1721" spans="2:4" x14ac:dyDescent="0.25">
      <c r="B1721" s="12">
        <v>33378</v>
      </c>
      <c r="C1721" s="18">
        <v>284.71255500000001</v>
      </c>
      <c r="D1721" s="160">
        <f t="shared" si="35"/>
        <v>-5.8332931783674602E-2</v>
      </c>
    </row>
    <row r="1722" spans="2:4" x14ac:dyDescent="0.25">
      <c r="B1722" s="12">
        <v>33371</v>
      </c>
      <c r="C1722" s="18">
        <v>302.34948700000001</v>
      </c>
      <c r="D1722" s="160">
        <f t="shared" si="35"/>
        <v>-8.2645081619953098E-3</v>
      </c>
    </row>
    <row r="1723" spans="2:4" x14ac:dyDescent="0.25">
      <c r="B1723" s="12">
        <v>33364</v>
      </c>
      <c r="C1723" s="18">
        <v>304.86908</v>
      </c>
      <c r="D1723" s="160">
        <f t="shared" si="35"/>
        <v>1.6806501078892921E-2</v>
      </c>
    </row>
    <row r="1724" spans="2:4" x14ac:dyDescent="0.25">
      <c r="B1724" s="12">
        <v>33357</v>
      </c>
      <c r="C1724" s="18">
        <v>299.82998700000002</v>
      </c>
      <c r="D1724" s="160">
        <f t="shared" si="35"/>
        <v>0.10185142283888848</v>
      </c>
    </row>
    <row r="1725" spans="2:4" x14ac:dyDescent="0.25">
      <c r="B1725" s="12">
        <v>33350</v>
      </c>
      <c r="C1725" s="18">
        <v>272.11471599999999</v>
      </c>
      <c r="D1725" s="160">
        <f t="shared" si="35"/>
        <v>-1.8181143662721722E-2</v>
      </c>
    </row>
    <row r="1726" spans="2:4" x14ac:dyDescent="0.25">
      <c r="B1726" s="12">
        <v>33343</v>
      </c>
      <c r="C1726" s="18">
        <v>277.15368699999999</v>
      </c>
      <c r="D1726" s="160">
        <f t="shared" si="35"/>
        <v>5.7692385045097883E-2</v>
      </c>
    </row>
    <row r="1727" spans="2:4" x14ac:dyDescent="0.25">
      <c r="B1727" s="12">
        <v>33336</v>
      </c>
      <c r="C1727" s="18">
        <v>262.03619400000002</v>
      </c>
      <c r="D1727" s="160">
        <f t="shared" si="35"/>
        <v>-7.1428925796057752E-2</v>
      </c>
    </row>
    <row r="1728" spans="2:4" x14ac:dyDescent="0.25">
      <c r="B1728" s="12">
        <v>33329</v>
      </c>
      <c r="C1728" s="18">
        <v>282.19293199999998</v>
      </c>
      <c r="D1728" s="160">
        <f t="shared" si="35"/>
        <v>9.0092732813420451E-3</v>
      </c>
    </row>
    <row r="1729" spans="2:4" x14ac:dyDescent="0.25">
      <c r="B1729" s="12">
        <v>33322</v>
      </c>
      <c r="C1729" s="18">
        <v>279.67327899999998</v>
      </c>
      <c r="D1729" s="160">
        <f t="shared" si="35"/>
        <v>-5.9321842065382824E-2</v>
      </c>
    </row>
    <row r="1730" spans="2:4" x14ac:dyDescent="0.25">
      <c r="B1730" s="12">
        <v>33315</v>
      </c>
      <c r="C1730" s="18">
        <v>297.310272</v>
      </c>
      <c r="D1730" s="160">
        <f t="shared" si="35"/>
        <v>-6.3492297687148369E-2</v>
      </c>
    </row>
    <row r="1731" spans="2:4" x14ac:dyDescent="0.25">
      <c r="B1731" s="12">
        <v>33308</v>
      </c>
      <c r="C1731" s="18">
        <v>317.46697999999998</v>
      </c>
      <c r="D1731" s="160">
        <f t="shared" ref="D1731:D1794" si="36">C1731/C1732-1</f>
        <v>-9.9999765550359387E-2</v>
      </c>
    </row>
    <row r="1732" spans="2:4" x14ac:dyDescent="0.25">
      <c r="B1732" s="12">
        <v>33301</v>
      </c>
      <c r="C1732" s="18">
        <v>352.74099699999999</v>
      </c>
      <c r="D1732" s="160">
        <f t="shared" si="36"/>
        <v>-4.1095866168460171E-2</v>
      </c>
    </row>
    <row r="1733" spans="2:4" x14ac:dyDescent="0.25">
      <c r="B1733" s="12">
        <v>33294</v>
      </c>
      <c r="C1733" s="18">
        <v>367.85845899999998</v>
      </c>
      <c r="D1733" s="160">
        <f t="shared" si="36"/>
        <v>0.14062501501909841</v>
      </c>
    </row>
    <row r="1734" spans="2:4" x14ac:dyDescent="0.25">
      <c r="B1734" s="12">
        <v>33287</v>
      </c>
      <c r="C1734" s="18">
        <v>322.50604199999998</v>
      </c>
      <c r="D1734" s="160">
        <f t="shared" si="36"/>
        <v>4.9179984095184759E-2</v>
      </c>
    </row>
    <row r="1735" spans="2:4" x14ac:dyDescent="0.25">
      <c r="B1735" s="12">
        <v>33280</v>
      </c>
      <c r="C1735" s="18">
        <v>307.38867199999999</v>
      </c>
      <c r="D1735" s="160">
        <f t="shared" si="36"/>
        <v>-2.3999647229865473E-2</v>
      </c>
    </row>
    <row r="1736" spans="2:4" x14ac:dyDescent="0.25">
      <c r="B1736" s="12">
        <v>33273</v>
      </c>
      <c r="C1736" s="18">
        <v>314.94729599999999</v>
      </c>
      <c r="D1736" s="160">
        <f t="shared" si="36"/>
        <v>5.9321946333559472E-2</v>
      </c>
    </row>
    <row r="1737" spans="2:4" x14ac:dyDescent="0.25">
      <c r="B1737" s="12">
        <v>33266</v>
      </c>
      <c r="C1737" s="18">
        <v>297.310272</v>
      </c>
      <c r="D1737" s="160">
        <f t="shared" si="36"/>
        <v>7.2727103933493797E-2</v>
      </c>
    </row>
    <row r="1738" spans="2:4" x14ac:dyDescent="0.25">
      <c r="B1738" s="12">
        <v>33259</v>
      </c>
      <c r="C1738" s="18">
        <v>277.15368699999999</v>
      </c>
      <c r="D1738" s="160">
        <f t="shared" si="36"/>
        <v>0.2500001894256163</v>
      </c>
    </row>
    <row r="1739" spans="2:4" x14ac:dyDescent="0.25">
      <c r="B1739" s="12">
        <v>33252</v>
      </c>
      <c r="C1739" s="18">
        <v>221.722916</v>
      </c>
      <c r="D1739" s="160">
        <f t="shared" si="36"/>
        <v>-0.12000019876335222</v>
      </c>
    </row>
    <row r="1740" spans="2:4" x14ac:dyDescent="0.25">
      <c r="B1740" s="12">
        <v>33245</v>
      </c>
      <c r="C1740" s="18">
        <v>251.95791600000001</v>
      </c>
      <c r="D1740" s="160">
        <f t="shared" si="36"/>
        <v>-5.6603512334312711E-2</v>
      </c>
    </row>
    <row r="1741" spans="2:4" x14ac:dyDescent="0.25">
      <c r="B1741" s="12">
        <v>33238</v>
      </c>
      <c r="C1741" s="18">
        <v>267.07531699999998</v>
      </c>
      <c r="D1741" s="160">
        <f t="shared" si="36"/>
        <v>-7.0175501080374292E-2</v>
      </c>
    </row>
    <row r="1742" spans="2:4" x14ac:dyDescent="0.25">
      <c r="B1742" s="12">
        <v>33231</v>
      </c>
      <c r="C1742" s="18">
        <v>287.231964</v>
      </c>
      <c r="D1742" s="160">
        <f t="shared" si="36"/>
        <v>3.6363496041097232E-2</v>
      </c>
    </row>
    <row r="1743" spans="2:4" x14ac:dyDescent="0.25">
      <c r="B1743" s="12">
        <v>33224</v>
      </c>
      <c r="C1743" s="18">
        <v>277.15368699999999</v>
      </c>
      <c r="D1743" s="160">
        <f t="shared" si="36"/>
        <v>-5.1723901612875323E-2</v>
      </c>
    </row>
    <row r="1744" spans="2:4" x14ac:dyDescent="0.25">
      <c r="B1744" s="12">
        <v>33217</v>
      </c>
      <c r="C1744" s="18">
        <v>292.27108800000002</v>
      </c>
      <c r="D1744" s="160">
        <f t="shared" si="36"/>
        <v>4.5044735932745494E-2</v>
      </c>
    </row>
    <row r="1745" spans="2:4" x14ac:dyDescent="0.25">
      <c r="B1745" s="12">
        <v>33210</v>
      </c>
      <c r="C1745" s="18">
        <v>279.67327899999998</v>
      </c>
      <c r="D1745" s="160">
        <f t="shared" si="36"/>
        <v>-0.12598399400974636</v>
      </c>
    </row>
    <row r="1746" spans="2:4" x14ac:dyDescent="0.25">
      <c r="B1746" s="12">
        <v>33203</v>
      </c>
      <c r="C1746" s="18">
        <v>319.98644999999999</v>
      </c>
      <c r="D1746" s="160">
        <f t="shared" si="36"/>
        <v>0.12389300851168983</v>
      </c>
    </row>
    <row r="1747" spans="2:4" x14ac:dyDescent="0.25">
      <c r="B1747" s="12">
        <v>33196</v>
      </c>
      <c r="C1747" s="18">
        <v>284.71255500000001</v>
      </c>
      <c r="D1747" s="160">
        <f t="shared" si="36"/>
        <v>-5.0420013525865226E-2</v>
      </c>
    </row>
    <row r="1748" spans="2:4" x14ac:dyDescent="0.25">
      <c r="B1748" s="12">
        <v>33189</v>
      </c>
      <c r="C1748" s="18">
        <v>299.82998700000002</v>
      </c>
      <c r="D1748" s="160">
        <f t="shared" si="36"/>
        <v>-0.14999960438394966</v>
      </c>
    </row>
    <row r="1749" spans="2:4" x14ac:dyDescent="0.25">
      <c r="B1749" s="12">
        <v>33182</v>
      </c>
      <c r="C1749" s="18">
        <v>352.74099699999999</v>
      </c>
      <c r="D1749" s="160">
        <f t="shared" si="36"/>
        <v>-7.092834274768034E-3</v>
      </c>
    </row>
    <row r="1750" spans="2:4" x14ac:dyDescent="0.25">
      <c r="B1750" s="12">
        <v>33175</v>
      </c>
      <c r="C1750" s="18">
        <v>355.26080300000001</v>
      </c>
      <c r="D1750" s="160">
        <f t="shared" si="36"/>
        <v>9.3023642688517594E-2</v>
      </c>
    </row>
    <row r="1751" spans="2:4" x14ac:dyDescent="0.25">
      <c r="B1751" s="12">
        <v>33168</v>
      </c>
      <c r="C1751" s="18">
        <v>325.02572600000002</v>
      </c>
      <c r="D1751" s="160">
        <f t="shared" si="36"/>
        <v>-7.1942468002545001E-2</v>
      </c>
    </row>
    <row r="1752" spans="2:4" x14ac:dyDescent="0.25">
      <c r="B1752" s="12">
        <v>33161</v>
      </c>
      <c r="C1752" s="18">
        <v>350.22152699999998</v>
      </c>
      <c r="D1752" s="160">
        <f t="shared" si="36"/>
        <v>-1.4184722765489099E-2</v>
      </c>
    </row>
    <row r="1753" spans="2:4" x14ac:dyDescent="0.25">
      <c r="B1753" s="12">
        <v>33154</v>
      </c>
      <c r="C1753" s="18">
        <v>355.26080300000001</v>
      </c>
      <c r="D1753" s="160">
        <f t="shared" si="36"/>
        <v>-9.032219564783428E-2</v>
      </c>
    </row>
    <row r="1754" spans="2:4" x14ac:dyDescent="0.25">
      <c r="B1754" s="12">
        <v>33147</v>
      </c>
      <c r="C1754" s="18">
        <v>390.53476000000001</v>
      </c>
      <c r="D1754" s="160">
        <f t="shared" si="36"/>
        <v>2.6490210875417253E-2</v>
      </c>
    </row>
    <row r="1755" spans="2:4" x14ac:dyDescent="0.25">
      <c r="B1755" s="12">
        <v>33140</v>
      </c>
      <c r="C1755" s="18">
        <v>380.45639</v>
      </c>
      <c r="D1755" s="160">
        <f t="shared" si="36"/>
        <v>-0.12716773955477012</v>
      </c>
    </row>
    <row r="1756" spans="2:4" x14ac:dyDescent="0.25">
      <c r="B1756" s="12">
        <v>33133</v>
      </c>
      <c r="C1756" s="18">
        <v>435.88717700000001</v>
      </c>
      <c r="D1756" s="160">
        <f t="shared" si="36"/>
        <v>-2.8089962862468121E-2</v>
      </c>
    </row>
    <row r="1757" spans="2:4" x14ac:dyDescent="0.25">
      <c r="B1757" s="12">
        <v>33126</v>
      </c>
      <c r="C1757" s="18">
        <v>448.48510700000003</v>
      </c>
      <c r="D1757" s="160">
        <f t="shared" si="36"/>
        <v>0.12658223870281593</v>
      </c>
    </row>
    <row r="1758" spans="2:4" x14ac:dyDescent="0.25">
      <c r="B1758" s="12">
        <v>33119</v>
      </c>
      <c r="C1758" s="18">
        <v>398.09353599999997</v>
      </c>
      <c r="D1758" s="160">
        <f t="shared" si="36"/>
        <v>8.9655582689481594E-2</v>
      </c>
    </row>
    <row r="1759" spans="2:4" x14ac:dyDescent="0.25">
      <c r="B1759" s="12">
        <v>33112</v>
      </c>
      <c r="C1759" s="18">
        <v>365.33886699999999</v>
      </c>
      <c r="D1759" s="160">
        <f t="shared" si="36"/>
        <v>-1.3605679771903745E-2</v>
      </c>
    </row>
    <row r="1760" spans="2:4" x14ac:dyDescent="0.25">
      <c r="B1760" s="12">
        <v>33105</v>
      </c>
      <c r="C1760" s="18">
        <v>370.37811299999998</v>
      </c>
      <c r="D1760" s="160">
        <f t="shared" si="36"/>
        <v>-0.11445817220323407</v>
      </c>
    </row>
    <row r="1761" spans="2:4" x14ac:dyDescent="0.25">
      <c r="B1761" s="12">
        <v>33098</v>
      </c>
      <c r="C1761" s="18">
        <v>418.25027499999999</v>
      </c>
      <c r="D1761" s="160">
        <f t="shared" si="36"/>
        <v>7.7922403956970809E-2</v>
      </c>
    </row>
    <row r="1762" spans="2:4" x14ac:dyDescent="0.25">
      <c r="B1762" s="12">
        <v>33091</v>
      </c>
      <c r="C1762" s="18">
        <v>388.015198</v>
      </c>
      <c r="D1762" s="160">
        <f t="shared" si="36"/>
        <v>-1.9108301026015018E-2</v>
      </c>
    </row>
    <row r="1763" spans="2:4" x14ac:dyDescent="0.25">
      <c r="B1763" s="12">
        <v>33084</v>
      </c>
      <c r="C1763" s="18">
        <v>395.57394399999998</v>
      </c>
      <c r="D1763" s="160">
        <f t="shared" si="36"/>
        <v>0.12142888794976092</v>
      </c>
    </row>
    <row r="1764" spans="2:4" x14ac:dyDescent="0.25">
      <c r="B1764" s="12">
        <v>33077</v>
      </c>
      <c r="C1764" s="18">
        <v>352.74099699999999</v>
      </c>
      <c r="D1764" s="160">
        <f t="shared" si="36"/>
        <v>-2.7777761164059278E-2</v>
      </c>
    </row>
    <row r="1765" spans="2:4" x14ac:dyDescent="0.25">
      <c r="B1765" s="12">
        <v>33070</v>
      </c>
      <c r="C1765" s="18">
        <v>362.81930499999999</v>
      </c>
      <c r="D1765" s="160">
        <f t="shared" si="36"/>
        <v>9.0908831508119459E-2</v>
      </c>
    </row>
    <row r="1766" spans="2:4" x14ac:dyDescent="0.25">
      <c r="B1766" s="12">
        <v>33063</v>
      </c>
      <c r="C1766" s="18">
        <v>332.58444200000002</v>
      </c>
      <c r="D1766" s="160">
        <f t="shared" si="36"/>
        <v>0.10000002083681392</v>
      </c>
    </row>
    <row r="1767" spans="2:4" x14ac:dyDescent="0.25">
      <c r="B1767" s="12">
        <v>33056</v>
      </c>
      <c r="C1767" s="18">
        <v>302.34948700000001</v>
      </c>
      <c r="D1767" s="160">
        <f t="shared" si="36"/>
        <v>-8.2645081619953098E-3</v>
      </c>
    </row>
    <row r="1768" spans="2:4" x14ac:dyDescent="0.25">
      <c r="B1768" s="12">
        <v>33049</v>
      </c>
      <c r="C1768" s="18">
        <v>304.86908</v>
      </c>
      <c r="D1768" s="160">
        <f t="shared" si="36"/>
        <v>2.5423971896941344E-2</v>
      </c>
    </row>
    <row r="1769" spans="2:4" x14ac:dyDescent="0.25">
      <c r="B1769" s="12">
        <v>33042</v>
      </c>
      <c r="C1769" s="18">
        <v>297.310272</v>
      </c>
      <c r="D1769" s="160">
        <f t="shared" si="36"/>
        <v>-0.11940308100412633</v>
      </c>
    </row>
    <row r="1770" spans="2:4" x14ac:dyDescent="0.25">
      <c r="B1770" s="12">
        <v>33035</v>
      </c>
      <c r="C1770" s="18">
        <v>337.62356599999998</v>
      </c>
      <c r="D1770" s="160">
        <f t="shared" si="36"/>
        <v>5.5118321416422367E-2</v>
      </c>
    </row>
    <row r="1771" spans="2:4" x14ac:dyDescent="0.25">
      <c r="B1771" s="12">
        <v>33028</v>
      </c>
      <c r="C1771" s="18">
        <v>319.98644999999999</v>
      </c>
      <c r="D1771" s="160">
        <f t="shared" si="36"/>
        <v>-9.285721614037401E-2</v>
      </c>
    </row>
    <row r="1772" spans="2:4" x14ac:dyDescent="0.25">
      <c r="B1772" s="12">
        <v>33021</v>
      </c>
      <c r="C1772" s="18">
        <v>352.74099699999999</v>
      </c>
      <c r="D1772" s="160">
        <f t="shared" si="36"/>
        <v>7.6922825401780637E-2</v>
      </c>
    </row>
    <row r="1773" spans="2:4" x14ac:dyDescent="0.25">
      <c r="B1773" s="12">
        <v>33014</v>
      </c>
      <c r="C1773" s="18">
        <v>327.54528800000003</v>
      </c>
      <c r="D1773" s="160">
        <f t="shared" si="36"/>
        <v>-8.4506508327215735E-2</v>
      </c>
    </row>
    <row r="1774" spans="2:4" x14ac:dyDescent="0.25">
      <c r="B1774" s="12">
        <v>33007</v>
      </c>
      <c r="C1774" s="18">
        <v>357.78002900000001</v>
      </c>
      <c r="D1774" s="160">
        <f t="shared" si="36"/>
        <v>5.1851602348995218E-2</v>
      </c>
    </row>
    <row r="1775" spans="2:4" x14ac:dyDescent="0.25">
      <c r="B1775" s="12">
        <v>33000</v>
      </c>
      <c r="C1775" s="18">
        <v>340.14306599999998</v>
      </c>
      <c r="D1775" s="160">
        <f t="shared" si="36"/>
        <v>0.16379306734575105</v>
      </c>
    </row>
    <row r="1776" spans="2:4" x14ac:dyDescent="0.25">
      <c r="B1776" s="12">
        <v>32993</v>
      </c>
      <c r="C1776" s="18">
        <v>292.27108800000002</v>
      </c>
      <c r="D1776" s="160">
        <f t="shared" si="36"/>
        <v>7.4073068506886663E-2</v>
      </c>
    </row>
    <row r="1777" spans="2:4" x14ac:dyDescent="0.25">
      <c r="B1777" s="12">
        <v>32986</v>
      </c>
      <c r="C1777" s="18">
        <v>272.11471599999999</v>
      </c>
      <c r="D1777" s="160">
        <f t="shared" si="36"/>
        <v>2.8572038542626244E-2</v>
      </c>
    </row>
    <row r="1778" spans="2:4" x14ac:dyDescent="0.25">
      <c r="B1778" s="12">
        <v>32979</v>
      </c>
      <c r="C1778" s="18">
        <v>264.55581699999999</v>
      </c>
      <c r="D1778" s="160">
        <f t="shared" si="36"/>
        <v>-1.8692125969949402E-2</v>
      </c>
    </row>
    <row r="1779" spans="2:4" x14ac:dyDescent="0.25">
      <c r="B1779" s="12">
        <v>32972</v>
      </c>
      <c r="C1779" s="18">
        <v>269.595123</v>
      </c>
      <c r="D1779" s="160">
        <f t="shared" si="36"/>
        <v>-1.8348380159593725E-2</v>
      </c>
    </row>
    <row r="1780" spans="2:4" x14ac:dyDescent="0.25">
      <c r="B1780" s="12">
        <v>32965</v>
      </c>
      <c r="C1780" s="18">
        <v>274.63421599999998</v>
      </c>
      <c r="D1780" s="160">
        <f t="shared" si="36"/>
        <v>-3.5398294957523113E-2</v>
      </c>
    </row>
    <row r="1781" spans="2:4" x14ac:dyDescent="0.25">
      <c r="B1781" s="12">
        <v>32958</v>
      </c>
      <c r="C1781" s="18">
        <v>284.71255500000001</v>
      </c>
      <c r="D1781" s="160">
        <f t="shared" si="36"/>
        <v>4.6296059195857664E-2</v>
      </c>
    </row>
    <row r="1782" spans="2:4" x14ac:dyDescent="0.25">
      <c r="B1782" s="12">
        <v>32951</v>
      </c>
      <c r="C1782" s="18">
        <v>272.11471599999999</v>
      </c>
      <c r="D1782" s="160">
        <f t="shared" si="36"/>
        <v>-9.1740207636764604E-3</v>
      </c>
    </row>
    <row r="1783" spans="2:4" x14ac:dyDescent="0.25">
      <c r="B1783" s="12">
        <v>32944</v>
      </c>
      <c r="C1783" s="18">
        <v>274.63421599999998</v>
      </c>
      <c r="D1783" s="160">
        <f t="shared" si="36"/>
        <v>-1.8017677691689715E-2</v>
      </c>
    </row>
    <row r="1784" spans="2:4" x14ac:dyDescent="0.25">
      <c r="B1784" s="12">
        <v>32937</v>
      </c>
      <c r="C1784" s="18">
        <v>279.67327899999998</v>
      </c>
      <c r="D1784" s="160">
        <f t="shared" si="36"/>
        <v>0</v>
      </c>
    </row>
    <row r="1785" spans="2:4" x14ac:dyDescent="0.25">
      <c r="B1785" s="12">
        <v>32930</v>
      </c>
      <c r="C1785" s="18">
        <v>279.67327899999998</v>
      </c>
      <c r="D1785" s="160">
        <f t="shared" si="36"/>
        <v>6.7307820079236746E-2</v>
      </c>
    </row>
    <row r="1786" spans="2:4" x14ac:dyDescent="0.25">
      <c r="B1786" s="12">
        <v>32923</v>
      </c>
      <c r="C1786" s="18">
        <v>262.03619400000002</v>
      </c>
      <c r="D1786" s="160">
        <f t="shared" si="36"/>
        <v>-0.10344811800201048</v>
      </c>
    </row>
    <row r="1787" spans="2:4" x14ac:dyDescent="0.25">
      <c r="B1787" s="12">
        <v>32916</v>
      </c>
      <c r="C1787" s="18">
        <v>292.27108800000002</v>
      </c>
      <c r="D1787" s="160">
        <f t="shared" si="36"/>
        <v>0</v>
      </c>
    </row>
    <row r="1788" spans="2:4" x14ac:dyDescent="0.25">
      <c r="B1788" s="12">
        <v>32909</v>
      </c>
      <c r="C1788" s="18">
        <v>292.27108800000002</v>
      </c>
      <c r="D1788" s="160">
        <f t="shared" si="36"/>
        <v>0.10476152561786245</v>
      </c>
    </row>
    <row r="1789" spans="2:4" x14ac:dyDescent="0.25">
      <c r="B1789" s="12">
        <v>32902</v>
      </c>
      <c r="C1789" s="18">
        <v>264.55581699999999</v>
      </c>
      <c r="D1789" s="160">
        <f t="shared" si="36"/>
        <v>9.6155533384063574E-3</v>
      </c>
    </row>
    <row r="1790" spans="2:4" x14ac:dyDescent="0.25">
      <c r="B1790" s="12">
        <v>32895</v>
      </c>
      <c r="C1790" s="18">
        <v>262.03619400000002</v>
      </c>
      <c r="D1790" s="160">
        <f t="shared" si="36"/>
        <v>-3.703776902679512E-2</v>
      </c>
    </row>
    <row r="1791" spans="2:4" x14ac:dyDescent="0.25">
      <c r="B1791" s="12">
        <v>32888</v>
      </c>
      <c r="C1791" s="18">
        <v>272.11471599999999</v>
      </c>
      <c r="D1791" s="160">
        <f t="shared" si="36"/>
        <v>-3.5713920715774727E-2</v>
      </c>
    </row>
    <row r="1792" spans="2:4" x14ac:dyDescent="0.25">
      <c r="B1792" s="12">
        <v>32881</v>
      </c>
      <c r="C1792" s="18">
        <v>282.19293199999998</v>
      </c>
      <c r="D1792" s="160">
        <f t="shared" si="36"/>
        <v>-8.8497080854057497E-3</v>
      </c>
    </row>
    <row r="1793" spans="2:4" x14ac:dyDescent="0.25">
      <c r="B1793" s="12">
        <v>32874</v>
      </c>
      <c r="C1793" s="18">
        <v>284.71255500000001</v>
      </c>
      <c r="D1793" s="160">
        <f t="shared" si="36"/>
        <v>-1.7390869372528983E-2</v>
      </c>
    </row>
    <row r="1794" spans="2:4" x14ac:dyDescent="0.25">
      <c r="B1794" s="12">
        <v>32867</v>
      </c>
      <c r="C1794" s="18">
        <v>289.75158699999997</v>
      </c>
      <c r="D1794" s="160">
        <f t="shared" si="36"/>
        <v>0</v>
      </c>
    </row>
    <row r="1795" spans="2:4" x14ac:dyDescent="0.25">
      <c r="B1795" s="12">
        <v>32860</v>
      </c>
      <c r="C1795" s="18">
        <v>289.75158699999997</v>
      </c>
      <c r="D1795" s="160">
        <f t="shared" ref="D1795:D1858" si="37">C1795/C1796-1</f>
        <v>8.4905899409640995E-2</v>
      </c>
    </row>
    <row r="1796" spans="2:4" x14ac:dyDescent="0.25">
      <c r="B1796" s="12">
        <v>32853</v>
      </c>
      <c r="C1796" s="18">
        <v>267.07531699999998</v>
      </c>
      <c r="D1796" s="160">
        <f t="shared" si="37"/>
        <v>-5.3571912283047585E-2</v>
      </c>
    </row>
    <row r="1797" spans="2:4" x14ac:dyDescent="0.25">
      <c r="B1797" s="12">
        <v>32846</v>
      </c>
      <c r="C1797" s="18">
        <v>282.19293199999998</v>
      </c>
      <c r="D1797" s="160">
        <f t="shared" si="37"/>
        <v>5.6604313606412493E-2</v>
      </c>
    </row>
    <row r="1798" spans="2:4" x14ac:dyDescent="0.25">
      <c r="B1798" s="12">
        <v>32839</v>
      </c>
      <c r="C1798" s="18">
        <v>267.07531699999998</v>
      </c>
      <c r="D1798" s="160">
        <f t="shared" si="37"/>
        <v>5.9999706458915059E-2</v>
      </c>
    </row>
    <row r="1799" spans="2:4" x14ac:dyDescent="0.25">
      <c r="B1799" s="12">
        <v>32832</v>
      </c>
      <c r="C1799" s="18">
        <v>251.95791600000001</v>
      </c>
      <c r="D1799" s="160">
        <f t="shared" si="37"/>
        <v>-1.9608177618708478E-2</v>
      </c>
    </row>
    <row r="1800" spans="2:4" x14ac:dyDescent="0.25">
      <c r="B1800" s="12">
        <v>32825</v>
      </c>
      <c r="C1800" s="18">
        <v>256.997162</v>
      </c>
      <c r="D1800" s="160">
        <f t="shared" si="37"/>
        <v>0.10869616779553737</v>
      </c>
    </row>
    <row r="1801" spans="2:4" x14ac:dyDescent="0.25">
      <c r="B1801" s="12">
        <v>32818</v>
      </c>
      <c r="C1801" s="18">
        <v>231.801254</v>
      </c>
      <c r="D1801" s="160">
        <f t="shared" si="37"/>
        <v>6.9767234077275919E-2</v>
      </c>
    </row>
    <row r="1802" spans="2:4" x14ac:dyDescent="0.25">
      <c r="B1802" s="12">
        <v>32811</v>
      </c>
      <c r="C1802" s="18">
        <v>216.68382299999999</v>
      </c>
      <c r="D1802" s="160">
        <f t="shared" si="37"/>
        <v>-3.3707834954466387E-2</v>
      </c>
    </row>
    <row r="1803" spans="2:4" x14ac:dyDescent="0.25">
      <c r="B1803" s="12">
        <v>32804</v>
      </c>
      <c r="C1803" s="18">
        <v>224.24255400000001</v>
      </c>
      <c r="D1803" s="160">
        <f t="shared" si="37"/>
        <v>-9.1836321561042045E-2</v>
      </c>
    </row>
    <row r="1804" spans="2:4" x14ac:dyDescent="0.25">
      <c r="B1804" s="12">
        <v>32797</v>
      </c>
      <c r="C1804" s="18">
        <v>246.918655</v>
      </c>
      <c r="D1804" s="160">
        <f t="shared" si="37"/>
        <v>0.13953432970397617</v>
      </c>
    </row>
    <row r="1805" spans="2:4" x14ac:dyDescent="0.25">
      <c r="B1805" s="12">
        <v>32790</v>
      </c>
      <c r="C1805" s="18">
        <v>216.68382299999999</v>
      </c>
      <c r="D1805" s="160">
        <f t="shared" si="37"/>
        <v>-6.5217209739512505E-2</v>
      </c>
    </row>
    <row r="1806" spans="2:4" x14ac:dyDescent="0.25">
      <c r="B1806" s="12">
        <v>32783</v>
      </c>
      <c r="C1806" s="18">
        <v>231.801254</v>
      </c>
      <c r="D1806" s="160">
        <f t="shared" si="37"/>
        <v>-1.0752874572076632E-2</v>
      </c>
    </row>
    <row r="1807" spans="2:4" x14ac:dyDescent="0.25">
      <c r="B1807" s="12">
        <v>32776</v>
      </c>
      <c r="C1807" s="18">
        <v>234.320877</v>
      </c>
      <c r="D1807" s="160">
        <f t="shared" si="37"/>
        <v>0</v>
      </c>
    </row>
    <row r="1808" spans="2:4" x14ac:dyDescent="0.25">
      <c r="B1808" s="12">
        <v>32769</v>
      </c>
      <c r="C1808" s="18">
        <v>234.320877</v>
      </c>
      <c r="D1808" s="160">
        <f t="shared" si="37"/>
        <v>0.12048164252965909</v>
      </c>
    </row>
    <row r="1809" spans="2:4" x14ac:dyDescent="0.25">
      <c r="B1809" s="12">
        <v>32762</v>
      </c>
      <c r="C1809" s="18">
        <v>209.125137</v>
      </c>
      <c r="D1809" s="160">
        <f t="shared" si="37"/>
        <v>2.4691478888799301E-2</v>
      </c>
    </row>
    <row r="1810" spans="2:4" x14ac:dyDescent="0.25">
      <c r="B1810" s="12">
        <v>32755</v>
      </c>
      <c r="C1810" s="18">
        <v>204.08595299999999</v>
      </c>
      <c r="D1810" s="160">
        <f t="shared" si="37"/>
        <v>0.10958955789680624</v>
      </c>
    </row>
    <row r="1811" spans="2:4" x14ac:dyDescent="0.25">
      <c r="B1811" s="12">
        <v>32748</v>
      </c>
      <c r="C1811" s="18">
        <v>183.92922999999999</v>
      </c>
      <c r="D1811" s="160">
        <f t="shared" si="37"/>
        <v>1.3888880543749149E-2</v>
      </c>
    </row>
    <row r="1812" spans="2:4" x14ac:dyDescent="0.25">
      <c r="B1812" s="12">
        <v>32741</v>
      </c>
      <c r="C1812" s="18">
        <v>181.40965299999999</v>
      </c>
      <c r="D1812" s="160">
        <f t="shared" si="37"/>
        <v>4.3477411316775516E-2</v>
      </c>
    </row>
    <row r="1813" spans="2:4" x14ac:dyDescent="0.25">
      <c r="B1813" s="12">
        <v>32734</v>
      </c>
      <c r="C1813" s="18">
        <v>173.85105899999999</v>
      </c>
      <c r="D1813" s="160">
        <f t="shared" si="37"/>
        <v>-0.11538398932116989</v>
      </c>
    </row>
    <row r="1814" spans="2:4" x14ac:dyDescent="0.25">
      <c r="B1814" s="12">
        <v>32727</v>
      </c>
      <c r="C1814" s="18">
        <v>196.52714499999999</v>
      </c>
      <c r="D1814" s="160">
        <f t="shared" si="37"/>
        <v>3.9999299142583045E-2</v>
      </c>
    </row>
    <row r="1815" spans="2:4" x14ac:dyDescent="0.25">
      <c r="B1815" s="12">
        <v>32720</v>
      </c>
      <c r="C1815" s="18">
        <v>188.968536</v>
      </c>
      <c r="D1815" s="160">
        <f t="shared" si="37"/>
        <v>2.739807044263709E-2</v>
      </c>
    </row>
    <row r="1816" spans="2:4" x14ac:dyDescent="0.25">
      <c r="B1816" s="12">
        <v>32713</v>
      </c>
      <c r="C1816" s="18">
        <v>183.92922999999999</v>
      </c>
      <c r="D1816" s="160">
        <f t="shared" si="37"/>
        <v>-6.410267141467918E-2</v>
      </c>
    </row>
    <row r="1817" spans="2:4" x14ac:dyDescent="0.25">
      <c r="B1817" s="12">
        <v>32706</v>
      </c>
      <c r="C1817" s="18">
        <v>196.52714499999999</v>
      </c>
      <c r="D1817" s="160">
        <f t="shared" si="37"/>
        <v>-2.4999470025214077E-2</v>
      </c>
    </row>
    <row r="1818" spans="2:4" x14ac:dyDescent="0.25">
      <c r="B1818" s="12">
        <v>32699</v>
      </c>
      <c r="C1818" s="18">
        <v>201.566193</v>
      </c>
      <c r="D1818" s="160">
        <f t="shared" si="37"/>
        <v>8.1080713035673657E-2</v>
      </c>
    </row>
    <row r="1819" spans="2:4" x14ac:dyDescent="0.25">
      <c r="B1819" s="12">
        <v>32692</v>
      </c>
      <c r="C1819" s="18">
        <v>186.448792</v>
      </c>
      <c r="D1819" s="160">
        <f t="shared" si="37"/>
        <v>2.7777678401711192E-2</v>
      </c>
    </row>
    <row r="1820" spans="2:4" x14ac:dyDescent="0.25">
      <c r="B1820" s="12">
        <v>32685</v>
      </c>
      <c r="C1820" s="18">
        <v>181.40965299999999</v>
      </c>
      <c r="D1820" s="160">
        <f t="shared" si="37"/>
        <v>2.857141091379467E-2</v>
      </c>
    </row>
    <row r="1821" spans="2:4" x14ac:dyDescent="0.25">
      <c r="B1821" s="12">
        <v>32678</v>
      </c>
      <c r="C1821" s="18">
        <v>176.370499</v>
      </c>
      <c r="D1821" s="160">
        <f t="shared" si="37"/>
        <v>1.4491945085016722E-2</v>
      </c>
    </row>
    <row r="1822" spans="2:4" x14ac:dyDescent="0.25">
      <c r="B1822" s="12">
        <v>32671</v>
      </c>
      <c r="C1822" s="18">
        <v>173.85105899999999</v>
      </c>
      <c r="D1822" s="160">
        <f t="shared" si="37"/>
        <v>0</v>
      </c>
    </row>
    <row r="1823" spans="2:4" x14ac:dyDescent="0.25">
      <c r="B1823" s="12">
        <v>32664</v>
      </c>
      <c r="C1823" s="18">
        <v>173.85105899999999</v>
      </c>
      <c r="D1823" s="160">
        <f t="shared" si="37"/>
        <v>-2.8167899700830223E-2</v>
      </c>
    </row>
    <row r="1824" spans="2:4" x14ac:dyDescent="0.25">
      <c r="B1824" s="12">
        <v>32657</v>
      </c>
      <c r="C1824" s="18">
        <v>178.89001500000001</v>
      </c>
      <c r="D1824" s="160">
        <f t="shared" si="37"/>
        <v>5.9700998478287692E-2</v>
      </c>
    </row>
    <row r="1825" spans="2:4" x14ac:dyDescent="0.25">
      <c r="B1825" s="12">
        <v>32650</v>
      </c>
      <c r="C1825" s="18">
        <v>168.81178299999999</v>
      </c>
      <c r="D1825" s="160">
        <f t="shared" si="37"/>
        <v>-1.4706222508946598E-2</v>
      </c>
    </row>
    <row r="1826" spans="2:4" x14ac:dyDescent="0.25">
      <c r="B1826" s="12">
        <v>32643</v>
      </c>
      <c r="C1826" s="18">
        <v>171.33142100000001</v>
      </c>
      <c r="D1826" s="160">
        <f t="shared" si="37"/>
        <v>3.0303281594873832E-2</v>
      </c>
    </row>
    <row r="1827" spans="2:4" x14ac:dyDescent="0.25">
      <c r="B1827" s="12">
        <v>32636</v>
      </c>
      <c r="C1827" s="18">
        <v>166.29222100000001</v>
      </c>
      <c r="D1827" s="160">
        <f t="shared" si="37"/>
        <v>-0.16455704018263673</v>
      </c>
    </row>
    <row r="1828" spans="2:4" x14ac:dyDescent="0.25">
      <c r="B1828" s="12">
        <v>32629</v>
      </c>
      <c r="C1828" s="18">
        <v>199.04676799999999</v>
      </c>
      <c r="D1828" s="160">
        <f t="shared" si="37"/>
        <v>-2.4691483788695678E-2</v>
      </c>
    </row>
    <row r="1829" spans="2:4" x14ac:dyDescent="0.25">
      <c r="B1829" s="12">
        <v>32622</v>
      </c>
      <c r="C1829" s="18">
        <v>204.08595299999999</v>
      </c>
      <c r="D1829" s="160">
        <f t="shared" si="37"/>
        <v>1.2500905843868315E-2</v>
      </c>
    </row>
    <row r="1830" spans="2:4" x14ac:dyDescent="0.25">
      <c r="B1830" s="12">
        <v>32615</v>
      </c>
      <c r="C1830" s="18">
        <v>201.566193</v>
      </c>
      <c r="D1830" s="160">
        <f t="shared" si="37"/>
        <v>0</v>
      </c>
    </row>
    <row r="1831" spans="2:4" x14ac:dyDescent="0.25">
      <c r="B1831" s="12">
        <v>32608</v>
      </c>
      <c r="C1831" s="18">
        <v>201.566193</v>
      </c>
      <c r="D1831" s="160">
        <f t="shared" si="37"/>
        <v>3.8960298663352821E-2</v>
      </c>
    </row>
    <row r="1832" spans="2:4" x14ac:dyDescent="0.25">
      <c r="B1832" s="12">
        <v>32601</v>
      </c>
      <c r="C1832" s="18">
        <v>194.007599</v>
      </c>
      <c r="D1832" s="160">
        <f t="shared" si="37"/>
        <v>-1.282034601377835E-2</v>
      </c>
    </row>
    <row r="1833" spans="2:4" x14ac:dyDescent="0.25">
      <c r="B1833" s="12">
        <v>32594</v>
      </c>
      <c r="C1833" s="18">
        <v>196.52714499999999</v>
      </c>
      <c r="D1833" s="160">
        <f t="shared" si="37"/>
        <v>0</v>
      </c>
    </row>
    <row r="1834" spans="2:4" x14ac:dyDescent="0.25">
      <c r="B1834" s="12">
        <v>32587</v>
      </c>
      <c r="C1834" s="18">
        <v>196.52714499999999</v>
      </c>
      <c r="D1834" s="160">
        <f t="shared" si="37"/>
        <v>-1.2658447184633492E-2</v>
      </c>
    </row>
    <row r="1835" spans="2:4" x14ac:dyDescent="0.25">
      <c r="B1835" s="12">
        <v>32580</v>
      </c>
      <c r="C1835" s="18">
        <v>199.04676799999999</v>
      </c>
      <c r="D1835" s="160">
        <f t="shared" si="37"/>
        <v>0.14492698028373807</v>
      </c>
    </row>
    <row r="1836" spans="2:4" x14ac:dyDescent="0.25">
      <c r="B1836" s="12">
        <v>32573</v>
      </c>
      <c r="C1836" s="18">
        <v>173.85105899999999</v>
      </c>
      <c r="D1836" s="160">
        <f t="shared" si="37"/>
        <v>1.4706222508946487E-2</v>
      </c>
    </row>
    <row r="1837" spans="2:4" x14ac:dyDescent="0.25">
      <c r="B1837" s="12">
        <v>32566</v>
      </c>
      <c r="C1837" s="18">
        <v>171.33142100000001</v>
      </c>
      <c r="D1837" s="160">
        <f t="shared" si="37"/>
        <v>1.4925723520140766E-2</v>
      </c>
    </row>
    <row r="1838" spans="2:4" x14ac:dyDescent="0.25">
      <c r="B1838" s="12">
        <v>32559</v>
      </c>
      <c r="C1838" s="18">
        <v>168.81178299999999</v>
      </c>
      <c r="D1838" s="160">
        <f t="shared" si="37"/>
        <v>-2.8986167981870037E-2</v>
      </c>
    </row>
    <row r="1839" spans="2:4" x14ac:dyDescent="0.25">
      <c r="B1839" s="12">
        <v>32552</v>
      </c>
      <c r="C1839" s="18">
        <v>173.85105899999999</v>
      </c>
      <c r="D1839" s="160">
        <f t="shared" si="37"/>
        <v>2.9851447040281531E-2</v>
      </c>
    </row>
    <row r="1840" spans="2:4" x14ac:dyDescent="0.25">
      <c r="B1840" s="12">
        <v>32545</v>
      </c>
      <c r="C1840" s="18">
        <v>168.81178299999999</v>
      </c>
      <c r="D1840" s="160">
        <f t="shared" si="37"/>
        <v>1.515141228404171E-2</v>
      </c>
    </row>
    <row r="1841" spans="2:4" x14ac:dyDescent="0.25">
      <c r="B1841" s="12">
        <v>32538</v>
      </c>
      <c r="C1841" s="18">
        <v>166.29222100000001</v>
      </c>
      <c r="D1841" s="160">
        <f t="shared" si="37"/>
        <v>-1.4925273314600251E-2</v>
      </c>
    </row>
    <row r="1842" spans="2:4" x14ac:dyDescent="0.25">
      <c r="B1842" s="12">
        <v>32531</v>
      </c>
      <c r="C1842" s="18">
        <v>168.81178299999999</v>
      </c>
      <c r="D1842" s="160">
        <f t="shared" si="37"/>
        <v>-2.8986167981870037E-2</v>
      </c>
    </row>
    <row r="1843" spans="2:4" x14ac:dyDescent="0.25">
      <c r="B1843" s="12">
        <v>32524</v>
      </c>
      <c r="C1843" s="18">
        <v>173.85105899999999</v>
      </c>
      <c r="D1843" s="160">
        <f t="shared" si="37"/>
        <v>0.1500006839766832</v>
      </c>
    </row>
    <row r="1844" spans="2:4" x14ac:dyDescent="0.25">
      <c r="B1844" s="12">
        <v>32517</v>
      </c>
      <c r="C1844" s="18">
        <v>151.174744</v>
      </c>
      <c r="D1844" s="160">
        <f t="shared" si="37"/>
        <v>-3.2258416803840118E-2</v>
      </c>
    </row>
    <row r="1845" spans="2:4" x14ac:dyDescent="0.25">
      <c r="B1845" s="12">
        <v>32510</v>
      </c>
      <c r="C1845" s="18">
        <v>156.21395899999999</v>
      </c>
      <c r="D1845" s="160">
        <f t="shared" si="37"/>
        <v>5.0848044698569961E-2</v>
      </c>
    </row>
    <row r="1846" spans="2:4" x14ac:dyDescent="0.25">
      <c r="B1846" s="12">
        <v>32503</v>
      </c>
      <c r="C1846" s="18">
        <v>148.655136</v>
      </c>
      <c r="D1846" s="160">
        <f t="shared" si="37"/>
        <v>0</v>
      </c>
    </row>
    <row r="1847" spans="2:4" x14ac:dyDescent="0.25">
      <c r="B1847" s="12">
        <v>32496</v>
      </c>
      <c r="C1847" s="18">
        <v>148.655136</v>
      </c>
      <c r="D1847" s="160">
        <f t="shared" si="37"/>
        <v>3.5087696576833638E-2</v>
      </c>
    </row>
    <row r="1848" spans="2:4" x14ac:dyDescent="0.25">
      <c r="B1848" s="12">
        <v>32489</v>
      </c>
      <c r="C1848" s="18">
        <v>143.615982</v>
      </c>
      <c r="D1848" s="160">
        <f t="shared" si="37"/>
        <v>5.5554687457623597E-2</v>
      </c>
    </row>
    <row r="1849" spans="2:4" x14ac:dyDescent="0.25">
      <c r="B1849" s="12">
        <v>32482</v>
      </c>
      <c r="C1849" s="18">
        <v>136.05735799999999</v>
      </c>
      <c r="D1849" s="160">
        <f t="shared" si="37"/>
        <v>1.8868827107415553E-2</v>
      </c>
    </row>
    <row r="1850" spans="2:4" x14ac:dyDescent="0.25">
      <c r="B1850" s="12">
        <v>32475</v>
      </c>
      <c r="C1850" s="18">
        <v>133.53765899999999</v>
      </c>
      <c r="D1850" s="160">
        <f t="shared" si="37"/>
        <v>0</v>
      </c>
    </row>
    <row r="1851" spans="2:4" x14ac:dyDescent="0.25">
      <c r="B1851" s="12">
        <v>32468</v>
      </c>
      <c r="C1851" s="18">
        <v>133.53765899999999</v>
      </c>
      <c r="D1851" s="160">
        <f t="shared" si="37"/>
        <v>0</v>
      </c>
    </row>
    <row r="1852" spans="2:4" x14ac:dyDescent="0.25">
      <c r="B1852" s="12">
        <v>32461</v>
      </c>
      <c r="C1852" s="18">
        <v>133.53765899999999</v>
      </c>
      <c r="D1852" s="160">
        <f t="shared" si="37"/>
        <v>0</v>
      </c>
    </row>
    <row r="1853" spans="2:4" x14ac:dyDescent="0.25">
      <c r="B1853" s="12">
        <v>32454</v>
      </c>
      <c r="C1853" s="18">
        <v>133.53765899999999</v>
      </c>
      <c r="D1853" s="160">
        <f t="shared" si="37"/>
        <v>-1.8519387977532276E-2</v>
      </c>
    </row>
    <row r="1854" spans="2:4" x14ac:dyDescent="0.25">
      <c r="B1854" s="12">
        <v>32447</v>
      </c>
      <c r="C1854" s="18">
        <v>136.05735799999999</v>
      </c>
      <c r="D1854" s="160">
        <f t="shared" si="37"/>
        <v>0</v>
      </c>
    </row>
    <row r="1855" spans="2:4" x14ac:dyDescent="0.25">
      <c r="B1855" s="12">
        <v>32440</v>
      </c>
      <c r="C1855" s="18">
        <v>136.05735799999999</v>
      </c>
      <c r="D1855" s="160">
        <f t="shared" si="37"/>
        <v>0</v>
      </c>
    </row>
    <row r="1856" spans="2:4" x14ac:dyDescent="0.25">
      <c r="B1856" s="12">
        <v>32433</v>
      </c>
      <c r="C1856" s="18">
        <v>136.05735799999999</v>
      </c>
      <c r="D1856" s="160">
        <f t="shared" si="37"/>
        <v>0</v>
      </c>
    </row>
    <row r="1857" spans="2:4" x14ac:dyDescent="0.25">
      <c r="B1857" s="12">
        <v>32426</v>
      </c>
      <c r="C1857" s="18">
        <v>136.05735799999999</v>
      </c>
      <c r="D1857" s="160">
        <f t="shared" si="37"/>
        <v>0</v>
      </c>
    </row>
    <row r="1858" spans="2:4" x14ac:dyDescent="0.25">
      <c r="B1858" s="12">
        <v>32419</v>
      </c>
      <c r="C1858" s="18">
        <v>136.05735799999999</v>
      </c>
      <c r="D1858" s="160">
        <f t="shared" si="37"/>
        <v>1.8868827107415553E-2</v>
      </c>
    </row>
    <row r="1859" spans="2:4" x14ac:dyDescent="0.25">
      <c r="B1859" s="12">
        <v>32412</v>
      </c>
      <c r="C1859" s="18">
        <v>133.53765899999999</v>
      </c>
      <c r="D1859" s="160">
        <f t="shared" ref="D1859:D1922" si="38">C1859/C1860-1</f>
        <v>0</v>
      </c>
    </row>
    <row r="1860" spans="2:4" x14ac:dyDescent="0.25">
      <c r="B1860" s="12">
        <v>32405</v>
      </c>
      <c r="C1860" s="18">
        <v>133.53765899999999</v>
      </c>
      <c r="D1860" s="160">
        <f t="shared" si="38"/>
        <v>-5.3571908739372676E-2</v>
      </c>
    </row>
    <row r="1861" spans="2:4" x14ac:dyDescent="0.25">
      <c r="B1861" s="12">
        <v>32398</v>
      </c>
      <c r="C1861" s="18">
        <v>141.09646599999999</v>
      </c>
      <c r="D1861" s="160">
        <f t="shared" si="38"/>
        <v>5.6604309650208906E-2</v>
      </c>
    </row>
    <row r="1862" spans="2:4" x14ac:dyDescent="0.25">
      <c r="B1862" s="12">
        <v>32391</v>
      </c>
      <c r="C1862" s="18">
        <v>133.53765899999999</v>
      </c>
      <c r="D1862" s="160">
        <f t="shared" si="38"/>
        <v>-3.6363824509986875E-2</v>
      </c>
    </row>
    <row r="1863" spans="2:4" x14ac:dyDescent="0.25">
      <c r="B1863" s="12">
        <v>32384</v>
      </c>
      <c r="C1863" s="18">
        <v>138.576843</v>
      </c>
      <c r="D1863" s="160">
        <f t="shared" si="38"/>
        <v>3.773605167063776E-2</v>
      </c>
    </row>
    <row r="1864" spans="2:4" x14ac:dyDescent="0.25">
      <c r="B1864" s="12">
        <v>32377</v>
      </c>
      <c r="C1864" s="18">
        <v>133.53765899999999</v>
      </c>
      <c r="D1864" s="160">
        <f t="shared" si="38"/>
        <v>8.1632802990795339E-2</v>
      </c>
    </row>
    <row r="1865" spans="2:4" x14ac:dyDescent="0.25">
      <c r="B1865" s="12">
        <v>32370</v>
      </c>
      <c r="C1865" s="18">
        <v>123.459328</v>
      </c>
      <c r="D1865" s="160">
        <f t="shared" si="38"/>
        <v>-9.2593522211419033E-2</v>
      </c>
    </row>
    <row r="1866" spans="2:4" x14ac:dyDescent="0.25">
      <c r="B1866" s="12">
        <v>32363</v>
      </c>
      <c r="C1866" s="18">
        <v>136.05735799999999</v>
      </c>
      <c r="D1866" s="160">
        <f t="shared" si="38"/>
        <v>3.8462327841626287E-2</v>
      </c>
    </row>
    <row r="1867" spans="2:4" x14ac:dyDescent="0.25">
      <c r="B1867" s="12">
        <v>32356</v>
      </c>
      <c r="C1867" s="18">
        <v>131.01809700000001</v>
      </c>
      <c r="D1867" s="160">
        <f t="shared" si="38"/>
        <v>-3.703776902679512E-2</v>
      </c>
    </row>
    <row r="1868" spans="2:4" x14ac:dyDescent="0.25">
      <c r="B1868" s="12">
        <v>32349</v>
      </c>
      <c r="C1868" s="18">
        <v>136.05735799999999</v>
      </c>
      <c r="D1868" s="160">
        <f t="shared" si="38"/>
        <v>8.0000661697805064E-2</v>
      </c>
    </row>
    <row r="1869" spans="2:4" x14ac:dyDescent="0.25">
      <c r="B1869" s="12">
        <v>32342</v>
      </c>
      <c r="C1869" s="18">
        <v>125.97895800000001</v>
      </c>
      <c r="D1869" s="160">
        <f t="shared" si="38"/>
        <v>0</v>
      </c>
    </row>
    <row r="1870" spans="2:4" x14ac:dyDescent="0.25">
      <c r="B1870" s="12">
        <v>32335</v>
      </c>
      <c r="C1870" s="18">
        <v>125.97895800000001</v>
      </c>
      <c r="D1870" s="160">
        <f t="shared" si="38"/>
        <v>2.0408583464831542E-2</v>
      </c>
    </row>
    <row r="1871" spans="2:4" x14ac:dyDescent="0.25">
      <c r="B1871" s="12">
        <v>32328</v>
      </c>
      <c r="C1871" s="18">
        <v>123.459328</v>
      </c>
      <c r="D1871" s="160">
        <f t="shared" si="38"/>
        <v>2.0833197246305168E-2</v>
      </c>
    </row>
    <row r="1872" spans="2:4" x14ac:dyDescent="0.25">
      <c r="B1872" s="12">
        <v>32321</v>
      </c>
      <c r="C1872" s="18">
        <v>120.93976600000001</v>
      </c>
      <c r="D1872" s="160">
        <f t="shared" si="38"/>
        <v>-5.8824112618021784E-2</v>
      </c>
    </row>
    <row r="1873" spans="2:4" x14ac:dyDescent="0.25">
      <c r="B1873" s="12">
        <v>32314</v>
      </c>
      <c r="C1873" s="18">
        <v>128.498581</v>
      </c>
      <c r="D1873" s="160">
        <f t="shared" si="38"/>
        <v>0.10869616779553737</v>
      </c>
    </row>
    <row r="1874" spans="2:4" x14ac:dyDescent="0.25">
      <c r="B1874" s="12">
        <v>32307</v>
      </c>
      <c r="C1874" s="18">
        <v>115.900627</v>
      </c>
      <c r="D1874" s="160">
        <f t="shared" si="38"/>
        <v>-6.1224219525964019E-2</v>
      </c>
    </row>
    <row r="1875" spans="2:4" x14ac:dyDescent="0.25">
      <c r="B1875" s="12">
        <v>32300</v>
      </c>
      <c r="C1875" s="18">
        <v>123.459328</v>
      </c>
      <c r="D1875" s="160">
        <f t="shared" si="38"/>
        <v>-2.000040355945798E-2</v>
      </c>
    </row>
    <row r="1876" spans="2:4" x14ac:dyDescent="0.25">
      <c r="B1876" s="12">
        <v>32293</v>
      </c>
      <c r="C1876" s="18">
        <v>125.97895800000001</v>
      </c>
      <c r="D1876" s="160">
        <f t="shared" si="38"/>
        <v>4.1666956755977091E-2</v>
      </c>
    </row>
    <row r="1877" spans="2:4" x14ac:dyDescent="0.25">
      <c r="B1877" s="12">
        <v>32286</v>
      </c>
      <c r="C1877" s="18">
        <v>120.93976600000001</v>
      </c>
      <c r="D1877" s="160">
        <f t="shared" si="38"/>
        <v>2.1276453805129547E-2</v>
      </c>
    </row>
    <row r="1878" spans="2:4" x14ac:dyDescent="0.25">
      <c r="B1878" s="12">
        <v>32279</v>
      </c>
      <c r="C1878" s="18">
        <v>118.420204</v>
      </c>
      <c r="D1878" s="160">
        <f t="shared" si="38"/>
        <v>-7.8431815523317017E-2</v>
      </c>
    </row>
    <row r="1879" spans="2:4" x14ac:dyDescent="0.25">
      <c r="B1879" s="12">
        <v>32272</v>
      </c>
      <c r="C1879" s="18">
        <v>128.498581</v>
      </c>
      <c r="D1879" s="160">
        <f t="shared" si="38"/>
        <v>-1.9230289995740169E-2</v>
      </c>
    </row>
    <row r="1880" spans="2:4" x14ac:dyDescent="0.25">
      <c r="B1880" s="12">
        <v>32265</v>
      </c>
      <c r="C1880" s="18">
        <v>131.01809700000001</v>
      </c>
      <c r="D1880" s="160">
        <f t="shared" si="38"/>
        <v>-3.703776902679512E-2</v>
      </c>
    </row>
    <row r="1881" spans="2:4" x14ac:dyDescent="0.25">
      <c r="B1881" s="12">
        <v>32258</v>
      </c>
      <c r="C1881" s="18">
        <v>136.05735799999999</v>
      </c>
      <c r="D1881" s="160">
        <f t="shared" si="38"/>
        <v>0</v>
      </c>
    </row>
    <row r="1882" spans="2:4" x14ac:dyDescent="0.25">
      <c r="B1882" s="12">
        <v>32251</v>
      </c>
      <c r="C1882" s="18">
        <v>136.05735799999999</v>
      </c>
      <c r="D1882" s="160">
        <f t="shared" si="38"/>
        <v>5.8823816894911785E-2</v>
      </c>
    </row>
    <row r="1883" spans="2:4" x14ac:dyDescent="0.25">
      <c r="B1883" s="12">
        <v>32244</v>
      </c>
      <c r="C1883" s="18">
        <v>128.498581</v>
      </c>
      <c r="D1883" s="160">
        <f t="shared" si="38"/>
        <v>-8.9285616834655412E-2</v>
      </c>
    </row>
    <row r="1884" spans="2:4" x14ac:dyDescent="0.25">
      <c r="B1884" s="12">
        <v>32237</v>
      </c>
      <c r="C1884" s="18">
        <v>141.09646599999999</v>
      </c>
      <c r="D1884" s="160">
        <f t="shared" si="38"/>
        <v>7.6923487905643961E-2</v>
      </c>
    </row>
    <row r="1885" spans="2:4" x14ac:dyDescent="0.25">
      <c r="B1885" s="12">
        <v>32230</v>
      </c>
      <c r="C1885" s="18">
        <v>131.01809700000001</v>
      </c>
      <c r="D1885" s="160">
        <f t="shared" si="38"/>
        <v>0</v>
      </c>
    </row>
    <row r="1886" spans="2:4" x14ac:dyDescent="0.25">
      <c r="B1886" s="12">
        <v>32223</v>
      </c>
      <c r="C1886" s="18">
        <v>131.01809700000001</v>
      </c>
      <c r="D1886" s="160">
        <f t="shared" si="38"/>
        <v>-7.1428925796057752E-2</v>
      </c>
    </row>
    <row r="1887" spans="2:4" x14ac:dyDescent="0.25">
      <c r="B1887" s="12">
        <v>32216</v>
      </c>
      <c r="C1887" s="18">
        <v>141.09646599999999</v>
      </c>
      <c r="D1887" s="160">
        <f t="shared" si="38"/>
        <v>0</v>
      </c>
    </row>
    <row r="1888" spans="2:4" x14ac:dyDescent="0.25">
      <c r="B1888" s="12">
        <v>32209</v>
      </c>
      <c r="C1888" s="18">
        <v>141.09646599999999</v>
      </c>
      <c r="D1888" s="160">
        <f t="shared" si="38"/>
        <v>0.16666726476054183</v>
      </c>
    </row>
    <row r="1889" spans="2:4" x14ac:dyDescent="0.25">
      <c r="B1889" s="12">
        <v>32202</v>
      </c>
      <c r="C1889" s="18">
        <v>120.93976600000001</v>
      </c>
      <c r="D1889" s="160">
        <f t="shared" si="38"/>
        <v>-7.6923197869375293E-2</v>
      </c>
    </row>
    <row r="1890" spans="2:4" x14ac:dyDescent="0.25">
      <c r="B1890" s="12">
        <v>32195</v>
      </c>
      <c r="C1890" s="18">
        <v>131.01809700000001</v>
      </c>
      <c r="D1890" s="160">
        <f t="shared" si="38"/>
        <v>3.9999846641055825E-2</v>
      </c>
    </row>
    <row r="1891" spans="2:4" x14ac:dyDescent="0.25">
      <c r="B1891" s="12">
        <v>32188</v>
      </c>
      <c r="C1891" s="18">
        <v>125.97895800000001</v>
      </c>
      <c r="D1891" s="160">
        <f t="shared" si="38"/>
        <v>-0.10714306621967407</v>
      </c>
    </row>
    <row r="1892" spans="2:4" x14ac:dyDescent="0.25">
      <c r="B1892" s="12">
        <v>32181</v>
      </c>
      <c r="C1892" s="18">
        <v>141.09646599999999</v>
      </c>
      <c r="D1892" s="160">
        <f t="shared" si="38"/>
        <v>7.6923487905643961E-2</v>
      </c>
    </row>
    <row r="1893" spans="2:4" x14ac:dyDescent="0.25">
      <c r="B1893" s="12">
        <v>32174</v>
      </c>
      <c r="C1893" s="18">
        <v>131.01809700000001</v>
      </c>
      <c r="D1893" s="160">
        <f t="shared" si="38"/>
        <v>0.20930206778427607</v>
      </c>
    </row>
    <row r="1894" spans="2:4" x14ac:dyDescent="0.25">
      <c r="B1894" s="12">
        <v>32167</v>
      </c>
      <c r="C1894" s="18">
        <v>108.341911</v>
      </c>
      <c r="D1894" s="160">
        <f t="shared" si="38"/>
        <v>7.5000821566346687E-2</v>
      </c>
    </row>
    <row r="1895" spans="2:4" x14ac:dyDescent="0.25">
      <c r="B1895" s="12">
        <v>32160</v>
      </c>
      <c r="C1895" s="18">
        <v>100.783096</v>
      </c>
      <c r="D1895" s="160">
        <f t="shared" si="38"/>
        <v>-2.439096732662005E-2</v>
      </c>
    </row>
    <row r="1896" spans="2:4" x14ac:dyDescent="0.25">
      <c r="B1896" s="12">
        <v>32153</v>
      </c>
      <c r="C1896" s="18">
        <v>103.30275</v>
      </c>
      <c r="D1896" s="160">
        <f t="shared" si="38"/>
        <v>-0.16326492559557748</v>
      </c>
    </row>
    <row r="1897" spans="2:4" x14ac:dyDescent="0.25">
      <c r="B1897" s="12">
        <v>32146</v>
      </c>
      <c r="C1897" s="18">
        <v>123.459328</v>
      </c>
      <c r="D1897" s="160">
        <f t="shared" si="38"/>
        <v>0.22500035124938011</v>
      </c>
    </row>
    <row r="1898" spans="2:4" x14ac:dyDescent="0.25">
      <c r="B1898" s="12">
        <v>32139</v>
      </c>
      <c r="C1898" s="18">
        <v>100.783096</v>
      </c>
      <c r="D1898" s="160">
        <f t="shared" si="38"/>
        <v>-2.439096732662005E-2</v>
      </c>
    </row>
    <row r="1899" spans="2:4" x14ac:dyDescent="0.25">
      <c r="B1899" s="12">
        <v>32132</v>
      </c>
      <c r="C1899" s="18">
        <v>103.30275</v>
      </c>
      <c r="D1899" s="160">
        <f t="shared" si="38"/>
        <v>0</v>
      </c>
    </row>
    <row r="1900" spans="2:4" x14ac:dyDescent="0.25">
      <c r="B1900" s="12">
        <v>32125</v>
      </c>
      <c r="C1900" s="18">
        <v>103.30275</v>
      </c>
      <c r="D1900" s="160">
        <f t="shared" si="38"/>
        <v>0.17142890870558181</v>
      </c>
    </row>
    <row r="1901" spans="2:4" x14ac:dyDescent="0.25">
      <c r="B1901" s="12">
        <v>32118</v>
      </c>
      <c r="C1901" s="18">
        <v>88.185248999999999</v>
      </c>
      <c r="D1901" s="160">
        <f t="shared" si="38"/>
        <v>0</v>
      </c>
    </row>
    <row r="1902" spans="2:4" x14ac:dyDescent="0.25">
      <c r="B1902" s="12">
        <v>32111</v>
      </c>
      <c r="C1902" s="18">
        <v>88.185248999999999</v>
      </c>
      <c r="D1902" s="160">
        <f t="shared" si="38"/>
        <v>-7.894769907246113E-2</v>
      </c>
    </row>
    <row r="1903" spans="2:4" x14ac:dyDescent="0.25">
      <c r="B1903" s="12">
        <v>32104</v>
      </c>
      <c r="C1903" s="18">
        <v>95.744018999999994</v>
      </c>
      <c r="D1903" s="160">
        <f t="shared" si="38"/>
        <v>2.7027506834155224E-2</v>
      </c>
    </row>
    <row r="1904" spans="2:4" x14ac:dyDescent="0.25">
      <c r="B1904" s="12">
        <v>32097</v>
      </c>
      <c r="C1904" s="18">
        <v>93.224395999999999</v>
      </c>
      <c r="D1904" s="160">
        <f t="shared" si="38"/>
        <v>-0.17777853079356432</v>
      </c>
    </row>
    <row r="1905" spans="2:4" x14ac:dyDescent="0.25">
      <c r="B1905" s="12">
        <v>32090</v>
      </c>
      <c r="C1905" s="18">
        <v>113.38112599999999</v>
      </c>
      <c r="D1905" s="160">
        <f t="shared" si="38"/>
        <v>2.2728079221184361E-2</v>
      </c>
    </row>
    <row r="1906" spans="2:4" x14ac:dyDescent="0.25">
      <c r="B1906" s="12">
        <v>32083</v>
      </c>
      <c r="C1906" s="18">
        <v>110.861458</v>
      </c>
      <c r="D1906" s="160">
        <f t="shared" si="38"/>
        <v>2.3255515587130571E-2</v>
      </c>
    </row>
    <row r="1907" spans="2:4" x14ac:dyDescent="0.25">
      <c r="B1907" s="12">
        <v>32076</v>
      </c>
      <c r="C1907" s="18">
        <v>108.341911</v>
      </c>
      <c r="D1907" s="160">
        <f t="shared" si="38"/>
        <v>-8.510619522324081E-2</v>
      </c>
    </row>
    <row r="1908" spans="2:4" x14ac:dyDescent="0.25">
      <c r="B1908" s="12">
        <v>32069</v>
      </c>
      <c r="C1908" s="18">
        <v>118.420204</v>
      </c>
      <c r="D1908" s="160">
        <f t="shared" si="38"/>
        <v>-0.21666674692698673</v>
      </c>
    </row>
    <row r="1909" spans="2:4" x14ac:dyDescent="0.25">
      <c r="B1909" s="12">
        <v>32062</v>
      </c>
      <c r="C1909" s="18">
        <v>151.174744</v>
      </c>
      <c r="D1909" s="160">
        <f t="shared" si="38"/>
        <v>-9.0909105122842782E-2</v>
      </c>
    </row>
    <row r="1910" spans="2:4" x14ac:dyDescent="0.25">
      <c r="B1910" s="12">
        <v>32055</v>
      </c>
      <c r="C1910" s="18">
        <v>166.29222100000001</v>
      </c>
      <c r="D1910" s="160">
        <f t="shared" si="38"/>
        <v>-8.3333117890920461E-2</v>
      </c>
    </row>
    <row r="1911" spans="2:4" x14ac:dyDescent="0.25">
      <c r="B1911" s="12">
        <v>32048</v>
      </c>
      <c r="C1911" s="18">
        <v>181.40965299999999</v>
      </c>
      <c r="D1911" s="160">
        <f t="shared" si="38"/>
        <v>1.4084844254722562E-2</v>
      </c>
    </row>
    <row r="1912" spans="2:4" x14ac:dyDescent="0.25">
      <c r="B1912" s="12">
        <v>32041</v>
      </c>
      <c r="C1912" s="18">
        <v>178.89001500000001</v>
      </c>
      <c r="D1912" s="160">
        <f t="shared" si="38"/>
        <v>1.4285359594066849E-2</v>
      </c>
    </row>
    <row r="1913" spans="2:4" x14ac:dyDescent="0.25">
      <c r="B1913" s="12">
        <v>32034</v>
      </c>
      <c r="C1913" s="18">
        <v>176.370499</v>
      </c>
      <c r="D1913" s="160">
        <f t="shared" si="38"/>
        <v>-2.7777761087498409E-2</v>
      </c>
    </row>
    <row r="1914" spans="2:4" x14ac:dyDescent="0.25">
      <c r="B1914" s="12">
        <v>32027</v>
      </c>
      <c r="C1914" s="18">
        <v>181.40965299999999</v>
      </c>
      <c r="D1914" s="160">
        <f t="shared" si="38"/>
        <v>1.4084844254722562E-2</v>
      </c>
    </row>
    <row r="1915" spans="2:4" x14ac:dyDescent="0.25">
      <c r="B1915" s="12">
        <v>32020</v>
      </c>
      <c r="C1915" s="18">
        <v>178.89001500000001</v>
      </c>
      <c r="D1915" s="160">
        <f t="shared" si="38"/>
        <v>4.4116799801712903E-2</v>
      </c>
    </row>
    <row r="1916" spans="2:4" x14ac:dyDescent="0.25">
      <c r="B1916" s="12">
        <v>32013</v>
      </c>
      <c r="C1916" s="18">
        <v>171.33142100000001</v>
      </c>
      <c r="D1916" s="160">
        <f t="shared" si="38"/>
        <v>-6.8492696892168747E-2</v>
      </c>
    </row>
    <row r="1917" spans="2:4" x14ac:dyDescent="0.25">
      <c r="B1917" s="12">
        <v>32006</v>
      </c>
      <c r="C1917" s="18">
        <v>183.92922999999999</v>
      </c>
      <c r="D1917" s="160">
        <f t="shared" si="38"/>
        <v>2.8169347517802867E-2</v>
      </c>
    </row>
    <row r="1918" spans="2:4" x14ac:dyDescent="0.25">
      <c r="B1918" s="12">
        <v>31999</v>
      </c>
      <c r="C1918" s="18">
        <v>178.89001500000001</v>
      </c>
      <c r="D1918" s="160">
        <f t="shared" si="38"/>
        <v>-4.0540766818161988E-2</v>
      </c>
    </row>
    <row r="1919" spans="2:4" x14ac:dyDescent="0.25">
      <c r="B1919" s="12">
        <v>31992</v>
      </c>
      <c r="C1919" s="18">
        <v>186.448792</v>
      </c>
      <c r="D1919" s="160">
        <f t="shared" si="38"/>
        <v>-2.6316239275041453E-2</v>
      </c>
    </row>
    <row r="1920" spans="2:4" x14ac:dyDescent="0.25">
      <c r="B1920" s="12">
        <v>31985</v>
      </c>
      <c r="C1920" s="18">
        <v>191.48803699999999</v>
      </c>
      <c r="D1920" s="160">
        <f t="shared" si="38"/>
        <v>4.1096279259147606E-2</v>
      </c>
    </row>
    <row r="1921" spans="2:4" x14ac:dyDescent="0.25">
      <c r="B1921" s="12">
        <v>31978</v>
      </c>
      <c r="C1921" s="18">
        <v>183.92922999999999</v>
      </c>
      <c r="D1921" s="160">
        <f t="shared" si="38"/>
        <v>-7.594967831881605E-2</v>
      </c>
    </row>
    <row r="1922" spans="2:4" x14ac:dyDescent="0.25">
      <c r="B1922" s="12">
        <v>31971</v>
      </c>
      <c r="C1922" s="18">
        <v>199.04676799999999</v>
      </c>
      <c r="D1922" s="160">
        <f t="shared" si="38"/>
        <v>1.2820737817160088E-2</v>
      </c>
    </row>
    <row r="1923" spans="2:4" x14ac:dyDescent="0.25">
      <c r="B1923" s="12">
        <v>31964</v>
      </c>
      <c r="C1923" s="18">
        <v>196.52714499999999</v>
      </c>
      <c r="D1923" s="160">
        <f t="shared" ref="D1923:D1986" si="39">C1923/C1924-1</f>
        <v>8.3333448634070217E-2</v>
      </c>
    </row>
    <row r="1924" spans="2:4" x14ac:dyDescent="0.25">
      <c r="B1924" s="12">
        <v>31957</v>
      </c>
      <c r="C1924" s="18">
        <v>181.40965299999999</v>
      </c>
      <c r="D1924" s="160">
        <f t="shared" si="39"/>
        <v>9.0908834514874748E-2</v>
      </c>
    </row>
    <row r="1925" spans="2:4" x14ac:dyDescent="0.25">
      <c r="B1925" s="12">
        <v>31950</v>
      </c>
      <c r="C1925" s="18">
        <v>166.29222100000001</v>
      </c>
      <c r="D1925" s="160">
        <f t="shared" si="39"/>
        <v>3.1250267243055463E-2</v>
      </c>
    </row>
    <row r="1926" spans="2:4" x14ac:dyDescent="0.25">
      <c r="B1926" s="12">
        <v>31943</v>
      </c>
      <c r="C1926" s="18">
        <v>161.25302099999999</v>
      </c>
      <c r="D1926" s="160">
        <f t="shared" si="39"/>
        <v>0.14285655460711544</v>
      </c>
    </row>
    <row r="1927" spans="2:4" x14ac:dyDescent="0.25">
      <c r="B1927" s="12">
        <v>31936</v>
      </c>
      <c r="C1927" s="18">
        <v>141.09646599999999</v>
      </c>
      <c r="D1927" s="160">
        <f t="shared" si="39"/>
        <v>0</v>
      </c>
    </row>
    <row r="1928" spans="2:4" x14ac:dyDescent="0.25">
      <c r="B1928" s="12">
        <v>31929</v>
      </c>
      <c r="C1928" s="18">
        <v>141.09646599999999</v>
      </c>
      <c r="D1928" s="160">
        <f t="shared" si="39"/>
        <v>1.8182135957592882E-2</v>
      </c>
    </row>
    <row r="1929" spans="2:4" x14ac:dyDescent="0.25">
      <c r="B1929" s="12">
        <v>31922</v>
      </c>
      <c r="C1929" s="18">
        <v>138.576843</v>
      </c>
      <c r="D1929" s="160">
        <f t="shared" si="39"/>
        <v>3.773605167063776E-2</v>
      </c>
    </row>
    <row r="1930" spans="2:4" x14ac:dyDescent="0.25">
      <c r="B1930" s="12">
        <v>31915</v>
      </c>
      <c r="C1930" s="18">
        <v>133.53765899999999</v>
      </c>
      <c r="D1930" s="160">
        <f t="shared" si="39"/>
        <v>0</v>
      </c>
    </row>
    <row r="1931" spans="2:4" x14ac:dyDescent="0.25">
      <c r="B1931" s="12">
        <v>31908</v>
      </c>
      <c r="C1931" s="18">
        <v>133.53765899999999</v>
      </c>
      <c r="D1931" s="160">
        <f t="shared" si="39"/>
        <v>-7.0175497598867542E-2</v>
      </c>
    </row>
    <row r="1932" spans="2:4" x14ac:dyDescent="0.25">
      <c r="B1932" s="12">
        <v>31901</v>
      </c>
      <c r="C1932" s="18">
        <v>143.615982</v>
      </c>
      <c r="D1932" s="160">
        <f t="shared" si="39"/>
        <v>0.29545456636516554</v>
      </c>
    </row>
    <row r="1933" spans="2:4" x14ac:dyDescent="0.25">
      <c r="B1933" s="12">
        <v>31894</v>
      </c>
      <c r="C1933" s="18">
        <v>110.861458</v>
      </c>
      <c r="D1933" s="160">
        <f t="shared" si="39"/>
        <v>4.7618788424488079E-2</v>
      </c>
    </row>
    <row r="1934" spans="2:4" x14ac:dyDescent="0.25">
      <c r="B1934" s="12">
        <v>31887</v>
      </c>
      <c r="C1934" s="18">
        <v>105.822327</v>
      </c>
      <c r="D1934" s="160">
        <f t="shared" si="39"/>
        <v>2.4390221944720736E-2</v>
      </c>
    </row>
    <row r="1935" spans="2:4" x14ac:dyDescent="0.25">
      <c r="B1935" s="12">
        <v>31880</v>
      </c>
      <c r="C1935" s="18">
        <v>103.30275</v>
      </c>
      <c r="D1935" s="160">
        <f t="shared" si="39"/>
        <v>-4.6511649586834292E-2</v>
      </c>
    </row>
    <row r="1936" spans="2:4" x14ac:dyDescent="0.25">
      <c r="B1936" s="12">
        <v>31873</v>
      </c>
      <c r="C1936" s="18">
        <v>108.341911</v>
      </c>
      <c r="D1936" s="160">
        <f t="shared" si="39"/>
        <v>-4.444491934221928E-2</v>
      </c>
    </row>
    <row r="1937" spans="2:4" x14ac:dyDescent="0.25">
      <c r="B1937" s="12">
        <v>31866</v>
      </c>
      <c r="C1937" s="18">
        <v>113.38112599999999</v>
      </c>
      <c r="D1937" s="160">
        <f t="shared" si="39"/>
        <v>0</v>
      </c>
    </row>
    <row r="1938" spans="2:4" x14ac:dyDescent="0.25">
      <c r="B1938" s="12">
        <v>31859</v>
      </c>
      <c r="C1938" s="18">
        <v>113.38112599999999</v>
      </c>
      <c r="D1938" s="160">
        <f t="shared" si="39"/>
        <v>-2.1738458757431967E-2</v>
      </c>
    </row>
    <row r="1939" spans="2:4" x14ac:dyDescent="0.25">
      <c r="B1939" s="12">
        <v>31852</v>
      </c>
      <c r="C1939" s="18">
        <v>115.900627</v>
      </c>
      <c r="D1939" s="160">
        <f t="shared" si="39"/>
        <v>0.12195103228132842</v>
      </c>
    </row>
    <row r="1940" spans="2:4" x14ac:dyDescent="0.25">
      <c r="B1940" s="12">
        <v>31845</v>
      </c>
      <c r="C1940" s="18">
        <v>103.30275</v>
      </c>
      <c r="D1940" s="160">
        <f t="shared" si="39"/>
        <v>-2.3809502884962974E-2</v>
      </c>
    </row>
    <row r="1941" spans="2:4" x14ac:dyDescent="0.25">
      <c r="B1941" s="12">
        <v>31838</v>
      </c>
      <c r="C1941" s="18">
        <v>105.822327</v>
      </c>
      <c r="D1941" s="160">
        <f t="shared" si="39"/>
        <v>5.0000756079174202E-2</v>
      </c>
    </row>
    <row r="1942" spans="2:4" x14ac:dyDescent="0.25">
      <c r="B1942" s="12">
        <v>31831</v>
      </c>
      <c r="C1942" s="18">
        <v>100.783096</v>
      </c>
      <c r="D1942" s="160">
        <f t="shared" si="39"/>
        <v>-6.97681527880748E-2</v>
      </c>
    </row>
    <row r="1943" spans="2:4" x14ac:dyDescent="0.25">
      <c r="B1943" s="12">
        <v>31824</v>
      </c>
      <c r="C1943" s="18">
        <v>108.341911</v>
      </c>
      <c r="D1943" s="160">
        <f t="shared" si="39"/>
        <v>-0.12244856054943054</v>
      </c>
    </row>
    <row r="1944" spans="2:4" x14ac:dyDescent="0.25">
      <c r="B1944" s="12">
        <v>31817</v>
      </c>
      <c r="C1944" s="18">
        <v>123.459328</v>
      </c>
      <c r="D1944" s="160">
        <f t="shared" si="39"/>
        <v>4.2552907610258872E-2</v>
      </c>
    </row>
    <row r="1945" spans="2:4" x14ac:dyDescent="0.25">
      <c r="B1945" s="12">
        <v>31810</v>
      </c>
      <c r="C1945" s="18">
        <v>118.420204</v>
      </c>
      <c r="D1945" s="160">
        <f t="shared" si="39"/>
        <v>0.11904743882640179</v>
      </c>
    </row>
    <row r="1946" spans="2:4" x14ac:dyDescent="0.25">
      <c r="B1946" s="12">
        <v>31803</v>
      </c>
      <c r="C1946" s="18">
        <v>105.822327</v>
      </c>
      <c r="D1946" s="160">
        <f t="shared" si="39"/>
        <v>0.13513556043849295</v>
      </c>
    </row>
    <row r="1947" spans="2:4" x14ac:dyDescent="0.25">
      <c r="B1947" s="12">
        <v>31796</v>
      </c>
      <c r="C1947" s="18">
        <v>93.224395999999999</v>
      </c>
      <c r="D1947" s="160">
        <f t="shared" si="39"/>
        <v>-7.4999680501976251E-2</v>
      </c>
    </row>
    <row r="1948" spans="2:4" x14ac:dyDescent="0.25">
      <c r="B1948" s="12">
        <v>31789</v>
      </c>
      <c r="C1948" s="18">
        <v>100.783096</v>
      </c>
      <c r="D1948" s="160">
        <f t="shared" si="39"/>
        <v>0.14285662446788572</v>
      </c>
    </row>
    <row r="1949" spans="2:4" x14ac:dyDescent="0.25">
      <c r="B1949" s="12">
        <v>31782</v>
      </c>
      <c r="C1949" s="18">
        <v>88.185248999999999</v>
      </c>
      <c r="D1949" s="160">
        <f t="shared" si="39"/>
        <v>0</v>
      </c>
    </row>
    <row r="1950" spans="2:4" x14ac:dyDescent="0.25">
      <c r="B1950" s="12">
        <v>31775</v>
      </c>
      <c r="C1950" s="18">
        <v>88.185248999999999</v>
      </c>
      <c r="D1950" s="160">
        <f t="shared" si="39"/>
        <v>-2.7777761240620147E-2</v>
      </c>
    </row>
    <row r="1951" spans="2:4" x14ac:dyDescent="0.25">
      <c r="B1951" s="12">
        <v>31768</v>
      </c>
      <c r="C1951" s="18">
        <v>90.704825999999997</v>
      </c>
      <c r="D1951" s="160">
        <f t="shared" si="39"/>
        <v>0.43999962279414939</v>
      </c>
    </row>
    <row r="1952" spans="2:4" x14ac:dyDescent="0.25">
      <c r="B1952" s="12">
        <v>31761</v>
      </c>
      <c r="C1952" s="18">
        <v>62.989479000000003</v>
      </c>
      <c r="D1952" s="160">
        <f t="shared" si="39"/>
        <v>-3.8461389333577345E-2</v>
      </c>
    </row>
    <row r="1953" spans="2:4" x14ac:dyDescent="0.25">
      <c r="B1953" s="12">
        <v>31754</v>
      </c>
      <c r="C1953" s="18">
        <v>65.509048000000007</v>
      </c>
      <c r="D1953" s="160">
        <f t="shared" si="39"/>
        <v>0</v>
      </c>
    </row>
    <row r="1954" spans="2:4" x14ac:dyDescent="0.25">
      <c r="B1954" s="12">
        <v>31747</v>
      </c>
      <c r="C1954" s="18">
        <v>65.509048000000007</v>
      </c>
      <c r="D1954" s="160">
        <f t="shared" si="39"/>
        <v>-7.1428932883407459E-2</v>
      </c>
    </row>
    <row r="1955" spans="2:4" x14ac:dyDescent="0.25">
      <c r="B1955" s="12">
        <v>31740</v>
      </c>
      <c r="C1955" s="18">
        <v>70.548232999999996</v>
      </c>
      <c r="D1955" s="160">
        <f t="shared" si="39"/>
        <v>-0.15151493976669583</v>
      </c>
    </row>
    <row r="1956" spans="2:4" x14ac:dyDescent="0.25">
      <c r="B1956" s="12">
        <v>31733</v>
      </c>
      <c r="C1956" s="18">
        <v>83.146111000000005</v>
      </c>
      <c r="D1956" s="160">
        <f t="shared" si="39"/>
        <v>-2.9411989931560689E-2</v>
      </c>
    </row>
    <row r="1957" spans="2:4" x14ac:dyDescent="0.25">
      <c r="B1957" s="12">
        <v>31726</v>
      </c>
      <c r="C1957" s="18">
        <v>85.665710000000004</v>
      </c>
      <c r="D1957" s="160">
        <f t="shared" si="39"/>
        <v>0.13333362085931499</v>
      </c>
    </row>
    <row r="1958" spans="2:4" x14ac:dyDescent="0.25">
      <c r="B1958" s="12">
        <v>31719</v>
      </c>
      <c r="C1958" s="18">
        <v>75.587372000000002</v>
      </c>
      <c r="D1958" s="160">
        <f t="shared" si="39"/>
        <v>-6.2499777523549183E-2</v>
      </c>
    </row>
    <row r="1959" spans="2:4" x14ac:dyDescent="0.25">
      <c r="B1959" s="12">
        <v>31712</v>
      </c>
      <c r="C1959" s="18">
        <v>80.626510999999994</v>
      </c>
      <c r="D1959" s="160">
        <f t="shared" si="39"/>
        <v>-0.1351350670054221</v>
      </c>
    </row>
    <row r="1960" spans="2:4" x14ac:dyDescent="0.25">
      <c r="B1960" s="12">
        <v>31705</v>
      </c>
      <c r="C1960" s="18">
        <v>93.224395999999999</v>
      </c>
      <c r="D1960" s="160">
        <f t="shared" si="39"/>
        <v>2.7777684067218145E-2</v>
      </c>
    </row>
    <row r="1961" spans="2:4" x14ac:dyDescent="0.25">
      <c r="B1961" s="12">
        <v>31698</v>
      </c>
      <c r="C1961" s="18">
        <v>90.704825999999997</v>
      </c>
      <c r="D1961" s="160">
        <f t="shared" si="39"/>
        <v>-2.7026938313443161E-2</v>
      </c>
    </row>
    <row r="1962" spans="2:4" x14ac:dyDescent="0.25">
      <c r="B1962" s="12">
        <v>31691</v>
      </c>
      <c r="C1962" s="18">
        <v>93.224395999999999</v>
      </c>
      <c r="D1962" s="160">
        <f t="shared" si="39"/>
        <v>-5.1282248814624287E-2</v>
      </c>
    </row>
    <row r="1963" spans="2:4" x14ac:dyDescent="0.25">
      <c r="B1963" s="12">
        <v>31684</v>
      </c>
      <c r="C1963" s="18">
        <v>98.263572999999994</v>
      </c>
      <c r="D1963" s="160">
        <f t="shared" si="39"/>
        <v>2.6315523688221099E-2</v>
      </c>
    </row>
    <row r="1964" spans="2:4" x14ac:dyDescent="0.25">
      <c r="B1964" s="12">
        <v>31677</v>
      </c>
      <c r="C1964" s="18">
        <v>95.744018999999994</v>
      </c>
      <c r="D1964" s="160">
        <f t="shared" si="39"/>
        <v>5.5555952447337242E-2</v>
      </c>
    </row>
    <row r="1965" spans="2:4" x14ac:dyDescent="0.25">
      <c r="B1965" s="12">
        <v>31670</v>
      </c>
      <c r="C1965" s="18">
        <v>90.704825999999997</v>
      </c>
      <c r="D1965" s="160">
        <f t="shared" si="39"/>
        <v>-0.12195148725469562</v>
      </c>
    </row>
    <row r="1966" spans="2:4" x14ac:dyDescent="0.25">
      <c r="B1966" s="12">
        <v>31663</v>
      </c>
      <c r="C1966" s="18">
        <v>103.30275</v>
      </c>
      <c r="D1966" s="160">
        <f t="shared" si="39"/>
        <v>-6.8181567664390541E-2</v>
      </c>
    </row>
    <row r="1967" spans="2:4" x14ac:dyDescent="0.25">
      <c r="B1967" s="12">
        <v>31656</v>
      </c>
      <c r="C1967" s="18">
        <v>110.861458</v>
      </c>
      <c r="D1967" s="160">
        <f t="shared" si="39"/>
        <v>0.10000051992846104</v>
      </c>
    </row>
    <row r="1968" spans="2:4" x14ac:dyDescent="0.25">
      <c r="B1968" s="12">
        <v>31649</v>
      </c>
      <c r="C1968" s="18">
        <v>100.783096</v>
      </c>
      <c r="D1968" s="160">
        <f t="shared" si="39"/>
        <v>-2.439096732662005E-2</v>
      </c>
    </row>
    <row r="1969" spans="2:4" x14ac:dyDescent="0.25">
      <c r="B1969" s="12">
        <v>31642</v>
      </c>
      <c r="C1969" s="18">
        <v>103.30275</v>
      </c>
      <c r="D1969" s="160">
        <f t="shared" si="39"/>
        <v>2.5000760048093706E-2</v>
      </c>
    </row>
    <row r="1970" spans="2:4" x14ac:dyDescent="0.25">
      <c r="B1970" s="12">
        <v>31635</v>
      </c>
      <c r="C1970" s="18">
        <v>100.783096</v>
      </c>
      <c r="D1970" s="160">
        <f t="shared" si="39"/>
        <v>0</v>
      </c>
    </row>
    <row r="1971" spans="2:4" x14ac:dyDescent="0.25">
      <c r="B1971" s="12">
        <v>31628</v>
      </c>
      <c r="C1971" s="18">
        <v>100.783096</v>
      </c>
      <c r="D1971" s="160">
        <f t="shared" si="39"/>
        <v>0</v>
      </c>
    </row>
    <row r="1972" spans="2:4" x14ac:dyDescent="0.25">
      <c r="B1972" s="12">
        <v>31621</v>
      </c>
      <c r="C1972" s="18">
        <v>100.783096</v>
      </c>
      <c r="D1972" s="160">
        <f t="shared" si="39"/>
        <v>-2.439096732662005E-2</v>
      </c>
    </row>
    <row r="1973" spans="2:4" x14ac:dyDescent="0.25">
      <c r="B1973" s="12">
        <v>31614</v>
      </c>
      <c r="C1973" s="18">
        <v>103.30275</v>
      </c>
      <c r="D1973" s="160">
        <f t="shared" si="39"/>
        <v>-0.17999996475601898</v>
      </c>
    </row>
    <row r="1974" spans="2:4" x14ac:dyDescent="0.25">
      <c r="B1974" s="12">
        <v>31607</v>
      </c>
      <c r="C1974" s="18">
        <v>125.97895800000001</v>
      </c>
      <c r="D1974" s="160">
        <f t="shared" si="39"/>
        <v>-7.4074641372942063E-2</v>
      </c>
    </row>
    <row r="1975" spans="2:4" x14ac:dyDescent="0.25">
      <c r="B1975" s="12">
        <v>31600</v>
      </c>
      <c r="C1975" s="18">
        <v>136.05735799999999</v>
      </c>
      <c r="D1975" s="160">
        <f t="shared" si="39"/>
        <v>-1.8181140120214767E-2</v>
      </c>
    </row>
    <row r="1976" spans="2:4" x14ac:dyDescent="0.25">
      <c r="B1976" s="12">
        <v>31593</v>
      </c>
      <c r="C1976" s="18">
        <v>138.576843</v>
      </c>
      <c r="D1976" s="160">
        <f t="shared" si="39"/>
        <v>1.8517815111476654E-2</v>
      </c>
    </row>
    <row r="1977" spans="2:4" x14ac:dyDescent="0.25">
      <c r="B1977" s="12">
        <v>31586</v>
      </c>
      <c r="C1977" s="18">
        <v>136.05735799999999</v>
      </c>
      <c r="D1977" s="160">
        <f t="shared" si="39"/>
        <v>3.8462327841626287E-2</v>
      </c>
    </row>
    <row r="1978" spans="2:4" x14ac:dyDescent="0.25">
      <c r="B1978" s="12">
        <v>31579</v>
      </c>
      <c r="C1978" s="18">
        <v>131.01809700000001</v>
      </c>
      <c r="D1978" s="160">
        <f t="shared" si="39"/>
        <v>0</v>
      </c>
    </row>
    <row r="1979" spans="2:4" x14ac:dyDescent="0.25">
      <c r="B1979" s="12">
        <v>31572</v>
      </c>
      <c r="C1979" s="18">
        <v>131.01809700000001</v>
      </c>
      <c r="D1979" s="160">
        <f t="shared" si="39"/>
        <v>-3.703776902679512E-2</v>
      </c>
    </row>
    <row r="1980" spans="2:4" x14ac:dyDescent="0.25">
      <c r="B1980" s="12">
        <v>31565</v>
      </c>
      <c r="C1980" s="18">
        <v>136.05735799999999</v>
      </c>
      <c r="D1980" s="160">
        <f t="shared" si="39"/>
        <v>-1.8181140120214767E-2</v>
      </c>
    </row>
    <row r="1981" spans="2:4" x14ac:dyDescent="0.25">
      <c r="B1981" s="12">
        <v>31558</v>
      </c>
      <c r="C1981" s="18">
        <v>138.576843</v>
      </c>
      <c r="D1981" s="160">
        <f t="shared" si="39"/>
        <v>5.7692381228831247E-2</v>
      </c>
    </row>
    <row r="1982" spans="2:4" x14ac:dyDescent="0.25">
      <c r="B1982" s="12">
        <v>31551</v>
      </c>
      <c r="C1982" s="18">
        <v>131.01809700000001</v>
      </c>
      <c r="D1982" s="160">
        <f t="shared" si="39"/>
        <v>-1.8867801179590638E-2</v>
      </c>
    </row>
    <row r="1983" spans="2:4" x14ac:dyDescent="0.25">
      <c r="B1983" s="12">
        <v>31544</v>
      </c>
      <c r="C1983" s="18">
        <v>133.53765899999999</v>
      </c>
      <c r="D1983" s="160">
        <f t="shared" si="39"/>
        <v>1.9230641092275791E-2</v>
      </c>
    </row>
    <row r="1984" spans="2:4" x14ac:dyDescent="0.25">
      <c r="B1984" s="12">
        <v>31537</v>
      </c>
      <c r="C1984" s="18">
        <v>131.01809700000001</v>
      </c>
      <c r="D1984" s="160">
        <f t="shared" si="39"/>
        <v>-1.8867801179590638E-2</v>
      </c>
    </row>
    <row r="1985" spans="2:4" x14ac:dyDescent="0.25">
      <c r="B1985" s="12">
        <v>31530</v>
      </c>
      <c r="C1985" s="18">
        <v>133.53765899999999</v>
      </c>
      <c r="D1985" s="160">
        <f t="shared" si="39"/>
        <v>-0.19696989915120577</v>
      </c>
    </row>
    <row r="1986" spans="2:4" x14ac:dyDescent="0.25">
      <c r="B1986" s="12">
        <v>31523</v>
      </c>
      <c r="C1986" s="18">
        <v>166.29222100000001</v>
      </c>
      <c r="D1986" s="160">
        <f t="shared" si="39"/>
        <v>-5.7142651731115102E-2</v>
      </c>
    </row>
    <row r="1987" spans="2:4" x14ac:dyDescent="0.25">
      <c r="B1987" s="12">
        <v>31516</v>
      </c>
      <c r="C1987" s="18">
        <v>176.370499</v>
      </c>
      <c r="D1987" s="160">
        <f t="shared" ref="D1987:D2050" si="40">C1987/C1988-1</f>
        <v>-2.7777761087498409E-2</v>
      </c>
    </row>
    <row r="1988" spans="2:4" x14ac:dyDescent="0.25">
      <c r="B1988" s="12">
        <v>31509</v>
      </c>
      <c r="C1988" s="18">
        <v>181.40965299999999</v>
      </c>
      <c r="D1988" s="160">
        <f t="shared" si="40"/>
        <v>-2.7026932950040328E-2</v>
      </c>
    </row>
    <row r="1989" spans="2:4" x14ac:dyDescent="0.25">
      <c r="B1989" s="12">
        <v>31502</v>
      </c>
      <c r="C1989" s="18">
        <v>186.448792</v>
      </c>
      <c r="D1989" s="160">
        <f t="shared" si="40"/>
        <v>-5.128224398721104E-2</v>
      </c>
    </row>
    <row r="1990" spans="2:4" x14ac:dyDescent="0.25">
      <c r="B1990" s="12">
        <v>31495</v>
      </c>
      <c r="C1990" s="18">
        <v>196.52714499999999</v>
      </c>
      <c r="D1990" s="160">
        <f t="shared" si="40"/>
        <v>-1.2658447184633492E-2</v>
      </c>
    </row>
    <row r="1991" spans="2:4" x14ac:dyDescent="0.25">
      <c r="B1991" s="12">
        <v>31488</v>
      </c>
      <c r="C1991" s="18">
        <v>199.04676799999999</v>
      </c>
      <c r="D1991" s="160">
        <f t="shared" si="40"/>
        <v>5.3332857486920293E-2</v>
      </c>
    </row>
    <row r="1992" spans="2:4" x14ac:dyDescent="0.25">
      <c r="B1992" s="12">
        <v>31481</v>
      </c>
      <c r="C1992" s="18">
        <v>188.968536</v>
      </c>
      <c r="D1992" s="160">
        <f t="shared" si="40"/>
        <v>-6.2498858625563258E-2</v>
      </c>
    </row>
    <row r="1993" spans="2:4" x14ac:dyDescent="0.25">
      <c r="B1993" s="12">
        <v>31474</v>
      </c>
      <c r="C1993" s="18">
        <v>201.566193</v>
      </c>
      <c r="D1993" s="160">
        <f t="shared" si="40"/>
        <v>2.5640468139910277E-2</v>
      </c>
    </row>
    <row r="1994" spans="2:4" x14ac:dyDescent="0.25">
      <c r="B1994" s="12">
        <v>31467</v>
      </c>
      <c r="C1994" s="18">
        <v>196.52714499999999</v>
      </c>
      <c r="D1994" s="160">
        <f t="shared" si="40"/>
        <v>-1.2658447184633492E-2</v>
      </c>
    </row>
    <row r="1995" spans="2:4" x14ac:dyDescent="0.25">
      <c r="B1995" s="12">
        <v>31460</v>
      </c>
      <c r="C1995" s="18">
        <v>199.04676799999999</v>
      </c>
      <c r="D1995" s="160">
        <f t="shared" si="40"/>
        <v>0</v>
      </c>
    </row>
    <row r="1996" spans="2:4" x14ac:dyDescent="0.25">
      <c r="B1996" s="12">
        <v>31453</v>
      </c>
      <c r="C1996" s="18">
        <v>199.04676799999999</v>
      </c>
      <c r="D1996" s="160">
        <f t="shared" si="40"/>
        <v>0</v>
      </c>
    </row>
    <row r="1997" spans="2:4" x14ac:dyDescent="0.25">
      <c r="B1997" s="12">
        <v>31446</v>
      </c>
      <c r="C1997" s="18">
        <v>199.04676799999999</v>
      </c>
      <c r="D1997" s="160">
        <f t="shared" si="40"/>
        <v>0.11267679193833136</v>
      </c>
    </row>
    <row r="1998" spans="2:4" x14ac:dyDescent="0.25">
      <c r="B1998" s="12">
        <v>31439</v>
      </c>
      <c r="C1998" s="18">
        <v>178.89001500000001</v>
      </c>
      <c r="D1998" s="160">
        <f t="shared" si="40"/>
        <v>-0.14457908998285551</v>
      </c>
    </row>
    <row r="1999" spans="2:4" x14ac:dyDescent="0.25">
      <c r="B1999" s="12">
        <v>31432</v>
      </c>
      <c r="C1999" s="18">
        <v>209.125137</v>
      </c>
      <c r="D1999" s="160">
        <f t="shared" si="40"/>
        <v>-0.13541615005274621</v>
      </c>
    </row>
    <row r="2000" spans="2:4" x14ac:dyDescent="0.25">
      <c r="B2000" s="12">
        <v>31425</v>
      </c>
      <c r="C2000" s="18">
        <v>241.87953200000001</v>
      </c>
      <c r="D2000" s="160">
        <f t="shared" si="40"/>
        <v>-6.7961566541694385E-2</v>
      </c>
    </row>
    <row r="2001" spans="2:4" x14ac:dyDescent="0.25">
      <c r="B2001" s="12">
        <v>31418</v>
      </c>
      <c r="C2001" s="18">
        <v>259.51669299999998</v>
      </c>
      <c r="D2001" s="160">
        <f t="shared" si="40"/>
        <v>0</v>
      </c>
    </row>
    <row r="2002" spans="2:4" x14ac:dyDescent="0.25">
      <c r="B2002" s="12">
        <v>31411</v>
      </c>
      <c r="C2002" s="18">
        <v>259.51669299999998</v>
      </c>
      <c r="D2002" s="160">
        <f t="shared" si="40"/>
        <v>9.8037308287473035E-3</v>
      </c>
    </row>
    <row r="2003" spans="2:4" x14ac:dyDescent="0.25">
      <c r="B2003" s="12">
        <v>31404</v>
      </c>
      <c r="C2003" s="18">
        <v>256.997162</v>
      </c>
      <c r="D2003" s="160">
        <f t="shared" si="40"/>
        <v>-8.1080742075470114E-2</v>
      </c>
    </row>
    <row r="2004" spans="2:4" x14ac:dyDescent="0.25">
      <c r="B2004" s="12">
        <v>31397</v>
      </c>
      <c r="C2004" s="18">
        <v>279.67327899999998</v>
      </c>
      <c r="D2004" s="160">
        <f t="shared" si="40"/>
        <v>8.8234892648347607E-2</v>
      </c>
    </row>
    <row r="2005" spans="2:4" x14ac:dyDescent="0.25">
      <c r="B2005" s="12">
        <v>31390</v>
      </c>
      <c r="C2005" s="18">
        <v>256.997162</v>
      </c>
      <c r="D2005" s="160">
        <f t="shared" si="40"/>
        <v>-2.8571116241983829E-2</v>
      </c>
    </row>
    <row r="2006" spans="2:4" x14ac:dyDescent="0.25">
      <c r="B2006" s="12">
        <v>31383</v>
      </c>
      <c r="C2006" s="18">
        <v>264.55581699999999</v>
      </c>
      <c r="D2006" s="160">
        <f t="shared" si="40"/>
        <v>5.000002063836706E-2</v>
      </c>
    </row>
    <row r="2007" spans="2:4" x14ac:dyDescent="0.25">
      <c r="B2007" s="12">
        <v>31376</v>
      </c>
      <c r="C2007" s="18">
        <v>251.95791600000001</v>
      </c>
      <c r="D2007" s="160">
        <f t="shared" si="40"/>
        <v>-2.9126361439878456E-2</v>
      </c>
    </row>
    <row r="2008" spans="2:4" x14ac:dyDescent="0.25">
      <c r="B2008" s="12">
        <v>31369</v>
      </c>
      <c r="C2008" s="18">
        <v>259.51669299999998</v>
      </c>
      <c r="D2008" s="160">
        <f t="shared" si="40"/>
        <v>-0.11965801331005721</v>
      </c>
    </row>
    <row r="2009" spans="2:4" x14ac:dyDescent="0.25">
      <c r="B2009" s="12">
        <v>31362</v>
      </c>
      <c r="C2009" s="18">
        <v>294.79077100000001</v>
      </c>
      <c r="D2009" s="160">
        <f t="shared" si="40"/>
        <v>-4.0983621543477011E-2</v>
      </c>
    </row>
    <row r="2010" spans="2:4" x14ac:dyDescent="0.25">
      <c r="B2010" s="12">
        <v>31355</v>
      </c>
      <c r="C2010" s="18">
        <v>307.38867199999999</v>
      </c>
      <c r="D2010" s="160">
        <f t="shared" si="40"/>
        <v>-1.6129304475694495E-2</v>
      </c>
    </row>
    <row r="2011" spans="2:4" x14ac:dyDescent="0.25">
      <c r="B2011" s="12">
        <v>31348</v>
      </c>
      <c r="C2011" s="18">
        <v>312.42791699999998</v>
      </c>
      <c r="D2011" s="160">
        <f t="shared" si="40"/>
        <v>3.3333709608708517E-2</v>
      </c>
    </row>
    <row r="2012" spans="2:4" x14ac:dyDescent="0.25">
      <c r="B2012" s="12">
        <v>31341</v>
      </c>
      <c r="C2012" s="18">
        <v>302.34948700000001</v>
      </c>
      <c r="D2012" s="160">
        <f t="shared" si="40"/>
        <v>-3.2258416907090859E-2</v>
      </c>
    </row>
    <row r="2013" spans="2:4" x14ac:dyDescent="0.25">
      <c r="B2013" s="12">
        <v>31334</v>
      </c>
      <c r="C2013" s="18">
        <v>312.42791699999998</v>
      </c>
      <c r="D2013" s="160">
        <f t="shared" si="40"/>
        <v>-1.5872715329323328E-2</v>
      </c>
    </row>
    <row r="2014" spans="2:4" x14ac:dyDescent="0.25">
      <c r="B2014" s="12">
        <v>31327</v>
      </c>
      <c r="C2014" s="18">
        <v>317.46697999999998</v>
      </c>
      <c r="D2014" s="160">
        <f t="shared" si="40"/>
        <v>2.4390473238664834E-2</v>
      </c>
    </row>
    <row r="2015" spans="2:4" x14ac:dyDescent="0.25">
      <c r="B2015" s="12">
        <v>31320</v>
      </c>
      <c r="C2015" s="18">
        <v>309.90817299999998</v>
      </c>
      <c r="D2015" s="160">
        <f t="shared" si="40"/>
        <v>0</v>
      </c>
    </row>
    <row r="2016" spans="2:4" x14ac:dyDescent="0.25">
      <c r="B2016" s="12">
        <v>31313</v>
      </c>
      <c r="C2016" s="18">
        <v>309.90817299999998</v>
      </c>
      <c r="D2016" s="160">
        <f t="shared" si="40"/>
        <v>2.4999830742229667E-2</v>
      </c>
    </row>
    <row r="2017" spans="2:4" x14ac:dyDescent="0.25">
      <c r="B2017" s="12">
        <v>31306</v>
      </c>
      <c r="C2017" s="18">
        <v>302.34948700000001</v>
      </c>
      <c r="D2017" s="160">
        <f t="shared" si="40"/>
        <v>-8.2645081619953098E-3</v>
      </c>
    </row>
    <row r="2018" spans="2:4" x14ac:dyDescent="0.25">
      <c r="B2018" s="12">
        <v>31299</v>
      </c>
      <c r="C2018" s="18">
        <v>304.86908</v>
      </c>
      <c r="D2018" s="160">
        <f t="shared" si="40"/>
        <v>-3.1999690513297763E-2</v>
      </c>
    </row>
    <row r="2019" spans="2:4" x14ac:dyDescent="0.25">
      <c r="B2019" s="12">
        <v>31292</v>
      </c>
      <c r="C2019" s="18">
        <v>314.94729599999999</v>
      </c>
      <c r="D2019" s="160">
        <f t="shared" si="40"/>
        <v>-7.9368380295802288E-3</v>
      </c>
    </row>
    <row r="2020" spans="2:4" x14ac:dyDescent="0.25">
      <c r="B2020" s="12">
        <v>31285</v>
      </c>
      <c r="C2020" s="18">
        <v>317.46697999999998</v>
      </c>
      <c r="D2020" s="160">
        <f t="shared" si="40"/>
        <v>5.8823312426051544E-2</v>
      </c>
    </row>
    <row r="2021" spans="2:4" x14ac:dyDescent="0.25">
      <c r="B2021" s="12">
        <v>31278</v>
      </c>
      <c r="C2021" s="18">
        <v>299.82998700000002</v>
      </c>
      <c r="D2021" s="160">
        <f t="shared" si="40"/>
        <v>5.3097173744234727E-2</v>
      </c>
    </row>
    <row r="2022" spans="2:4" x14ac:dyDescent="0.25">
      <c r="B2022" s="12">
        <v>31271</v>
      </c>
      <c r="C2022" s="18">
        <v>284.71255500000001</v>
      </c>
      <c r="D2022" s="160">
        <f t="shared" si="40"/>
        <v>-8.7713392510869737E-3</v>
      </c>
    </row>
    <row r="2023" spans="2:4" x14ac:dyDescent="0.25">
      <c r="B2023" s="12">
        <v>31264</v>
      </c>
      <c r="C2023" s="18">
        <v>287.231964</v>
      </c>
      <c r="D2023" s="160">
        <f t="shared" si="40"/>
        <v>-1.7241267463307897E-2</v>
      </c>
    </row>
    <row r="2024" spans="2:4" x14ac:dyDescent="0.25">
      <c r="B2024" s="12">
        <v>31257</v>
      </c>
      <c r="C2024" s="18">
        <v>292.27108800000002</v>
      </c>
      <c r="D2024" s="160">
        <f t="shared" si="40"/>
        <v>-9.3750038952758463E-2</v>
      </c>
    </row>
    <row r="2025" spans="2:4" x14ac:dyDescent="0.25">
      <c r="B2025" s="12">
        <v>31250</v>
      </c>
      <c r="C2025" s="18">
        <v>322.50604199999998</v>
      </c>
      <c r="D2025" s="160">
        <f t="shared" si="40"/>
        <v>6.6666410451028613E-2</v>
      </c>
    </row>
    <row r="2026" spans="2:4" x14ac:dyDescent="0.25">
      <c r="B2026" s="12">
        <v>31243</v>
      </c>
      <c r="C2026" s="18">
        <v>302.34948700000001</v>
      </c>
      <c r="D2026" s="160">
        <f t="shared" si="40"/>
        <v>6.1946449814972215E-2</v>
      </c>
    </row>
    <row r="2027" spans="2:4" x14ac:dyDescent="0.25">
      <c r="B2027" s="12">
        <v>31236</v>
      </c>
      <c r="C2027" s="18">
        <v>284.71255500000001</v>
      </c>
      <c r="D2027" s="160">
        <f t="shared" si="40"/>
        <v>-8.7713392510869737E-3</v>
      </c>
    </row>
    <row r="2028" spans="2:4" x14ac:dyDescent="0.25">
      <c r="B2028" s="12">
        <v>31229</v>
      </c>
      <c r="C2028" s="18">
        <v>287.231964</v>
      </c>
      <c r="D2028" s="160">
        <f t="shared" si="40"/>
        <v>-8.6958039681072075E-3</v>
      </c>
    </row>
    <row r="2029" spans="2:4" x14ac:dyDescent="0.25">
      <c r="B2029" s="12">
        <v>31222</v>
      </c>
      <c r="C2029" s="18">
        <v>289.75158699999997</v>
      </c>
      <c r="D2029" s="160">
        <f t="shared" si="40"/>
        <v>8.772084293515281E-3</v>
      </c>
    </row>
    <row r="2030" spans="2:4" x14ac:dyDescent="0.25">
      <c r="B2030" s="12">
        <v>31215</v>
      </c>
      <c r="C2030" s="18">
        <v>287.231964</v>
      </c>
      <c r="D2030" s="160">
        <f t="shared" si="40"/>
        <v>-4.2017221579641384E-2</v>
      </c>
    </row>
    <row r="2031" spans="2:4" x14ac:dyDescent="0.25">
      <c r="B2031" s="12">
        <v>31208</v>
      </c>
      <c r="C2031" s="18">
        <v>299.82998700000002</v>
      </c>
      <c r="D2031" s="160">
        <f t="shared" si="40"/>
        <v>-5.5555362009617415E-2</v>
      </c>
    </row>
    <row r="2032" spans="2:4" x14ac:dyDescent="0.25">
      <c r="B2032" s="12">
        <v>31201</v>
      </c>
      <c r="C2032" s="18">
        <v>317.46697999999998</v>
      </c>
      <c r="D2032" s="160">
        <f t="shared" si="40"/>
        <v>-8.6957014164636193E-2</v>
      </c>
    </row>
    <row r="2033" spans="2:4" x14ac:dyDescent="0.25">
      <c r="B2033" s="12">
        <v>31194</v>
      </c>
      <c r="C2033" s="18">
        <v>347.70211799999998</v>
      </c>
      <c r="D2033" s="160">
        <f t="shared" si="40"/>
        <v>-1.4284925888555011E-2</v>
      </c>
    </row>
    <row r="2034" spans="2:4" x14ac:dyDescent="0.25">
      <c r="B2034" s="12">
        <v>31187</v>
      </c>
      <c r="C2034" s="18">
        <v>352.74099699999999</v>
      </c>
      <c r="D2034" s="160">
        <f t="shared" si="40"/>
        <v>7.1939324278029737E-3</v>
      </c>
    </row>
    <row r="2035" spans="2:4" x14ac:dyDescent="0.25">
      <c r="B2035" s="12">
        <v>31180</v>
      </c>
      <c r="C2035" s="18">
        <v>350.22152699999998</v>
      </c>
      <c r="D2035" s="160">
        <f t="shared" si="40"/>
        <v>-1.4184722765489099E-2</v>
      </c>
    </row>
    <row r="2036" spans="2:4" x14ac:dyDescent="0.25">
      <c r="B2036" s="12">
        <v>31173</v>
      </c>
      <c r="C2036" s="18">
        <v>355.26080300000001</v>
      </c>
      <c r="D2036" s="160">
        <f t="shared" si="40"/>
        <v>1.4388824248373622E-2</v>
      </c>
    </row>
    <row r="2037" spans="2:4" x14ac:dyDescent="0.25">
      <c r="B2037" s="12">
        <v>31166</v>
      </c>
      <c r="C2037" s="18">
        <v>350.22152699999998</v>
      </c>
      <c r="D2037" s="160">
        <f t="shared" si="40"/>
        <v>-4.1378953529190188E-2</v>
      </c>
    </row>
    <row r="2038" spans="2:4" x14ac:dyDescent="0.25">
      <c r="B2038" s="12">
        <v>31159</v>
      </c>
      <c r="C2038" s="18">
        <v>365.33886699999999</v>
      </c>
      <c r="D2038" s="160">
        <f t="shared" si="40"/>
        <v>6.9443989481210444E-3</v>
      </c>
    </row>
    <row r="2039" spans="2:4" x14ac:dyDescent="0.25">
      <c r="B2039" s="12">
        <v>31152</v>
      </c>
      <c r="C2039" s="18">
        <v>362.81930499999999</v>
      </c>
      <c r="D2039" s="160">
        <f t="shared" si="40"/>
        <v>2.1275924436842564E-2</v>
      </c>
    </row>
    <row r="2040" spans="2:4" x14ac:dyDescent="0.25">
      <c r="B2040" s="12">
        <v>31145</v>
      </c>
      <c r="C2040" s="18">
        <v>355.26080300000001</v>
      </c>
      <c r="D2040" s="160">
        <f t="shared" si="40"/>
        <v>-2.7585523770729758E-2</v>
      </c>
    </row>
    <row r="2041" spans="2:4" x14ac:dyDescent="0.25">
      <c r="B2041" s="12">
        <v>31138</v>
      </c>
      <c r="C2041" s="18">
        <v>365.33886699999999</v>
      </c>
      <c r="D2041" s="160">
        <f t="shared" si="40"/>
        <v>-2.0270219879649942E-2</v>
      </c>
    </row>
    <row r="2042" spans="2:4" x14ac:dyDescent="0.25">
      <c r="B2042" s="12">
        <v>31131</v>
      </c>
      <c r="C2042" s="18">
        <v>372.897583</v>
      </c>
      <c r="D2042" s="160">
        <f t="shared" si="40"/>
        <v>4.9644598703448839E-2</v>
      </c>
    </row>
    <row r="2043" spans="2:4" x14ac:dyDescent="0.25">
      <c r="B2043" s="12">
        <v>31124</v>
      </c>
      <c r="C2043" s="18">
        <v>355.26080300000001</v>
      </c>
      <c r="D2043" s="160">
        <f t="shared" si="40"/>
        <v>7.1435019502426034E-3</v>
      </c>
    </row>
    <row r="2044" spans="2:4" x14ac:dyDescent="0.25">
      <c r="B2044" s="12">
        <v>31117</v>
      </c>
      <c r="C2044" s="18">
        <v>352.74099699999999</v>
      </c>
      <c r="D2044" s="160">
        <f t="shared" si="40"/>
        <v>-2.7777761164059278E-2</v>
      </c>
    </row>
    <row r="2045" spans="2:4" x14ac:dyDescent="0.25">
      <c r="B2045" s="12">
        <v>31110</v>
      </c>
      <c r="C2045" s="18">
        <v>362.81930499999999</v>
      </c>
      <c r="D2045" s="160">
        <f t="shared" si="40"/>
        <v>-1.3698622056153353E-2</v>
      </c>
    </row>
    <row r="2046" spans="2:4" x14ac:dyDescent="0.25">
      <c r="B2046" s="12">
        <v>31103</v>
      </c>
      <c r="C2046" s="18">
        <v>367.85845899999998</v>
      </c>
      <c r="D2046" s="160">
        <f t="shared" si="40"/>
        <v>-1.351342628573704E-2</v>
      </c>
    </row>
    <row r="2047" spans="2:4" x14ac:dyDescent="0.25">
      <c r="B2047" s="12">
        <v>31096</v>
      </c>
      <c r="C2047" s="18">
        <v>372.897583</v>
      </c>
      <c r="D2047" s="160">
        <f t="shared" si="40"/>
        <v>-1.3334203919179943E-2</v>
      </c>
    </row>
    <row r="2048" spans="2:4" x14ac:dyDescent="0.25">
      <c r="B2048" s="12">
        <v>31089</v>
      </c>
      <c r="C2048" s="18">
        <v>377.937073</v>
      </c>
      <c r="D2048" s="160">
        <f t="shared" si="40"/>
        <v>2.0408765352719405E-2</v>
      </c>
    </row>
    <row r="2049" spans="2:4" x14ac:dyDescent="0.25">
      <c r="B2049" s="12">
        <v>31082</v>
      </c>
      <c r="C2049" s="18">
        <v>370.37811299999998</v>
      </c>
      <c r="D2049" s="160">
        <f t="shared" si="40"/>
        <v>-3.2894903507731943E-2</v>
      </c>
    </row>
    <row r="2050" spans="2:4" x14ac:dyDescent="0.25">
      <c r="B2050" s="12">
        <v>31075</v>
      </c>
      <c r="C2050" s="18">
        <v>382.97607399999998</v>
      </c>
      <c r="D2050" s="160">
        <f t="shared" si="40"/>
        <v>3.4013783638451756E-2</v>
      </c>
    </row>
    <row r="2051" spans="2:4" x14ac:dyDescent="0.25">
      <c r="B2051" s="12">
        <v>31068</v>
      </c>
      <c r="C2051" s="18">
        <v>370.37811299999998</v>
      </c>
      <c r="D2051" s="160">
        <f t="shared" ref="D2051:D2114" si="41">C2051/C2052-1</f>
        <v>-1.3422726813747121E-2</v>
      </c>
    </row>
    <row r="2052" spans="2:4" x14ac:dyDescent="0.25">
      <c r="B2052" s="12">
        <v>31061</v>
      </c>
      <c r="C2052" s="18">
        <v>375.417236</v>
      </c>
      <c r="D2052" s="160">
        <f t="shared" si="41"/>
        <v>-8.0247242689946319E-2</v>
      </c>
    </row>
    <row r="2053" spans="2:4" x14ac:dyDescent="0.25">
      <c r="B2053" s="12">
        <v>31054</v>
      </c>
      <c r="C2053" s="18">
        <v>408.17190599999998</v>
      </c>
      <c r="D2053" s="160">
        <f t="shared" si="41"/>
        <v>9.4595204174332093E-2</v>
      </c>
    </row>
    <row r="2054" spans="2:4" x14ac:dyDescent="0.25">
      <c r="B2054" s="12">
        <v>31047</v>
      </c>
      <c r="C2054" s="18">
        <v>372.897583</v>
      </c>
      <c r="D2054" s="160">
        <f t="shared" si="41"/>
        <v>-7.4999685277083339E-2</v>
      </c>
    </row>
    <row r="2055" spans="2:4" x14ac:dyDescent="0.25">
      <c r="B2055" s="12">
        <v>31040</v>
      </c>
      <c r="C2055" s="18">
        <v>403.132385</v>
      </c>
      <c r="D2055" s="160">
        <f t="shared" si="41"/>
        <v>-9.6045834395962149E-2</v>
      </c>
    </row>
    <row r="2056" spans="2:4" x14ac:dyDescent="0.25">
      <c r="B2056" s="12">
        <v>31033</v>
      </c>
      <c r="C2056" s="18">
        <v>445.96551499999998</v>
      </c>
      <c r="D2056" s="160">
        <f t="shared" si="41"/>
        <v>0.18791965907500319</v>
      </c>
    </row>
    <row r="2057" spans="2:4" x14ac:dyDescent="0.25">
      <c r="B2057" s="12">
        <v>31026</v>
      </c>
      <c r="C2057" s="18">
        <v>375.417236</v>
      </c>
      <c r="D2057" s="160">
        <f t="shared" si="41"/>
        <v>6.7569571777030824E-3</v>
      </c>
    </row>
    <row r="2058" spans="2:4" x14ac:dyDescent="0.25">
      <c r="B2058" s="12">
        <v>31019</v>
      </c>
      <c r="C2058" s="18">
        <v>372.897583</v>
      </c>
      <c r="D2058" s="160">
        <f t="shared" si="41"/>
        <v>-1.9867735695016209E-2</v>
      </c>
    </row>
    <row r="2059" spans="2:4" x14ac:dyDescent="0.25">
      <c r="B2059" s="12">
        <v>31012</v>
      </c>
      <c r="C2059" s="18">
        <v>380.45639</v>
      </c>
      <c r="D2059" s="160">
        <f t="shared" si="41"/>
        <v>6.6659694959325666E-3</v>
      </c>
    </row>
    <row r="2060" spans="2:4" x14ac:dyDescent="0.25">
      <c r="B2060" s="12">
        <v>31005</v>
      </c>
      <c r="C2060" s="18">
        <v>377.937073</v>
      </c>
      <c r="D2060" s="160">
        <f t="shared" si="41"/>
        <v>-5.0632480000880942E-2</v>
      </c>
    </row>
    <row r="2061" spans="2:4" x14ac:dyDescent="0.25">
      <c r="B2061" s="12">
        <v>30998</v>
      </c>
      <c r="C2061" s="18">
        <v>398.09353599999997</v>
      </c>
      <c r="D2061" s="160">
        <f t="shared" si="41"/>
        <v>-5.9523759715479962E-2</v>
      </c>
    </row>
    <row r="2062" spans="2:4" x14ac:dyDescent="0.25">
      <c r="B2062" s="12">
        <v>30991</v>
      </c>
      <c r="C2062" s="18">
        <v>423.28930700000001</v>
      </c>
      <c r="D2062" s="160">
        <f t="shared" si="41"/>
        <v>-1.176490564654209E-2</v>
      </c>
    </row>
    <row r="2063" spans="2:4" x14ac:dyDescent="0.25">
      <c r="B2063" s="12">
        <v>30984</v>
      </c>
      <c r="C2063" s="18">
        <v>428.328552</v>
      </c>
      <c r="D2063" s="160">
        <f t="shared" si="41"/>
        <v>-3.4090474964911799E-2</v>
      </c>
    </row>
    <row r="2064" spans="2:4" x14ac:dyDescent="0.25">
      <c r="B2064" s="12">
        <v>30977</v>
      </c>
      <c r="C2064" s="18">
        <v>443.445831</v>
      </c>
      <c r="D2064" s="160">
        <f t="shared" si="41"/>
        <v>5.3891911834107686E-2</v>
      </c>
    </row>
    <row r="2065" spans="2:4" x14ac:dyDescent="0.25">
      <c r="B2065" s="12">
        <v>30970</v>
      </c>
      <c r="C2065" s="18">
        <v>420.769745</v>
      </c>
      <c r="D2065" s="160">
        <f t="shared" si="41"/>
        <v>-1.7647217223100253E-2</v>
      </c>
    </row>
    <row r="2066" spans="2:4" x14ac:dyDescent="0.25">
      <c r="B2066" s="12">
        <v>30963</v>
      </c>
      <c r="C2066" s="18">
        <v>428.328552</v>
      </c>
      <c r="D2066" s="160">
        <f t="shared" si="41"/>
        <v>-5.5555882133522361E-2</v>
      </c>
    </row>
    <row r="2067" spans="2:4" x14ac:dyDescent="0.25">
      <c r="B2067" s="12">
        <v>30956</v>
      </c>
      <c r="C2067" s="18">
        <v>453.52450599999997</v>
      </c>
      <c r="D2067" s="160">
        <f t="shared" si="41"/>
        <v>6.5089156414181559E-2</v>
      </c>
    </row>
    <row r="2068" spans="2:4" x14ac:dyDescent="0.25">
      <c r="B2068" s="12">
        <v>30949</v>
      </c>
      <c r="C2068" s="18">
        <v>425.80896000000001</v>
      </c>
      <c r="D2068" s="160">
        <f t="shared" si="41"/>
        <v>-3.9772323397939457E-2</v>
      </c>
    </row>
    <row r="2069" spans="2:4" x14ac:dyDescent="0.25">
      <c r="B2069" s="12">
        <v>30942</v>
      </c>
      <c r="C2069" s="18">
        <v>443.445831</v>
      </c>
      <c r="D2069" s="160">
        <f t="shared" si="41"/>
        <v>-8.3333287167101089E-2</v>
      </c>
    </row>
    <row r="2070" spans="2:4" x14ac:dyDescent="0.25">
      <c r="B2070" s="12">
        <v>30935</v>
      </c>
      <c r="C2070" s="18">
        <v>483.75906400000002</v>
      </c>
      <c r="D2070" s="160">
        <f t="shared" si="41"/>
        <v>1.0526438397167937E-2</v>
      </c>
    </row>
    <row r="2071" spans="2:4" x14ac:dyDescent="0.25">
      <c r="B2071" s="12">
        <v>30928</v>
      </c>
      <c r="C2071" s="18">
        <v>478.71984900000001</v>
      </c>
      <c r="D2071" s="160">
        <f t="shared" si="41"/>
        <v>-1.0416786733323136E-2</v>
      </c>
    </row>
    <row r="2072" spans="2:4" x14ac:dyDescent="0.25">
      <c r="B2072" s="12">
        <v>30921</v>
      </c>
      <c r="C2072" s="18">
        <v>483.75906400000002</v>
      </c>
      <c r="D2072" s="160">
        <f t="shared" si="41"/>
        <v>3.2257710438664988E-2</v>
      </c>
    </row>
    <row r="2073" spans="2:4" x14ac:dyDescent="0.25">
      <c r="B2073" s="12">
        <v>30914</v>
      </c>
      <c r="C2073" s="18">
        <v>468.64175399999999</v>
      </c>
      <c r="D2073" s="160">
        <f t="shared" si="41"/>
        <v>5.6818491095477208E-2</v>
      </c>
    </row>
    <row r="2074" spans="2:4" x14ac:dyDescent="0.25">
      <c r="B2074" s="12">
        <v>30907</v>
      </c>
      <c r="C2074" s="18">
        <v>443.445831</v>
      </c>
      <c r="D2074" s="160">
        <f t="shared" si="41"/>
        <v>4.7618788536985202E-2</v>
      </c>
    </row>
    <row r="2075" spans="2:4" x14ac:dyDescent="0.25">
      <c r="B2075" s="12">
        <v>30900</v>
      </c>
      <c r="C2075" s="18">
        <v>423.28930700000001</v>
      </c>
      <c r="D2075" s="160">
        <f t="shared" si="41"/>
        <v>9.0909091143383636E-2</v>
      </c>
    </row>
    <row r="2076" spans="2:4" x14ac:dyDescent="0.25">
      <c r="B2076" s="12">
        <v>30893</v>
      </c>
      <c r="C2076" s="18">
        <v>388.015198</v>
      </c>
      <c r="D2076" s="160">
        <f t="shared" si="41"/>
        <v>1.9867738323438244E-2</v>
      </c>
    </row>
    <row r="2077" spans="2:4" x14ac:dyDescent="0.25">
      <c r="B2077" s="12">
        <v>30886</v>
      </c>
      <c r="C2077" s="18">
        <v>380.45639</v>
      </c>
      <c r="D2077" s="160">
        <f t="shared" si="41"/>
        <v>-9.5808587663545053E-2</v>
      </c>
    </row>
    <row r="2078" spans="2:4" x14ac:dyDescent="0.25">
      <c r="B2078" s="12">
        <v>30879</v>
      </c>
      <c r="C2078" s="18">
        <v>420.769745</v>
      </c>
      <c r="D2078" s="160">
        <f t="shared" si="41"/>
        <v>-1.1834450360086346E-2</v>
      </c>
    </row>
    <row r="2079" spans="2:4" x14ac:dyDescent="0.25">
      <c r="B2079" s="12">
        <v>30872</v>
      </c>
      <c r="C2079" s="18">
        <v>425.80896000000001</v>
      </c>
      <c r="D2079" s="160">
        <f t="shared" si="41"/>
        <v>-6.1111462850036102E-2</v>
      </c>
    </row>
    <row r="2080" spans="2:4" x14ac:dyDescent="0.25">
      <c r="B2080" s="12">
        <v>30865</v>
      </c>
      <c r="C2080" s="18">
        <v>453.52450599999997</v>
      </c>
      <c r="D2080" s="160">
        <f t="shared" si="41"/>
        <v>-2.7026319521836872E-2</v>
      </c>
    </row>
    <row r="2081" spans="2:4" x14ac:dyDescent="0.25">
      <c r="B2081" s="12">
        <v>30858</v>
      </c>
      <c r="C2081" s="18">
        <v>466.12207000000001</v>
      </c>
      <c r="D2081" s="160">
        <f t="shared" si="41"/>
        <v>-2.6315556011131669E-2</v>
      </c>
    </row>
    <row r="2082" spans="2:4" x14ac:dyDescent="0.25">
      <c r="B2082" s="12">
        <v>30851</v>
      </c>
      <c r="C2082" s="18">
        <v>478.71984900000001</v>
      </c>
      <c r="D2082" s="160">
        <f t="shared" si="41"/>
        <v>-4.5226779283990548E-2</v>
      </c>
    </row>
    <row r="2083" spans="2:4" x14ac:dyDescent="0.25">
      <c r="B2083" s="12">
        <v>30844</v>
      </c>
      <c r="C2083" s="18">
        <v>501.39639299999999</v>
      </c>
      <c r="D2083" s="160">
        <f t="shared" si="41"/>
        <v>-2.4509864042778884E-2</v>
      </c>
    </row>
    <row r="2084" spans="2:4" x14ac:dyDescent="0.25">
      <c r="B2084" s="12">
        <v>30837</v>
      </c>
      <c r="C2084" s="18">
        <v>513.99432400000001</v>
      </c>
      <c r="D2084" s="160">
        <f t="shared" si="41"/>
        <v>6.8063181763270642E-2</v>
      </c>
    </row>
    <row r="2085" spans="2:4" x14ac:dyDescent="0.25">
      <c r="B2085" s="12">
        <v>30830</v>
      </c>
      <c r="C2085" s="18">
        <v>481.23962399999999</v>
      </c>
      <c r="D2085" s="160">
        <f t="shared" si="41"/>
        <v>1.0581612957174968E-2</v>
      </c>
    </row>
    <row r="2086" spans="2:4" x14ac:dyDescent="0.25">
      <c r="B2086" s="12">
        <v>30823</v>
      </c>
      <c r="C2086" s="18">
        <v>476.20065299999999</v>
      </c>
      <c r="D2086" s="160">
        <f t="shared" si="41"/>
        <v>-5.4999621335573345E-2</v>
      </c>
    </row>
    <row r="2087" spans="2:4" x14ac:dyDescent="0.25">
      <c r="B2087" s="12">
        <v>30816</v>
      </c>
      <c r="C2087" s="18">
        <v>503.91583300000002</v>
      </c>
      <c r="D2087" s="160">
        <f t="shared" si="41"/>
        <v>-6.1033267757229281E-2</v>
      </c>
    </row>
    <row r="2088" spans="2:4" x14ac:dyDescent="0.25">
      <c r="B2088" s="12">
        <v>30809</v>
      </c>
      <c r="C2088" s="18">
        <v>536.67059300000005</v>
      </c>
      <c r="D2088" s="160">
        <f t="shared" si="41"/>
        <v>-1.3889065106440279E-2</v>
      </c>
    </row>
    <row r="2089" spans="2:4" x14ac:dyDescent="0.25">
      <c r="B2089" s="12">
        <v>30802</v>
      </c>
      <c r="C2089" s="18">
        <v>544.22943099999998</v>
      </c>
      <c r="D2089" s="160">
        <f t="shared" si="41"/>
        <v>-3.5713922487612071E-2</v>
      </c>
    </row>
    <row r="2090" spans="2:4" x14ac:dyDescent="0.25">
      <c r="B2090" s="12">
        <v>30795</v>
      </c>
      <c r="C2090" s="18">
        <v>564.38586399999997</v>
      </c>
      <c r="D2090" s="160">
        <f t="shared" si="41"/>
        <v>6.1611698403723159E-2</v>
      </c>
    </row>
    <row r="2091" spans="2:4" x14ac:dyDescent="0.25">
      <c r="B2091" s="12">
        <v>30788</v>
      </c>
      <c r="C2091" s="18">
        <v>531.63116500000001</v>
      </c>
      <c r="D2091" s="160">
        <f t="shared" si="41"/>
        <v>0</v>
      </c>
    </row>
    <row r="2092" spans="2:4" x14ac:dyDescent="0.25">
      <c r="B2092" s="12">
        <v>30781</v>
      </c>
      <c r="C2092" s="18">
        <v>531.63116500000001</v>
      </c>
      <c r="D2092" s="160">
        <f t="shared" si="41"/>
        <v>-4.7167780676699023E-3</v>
      </c>
    </row>
    <row r="2093" spans="2:4" x14ac:dyDescent="0.25">
      <c r="B2093" s="12">
        <v>30774</v>
      </c>
      <c r="C2093" s="18">
        <v>534.15063499999997</v>
      </c>
      <c r="D2093" s="160">
        <f t="shared" si="41"/>
        <v>-4.5045281211867239E-2</v>
      </c>
    </row>
    <row r="2094" spans="2:4" x14ac:dyDescent="0.25">
      <c r="B2094" s="12">
        <v>30767</v>
      </c>
      <c r="C2094" s="18">
        <v>559.34655799999996</v>
      </c>
      <c r="D2094" s="160">
        <f t="shared" si="41"/>
        <v>4.2253041802124525E-2</v>
      </c>
    </row>
    <row r="2095" spans="2:4" x14ac:dyDescent="0.25">
      <c r="B2095" s="12">
        <v>30760</v>
      </c>
      <c r="C2095" s="18">
        <v>536.67059300000005</v>
      </c>
      <c r="D2095" s="160">
        <f t="shared" si="41"/>
        <v>-1.3889065106440279E-2</v>
      </c>
    </row>
    <row r="2096" spans="2:4" x14ac:dyDescent="0.25">
      <c r="B2096" s="12">
        <v>30753</v>
      </c>
      <c r="C2096" s="18">
        <v>544.22943099999998</v>
      </c>
      <c r="D2096" s="160">
        <f t="shared" si="41"/>
        <v>-1.3697711205969521E-2</v>
      </c>
    </row>
    <row r="2097" spans="2:4" x14ac:dyDescent="0.25">
      <c r="B2097" s="12">
        <v>30746</v>
      </c>
      <c r="C2097" s="18">
        <v>551.78765899999996</v>
      </c>
      <c r="D2097" s="160">
        <f t="shared" si="41"/>
        <v>-3.0974136353066783E-2</v>
      </c>
    </row>
    <row r="2098" spans="2:4" x14ac:dyDescent="0.25">
      <c r="B2098" s="12">
        <v>30739</v>
      </c>
      <c r="C2098" s="18">
        <v>569.42511000000002</v>
      </c>
      <c r="D2098" s="160">
        <f t="shared" si="41"/>
        <v>0</v>
      </c>
    </row>
    <row r="2099" spans="2:4" x14ac:dyDescent="0.25">
      <c r="B2099" s="12">
        <v>30732</v>
      </c>
      <c r="C2099" s="18">
        <v>569.42511000000002</v>
      </c>
      <c r="D2099" s="160">
        <f t="shared" si="41"/>
        <v>7.6190872560157885E-2</v>
      </c>
    </row>
    <row r="2100" spans="2:4" x14ac:dyDescent="0.25">
      <c r="B2100" s="12">
        <v>30725</v>
      </c>
      <c r="C2100" s="18">
        <v>529.11163299999998</v>
      </c>
      <c r="D2100" s="160">
        <f t="shared" si="41"/>
        <v>0.14754133072243603</v>
      </c>
    </row>
    <row r="2101" spans="2:4" x14ac:dyDescent="0.25">
      <c r="B2101" s="12">
        <v>30718</v>
      </c>
      <c r="C2101" s="18">
        <v>461.082855</v>
      </c>
      <c r="D2101" s="160">
        <f t="shared" si="41"/>
        <v>-8.5000262335476195E-2</v>
      </c>
    </row>
    <row r="2102" spans="2:4" x14ac:dyDescent="0.25">
      <c r="B2102" s="12">
        <v>30711</v>
      </c>
      <c r="C2102" s="18">
        <v>503.91583300000002</v>
      </c>
      <c r="D2102" s="160">
        <f t="shared" si="41"/>
        <v>-3.8461394764419454E-2</v>
      </c>
    </row>
    <row r="2103" spans="2:4" x14ac:dyDescent="0.25">
      <c r="B2103" s="12">
        <v>30704</v>
      </c>
      <c r="C2103" s="18">
        <v>524.07238800000005</v>
      </c>
      <c r="D2103" s="160">
        <f t="shared" si="41"/>
        <v>1.9607344924688297E-2</v>
      </c>
    </row>
    <row r="2104" spans="2:4" x14ac:dyDescent="0.25">
      <c r="B2104" s="12">
        <v>30697</v>
      </c>
      <c r="C2104" s="18">
        <v>513.99432400000001</v>
      </c>
      <c r="D2104" s="160">
        <f t="shared" si="41"/>
        <v>5.6995511575282709E-2</v>
      </c>
    </row>
    <row r="2105" spans="2:4" x14ac:dyDescent="0.25">
      <c r="B2105" s="12">
        <v>30690</v>
      </c>
      <c r="C2105" s="18">
        <v>486.27862499999998</v>
      </c>
      <c r="D2105" s="160">
        <f t="shared" si="41"/>
        <v>-3.9801033052847878E-2</v>
      </c>
    </row>
    <row r="2106" spans="2:4" x14ac:dyDescent="0.25">
      <c r="B2106" s="12">
        <v>30683</v>
      </c>
      <c r="C2106" s="18">
        <v>506.435272</v>
      </c>
      <c r="D2106" s="160">
        <f t="shared" si="41"/>
        <v>0.15517210912407231</v>
      </c>
    </row>
    <row r="2107" spans="2:4" x14ac:dyDescent="0.25">
      <c r="B2107" s="12">
        <v>30676</v>
      </c>
      <c r="C2107" s="18">
        <v>438.406769</v>
      </c>
      <c r="D2107" s="160">
        <f t="shared" si="41"/>
        <v>4.8192422587169936E-2</v>
      </c>
    </row>
    <row r="2108" spans="2:4" x14ac:dyDescent="0.25">
      <c r="B2108" s="12">
        <v>30669</v>
      </c>
      <c r="C2108" s="18">
        <v>418.25027499999999</v>
      </c>
      <c r="D2108" s="160">
        <f t="shared" si="41"/>
        <v>-4.5976694306013366E-2</v>
      </c>
    </row>
    <row r="2109" spans="2:4" x14ac:dyDescent="0.25">
      <c r="B2109" s="12">
        <v>30662</v>
      </c>
      <c r="C2109" s="18">
        <v>438.406769</v>
      </c>
      <c r="D2109" s="160">
        <f t="shared" si="41"/>
        <v>-2.2471956911603863E-2</v>
      </c>
    </row>
    <row r="2110" spans="2:4" x14ac:dyDescent="0.25">
      <c r="B2110" s="12">
        <v>30655</v>
      </c>
      <c r="C2110" s="18">
        <v>448.48510700000003</v>
      </c>
      <c r="D2110" s="160">
        <f t="shared" si="41"/>
        <v>-7.7719883328205008E-2</v>
      </c>
    </row>
    <row r="2111" spans="2:4" x14ac:dyDescent="0.25">
      <c r="B2111" s="12">
        <v>30648</v>
      </c>
      <c r="C2111" s="18">
        <v>486.27862499999998</v>
      </c>
      <c r="D2111" s="160">
        <f t="shared" si="41"/>
        <v>4.3243082225220553E-2</v>
      </c>
    </row>
    <row r="2112" spans="2:4" x14ac:dyDescent="0.25">
      <c r="B2112" s="12">
        <v>30641</v>
      </c>
      <c r="C2112" s="18">
        <v>466.12207000000001</v>
      </c>
      <c r="D2112" s="160">
        <f t="shared" si="41"/>
        <v>3.3519528917983932E-2</v>
      </c>
    </row>
    <row r="2113" spans="2:4" x14ac:dyDescent="0.25">
      <c r="B2113" s="12">
        <v>30634</v>
      </c>
      <c r="C2113" s="18">
        <v>451.00460800000002</v>
      </c>
      <c r="D2113" s="160">
        <f t="shared" si="41"/>
        <v>-1.1050112725430439E-2</v>
      </c>
    </row>
    <row r="2114" spans="2:4" x14ac:dyDescent="0.25">
      <c r="B2114" s="12">
        <v>30627</v>
      </c>
      <c r="C2114" s="18">
        <v>456.04394500000001</v>
      </c>
      <c r="D2114" s="160">
        <f t="shared" si="41"/>
        <v>-3.208490033627609E-2</v>
      </c>
    </row>
    <row r="2115" spans="2:4" x14ac:dyDescent="0.25">
      <c r="B2115" s="12">
        <v>30620</v>
      </c>
      <c r="C2115" s="18">
        <v>471.16110200000003</v>
      </c>
      <c r="D2115" s="160">
        <f t="shared" ref="D2115:D2178" si="42">C2115/C2116-1</f>
        <v>5.6496715895174132E-2</v>
      </c>
    </row>
    <row r="2116" spans="2:4" x14ac:dyDescent="0.25">
      <c r="B2116" s="12">
        <v>30613</v>
      </c>
      <c r="C2116" s="18">
        <v>445.96551499999998</v>
      </c>
      <c r="D2116" s="160">
        <f t="shared" si="42"/>
        <v>-1.6667216214331759E-2</v>
      </c>
    </row>
    <row r="2117" spans="2:4" x14ac:dyDescent="0.25">
      <c r="B2117" s="12">
        <v>30606</v>
      </c>
      <c r="C2117" s="18">
        <v>453.52450599999997</v>
      </c>
      <c r="D2117" s="160">
        <f t="shared" si="42"/>
        <v>6.5089156414181559E-2</v>
      </c>
    </row>
    <row r="2118" spans="2:4" x14ac:dyDescent="0.25">
      <c r="B2118" s="12">
        <v>30599</v>
      </c>
      <c r="C2118" s="18">
        <v>425.80896000000001</v>
      </c>
      <c r="D2118" s="160">
        <f t="shared" si="42"/>
        <v>-6.1111462850036102E-2</v>
      </c>
    </row>
    <row r="2119" spans="2:4" x14ac:dyDescent="0.25">
      <c r="B2119" s="12">
        <v>30592</v>
      </c>
      <c r="C2119" s="18">
        <v>453.52450599999997</v>
      </c>
      <c r="D2119" s="160">
        <f t="shared" si="42"/>
        <v>-9.5477126816905566E-2</v>
      </c>
    </row>
    <row r="2120" spans="2:4" x14ac:dyDescent="0.25">
      <c r="B2120" s="12">
        <v>30585</v>
      </c>
      <c r="C2120" s="18">
        <v>501.39639299999999</v>
      </c>
      <c r="D2120" s="160">
        <f t="shared" si="42"/>
        <v>-4.3268822245220218E-2</v>
      </c>
    </row>
    <row r="2121" spans="2:4" x14ac:dyDescent="0.25">
      <c r="B2121" s="12">
        <v>30578</v>
      </c>
      <c r="C2121" s="18">
        <v>524.07238800000005</v>
      </c>
      <c r="D2121" s="160">
        <f t="shared" si="42"/>
        <v>0</v>
      </c>
    </row>
    <row r="2122" spans="2:4" x14ac:dyDescent="0.25">
      <c r="B2122" s="12">
        <v>30571</v>
      </c>
      <c r="C2122" s="18">
        <v>524.07238800000005</v>
      </c>
      <c r="D2122" s="160">
        <f t="shared" si="42"/>
        <v>-4.5872006265468279E-2</v>
      </c>
    </row>
    <row r="2123" spans="2:4" x14ac:dyDescent="0.25">
      <c r="B2123" s="12">
        <v>30564</v>
      </c>
      <c r="C2123" s="18">
        <v>549.26843299999996</v>
      </c>
      <c r="D2123" s="160">
        <f t="shared" si="42"/>
        <v>-2.2421631075518755E-2</v>
      </c>
    </row>
    <row r="2124" spans="2:4" x14ac:dyDescent="0.25">
      <c r="B2124" s="12">
        <v>30557</v>
      </c>
      <c r="C2124" s="18">
        <v>561.86639400000001</v>
      </c>
      <c r="D2124" s="160">
        <f t="shared" si="42"/>
        <v>3.240722018210751E-2</v>
      </c>
    </row>
    <row r="2125" spans="2:4" x14ac:dyDescent="0.25">
      <c r="B2125" s="12">
        <v>30550</v>
      </c>
      <c r="C2125" s="18">
        <v>544.22943099999998</v>
      </c>
      <c r="D2125" s="160">
        <f t="shared" si="42"/>
        <v>-3.1389958873390134E-2</v>
      </c>
    </row>
    <row r="2126" spans="2:4" x14ac:dyDescent="0.25">
      <c r="B2126" s="12">
        <v>30543</v>
      </c>
      <c r="C2126" s="18">
        <v>561.86639400000001</v>
      </c>
      <c r="D2126" s="160">
        <f t="shared" si="42"/>
        <v>-4.2918253722720068E-2</v>
      </c>
    </row>
    <row r="2127" spans="2:4" x14ac:dyDescent="0.25">
      <c r="B2127" s="12">
        <v>30536</v>
      </c>
      <c r="C2127" s="18">
        <v>587.06207300000005</v>
      </c>
      <c r="D2127" s="160">
        <f t="shared" si="42"/>
        <v>9.3896480741213262E-2</v>
      </c>
    </row>
    <row r="2128" spans="2:4" x14ac:dyDescent="0.25">
      <c r="B2128" s="12">
        <v>30529</v>
      </c>
      <c r="C2128" s="18">
        <v>536.67059300000005</v>
      </c>
      <c r="D2128" s="160">
        <f t="shared" si="42"/>
        <v>1.9139084999038047E-2</v>
      </c>
    </row>
    <row r="2129" spans="2:4" x14ac:dyDescent="0.25">
      <c r="B2129" s="12">
        <v>30522</v>
      </c>
      <c r="C2129" s="18">
        <v>526.59210199999995</v>
      </c>
      <c r="D2129" s="160">
        <f t="shared" si="42"/>
        <v>-4.1284606282844583E-2</v>
      </c>
    </row>
    <row r="2130" spans="2:4" x14ac:dyDescent="0.25">
      <c r="B2130" s="12">
        <v>30515</v>
      </c>
      <c r="C2130" s="18">
        <v>549.26843299999996</v>
      </c>
      <c r="D2130" s="160">
        <f t="shared" si="42"/>
        <v>-1.8017675903889252E-2</v>
      </c>
    </row>
    <row r="2131" spans="2:4" x14ac:dyDescent="0.25">
      <c r="B2131" s="12">
        <v>30508</v>
      </c>
      <c r="C2131" s="18">
        <v>559.34655799999996</v>
      </c>
      <c r="D2131" s="160">
        <f t="shared" si="42"/>
        <v>-2.2026543801882403E-2</v>
      </c>
    </row>
    <row r="2132" spans="2:4" x14ac:dyDescent="0.25">
      <c r="B2132" s="12">
        <v>30501</v>
      </c>
      <c r="C2132" s="18">
        <v>571.94451900000001</v>
      </c>
      <c r="D2132" s="160">
        <f t="shared" si="42"/>
        <v>3.653010296846837E-2</v>
      </c>
    </row>
    <row r="2133" spans="2:4" x14ac:dyDescent="0.25">
      <c r="B2133" s="12">
        <v>30494</v>
      </c>
      <c r="C2133" s="18">
        <v>551.78765899999996</v>
      </c>
      <c r="D2133" s="160">
        <f t="shared" si="42"/>
        <v>-4.3668149592482663E-2</v>
      </c>
    </row>
    <row r="2134" spans="2:4" x14ac:dyDescent="0.25">
      <c r="B2134" s="12">
        <v>30487</v>
      </c>
      <c r="C2134" s="18">
        <v>576.98345900000004</v>
      </c>
      <c r="D2134" s="160">
        <f t="shared" si="42"/>
        <v>-3.3755454862209766E-2</v>
      </c>
    </row>
    <row r="2135" spans="2:4" x14ac:dyDescent="0.25">
      <c r="B2135" s="12">
        <v>30480</v>
      </c>
      <c r="C2135" s="18">
        <v>597.14019800000005</v>
      </c>
      <c r="D2135" s="160">
        <f t="shared" si="42"/>
        <v>4.8672051009482242E-2</v>
      </c>
    </row>
    <row r="2136" spans="2:4" x14ac:dyDescent="0.25">
      <c r="B2136" s="12">
        <v>30473</v>
      </c>
      <c r="C2136" s="18">
        <v>569.42511000000002</v>
      </c>
      <c r="D2136" s="160">
        <f t="shared" si="42"/>
        <v>-9.5999366827394517E-2</v>
      </c>
    </row>
    <row r="2137" spans="2:4" x14ac:dyDescent="0.25">
      <c r="B2137" s="12">
        <v>30466</v>
      </c>
      <c r="C2137" s="18">
        <v>629.89459199999999</v>
      </c>
      <c r="D2137" s="160">
        <f t="shared" si="42"/>
        <v>0.18483383493892802</v>
      </c>
    </row>
    <row r="2138" spans="2:4" x14ac:dyDescent="0.25">
      <c r="B2138" s="12">
        <v>30459</v>
      </c>
      <c r="C2138" s="18">
        <v>531.63116500000001</v>
      </c>
      <c r="D2138" s="160">
        <f t="shared" si="42"/>
        <v>4.7618155467770151E-3</v>
      </c>
    </row>
    <row r="2139" spans="2:4" x14ac:dyDescent="0.25">
      <c r="B2139" s="12">
        <v>30452</v>
      </c>
      <c r="C2139" s="18">
        <v>529.11163299999998</v>
      </c>
      <c r="D2139" s="160">
        <f t="shared" si="42"/>
        <v>3.4482697067763857E-2</v>
      </c>
    </row>
    <row r="2140" spans="2:4" x14ac:dyDescent="0.25">
      <c r="B2140" s="12">
        <v>30445</v>
      </c>
      <c r="C2140" s="18">
        <v>511.47460899999999</v>
      </c>
      <c r="D2140" s="160">
        <f t="shared" si="42"/>
        <v>9.9506043094090835E-3</v>
      </c>
    </row>
    <row r="2141" spans="2:4" x14ac:dyDescent="0.25">
      <c r="B2141" s="12">
        <v>30438</v>
      </c>
      <c r="C2141" s="18">
        <v>506.435272</v>
      </c>
      <c r="D2141" s="160">
        <f t="shared" si="42"/>
        <v>4.9997218483903705E-3</v>
      </c>
    </row>
    <row r="2142" spans="2:4" x14ac:dyDescent="0.25">
      <c r="B2142" s="12">
        <v>30431</v>
      </c>
      <c r="C2142" s="18">
        <v>503.91583300000002</v>
      </c>
      <c r="D2142" s="160">
        <f t="shared" si="42"/>
        <v>6.9519174781113469E-2</v>
      </c>
    </row>
    <row r="2143" spans="2:4" x14ac:dyDescent="0.25">
      <c r="B2143" s="12">
        <v>30424</v>
      </c>
      <c r="C2143" s="18">
        <v>471.16110200000003</v>
      </c>
      <c r="D2143" s="160">
        <f t="shared" si="42"/>
        <v>-2.0942834915023467E-2</v>
      </c>
    </row>
    <row r="2144" spans="2:4" x14ac:dyDescent="0.25">
      <c r="B2144" s="12">
        <v>30417</v>
      </c>
      <c r="C2144" s="18">
        <v>481.23962399999999</v>
      </c>
      <c r="D2144" s="160">
        <f t="shared" si="42"/>
        <v>7.9096046249226282E-2</v>
      </c>
    </row>
    <row r="2145" spans="2:4" x14ac:dyDescent="0.25">
      <c r="B2145" s="12">
        <v>30410</v>
      </c>
      <c r="C2145" s="18">
        <v>445.96551499999998</v>
      </c>
      <c r="D2145" s="160">
        <f t="shared" si="42"/>
        <v>1.7241398934695784E-2</v>
      </c>
    </row>
    <row r="2146" spans="2:4" x14ac:dyDescent="0.25">
      <c r="B2146" s="12">
        <v>30403</v>
      </c>
      <c r="C2146" s="18">
        <v>438.406769</v>
      </c>
      <c r="D2146" s="160">
        <f t="shared" si="42"/>
        <v>4.8192422587169936E-2</v>
      </c>
    </row>
    <row r="2147" spans="2:4" x14ac:dyDescent="0.25">
      <c r="B2147" s="12">
        <v>30396</v>
      </c>
      <c r="C2147" s="18">
        <v>418.25027499999999</v>
      </c>
      <c r="D2147" s="160">
        <f t="shared" si="42"/>
        <v>0</v>
      </c>
    </row>
    <row r="2148" spans="2:4" x14ac:dyDescent="0.25">
      <c r="B2148" s="12">
        <v>30389</v>
      </c>
      <c r="C2148" s="18">
        <v>418.25027499999999</v>
      </c>
      <c r="D2148" s="160">
        <f t="shared" si="42"/>
        <v>-0.10752665243737547</v>
      </c>
    </row>
    <row r="2149" spans="2:4" x14ac:dyDescent="0.25">
      <c r="B2149" s="12">
        <v>30382</v>
      </c>
      <c r="C2149" s="18">
        <v>468.64175399999999</v>
      </c>
      <c r="D2149" s="160">
        <f t="shared" si="42"/>
        <v>3.9106354319111469E-2</v>
      </c>
    </row>
    <row r="2150" spans="2:4" x14ac:dyDescent="0.25">
      <c r="B2150" s="12">
        <v>30375</v>
      </c>
      <c r="C2150" s="18">
        <v>451.00460800000002</v>
      </c>
      <c r="D2150" s="160">
        <f t="shared" si="42"/>
        <v>-4.7872339740538727E-2</v>
      </c>
    </row>
    <row r="2151" spans="2:4" x14ac:dyDescent="0.25">
      <c r="B2151" s="12">
        <v>30368</v>
      </c>
      <c r="C2151" s="18">
        <v>473.68081699999999</v>
      </c>
      <c r="D2151" s="160">
        <f t="shared" si="42"/>
        <v>2.1739114444697671E-2</v>
      </c>
    </row>
    <row r="2152" spans="2:4" x14ac:dyDescent="0.25">
      <c r="B2152" s="12">
        <v>30361</v>
      </c>
      <c r="C2152" s="18">
        <v>463.602509</v>
      </c>
      <c r="D2152" s="160">
        <f t="shared" si="42"/>
        <v>-8.9109015843084838E-2</v>
      </c>
    </row>
    <row r="2153" spans="2:4" x14ac:dyDescent="0.25">
      <c r="B2153" s="12">
        <v>30354</v>
      </c>
      <c r="C2153" s="18">
        <v>508.95498700000002</v>
      </c>
      <c r="D2153" s="160">
        <f t="shared" si="42"/>
        <v>5.7591606380275939E-2</v>
      </c>
    </row>
    <row r="2154" spans="2:4" x14ac:dyDescent="0.25">
      <c r="B2154" s="12">
        <v>30347</v>
      </c>
      <c r="C2154" s="18">
        <v>481.23962399999999</v>
      </c>
      <c r="D2154" s="160">
        <f t="shared" si="42"/>
        <v>-4.0201264471401932E-2</v>
      </c>
    </row>
    <row r="2155" spans="2:4" x14ac:dyDescent="0.25">
      <c r="B2155" s="12">
        <v>30340</v>
      </c>
      <c r="C2155" s="18">
        <v>501.39639299999999</v>
      </c>
      <c r="D2155" s="160">
        <f t="shared" si="42"/>
        <v>-6.5727842106675816E-2</v>
      </c>
    </row>
    <row r="2156" spans="2:4" x14ac:dyDescent="0.25">
      <c r="B2156" s="12">
        <v>30333</v>
      </c>
      <c r="C2156" s="18">
        <v>536.67059300000005</v>
      </c>
      <c r="D2156" s="160">
        <f t="shared" si="42"/>
        <v>-4.9106954599415498E-2</v>
      </c>
    </row>
    <row r="2157" spans="2:4" x14ac:dyDescent="0.25">
      <c r="B2157" s="12">
        <v>30326</v>
      </c>
      <c r="C2157" s="18">
        <v>564.38586399999997</v>
      </c>
      <c r="D2157" s="160">
        <f t="shared" si="42"/>
        <v>1.3574729348610148E-2</v>
      </c>
    </row>
    <row r="2158" spans="2:4" x14ac:dyDescent="0.25">
      <c r="B2158" s="12">
        <v>30319</v>
      </c>
      <c r="C2158" s="18">
        <v>556.82708700000001</v>
      </c>
      <c r="D2158" s="160">
        <f t="shared" si="42"/>
        <v>7.2815549094562559E-2</v>
      </c>
    </row>
    <row r="2159" spans="2:4" x14ac:dyDescent="0.25">
      <c r="B2159" s="12">
        <v>30312</v>
      </c>
      <c r="C2159" s="18">
        <v>519.03338599999995</v>
      </c>
      <c r="D2159" s="160">
        <f t="shared" si="42"/>
        <v>-9.6150877538697666E-3</v>
      </c>
    </row>
    <row r="2160" spans="2:4" x14ac:dyDescent="0.25">
      <c r="B2160" s="12">
        <v>30305</v>
      </c>
      <c r="C2160" s="18">
        <v>524.07238800000005</v>
      </c>
      <c r="D2160" s="160">
        <f t="shared" si="42"/>
        <v>-4.5872006265468279E-2</v>
      </c>
    </row>
    <row r="2161" spans="2:4" x14ac:dyDescent="0.25">
      <c r="B2161" s="12">
        <v>30298</v>
      </c>
      <c r="C2161" s="18">
        <v>549.26843299999996</v>
      </c>
      <c r="D2161" s="160">
        <f t="shared" si="42"/>
        <v>9.0000347339751041E-2</v>
      </c>
    </row>
    <row r="2162" spans="2:4" x14ac:dyDescent="0.25">
      <c r="B2162" s="12">
        <v>30291</v>
      </c>
      <c r="C2162" s="18">
        <v>503.91583300000002</v>
      </c>
      <c r="D2162" s="160">
        <f t="shared" si="42"/>
        <v>0.1560694133472984</v>
      </c>
    </row>
    <row r="2163" spans="2:4" x14ac:dyDescent="0.25">
      <c r="B2163" s="12">
        <v>30284</v>
      </c>
      <c r="C2163" s="18">
        <v>435.88717700000001</v>
      </c>
      <c r="D2163" s="160">
        <f t="shared" si="42"/>
        <v>3.5928039455403349E-2</v>
      </c>
    </row>
    <row r="2164" spans="2:4" x14ac:dyDescent="0.25">
      <c r="B2164" s="12">
        <v>30277</v>
      </c>
      <c r="C2164" s="18">
        <v>420.769745</v>
      </c>
      <c r="D2164" s="160">
        <f t="shared" si="42"/>
        <v>-2.3391930177974474E-2</v>
      </c>
    </row>
    <row r="2165" spans="2:4" x14ac:dyDescent="0.25">
      <c r="B2165" s="12">
        <v>30270</v>
      </c>
      <c r="C2165" s="18">
        <v>430.84811400000001</v>
      </c>
      <c r="D2165" s="160">
        <f t="shared" si="42"/>
        <v>-2.2857119685152361E-2</v>
      </c>
    </row>
    <row r="2166" spans="2:4" x14ac:dyDescent="0.25">
      <c r="B2166" s="12">
        <v>30263</v>
      </c>
      <c r="C2166" s="18">
        <v>440.926422</v>
      </c>
      <c r="D2166" s="160">
        <f t="shared" si="42"/>
        <v>1.1560892969329162E-2</v>
      </c>
    </row>
    <row r="2167" spans="2:4" x14ac:dyDescent="0.25">
      <c r="B2167" s="12">
        <v>30256</v>
      </c>
      <c r="C2167" s="18">
        <v>435.88717700000001</v>
      </c>
      <c r="D2167" s="160">
        <f t="shared" si="42"/>
        <v>8.1250708746706035E-2</v>
      </c>
    </row>
    <row r="2168" spans="2:4" x14ac:dyDescent="0.25">
      <c r="B2168" s="12">
        <v>30249</v>
      </c>
      <c r="C2168" s="18">
        <v>403.132385</v>
      </c>
      <c r="D2168" s="160">
        <f t="shared" si="42"/>
        <v>-3.6145559019656326E-2</v>
      </c>
    </row>
    <row r="2169" spans="2:4" x14ac:dyDescent="0.25">
      <c r="B2169" s="12">
        <v>30242</v>
      </c>
      <c r="C2169" s="18">
        <v>418.25027499999999</v>
      </c>
      <c r="D2169" s="160">
        <f t="shared" si="42"/>
        <v>0</v>
      </c>
    </row>
    <row r="2170" spans="2:4" x14ac:dyDescent="0.25">
      <c r="B2170" s="12">
        <v>30235</v>
      </c>
      <c r="C2170" s="18">
        <v>418.25027499999999</v>
      </c>
      <c r="D2170" s="160">
        <f t="shared" si="42"/>
        <v>0.14482830265086477</v>
      </c>
    </row>
    <row r="2171" spans="2:4" x14ac:dyDescent="0.25">
      <c r="B2171" s="12">
        <v>30228</v>
      </c>
      <c r="C2171" s="18">
        <v>365.33886699999999</v>
      </c>
      <c r="D2171" s="160">
        <f t="shared" si="42"/>
        <v>6.6175908854453347E-2</v>
      </c>
    </row>
    <row r="2172" spans="2:4" x14ac:dyDescent="0.25">
      <c r="B2172" s="12">
        <v>30221</v>
      </c>
      <c r="C2172" s="18">
        <v>342.66284200000001</v>
      </c>
      <c r="D2172" s="160">
        <f t="shared" si="42"/>
        <v>-3.5461162316857142E-2</v>
      </c>
    </row>
    <row r="2173" spans="2:4" x14ac:dyDescent="0.25">
      <c r="B2173" s="12">
        <v>30214</v>
      </c>
      <c r="C2173" s="18">
        <v>355.26080300000001</v>
      </c>
      <c r="D2173" s="160">
        <f t="shared" si="42"/>
        <v>-0.13496879523736693</v>
      </c>
    </row>
    <row r="2174" spans="2:4" x14ac:dyDescent="0.25">
      <c r="B2174" s="12">
        <v>30207</v>
      </c>
      <c r="C2174" s="18">
        <v>410.69131499999997</v>
      </c>
      <c r="D2174" s="160">
        <f t="shared" si="42"/>
        <v>6.1724213816911622E-3</v>
      </c>
    </row>
    <row r="2175" spans="2:4" x14ac:dyDescent="0.25">
      <c r="B2175" s="12">
        <v>30200</v>
      </c>
      <c r="C2175" s="18">
        <v>408.17190599999998</v>
      </c>
      <c r="D2175" s="160">
        <f t="shared" si="42"/>
        <v>-0.13368929593852608</v>
      </c>
    </row>
    <row r="2176" spans="2:4" x14ac:dyDescent="0.25">
      <c r="B2176" s="12">
        <v>30193</v>
      </c>
      <c r="C2176" s="18">
        <v>471.16110200000003</v>
      </c>
      <c r="D2176" s="160">
        <f t="shared" si="42"/>
        <v>6.2499789292189911E-2</v>
      </c>
    </row>
    <row r="2177" spans="2:4" x14ac:dyDescent="0.25">
      <c r="B2177" s="12">
        <v>30186</v>
      </c>
      <c r="C2177" s="18">
        <v>443.445831</v>
      </c>
      <c r="D2177" s="160">
        <f t="shared" si="42"/>
        <v>0.34351097684539988</v>
      </c>
    </row>
    <row r="2178" spans="2:4" x14ac:dyDescent="0.25">
      <c r="B2178" s="12">
        <v>30179</v>
      </c>
      <c r="C2178" s="18">
        <v>330.064911</v>
      </c>
      <c r="D2178" s="160">
        <f t="shared" si="42"/>
        <v>0</v>
      </c>
    </row>
    <row r="2179" spans="2:4" x14ac:dyDescent="0.25">
      <c r="B2179" s="12">
        <v>30172</v>
      </c>
      <c r="C2179" s="18">
        <v>330.064911</v>
      </c>
      <c r="D2179" s="160">
        <f t="shared" ref="D2179:D2242" si="43">C2179/C2180-1</f>
        <v>-6.4285371399571134E-2</v>
      </c>
    </row>
    <row r="2180" spans="2:4" x14ac:dyDescent="0.25">
      <c r="B2180" s="12">
        <v>30165</v>
      </c>
      <c r="C2180" s="18">
        <v>352.74099699999999</v>
      </c>
      <c r="D2180" s="160">
        <f t="shared" si="43"/>
        <v>-7.2847752668840693E-2</v>
      </c>
    </row>
    <row r="2181" spans="2:4" x14ac:dyDescent="0.25">
      <c r="B2181" s="12">
        <v>30158</v>
      </c>
      <c r="C2181" s="18">
        <v>380.45639</v>
      </c>
      <c r="D2181" s="160">
        <f t="shared" si="43"/>
        <v>2.7210779055942824E-2</v>
      </c>
    </row>
    <row r="2182" spans="2:4" x14ac:dyDescent="0.25">
      <c r="B2182" s="12">
        <v>30151</v>
      </c>
      <c r="C2182" s="18">
        <v>370.37811299999998</v>
      </c>
      <c r="D2182" s="160">
        <f t="shared" si="43"/>
        <v>-5.7692228578163474E-2</v>
      </c>
    </row>
    <row r="2183" spans="2:4" x14ac:dyDescent="0.25">
      <c r="B2183" s="12">
        <v>30144</v>
      </c>
      <c r="C2183" s="18">
        <v>393.05429099999998</v>
      </c>
      <c r="D2183" s="160">
        <f t="shared" si="43"/>
        <v>6.4514897470329124E-3</v>
      </c>
    </row>
    <row r="2184" spans="2:4" x14ac:dyDescent="0.25">
      <c r="B2184" s="12">
        <v>30137</v>
      </c>
      <c r="C2184" s="18">
        <v>390.53476000000001</v>
      </c>
      <c r="D2184" s="160">
        <f t="shared" si="43"/>
        <v>-8.284043623694537E-2</v>
      </c>
    </row>
    <row r="2185" spans="2:4" x14ac:dyDescent="0.25">
      <c r="B2185" s="12">
        <v>30130</v>
      </c>
      <c r="C2185" s="18">
        <v>425.80896000000001</v>
      </c>
      <c r="D2185" s="160">
        <f t="shared" si="43"/>
        <v>-5.8823816162504317E-3</v>
      </c>
    </row>
    <row r="2186" spans="2:4" x14ac:dyDescent="0.25">
      <c r="B2186" s="12">
        <v>30123</v>
      </c>
      <c r="C2186" s="18">
        <v>428.328552</v>
      </c>
      <c r="D2186" s="160">
        <f t="shared" si="43"/>
        <v>0.12582825064391745</v>
      </c>
    </row>
    <row r="2187" spans="2:4" x14ac:dyDescent="0.25">
      <c r="B2187" s="12">
        <v>30116</v>
      </c>
      <c r="C2187" s="18">
        <v>380.45639</v>
      </c>
      <c r="D2187" s="160">
        <f t="shared" si="43"/>
        <v>-9.5808587663545053E-2</v>
      </c>
    </row>
    <row r="2188" spans="2:4" x14ac:dyDescent="0.25">
      <c r="B2188" s="12">
        <v>30109</v>
      </c>
      <c r="C2188" s="18">
        <v>420.769745</v>
      </c>
      <c r="D2188" s="160">
        <f t="shared" si="43"/>
        <v>-4.5714377715382226E-2</v>
      </c>
    </row>
    <row r="2189" spans="2:4" x14ac:dyDescent="0.25">
      <c r="B2189" s="12">
        <v>30102</v>
      </c>
      <c r="C2189" s="18">
        <v>440.926422</v>
      </c>
      <c r="D2189" s="160">
        <f t="shared" si="43"/>
        <v>-3.846146951713203E-2</v>
      </c>
    </row>
    <row r="2190" spans="2:4" x14ac:dyDescent="0.25">
      <c r="B2190" s="12">
        <v>30095</v>
      </c>
      <c r="C2190" s="18">
        <v>458.563446</v>
      </c>
      <c r="D2190" s="160">
        <f t="shared" si="43"/>
        <v>-3.7037343163828007E-2</v>
      </c>
    </row>
    <row r="2191" spans="2:4" x14ac:dyDescent="0.25">
      <c r="B2191" s="12">
        <v>30088</v>
      </c>
      <c r="C2191" s="18">
        <v>476.20065299999999</v>
      </c>
      <c r="D2191" s="160">
        <f t="shared" si="43"/>
        <v>-9.5693514598135687E-2</v>
      </c>
    </row>
    <row r="2192" spans="2:4" x14ac:dyDescent="0.25">
      <c r="B2192" s="12">
        <v>30081</v>
      </c>
      <c r="C2192" s="18">
        <v>526.59210199999995</v>
      </c>
      <c r="D2192" s="160">
        <f t="shared" si="43"/>
        <v>3.4653585190235869E-2</v>
      </c>
    </row>
    <row r="2193" spans="2:4" x14ac:dyDescent="0.25">
      <c r="B2193" s="12">
        <v>30074</v>
      </c>
      <c r="C2193" s="18">
        <v>508.95498700000002</v>
      </c>
      <c r="D2193" s="160">
        <f t="shared" si="43"/>
        <v>6.8782631425749141E-2</v>
      </c>
    </row>
    <row r="2194" spans="2:4" x14ac:dyDescent="0.25">
      <c r="B2194" s="12">
        <v>30067</v>
      </c>
      <c r="C2194" s="18">
        <v>476.20065299999999</v>
      </c>
      <c r="D2194" s="160">
        <f t="shared" si="43"/>
        <v>-4.5454228651913287E-2</v>
      </c>
    </row>
    <row r="2195" spans="2:4" x14ac:dyDescent="0.25">
      <c r="B2195" s="12">
        <v>30060</v>
      </c>
      <c r="C2195" s="18">
        <v>498.87670900000001</v>
      </c>
      <c r="D2195" s="160">
        <f t="shared" si="43"/>
        <v>0</v>
      </c>
    </row>
    <row r="2196" spans="2:4" x14ac:dyDescent="0.25">
      <c r="B2196" s="12">
        <v>30053</v>
      </c>
      <c r="C2196" s="18">
        <v>498.87670900000001</v>
      </c>
      <c r="D2196" s="160">
        <f t="shared" si="43"/>
        <v>-9.5890056866965834E-2</v>
      </c>
    </row>
    <row r="2197" spans="2:4" x14ac:dyDescent="0.25">
      <c r="B2197" s="12">
        <v>30046</v>
      </c>
      <c r="C2197" s="18">
        <v>551.78765899999996</v>
      </c>
      <c r="D2197" s="160">
        <f t="shared" si="43"/>
        <v>0</v>
      </c>
    </row>
    <row r="2198" spans="2:4" x14ac:dyDescent="0.25">
      <c r="B2198" s="12">
        <v>30039</v>
      </c>
      <c r="C2198" s="18">
        <v>551.78765899999996</v>
      </c>
      <c r="D2198" s="160">
        <f t="shared" si="43"/>
        <v>8.4158075063718529E-2</v>
      </c>
    </row>
    <row r="2199" spans="2:4" x14ac:dyDescent="0.25">
      <c r="B2199" s="12">
        <v>30032</v>
      </c>
      <c r="C2199" s="18">
        <v>508.95498700000002</v>
      </c>
      <c r="D2199" s="160">
        <f t="shared" si="43"/>
        <v>-9.8042658541108718E-3</v>
      </c>
    </row>
    <row r="2200" spans="2:4" x14ac:dyDescent="0.25">
      <c r="B2200" s="12">
        <v>30025</v>
      </c>
      <c r="C2200" s="18">
        <v>513.99432400000001</v>
      </c>
      <c r="D2200" s="160">
        <f t="shared" si="43"/>
        <v>0.10869616540405747</v>
      </c>
    </row>
    <row r="2201" spans="2:4" x14ac:dyDescent="0.25">
      <c r="B2201" s="12">
        <v>30018</v>
      </c>
      <c r="C2201" s="18">
        <v>463.602509</v>
      </c>
      <c r="D2201" s="160">
        <f t="shared" si="43"/>
        <v>-1.0752872438250516E-2</v>
      </c>
    </row>
    <row r="2202" spans="2:4" x14ac:dyDescent="0.25">
      <c r="B2202" s="12">
        <v>30011</v>
      </c>
      <c r="C2202" s="18">
        <v>468.64175399999999</v>
      </c>
      <c r="D2202" s="160">
        <f t="shared" si="43"/>
        <v>-0.18421030258317628</v>
      </c>
    </row>
    <row r="2203" spans="2:4" x14ac:dyDescent="0.25">
      <c r="B2203" s="12">
        <v>30004</v>
      </c>
      <c r="C2203" s="18">
        <v>574.46392800000001</v>
      </c>
      <c r="D2203" s="160">
        <f t="shared" si="43"/>
        <v>1.7856691038597772E-2</v>
      </c>
    </row>
    <row r="2204" spans="2:4" x14ac:dyDescent="0.25">
      <c r="B2204" s="12">
        <v>29997</v>
      </c>
      <c r="C2204" s="18">
        <v>564.38586399999997</v>
      </c>
      <c r="D2204" s="160">
        <f t="shared" si="43"/>
        <v>-6.6666411994496966E-2</v>
      </c>
    </row>
    <row r="2205" spans="2:4" x14ac:dyDescent="0.25">
      <c r="B2205" s="12">
        <v>29990</v>
      </c>
      <c r="C2205" s="18">
        <v>604.69897500000002</v>
      </c>
      <c r="D2205" s="160">
        <f t="shared" si="43"/>
        <v>-7.6923104752464111E-2</v>
      </c>
    </row>
    <row r="2206" spans="2:4" x14ac:dyDescent="0.25">
      <c r="B2206" s="12">
        <v>29983</v>
      </c>
      <c r="C2206" s="18">
        <v>655.09057600000006</v>
      </c>
      <c r="D2206" s="160">
        <f t="shared" si="43"/>
        <v>-3.7036705259432257E-2</v>
      </c>
    </row>
    <row r="2207" spans="2:4" x14ac:dyDescent="0.25">
      <c r="B2207" s="12">
        <v>29976</v>
      </c>
      <c r="C2207" s="18">
        <v>680.28613299999995</v>
      </c>
      <c r="D2207" s="160">
        <f t="shared" si="43"/>
        <v>5.0583161907163943E-2</v>
      </c>
    </row>
    <row r="2208" spans="2:4" x14ac:dyDescent="0.25">
      <c r="B2208" s="12">
        <v>29969</v>
      </c>
      <c r="C2208" s="18">
        <v>647.53192100000001</v>
      </c>
      <c r="D2208" s="160">
        <f t="shared" si="43"/>
        <v>-0.10763855287739088</v>
      </c>
    </row>
    <row r="2209" spans="2:4" x14ac:dyDescent="0.25">
      <c r="B2209" s="12">
        <v>29962</v>
      </c>
      <c r="C2209" s="18">
        <v>725.63861099999997</v>
      </c>
      <c r="D2209" s="160">
        <f t="shared" si="43"/>
        <v>-4.0000752982494503E-2</v>
      </c>
    </row>
    <row r="2210" spans="2:4" x14ac:dyDescent="0.25">
      <c r="B2210" s="12">
        <v>29955</v>
      </c>
      <c r="C2210" s="18">
        <v>755.874146</v>
      </c>
      <c r="D2210" s="160">
        <f t="shared" si="43"/>
        <v>-0.12023409933931239</v>
      </c>
    </row>
    <row r="2211" spans="2:4" x14ac:dyDescent="0.25">
      <c r="B2211" s="12">
        <v>29948</v>
      </c>
      <c r="C2211" s="18">
        <v>859.17645300000004</v>
      </c>
      <c r="D2211" s="160">
        <f t="shared" si="43"/>
        <v>2.0957974295419124E-2</v>
      </c>
    </row>
    <row r="2212" spans="2:4" x14ac:dyDescent="0.25">
      <c r="B2212" s="12">
        <v>29941</v>
      </c>
      <c r="C2212" s="18">
        <v>841.53949</v>
      </c>
      <c r="D2212" s="160">
        <f t="shared" si="43"/>
        <v>-1.7647217223100253E-2</v>
      </c>
    </row>
    <row r="2213" spans="2:4" x14ac:dyDescent="0.25">
      <c r="B2213" s="12">
        <v>29934</v>
      </c>
      <c r="C2213" s="18">
        <v>856.657104</v>
      </c>
      <c r="D2213" s="160">
        <f t="shared" si="43"/>
        <v>-8.746469062474227E-3</v>
      </c>
    </row>
    <row r="2214" spans="2:4" x14ac:dyDescent="0.25">
      <c r="B2214" s="12">
        <v>29927</v>
      </c>
      <c r="C2214" s="18">
        <v>864.21594200000004</v>
      </c>
      <c r="D2214" s="160">
        <f t="shared" si="43"/>
        <v>2.0833657653479998E-2</v>
      </c>
    </row>
    <row r="2215" spans="2:4" x14ac:dyDescent="0.25">
      <c r="B2215" s="12">
        <v>29920</v>
      </c>
      <c r="C2215" s="18">
        <v>846.57861300000002</v>
      </c>
      <c r="D2215" s="160">
        <f t="shared" si="43"/>
        <v>-2.8901676119852504E-2</v>
      </c>
    </row>
    <row r="2216" spans="2:4" x14ac:dyDescent="0.25">
      <c r="B2216" s="12">
        <v>29913</v>
      </c>
      <c r="C2216" s="18">
        <v>871.77435300000002</v>
      </c>
      <c r="D2216" s="160">
        <f t="shared" si="43"/>
        <v>0.10897447625117018</v>
      </c>
    </row>
    <row r="2217" spans="2:4" x14ac:dyDescent="0.25">
      <c r="B2217" s="12">
        <v>29906</v>
      </c>
      <c r="C2217" s="18">
        <v>786.10858199999996</v>
      </c>
      <c r="D2217" s="160">
        <f t="shared" si="43"/>
        <v>-3.1056353399947945E-2</v>
      </c>
    </row>
    <row r="2218" spans="2:4" x14ac:dyDescent="0.25">
      <c r="B2218" s="12">
        <v>29899</v>
      </c>
      <c r="C2218" s="18">
        <v>811.30474900000002</v>
      </c>
      <c r="D2218" s="160">
        <f t="shared" si="43"/>
        <v>4.8860103688903811E-2</v>
      </c>
    </row>
    <row r="2219" spans="2:4" x14ac:dyDescent="0.25">
      <c r="B2219" s="12">
        <v>29892</v>
      </c>
      <c r="C2219" s="18">
        <v>773.51092500000004</v>
      </c>
      <c r="D2219" s="160">
        <f t="shared" si="43"/>
        <v>-9.6772359132349939E-3</v>
      </c>
    </row>
    <row r="2220" spans="2:4" x14ac:dyDescent="0.25">
      <c r="B2220" s="12">
        <v>29885</v>
      </c>
      <c r="C2220" s="18">
        <v>781.06951900000001</v>
      </c>
      <c r="D2220" s="160">
        <f t="shared" si="43"/>
        <v>4.026859059786414E-2</v>
      </c>
    </row>
    <row r="2221" spans="2:4" x14ac:dyDescent="0.25">
      <c r="B2221" s="12">
        <v>29878</v>
      </c>
      <c r="C2221" s="18">
        <v>750.834473</v>
      </c>
      <c r="D2221" s="160">
        <f t="shared" si="43"/>
        <v>0</v>
      </c>
    </row>
    <row r="2222" spans="2:4" x14ac:dyDescent="0.25">
      <c r="B2222" s="12">
        <v>29871</v>
      </c>
      <c r="C2222" s="18">
        <v>750.834473</v>
      </c>
      <c r="D2222" s="160">
        <f t="shared" si="43"/>
        <v>-1.6501343762544307E-2</v>
      </c>
    </row>
    <row r="2223" spans="2:4" x14ac:dyDescent="0.25">
      <c r="B2223" s="12">
        <v>29864</v>
      </c>
      <c r="C2223" s="18">
        <v>763.43212900000003</v>
      </c>
      <c r="D2223" s="160">
        <f t="shared" si="43"/>
        <v>2.7117790248187612E-2</v>
      </c>
    </row>
    <row r="2224" spans="2:4" x14ac:dyDescent="0.25">
      <c r="B2224" s="12">
        <v>29857</v>
      </c>
      <c r="C2224" s="18">
        <v>743.27612299999998</v>
      </c>
      <c r="D2224" s="160">
        <f t="shared" si="43"/>
        <v>9.2593376440322173E-2</v>
      </c>
    </row>
    <row r="2225" spans="2:4" x14ac:dyDescent="0.25">
      <c r="B2225" s="12">
        <v>29850</v>
      </c>
      <c r="C2225" s="18">
        <v>680.28613299999995</v>
      </c>
      <c r="D2225" s="160">
        <f t="shared" si="43"/>
        <v>-2.8777387233538065E-2</v>
      </c>
    </row>
    <row r="2226" spans="2:4" x14ac:dyDescent="0.25">
      <c r="B2226" s="12">
        <v>29843</v>
      </c>
      <c r="C2226" s="18">
        <v>700.44305399999996</v>
      </c>
      <c r="D2226" s="160">
        <f t="shared" si="43"/>
        <v>-0.13124933744624701</v>
      </c>
    </row>
    <row r="2227" spans="2:4" x14ac:dyDescent="0.25">
      <c r="B2227" s="12">
        <v>29836</v>
      </c>
      <c r="C2227" s="18">
        <v>806.264771</v>
      </c>
      <c r="D2227" s="160">
        <f t="shared" si="43"/>
        <v>0.10344784503861737</v>
      </c>
    </row>
    <row r="2228" spans="2:4" x14ac:dyDescent="0.25">
      <c r="B2228" s="12">
        <v>29829</v>
      </c>
      <c r="C2228" s="18">
        <v>730.67773399999999</v>
      </c>
      <c r="D2228" s="160">
        <f t="shared" si="43"/>
        <v>-7.051296636270532E-2</v>
      </c>
    </row>
    <row r="2229" spans="2:4" x14ac:dyDescent="0.25">
      <c r="B2229" s="12">
        <v>29822</v>
      </c>
      <c r="C2229" s="18">
        <v>786.10858199999996</v>
      </c>
      <c r="D2229" s="160">
        <f t="shared" si="43"/>
        <v>-9.8265991314383183E-2</v>
      </c>
    </row>
    <row r="2230" spans="2:4" x14ac:dyDescent="0.25">
      <c r="B2230" s="12">
        <v>29815</v>
      </c>
      <c r="C2230" s="18">
        <v>871.77435300000002</v>
      </c>
      <c r="D2230" s="160">
        <f t="shared" si="43"/>
        <v>-1.983019761964866E-2</v>
      </c>
    </row>
    <row r="2231" spans="2:4" x14ac:dyDescent="0.25">
      <c r="B2231" s="12">
        <v>29808</v>
      </c>
      <c r="C2231" s="18">
        <v>889.41156000000001</v>
      </c>
      <c r="D2231" s="160">
        <f t="shared" si="43"/>
        <v>-1.3966216504821216E-2</v>
      </c>
    </row>
    <row r="2232" spans="2:4" x14ac:dyDescent="0.25">
      <c r="B2232" s="12">
        <v>29801</v>
      </c>
      <c r="C2232" s="18">
        <v>902.00921600000004</v>
      </c>
      <c r="D2232" s="160">
        <f t="shared" si="43"/>
        <v>0.12578614859206394</v>
      </c>
    </row>
    <row r="2233" spans="2:4" x14ac:dyDescent="0.25">
      <c r="B2233" s="12">
        <v>29794</v>
      </c>
      <c r="C2233" s="18">
        <v>801.22607400000004</v>
      </c>
      <c r="D2233" s="160">
        <f t="shared" si="43"/>
        <v>6.7114128096246839E-2</v>
      </c>
    </row>
    <row r="2234" spans="2:4" x14ac:dyDescent="0.25">
      <c r="B2234" s="12">
        <v>29787</v>
      </c>
      <c r="C2234" s="18">
        <v>750.834473</v>
      </c>
      <c r="D2234" s="160">
        <f t="shared" si="43"/>
        <v>-3.5598965070516519E-2</v>
      </c>
    </row>
    <row r="2235" spans="2:4" x14ac:dyDescent="0.25">
      <c r="B2235" s="12">
        <v>29780</v>
      </c>
      <c r="C2235" s="18">
        <v>778.55004899999994</v>
      </c>
      <c r="D2235" s="160">
        <f t="shared" si="43"/>
        <v>9.5744369243009331E-2</v>
      </c>
    </row>
    <row r="2236" spans="2:4" x14ac:dyDescent="0.25">
      <c r="B2236" s="12">
        <v>29773</v>
      </c>
      <c r="C2236" s="18">
        <v>710.52160600000002</v>
      </c>
      <c r="D2236" s="160">
        <f t="shared" si="43"/>
        <v>7.6336172553646664E-2</v>
      </c>
    </row>
    <row r="2237" spans="2:4" x14ac:dyDescent="0.25">
      <c r="B2237" s="12">
        <v>29766</v>
      </c>
      <c r="C2237" s="18">
        <v>660.12982199999999</v>
      </c>
      <c r="D2237" s="160">
        <f t="shared" si="43"/>
        <v>-7.0922240188710073E-2</v>
      </c>
    </row>
    <row r="2238" spans="2:4" x14ac:dyDescent="0.25">
      <c r="B2238" s="12">
        <v>29759</v>
      </c>
      <c r="C2238" s="18">
        <v>710.52160600000002</v>
      </c>
      <c r="D2238" s="160">
        <f t="shared" si="43"/>
        <v>2.9197679139854715E-2</v>
      </c>
    </row>
    <row r="2239" spans="2:4" x14ac:dyDescent="0.25">
      <c r="B2239" s="12">
        <v>29752</v>
      </c>
      <c r="C2239" s="18">
        <v>690.36456299999998</v>
      </c>
      <c r="D2239" s="160">
        <f t="shared" si="43"/>
        <v>-5.8419462494373242E-2</v>
      </c>
    </row>
    <row r="2240" spans="2:4" x14ac:dyDescent="0.25">
      <c r="B2240" s="12">
        <v>29745</v>
      </c>
      <c r="C2240" s="18">
        <v>733.19757100000004</v>
      </c>
      <c r="D2240" s="160">
        <f t="shared" si="43"/>
        <v>-3.0000463860289206E-2</v>
      </c>
    </row>
    <row r="2241" spans="2:4" x14ac:dyDescent="0.25">
      <c r="B2241" s="12">
        <v>29738</v>
      </c>
      <c r="C2241" s="18">
        <v>755.874146</v>
      </c>
      <c r="D2241" s="160">
        <f t="shared" si="43"/>
        <v>-4.4585522548977519E-2</v>
      </c>
    </row>
    <row r="2242" spans="2:4" x14ac:dyDescent="0.25">
      <c r="B2242" s="12">
        <v>29731</v>
      </c>
      <c r="C2242" s="18">
        <v>791.14788799999997</v>
      </c>
      <c r="D2242" s="160">
        <f t="shared" si="43"/>
        <v>1.9480541068909396E-2</v>
      </c>
    </row>
    <row r="2243" spans="2:4" x14ac:dyDescent="0.25">
      <c r="B2243" s="12">
        <v>29724</v>
      </c>
      <c r="C2243" s="18">
        <v>776.030396</v>
      </c>
      <c r="D2243" s="160">
        <f t="shared" ref="D2243:D2304" si="44">C2243/C2244-1</f>
        <v>-1.9108301026015018E-2</v>
      </c>
    </row>
    <row r="2244" spans="2:4" x14ac:dyDescent="0.25">
      <c r="B2244" s="12">
        <v>29717</v>
      </c>
      <c r="C2244" s="18">
        <v>791.14788799999997</v>
      </c>
      <c r="D2244" s="160">
        <f t="shared" si="44"/>
        <v>6.8027321582039502E-2</v>
      </c>
    </row>
    <row r="2245" spans="2:4" x14ac:dyDescent="0.25">
      <c r="B2245" s="12">
        <v>29710</v>
      </c>
      <c r="C2245" s="18">
        <v>740.75622599999997</v>
      </c>
      <c r="D2245" s="160">
        <f t="shared" si="44"/>
        <v>2.7971657068917466E-2</v>
      </c>
    </row>
    <row r="2246" spans="2:4" x14ac:dyDescent="0.25">
      <c r="B2246" s="12">
        <v>29703</v>
      </c>
      <c r="C2246" s="18">
        <v>720.59985400000005</v>
      </c>
      <c r="D2246" s="160">
        <f t="shared" si="44"/>
        <v>2.1429120951556024E-2</v>
      </c>
    </row>
    <row r="2247" spans="2:4" x14ac:dyDescent="0.25">
      <c r="B2247" s="12">
        <v>29696</v>
      </c>
      <c r="C2247" s="18">
        <v>705.48199499999998</v>
      </c>
      <c r="D2247" s="160">
        <f t="shared" si="44"/>
        <v>-0.10828050519930099</v>
      </c>
    </row>
    <row r="2248" spans="2:4" x14ac:dyDescent="0.25">
      <c r="B2248" s="12">
        <v>29689</v>
      </c>
      <c r="C2248" s="18">
        <v>791.14788799999997</v>
      </c>
      <c r="D2248" s="160">
        <f t="shared" si="44"/>
        <v>-7.6470755561492521E-2</v>
      </c>
    </row>
    <row r="2249" spans="2:4" x14ac:dyDescent="0.25">
      <c r="B2249" s="12">
        <v>29682</v>
      </c>
      <c r="C2249" s="18">
        <v>856.657104</v>
      </c>
      <c r="D2249" s="160">
        <f t="shared" si="44"/>
        <v>1.1904967648881604E-2</v>
      </c>
    </row>
    <row r="2250" spans="2:4" x14ac:dyDescent="0.25">
      <c r="B2250" s="12">
        <v>29675</v>
      </c>
      <c r="C2250" s="18">
        <v>846.57861300000002</v>
      </c>
      <c r="D2250" s="160">
        <f t="shared" si="44"/>
        <v>-5.6179794108325076E-2</v>
      </c>
    </row>
    <row r="2251" spans="2:4" x14ac:dyDescent="0.25">
      <c r="B2251" s="12">
        <v>29668</v>
      </c>
      <c r="C2251" s="18">
        <v>896.97021500000005</v>
      </c>
      <c r="D2251" s="160">
        <f t="shared" si="44"/>
        <v>-2.8007288192279933E-3</v>
      </c>
    </row>
    <row r="2252" spans="2:4" x14ac:dyDescent="0.25">
      <c r="B2252" s="12">
        <v>29661</v>
      </c>
      <c r="C2252" s="18">
        <v>899.48944100000006</v>
      </c>
      <c r="D2252" s="160">
        <f t="shared" si="44"/>
        <v>-5.5714643141034914E-3</v>
      </c>
    </row>
    <row r="2253" spans="2:4" x14ac:dyDescent="0.25">
      <c r="B2253" s="12">
        <v>29654</v>
      </c>
      <c r="C2253" s="18">
        <v>904.52899200000002</v>
      </c>
      <c r="D2253" s="160">
        <f t="shared" si="44"/>
        <v>-2.7782611186816242E-3</v>
      </c>
    </row>
    <row r="2254" spans="2:4" x14ac:dyDescent="0.25">
      <c r="B2254" s="12">
        <v>29647</v>
      </c>
      <c r="C2254" s="18">
        <v>907.04901099999995</v>
      </c>
      <c r="D2254" s="160">
        <f t="shared" si="44"/>
        <v>5.5872987887519709E-3</v>
      </c>
    </row>
    <row r="2255" spans="2:4" x14ac:dyDescent="0.25">
      <c r="B2255" s="12">
        <v>29640</v>
      </c>
      <c r="C2255" s="18">
        <v>902.00921600000004</v>
      </c>
      <c r="D2255" s="160">
        <f t="shared" si="44"/>
        <v>9.1463222511488862E-2</v>
      </c>
    </row>
    <row r="2256" spans="2:4" x14ac:dyDescent="0.25">
      <c r="B2256" s="12">
        <v>29633</v>
      </c>
      <c r="C2256" s="18">
        <v>826.42199700000003</v>
      </c>
      <c r="D2256" s="160">
        <f t="shared" si="44"/>
        <v>7.5409742360324605E-2</v>
      </c>
    </row>
    <row r="2257" spans="2:4" x14ac:dyDescent="0.25">
      <c r="B2257" s="12">
        <v>29626</v>
      </c>
      <c r="C2257" s="18">
        <v>768.47174099999995</v>
      </c>
      <c r="D2257" s="160">
        <f t="shared" si="44"/>
        <v>-7.2948398177540952E-2</v>
      </c>
    </row>
    <row r="2258" spans="2:4" x14ac:dyDescent="0.25">
      <c r="B2258" s="12">
        <v>29619</v>
      </c>
      <c r="C2258" s="18">
        <v>828.94171100000005</v>
      </c>
      <c r="D2258" s="160">
        <f t="shared" si="44"/>
        <v>-8.6111443872132654E-2</v>
      </c>
    </row>
    <row r="2259" spans="2:4" x14ac:dyDescent="0.25">
      <c r="B2259" s="12">
        <v>29612</v>
      </c>
      <c r="C2259" s="18">
        <v>907.04901099999995</v>
      </c>
      <c r="D2259" s="160">
        <f t="shared" si="44"/>
        <v>-5.2630662962787178E-2</v>
      </c>
    </row>
    <row r="2260" spans="2:4" x14ac:dyDescent="0.25">
      <c r="B2260" s="12">
        <v>29605</v>
      </c>
      <c r="C2260" s="18">
        <v>957.43969700000002</v>
      </c>
      <c r="D2260" s="160">
        <f t="shared" si="44"/>
        <v>-1.8087893513189957E-2</v>
      </c>
    </row>
    <row r="2261" spans="2:4" x14ac:dyDescent="0.25">
      <c r="B2261" s="12">
        <v>29598</v>
      </c>
      <c r="C2261" s="18">
        <v>975.07678199999998</v>
      </c>
      <c r="D2261" s="160">
        <f t="shared" si="44"/>
        <v>2.5906248680058752E-3</v>
      </c>
    </row>
    <row r="2262" spans="2:4" x14ac:dyDescent="0.25">
      <c r="B2262" s="12">
        <v>29591</v>
      </c>
      <c r="C2262" s="18">
        <v>972.55725099999995</v>
      </c>
      <c r="D2262" s="160">
        <f t="shared" si="44"/>
        <v>-6.0827953244461885E-2</v>
      </c>
    </row>
    <row r="2263" spans="2:4" x14ac:dyDescent="0.25">
      <c r="B2263" s="12">
        <v>29584</v>
      </c>
      <c r="C2263" s="18">
        <v>1035.5474850000001</v>
      </c>
      <c r="D2263" s="160">
        <f t="shared" si="44"/>
        <v>1.2315631867157339E-2</v>
      </c>
    </row>
    <row r="2264" spans="2:4" x14ac:dyDescent="0.25">
      <c r="B2264" s="12">
        <v>29577</v>
      </c>
      <c r="C2264" s="18">
        <v>1022.949219</v>
      </c>
      <c r="D2264" s="160">
        <f t="shared" si="44"/>
        <v>-5.5814010508540068E-2</v>
      </c>
    </row>
    <row r="2265" spans="2:4" x14ac:dyDescent="0.25">
      <c r="B2265" s="12">
        <v>29570</v>
      </c>
      <c r="C2265" s="18">
        <v>1083.419189</v>
      </c>
      <c r="D2265" s="160">
        <f t="shared" si="44"/>
        <v>7.5000147966178377E-2</v>
      </c>
    </row>
    <row r="2266" spans="2:4" x14ac:dyDescent="0.25">
      <c r="B2266" s="12">
        <v>29563</v>
      </c>
      <c r="C2266" s="18">
        <v>1007.831665</v>
      </c>
      <c r="D2266" s="160">
        <f t="shared" si="44"/>
        <v>-9.9009816853420363E-3</v>
      </c>
    </row>
    <row r="2267" spans="2:4" x14ac:dyDescent="0.25">
      <c r="B2267" s="12">
        <v>29556</v>
      </c>
      <c r="C2267" s="18">
        <v>1017.909973</v>
      </c>
      <c r="D2267" s="160">
        <f t="shared" si="44"/>
        <v>-4.038036016039781E-2</v>
      </c>
    </row>
    <row r="2268" spans="2:4" x14ac:dyDescent="0.25">
      <c r="B2268" s="12">
        <v>29549</v>
      </c>
      <c r="C2268" s="18">
        <v>1060.743164</v>
      </c>
      <c r="D2268" s="160">
        <f t="shared" si="44"/>
        <v>-2.0930056648645889E-2</v>
      </c>
    </row>
    <row r="2269" spans="2:4" x14ac:dyDescent="0.25">
      <c r="B2269" s="12">
        <v>29542</v>
      </c>
      <c r="C2269" s="18">
        <v>1083.419189</v>
      </c>
      <c r="D2269" s="160">
        <f t="shared" si="44"/>
        <v>8.8607816079347756E-2</v>
      </c>
    </row>
    <row r="2270" spans="2:4" x14ac:dyDescent="0.25">
      <c r="B2270" s="12">
        <v>29535</v>
      </c>
      <c r="C2270" s="18">
        <v>995.23370399999999</v>
      </c>
      <c r="D2270" s="160">
        <f t="shared" si="44"/>
        <v>0.28664466374537634</v>
      </c>
    </row>
    <row r="2271" spans="2:4" x14ac:dyDescent="0.25">
      <c r="B2271" s="12">
        <v>29528</v>
      </c>
      <c r="C2271" s="18">
        <v>773.51092500000004</v>
      </c>
      <c r="D2271" s="160">
        <f t="shared" si="44"/>
        <v>-1.2861416050347185E-2</v>
      </c>
    </row>
    <row r="2272" spans="2:4" x14ac:dyDescent="0.25">
      <c r="B2272" s="12">
        <v>29521</v>
      </c>
      <c r="C2272" s="18">
        <v>783.58898899999997</v>
      </c>
      <c r="D2272" s="160">
        <f t="shared" si="44"/>
        <v>-3.205146283468463E-3</v>
      </c>
    </row>
    <row r="2273" spans="2:4" x14ac:dyDescent="0.25">
      <c r="B2273" s="12">
        <v>29514</v>
      </c>
      <c r="C2273" s="18">
        <v>786.10858199999996</v>
      </c>
      <c r="D2273" s="160">
        <f t="shared" si="44"/>
        <v>-2.1320781181330961E-3</v>
      </c>
    </row>
    <row r="2274" spans="2:4" x14ac:dyDescent="0.25">
      <c r="B2274" s="12">
        <v>29507</v>
      </c>
      <c r="C2274" s="18">
        <v>787.78820800000005</v>
      </c>
      <c r="D2274" s="160">
        <f t="shared" si="44"/>
        <v>4.2221396470411898E-2</v>
      </c>
    </row>
    <row r="2275" spans="2:4" x14ac:dyDescent="0.25">
      <c r="B2275" s="12">
        <v>29500</v>
      </c>
      <c r="C2275" s="18">
        <v>755.874146</v>
      </c>
      <c r="D2275" s="160">
        <f t="shared" si="44"/>
        <v>1.810010892602576E-2</v>
      </c>
    </row>
    <row r="2276" spans="2:4" x14ac:dyDescent="0.25">
      <c r="B2276" s="12">
        <v>29493</v>
      </c>
      <c r="C2276" s="18">
        <v>742.43597399999999</v>
      </c>
      <c r="D2276" s="160">
        <f t="shared" si="44"/>
        <v>4.2452793350978624E-2</v>
      </c>
    </row>
    <row r="2277" spans="2:4" x14ac:dyDescent="0.25">
      <c r="B2277" s="12">
        <v>29486</v>
      </c>
      <c r="C2277" s="18">
        <v>712.20105000000001</v>
      </c>
      <c r="D2277" s="160">
        <f t="shared" si="44"/>
        <v>-3.6363924093613331E-2</v>
      </c>
    </row>
    <row r="2278" spans="2:4" x14ac:dyDescent="0.25">
      <c r="B2278" s="12">
        <v>29479</v>
      </c>
      <c r="C2278" s="18">
        <v>739.07678199999998</v>
      </c>
      <c r="D2278" s="160">
        <f t="shared" si="44"/>
        <v>1.382520777862517E-2</v>
      </c>
    </row>
    <row r="2279" spans="2:4" x14ac:dyDescent="0.25">
      <c r="B2279" s="12">
        <v>29472</v>
      </c>
      <c r="C2279" s="18">
        <v>728.99823000000004</v>
      </c>
      <c r="D2279" s="160">
        <f t="shared" si="44"/>
        <v>0.10152274950162421</v>
      </c>
    </row>
    <row r="2280" spans="2:4" x14ac:dyDescent="0.25">
      <c r="B2280" s="12">
        <v>29465</v>
      </c>
      <c r="C2280" s="18">
        <v>661.80950900000005</v>
      </c>
      <c r="D2280" s="160">
        <f t="shared" si="44"/>
        <v>5.0667075738284995E-2</v>
      </c>
    </row>
    <row r="2281" spans="2:4" x14ac:dyDescent="0.25">
      <c r="B2281" s="12">
        <v>29458</v>
      </c>
      <c r="C2281" s="18">
        <v>629.89459199999999</v>
      </c>
      <c r="D2281" s="160">
        <f t="shared" si="44"/>
        <v>-3.8461832490168657E-2</v>
      </c>
    </row>
    <row r="2282" spans="2:4" x14ac:dyDescent="0.25">
      <c r="B2282" s="12">
        <v>29451</v>
      </c>
      <c r="C2282" s="18">
        <v>655.09057600000006</v>
      </c>
      <c r="D2282" s="160">
        <f t="shared" si="44"/>
        <v>5.9782554922553022E-2</v>
      </c>
    </row>
    <row r="2283" spans="2:4" x14ac:dyDescent="0.25">
      <c r="B2283" s="12">
        <v>29444</v>
      </c>
      <c r="C2283" s="18">
        <v>618.13678000000004</v>
      </c>
      <c r="D2283" s="160">
        <f t="shared" si="44"/>
        <v>5.4644759322817205E-3</v>
      </c>
    </row>
    <row r="2284" spans="2:4" x14ac:dyDescent="0.25">
      <c r="B2284" s="12">
        <v>29437</v>
      </c>
      <c r="C2284" s="18">
        <v>614.77734399999997</v>
      </c>
      <c r="D2284" s="160">
        <f t="shared" si="44"/>
        <v>5.4754826321535166E-2</v>
      </c>
    </row>
    <row r="2285" spans="2:4" x14ac:dyDescent="0.25">
      <c r="B2285" s="12">
        <v>29430</v>
      </c>
      <c r="C2285" s="18">
        <v>582.86279300000001</v>
      </c>
      <c r="D2285" s="160">
        <f t="shared" si="44"/>
        <v>-3.6110830186209641E-2</v>
      </c>
    </row>
    <row r="2286" spans="2:4" x14ac:dyDescent="0.25">
      <c r="B2286" s="12">
        <v>29423</v>
      </c>
      <c r="C2286" s="18">
        <v>604.69897500000002</v>
      </c>
      <c r="D2286" s="160">
        <f t="shared" si="44"/>
        <v>-1.0989298107548451E-2</v>
      </c>
    </row>
    <row r="2287" spans="2:4" x14ac:dyDescent="0.25">
      <c r="B2287" s="12">
        <v>29416</v>
      </c>
      <c r="C2287" s="18">
        <v>611.41803000000004</v>
      </c>
      <c r="D2287" s="160">
        <f t="shared" si="44"/>
        <v>0.10975621024921356</v>
      </c>
    </row>
    <row r="2288" spans="2:4" x14ac:dyDescent="0.25">
      <c r="B2288" s="12">
        <v>29409</v>
      </c>
      <c r="C2288" s="18">
        <v>550.94805899999994</v>
      </c>
      <c r="D2288" s="160">
        <f t="shared" si="44"/>
        <v>3.0579328777846637E-3</v>
      </c>
    </row>
    <row r="2289" spans="2:4" x14ac:dyDescent="0.25">
      <c r="B2289" s="12">
        <v>29402</v>
      </c>
      <c r="C2289" s="18">
        <v>549.26843299999996</v>
      </c>
      <c r="D2289" s="160">
        <f t="shared" si="44"/>
        <v>3.0677613021434791E-3</v>
      </c>
    </row>
    <row r="2290" spans="2:4" x14ac:dyDescent="0.25">
      <c r="B2290" s="12">
        <v>29395</v>
      </c>
      <c r="C2290" s="18">
        <v>547.58856200000002</v>
      </c>
      <c r="D2290" s="160">
        <f t="shared" si="44"/>
        <v>3.8216884939483498E-2</v>
      </c>
    </row>
    <row r="2291" spans="2:4" x14ac:dyDescent="0.25">
      <c r="B2291" s="12">
        <v>29388</v>
      </c>
      <c r="C2291" s="18">
        <v>527.43176300000005</v>
      </c>
      <c r="D2291" s="160">
        <f t="shared" si="44"/>
        <v>6.4101354639580777E-3</v>
      </c>
    </row>
    <row r="2292" spans="2:4" x14ac:dyDescent="0.25">
      <c r="B2292" s="12">
        <v>29381</v>
      </c>
      <c r="C2292" s="18">
        <v>524.07238800000005</v>
      </c>
      <c r="D2292" s="160">
        <f t="shared" si="44"/>
        <v>1.2987602802348563E-2</v>
      </c>
    </row>
    <row r="2293" spans="2:4" x14ac:dyDescent="0.25">
      <c r="B2293" s="12">
        <v>29374</v>
      </c>
      <c r="C2293" s="18">
        <v>517.35320999999999</v>
      </c>
      <c r="D2293" s="160">
        <f t="shared" si="44"/>
        <v>9.2197934627358924E-2</v>
      </c>
    </row>
    <row r="2294" spans="2:4" x14ac:dyDescent="0.25">
      <c r="B2294" s="12">
        <v>29367</v>
      </c>
      <c r="C2294" s="18">
        <v>473.68081699999999</v>
      </c>
      <c r="D2294" s="160">
        <f t="shared" si="44"/>
        <v>7.1431132140253872E-3</v>
      </c>
    </row>
    <row r="2295" spans="2:4" x14ac:dyDescent="0.25">
      <c r="B2295" s="12">
        <v>29360</v>
      </c>
      <c r="C2295" s="18">
        <v>470.321259</v>
      </c>
      <c r="D2295" s="160">
        <f t="shared" si="44"/>
        <v>1.449247980666124E-2</v>
      </c>
    </row>
    <row r="2296" spans="2:4" x14ac:dyDescent="0.25">
      <c r="B2296" s="12">
        <v>29353</v>
      </c>
      <c r="C2296" s="18">
        <v>463.602509</v>
      </c>
      <c r="D2296" s="160">
        <f t="shared" si="44"/>
        <v>-1.4285448236563747E-2</v>
      </c>
    </row>
    <row r="2297" spans="2:4" x14ac:dyDescent="0.25">
      <c r="B2297" s="12">
        <v>29346</v>
      </c>
      <c r="C2297" s="18">
        <v>470.321259</v>
      </c>
      <c r="D2297" s="160">
        <f t="shared" si="44"/>
        <v>3.5837715817357285E-3</v>
      </c>
    </row>
    <row r="2298" spans="2:4" x14ac:dyDescent="0.25">
      <c r="B2298" s="12">
        <v>29339</v>
      </c>
      <c r="C2298" s="18">
        <v>468.64175399999999</v>
      </c>
      <c r="D2298" s="160">
        <f t="shared" si="44"/>
        <v>3.7174825668404132E-2</v>
      </c>
    </row>
    <row r="2299" spans="2:4" x14ac:dyDescent="0.25">
      <c r="B2299" s="12">
        <v>29332</v>
      </c>
      <c r="C2299" s="18">
        <v>451.84451300000001</v>
      </c>
      <c r="D2299" s="160">
        <f t="shared" si="44"/>
        <v>5.4901689112707208E-2</v>
      </c>
    </row>
    <row r="2300" spans="2:4" x14ac:dyDescent="0.25">
      <c r="B2300" s="12">
        <v>29325</v>
      </c>
      <c r="C2300" s="18">
        <v>428.328552</v>
      </c>
      <c r="D2300" s="160">
        <f t="shared" si="44"/>
        <v>-4.4943644026065765E-2</v>
      </c>
    </row>
    <row r="2301" spans="2:4" x14ac:dyDescent="0.25">
      <c r="B2301" s="12">
        <v>29318</v>
      </c>
      <c r="C2301" s="18">
        <v>448.48510700000003</v>
      </c>
      <c r="D2301" s="160">
        <f t="shared" si="44"/>
        <v>3.4883688651929701E-2</v>
      </c>
    </row>
    <row r="2302" spans="2:4" x14ac:dyDescent="0.25">
      <c r="B2302" s="12">
        <v>29311</v>
      </c>
      <c r="C2302" s="18">
        <v>433.36764499999998</v>
      </c>
      <c r="D2302" s="160">
        <f t="shared" si="44"/>
        <v>5.7376913065495083E-2</v>
      </c>
    </row>
    <row r="2303" spans="2:4" x14ac:dyDescent="0.25">
      <c r="B2303" s="12">
        <v>29304</v>
      </c>
      <c r="C2303" s="18">
        <v>409.85162400000002</v>
      </c>
      <c r="D2303" s="160">
        <f t="shared" si="44"/>
        <v>-0.11913300145752015</v>
      </c>
    </row>
    <row r="2304" spans="2:4" x14ac:dyDescent="0.25">
      <c r="B2304" s="12">
        <v>29297</v>
      </c>
      <c r="C2304" s="18">
        <v>465.28207400000002</v>
      </c>
    </row>
  </sheetData>
  <mergeCells count="4">
    <mergeCell ref="H1:M1"/>
    <mergeCell ref="H17:I17"/>
    <mergeCell ref="H18:I18"/>
    <mergeCell ref="H43:M43"/>
  </mergeCells>
  <hyperlinks>
    <hyperlink ref="A1" location="Main!A1" display="Main" xr:uid="{145B60E5-2A50-4A63-B814-9469EC95EDA6}"/>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Model-graph</vt:lpstr>
      <vt:lpstr>KPIs</vt:lpstr>
      <vt:lpstr>Catalysts</vt:lpstr>
      <vt:lpstr>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2024-05-06T12:41:05Z</dcterms:modified>
</cp:coreProperties>
</file>