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3BDCA572-9B5A-44BC-A720-A8C2E362E3B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Model!$B$6</definedName>
    <definedName name="_xlchart.v1.1" hidden="1">Model!$B$7</definedName>
    <definedName name="_xlchart.v1.2" hidden="1">Model!$L$2:$X$2</definedName>
    <definedName name="_xlchart.v1.3" hidden="1">Model!$L$6:$X$6</definedName>
    <definedName name="_xlchart.v1.4" hidden="1">Model!$L$7:$X$7</definedName>
    <definedName name="_xlchart.v1.5" hidden="1">Model!$B$25</definedName>
    <definedName name="_xlchart.v1.6" hidden="1">Model!$B$26</definedName>
    <definedName name="_xlchart.v1.7" hidden="1">Model!$L$25:$X$25</definedName>
    <definedName name="_xlchart.v1.8" hidden="1">Model!$L$26:$X$26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M16" i="2" s="1"/>
  <c r="M20" i="2" s="1"/>
  <c r="M23" i="2" s="1"/>
  <c r="M25" i="2" s="1"/>
  <c r="N6" i="2"/>
  <c r="N31" i="2" s="1"/>
  <c r="O6" i="2"/>
  <c r="O16" i="2" s="1"/>
  <c r="O20" i="2" s="1"/>
  <c r="O23" i="2" s="1"/>
  <c r="O25" i="2" s="1"/>
  <c r="P6" i="2"/>
  <c r="Q6" i="2"/>
  <c r="R6" i="2"/>
  <c r="S6" i="2"/>
  <c r="T6" i="2"/>
  <c r="U6" i="2"/>
  <c r="U16" i="2" s="1"/>
  <c r="U20" i="2" s="1"/>
  <c r="U23" i="2" s="1"/>
  <c r="U25" i="2" s="1"/>
  <c r="V6" i="2"/>
  <c r="V31" i="2" s="1"/>
  <c r="W6" i="2"/>
  <c r="W16" i="2" s="1"/>
  <c r="W20" i="2" s="1"/>
  <c r="W23" i="2" s="1"/>
  <c r="W25" i="2" s="1"/>
  <c r="X6" i="2"/>
  <c r="Y6" i="2"/>
  <c r="L6" i="2"/>
  <c r="W66" i="2"/>
  <c r="V66" i="2"/>
  <c r="U66" i="2"/>
  <c r="T66" i="2"/>
  <c r="S66" i="2"/>
  <c r="R66" i="2"/>
  <c r="Q66" i="2"/>
  <c r="P66" i="2"/>
  <c r="O66" i="2"/>
  <c r="N66" i="2"/>
  <c r="M66" i="2"/>
  <c r="L66" i="2"/>
  <c r="E66" i="2"/>
  <c r="D66" i="2"/>
  <c r="C66" i="2"/>
  <c r="F66" i="2"/>
  <c r="G66" i="2"/>
  <c r="C19" i="1"/>
  <c r="C18" i="1"/>
  <c r="C21" i="1"/>
  <c r="C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35" i="2"/>
  <c r="H35" i="2"/>
  <c r="D23" i="2"/>
  <c r="E23" i="2"/>
  <c r="F23" i="2"/>
  <c r="G23" i="2"/>
  <c r="C23" i="2"/>
  <c r="P20" i="2"/>
  <c r="P23" i="2" s="1"/>
  <c r="P25" i="2" s="1"/>
  <c r="X20" i="2"/>
  <c r="X23" i="2" s="1"/>
  <c r="X25" i="2" s="1"/>
  <c r="E20" i="2"/>
  <c r="F20" i="2"/>
  <c r="G20" i="2"/>
  <c r="H20" i="2"/>
  <c r="I20" i="2"/>
  <c r="D20" i="2"/>
  <c r="C20" i="2"/>
  <c r="P16" i="2"/>
  <c r="Q16" i="2"/>
  <c r="Q20" i="2" s="1"/>
  <c r="Q23" i="2" s="1"/>
  <c r="Q25" i="2" s="1"/>
  <c r="R16" i="2"/>
  <c r="R20" i="2" s="1"/>
  <c r="R23" i="2" s="1"/>
  <c r="R25" i="2" s="1"/>
  <c r="S16" i="2"/>
  <c r="S20" i="2" s="1"/>
  <c r="S23" i="2" s="1"/>
  <c r="S25" i="2" s="1"/>
  <c r="T16" i="2"/>
  <c r="T20" i="2" s="1"/>
  <c r="T23" i="2" s="1"/>
  <c r="T25" i="2" s="1"/>
  <c r="X16" i="2"/>
  <c r="Y16" i="2"/>
  <c r="Y20" i="2" s="1"/>
  <c r="Y23" i="2" s="1"/>
  <c r="Y25" i="2" s="1"/>
  <c r="L16" i="2"/>
  <c r="L20" i="2" s="1"/>
  <c r="L23" i="2" s="1"/>
  <c r="L25" i="2" s="1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L11" i="2"/>
  <c r="D11" i="2"/>
  <c r="E11" i="2"/>
  <c r="F11" i="2"/>
  <c r="G11" i="2"/>
  <c r="H11" i="2"/>
  <c r="I11" i="2"/>
  <c r="C11" i="2"/>
  <c r="M40" i="2"/>
  <c r="N40" i="2"/>
  <c r="O40" i="2"/>
  <c r="P40" i="2"/>
  <c r="Q40" i="2"/>
  <c r="R40" i="2"/>
  <c r="S40" i="2"/>
  <c r="T40" i="2"/>
  <c r="U40" i="2"/>
  <c r="V40" i="2"/>
  <c r="W40" i="2"/>
  <c r="L40" i="2"/>
  <c r="D40" i="2"/>
  <c r="E40" i="2"/>
  <c r="F40" i="2"/>
  <c r="G40" i="2"/>
  <c r="C40" i="2"/>
  <c r="U32" i="2"/>
  <c r="T32" i="2"/>
  <c r="S32" i="2"/>
  <c r="R32" i="2"/>
  <c r="Q32" i="2"/>
  <c r="P32" i="2"/>
  <c r="M32" i="2"/>
  <c r="L32" i="2"/>
  <c r="W31" i="2"/>
  <c r="U31" i="2"/>
  <c r="T31" i="2"/>
  <c r="S31" i="2"/>
  <c r="R31" i="2"/>
  <c r="Q31" i="2"/>
  <c r="P31" i="2"/>
  <c r="O31" i="2"/>
  <c r="M31" i="2"/>
  <c r="L31" i="2"/>
  <c r="O32" i="2" l="1"/>
  <c r="W32" i="2"/>
  <c r="V32" i="2"/>
  <c r="V16" i="2"/>
  <c r="V20" i="2" s="1"/>
  <c r="V23" i="2" s="1"/>
  <c r="V25" i="2" s="1"/>
  <c r="N16" i="2"/>
  <c r="N20" i="2" s="1"/>
  <c r="N23" i="2" s="1"/>
  <c r="N25" i="2" s="1"/>
  <c r="N32" i="2"/>
  <c r="C31" i="1"/>
  <c r="C22" i="1"/>
  <c r="C28" i="1" s="1"/>
  <c r="C13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W27" i="2"/>
  <c r="P29" i="2"/>
  <c r="Q29" i="2"/>
  <c r="R29" i="2"/>
  <c r="S29" i="2"/>
  <c r="T29" i="2"/>
  <c r="U29" i="2"/>
  <c r="V29" i="2"/>
  <c r="W29" i="2"/>
  <c r="X29" i="2"/>
  <c r="Y29" i="2"/>
  <c r="L30" i="2"/>
  <c r="M30" i="2"/>
  <c r="N30" i="2"/>
  <c r="O30" i="2"/>
  <c r="P30" i="2"/>
  <c r="Q30" i="2"/>
  <c r="R30" i="2"/>
  <c r="S30" i="2"/>
  <c r="T30" i="2"/>
  <c r="U30" i="2"/>
  <c r="V30" i="2"/>
  <c r="W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W47" i="2"/>
  <c r="W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W60" i="2"/>
  <c r="W65" i="2" s="1"/>
  <c r="I36" i="2"/>
  <c r="H36" i="2"/>
  <c r="C47" i="2"/>
  <c r="C54" i="2" s="1"/>
  <c r="D47" i="2"/>
  <c r="D54" i="2" s="1"/>
  <c r="E47" i="2"/>
  <c r="E54" i="2" s="1"/>
  <c r="I28" i="2"/>
  <c r="H28" i="2"/>
  <c r="I29" i="2"/>
  <c r="E34" i="2"/>
  <c r="F34" i="2"/>
  <c r="G34" i="2"/>
  <c r="E33" i="2"/>
  <c r="F33" i="2"/>
  <c r="G33" i="2"/>
  <c r="K11" i="5" l="1"/>
  <c r="L28" i="2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X35" i="2"/>
  <c r="T35" i="2"/>
  <c r="P28" i="2"/>
  <c r="S28" i="2"/>
  <c r="S35" i="2"/>
  <c r="W35" i="2"/>
  <c r="W28" i="2"/>
  <c r="V35" i="2"/>
  <c r="V28" i="2"/>
  <c r="U28" i="2"/>
  <c r="U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P35" i="2" l="1"/>
  <c r="C16" i="1"/>
  <c r="C14" i="1"/>
  <c r="C17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25" i="2" l="1"/>
  <c r="E25" i="2"/>
  <c r="D28" i="2"/>
  <c r="G35" i="2"/>
  <c r="G25" i="2"/>
  <c r="G28" i="2"/>
  <c r="C28" i="2" l="1"/>
  <c r="D35" i="2"/>
  <c r="E28" i="2"/>
  <c r="F35" i="2"/>
  <c r="F25" i="2"/>
  <c r="E35" i="2"/>
  <c r="D25" i="2"/>
  <c r="F28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<sst xmlns="http://schemas.openxmlformats.org/spreadsheetml/2006/main" count="181" uniqueCount="166">
  <si>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</si>
  <si>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</si>
  <si>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</si>
  <si>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</si>
  <si>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</si>
  <si>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</si>
  <si>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</si>
  <si>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</si>
  <si>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</si>
  <si>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</si>
  <si>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</si>
  <si>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</si>
  <si>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</si>
  <si>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</si>
  <si>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</si>
  <si>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</si>
  <si>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</si>
  <si>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</si>
  <si>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</si>
  <si>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</si>
  <si>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</si>
  <si>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</si>
  <si>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</si>
  <si>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</si>
  <si>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</si>
  <si>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</si>
  <si>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</si>
  <si>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</si>
  <si>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</si>
  <si>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</si>
  <si>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</si>
  <si>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</si>
  <si>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</si>
  <si>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</si>
  <si>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</si>
  <si>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</si>
  <si>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</si>
  <si>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</si>
  <si>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</si>
  <si>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</si>
  <si>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</si>
  <si>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</si>
  <si>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</si>
  <si>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</si>
  <si>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</si>
  <si>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</si>
  <si>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</si>
  <si>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</si>
  <si>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</si>
  <si>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</si>
  <si>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</si>
  <si>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</si>
  <si>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</si>
  <si>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</si>
  <si>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</si>
  <si>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</si>
  <si>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</si>
  <si>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</si>
  <si>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</si>
  <si>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</si>
  <si>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</si>
  <si>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</si>
  <si>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</si>
  <si>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</si>
  <si>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</si>
  <si>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</si>
  <si>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</si>
  <si>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</si>
  <si>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</si>
  <si>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</si>
  <si>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</si>
  <si>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</si>
  <si>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</si>
  <si>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</si>
  <si>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</si>
  <si>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</si>
  <si>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</si>
  <si>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</si>
  <si>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</si>
  <si>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</si>
  <si>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</si>
  <si>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</si>
  <si>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</si>
  <si>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</si>
  <si>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</si>
  <si>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</si>
  <si>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</si>
  <si>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</si>
  <si>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</si>
  <si>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</si>
  <si>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</si>
  <si>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</si>
  <si>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</si>
  <si>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</si>
  <si>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</si>
  <si>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</si>
  <si>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</si>
  <si>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</si>
  <si>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</si>
  <si>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</si>
  <si>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</si>
  <si>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</si>
  <si>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</si>
  <si>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</si>
  <si>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</si>
  <si>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</si>
  <si>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</si>
  <si>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</si>
  <si>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</si>
  <si>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</si>
  <si>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</si>
  <si>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</si>
  <si>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</si>
  <si>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</si>
  <si>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</si>
  <si>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</si>
  <si>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</si>
  <si>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</si>
  <si>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</si>
  <si>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</si>
  <si>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</si>
  <si>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</si>
  <si>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</si>
  <si>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</si>
  <si>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</si>
  <si>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</si>
  <si>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</si>
  <si>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</si>
  <si>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</si>
  <si>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</si>
  <si>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</si>
  <si>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</si>
  <si>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</si>
  <si>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</si>
  <si>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</si>
  <si>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</si>
  <si>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</si>
  <si>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</si>
  <si>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</si>
  <si>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</si>
  <si>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</si>
  <si>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</si>
  <si>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</si>
  <si>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</si>
  <si>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</si>
  <si>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</si>
  <si>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</si>
  <si>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</si>
  <si>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</si>
  <si>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</si>
  <si>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</si>
  <si>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</si>
  <si>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</si>
  <si>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</si>
  <si>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</si>
  <si>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</si>
  <si>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</si>
  <si>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</si>
  <si>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</si>
  <si>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</si>
  <si>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</si>
  <si>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</si>
  <si>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</si>
  <si>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</si>
  <si>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</si>
  <si>
    <t>Net Income before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</si>
</sst>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Model!$L$29:$X$29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Model!$C$6:$I$6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Model!$C$29:$I$29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Model!$L$23:$X$23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Model!$L$27:$X$27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Model!$C$23:$I$23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Model!$C$35:$I$35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Model!$L$30:$V$30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Model!$L$31:$W$31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Model!$L$32:$W$32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Model!$C$30:$G$30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Model!$C$31:$G$31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Model!$C$32:$G$32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opLeftCell="A7" workbookViewId="0">
      <selection activeCell="C19" sqref="C1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53</v>
      </c>
      <c r="F2" s="70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45368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0.94444444444444442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9"/>
      <c r="L10" s="5"/>
      <c r="N10" s="13"/>
    </row>
    <row r="11" spans="2:14" x14ac:dyDescent="0.25">
      <c r="B11" s="5" t="s">
        <v>41</v>
      </c>
      <c r="C11" s="15" t="e">
        <f>C9-C10</f>
        <v>#DIV/0!</v>
      </c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52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50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 t="e">
        <f>C6/Model!H16</f>
        <v>#DIV/0!</v>
      </c>
    </row>
    <row r="16" spans="2:14" x14ac:dyDescent="0.25">
      <c r="B16" s="5" t="s">
        <v>48</v>
      </c>
      <c r="C16" s="6" t="e">
        <f>Model!G16/Model!#REF!-1</f>
        <v>#REF!</v>
      </c>
    </row>
    <row r="17" spans="2:14" x14ac:dyDescent="0.25">
      <c r="B17" s="5" t="s">
        <v>49</v>
      </c>
      <c r="C17" s="6" t="e">
        <f>Model!H16/Model!G16-1</f>
        <v>#DIV/0!</v>
      </c>
      <c r="E17" s="33" t="s">
        <v>59</v>
      </c>
      <c r="L17" s="134"/>
      <c r="M17" s="135"/>
      <c r="N17" s="136"/>
    </row>
    <row r="18" spans="2:14" x14ac:dyDescent="0.25">
      <c r="B18" s="5" t="s">
        <v>77</v>
      </c>
      <c r="C18" s="55" t="e">
        <f>C14/(C16*100)</f>
        <v>#DIV/0!</v>
      </c>
      <c r="L18" s="137"/>
      <c r="M18" s="138"/>
      <c r="N18" s="139"/>
    </row>
    <row r="19" spans="2:14" x14ac:dyDescent="0.25">
      <c r="B19" s="5" t="s">
        <v>78</v>
      </c>
      <c r="C19" s="55" t="e">
        <f>C15/(C17*100)</f>
        <v>#DIV/0!</v>
      </c>
      <c r="L19" s="137"/>
      <c r="M19" s="138"/>
      <c r="N19" s="139"/>
    </row>
    <row r="20" spans="2:14" x14ac:dyDescent="0.25">
      <c r="B20" s="5" t="s">
        <v>102</v>
      </c>
      <c r="C20" s="6" t="e">
        <f>Model!G4/Model!F3-1</f>
        <v>#DIV/0!</v>
      </c>
      <c r="L20" s="137"/>
      <c r="M20" s="138"/>
      <c r="N20" s="139"/>
    </row>
    <row r="21" spans="2:14" x14ac:dyDescent="0.25">
      <c r="B21" s="5" t="s">
        <v>103</v>
      </c>
      <c r="C21" s="6" t="e">
        <f>Model!G5/Model!F4-1</f>
        <v>#DIV/0!</v>
      </c>
      <c r="L21" s="137"/>
      <c r="M21" s="138"/>
      <c r="N21" s="139"/>
    </row>
    <row r="22" spans="2:14" x14ac:dyDescent="0.25">
      <c r="B22" s="5" t="s">
        <v>79</v>
      </c>
      <c r="C22" s="15">
        <f>Model!F12+Model!F10</f>
        <v>0</v>
      </c>
      <c r="L22" s="137"/>
      <c r="M22" s="138"/>
      <c r="N22" s="139"/>
    </row>
    <row r="23" spans="2:14" x14ac:dyDescent="0.25">
      <c r="B23" s="5" t="s">
        <v>19</v>
      </c>
      <c r="C23" s="15">
        <f>Model!F12</f>
        <v>0</v>
      </c>
      <c r="L23" s="137"/>
      <c r="M23" s="138"/>
      <c r="N23" s="139"/>
    </row>
    <row r="24" spans="2:14" x14ac:dyDescent="0.25">
      <c r="B24" s="5" t="s">
        <v>33</v>
      </c>
      <c r="C24" s="7">
        <f>Model!F17</f>
        <v>0</v>
      </c>
      <c r="L24" s="137"/>
      <c r="M24" s="138"/>
      <c r="N24" s="139"/>
    </row>
    <row r="25" spans="2:14" x14ac:dyDescent="0.25">
      <c r="B25" s="5" t="s">
        <v>34</v>
      </c>
      <c r="C25" s="7">
        <f>Model!F18</f>
        <v>0</v>
      </c>
      <c r="L25" s="137"/>
      <c r="M25" s="138"/>
      <c r="N25" s="139"/>
    </row>
    <row r="26" spans="2:14" x14ac:dyDescent="0.25">
      <c r="B26" s="5" t="s">
        <v>80</v>
      </c>
      <c r="C26" s="36" t="e">
        <f>C12/C23</f>
        <v>#DIV/0!</v>
      </c>
      <c r="L26" s="137"/>
      <c r="M26" s="138"/>
      <c r="N26" s="139"/>
    </row>
    <row r="27" spans="2:14" x14ac:dyDescent="0.25">
      <c r="B27" s="5" t="s">
        <v>104</v>
      </c>
      <c r="C27" s="130" t="e">
        <f>Model!Q45/Model!Q50</f>
        <v>#DIV/0!</v>
      </c>
      <c r="E27" t="s">
        <v>83</v>
      </c>
      <c r="L27" s="137"/>
      <c r="M27" s="138"/>
      <c r="N27" s="139"/>
    </row>
    <row r="28" spans="2:14" x14ac:dyDescent="0.25">
      <c r="B28" s="5" t="s">
        <v>105</v>
      </c>
      <c r="C28" s="36" t="e">
        <f>C22/-Model!F10</f>
        <v>#DIV/0!</v>
      </c>
      <c r="L28" s="140"/>
      <c r="M28" s="141"/>
      <c r="N28" s="142"/>
    </row>
    <row r="29" spans="2:14" x14ac:dyDescent="0.25">
      <c r="B29" s="5" t="s">
        <v>106</v>
      </c>
      <c r="C29" s="36" t="e">
        <f>Model!Q34/Model!Q44</f>
        <v>#DIV/0!</v>
      </c>
    </row>
    <row r="30" spans="2:14" x14ac:dyDescent="0.25">
      <c r="B30" s="5" t="s">
        <v>107</v>
      </c>
      <c r="C30" s="36" t="e">
        <f>(Model!Q28+Model!Q29)/Model!Q44</f>
        <v>#DIV/0!</v>
      </c>
    </row>
    <row r="31" spans="2:14" x14ac:dyDescent="0.25">
      <c r="B31" s="5" t="s">
        <v>108</v>
      </c>
      <c r="C31" s="6" t="e">
        <f>(Model!Q34-Model!Q44)/Model!Q40</f>
        <v>#DIV/0!</v>
      </c>
    </row>
    <row r="32" spans="2:14" x14ac:dyDescent="0.25">
      <c r="B32" s="5" t="s">
        <v>109</v>
      </c>
      <c r="C32" s="36" t="e">
        <f>(Model!Q40-Model!Q49)/Main!C7</f>
        <v>#DIV/0!</v>
      </c>
    </row>
    <row r="33" spans="2:9" x14ac:dyDescent="0.25">
      <c r="B33" s="5" t="s">
        <v>110</v>
      </c>
      <c r="C33" s="36" t="e">
        <f>Model!Q3/Model!Q40</f>
        <v>#DIV/0!</v>
      </c>
    </row>
    <row r="34" spans="2:9" x14ac:dyDescent="0.25">
      <c r="B34" s="5" t="s">
        <v>111</v>
      </c>
      <c r="C34" s="39" t="e">
        <f>Model!Q14/Model!Q40</f>
        <v>#DIV/0!</v>
      </c>
    </row>
    <row r="35" spans="2:9" x14ac:dyDescent="0.25">
      <c r="B35" s="5" t="s">
        <v>112</v>
      </c>
      <c r="C35" s="39" t="e">
        <f>Model!Q14/Model!Q50</f>
        <v>#DIV/0!</v>
      </c>
    </row>
    <row r="36" spans="2:9" x14ac:dyDescent="0.25">
      <c r="B36" s="22" t="s">
        <v>113</v>
      </c>
      <c r="C36" s="23"/>
    </row>
    <row r="41" spans="2:9" x14ac:dyDescent="0.25">
      <c r="E41" s="66"/>
      <c r="F41" s="66"/>
      <c r="G41" s="69"/>
      <c r="H41" s="69"/>
      <c r="I41" s="69"/>
    </row>
    <row r="42" spans="2:9" x14ac:dyDescent="0.25">
      <c r="E42" s="66"/>
      <c r="F42" s="66"/>
      <c r="G42" s="69"/>
      <c r="H42" s="69"/>
      <c r="I42" s="69"/>
    </row>
    <row r="43" spans="2:9" x14ac:dyDescent="0.25">
      <c r="E43" s="66"/>
      <c r="F43" s="66"/>
      <c r="G43" s="69"/>
      <c r="H43" s="69"/>
      <c r="I43" s="69"/>
    </row>
    <row r="44" spans="2:9" x14ac:dyDescent="0.25">
      <c r="E44" s="66"/>
      <c r="F44" s="66"/>
      <c r="G44" s="69"/>
      <c r="H44" s="69"/>
      <c r="I44" s="69"/>
    </row>
    <row r="45" spans="2:9" x14ac:dyDescent="0.25">
      <c r="E45" s="66"/>
      <c r="F45" s="66"/>
      <c r="G45" s="69"/>
      <c r="H45" s="69"/>
      <c r="I45" s="69"/>
    </row>
    <row r="46" spans="2:9" x14ac:dyDescent="0.25">
      <c r="E46" s="66"/>
      <c r="F46" s="66"/>
      <c r="G46" s="69"/>
      <c r="H46" s="69"/>
      <c r="I46" s="69"/>
    </row>
    <row r="47" spans="2:9" x14ac:dyDescent="0.25">
      <c r="E47" s="66"/>
      <c r="F47" s="66"/>
      <c r="G47" s="69"/>
      <c r="H47" s="69"/>
      <c r="I47" s="69"/>
    </row>
    <row r="48" spans="2:9" x14ac:dyDescent="0.25">
      <c r="E48" s="66"/>
      <c r="F48" s="66"/>
      <c r="G48" s="69"/>
      <c r="H48" s="69"/>
      <c r="I48" s="69"/>
    </row>
    <row r="49" spans="5:9" x14ac:dyDescent="0.25">
      <c r="E49" s="66"/>
      <c r="F49" s="66"/>
      <c r="G49" s="69"/>
      <c r="H49" s="69"/>
      <c r="I49" s="69"/>
    </row>
    <row r="50" spans="5:9" x14ac:dyDescent="0.25">
      <c r="E50" s="66"/>
      <c r="F50" s="66"/>
      <c r="G50" s="69"/>
      <c r="H50" s="69"/>
      <c r="I50" s="69"/>
    </row>
    <row r="51" spans="5:9" x14ac:dyDescent="0.25">
      <c r="E51" s="66"/>
      <c r="F51" s="66"/>
      <c r="G51" s="69"/>
      <c r="H51" s="69"/>
      <c r="I51" s="69"/>
    </row>
    <row r="52" spans="5:9" x14ac:dyDescent="0.25">
      <c r="E52" s="67"/>
      <c r="F52" s="68"/>
      <c r="G52" s="68"/>
    </row>
    <row r="53" spans="5:9" x14ac:dyDescent="0.25">
      <c r="E53" s="67"/>
      <c r="F53" s="68"/>
      <c r="G53" s="68"/>
    </row>
    <row r="54" spans="5:9" x14ac:dyDescent="0.25">
      <c r="E54" s="67"/>
      <c r="F54" s="68"/>
      <c r="G54" s="68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7"/>
  <sheetViews>
    <sheetView tabSelected="1" zoomScaleNormal="100" workbookViewId="0">
      <pane xSplit="2" ySplit="2" topLeftCell="F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42</v>
      </c>
    </row>
    <row r="2" spans="1:25" x14ac:dyDescent="0.25">
      <c r="C2" t="s">
        <v>38</v>
      </c>
      <c r="D2" t="s">
        <v>18</v>
      </c>
      <c r="E2" t="s">
        <v>14</v>
      </c>
      <c r="F2" t="s">
        <v>15</v>
      </c>
      <c r="G2" s="13" t="s">
        <v>16</v>
      </c>
      <c r="H2" t="s">
        <v>36</v>
      </c>
      <c r="I2" t="s">
        <v>76</v>
      </c>
      <c r="L2" t="s">
        <v>37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40</v>
      </c>
      <c r="V2" t="s">
        <v>44</v>
      </c>
      <c r="W2" s="13" t="s">
        <v>45</v>
      </c>
      <c r="X2" t="s">
        <v>70</v>
      </c>
      <c r="Y2" t="s">
        <v>74</v>
      </c>
    </row>
    <row r="3" spans="1:25" x14ac:dyDescent="0.25">
      <c r="B3" s="9" t="s">
        <v>154</v>
      </c>
    </row>
    <row r="4" spans="1:25" x14ac:dyDescent="0.25">
      <c r="B4" s="9" t="s">
        <v>155</v>
      </c>
    </row>
    <row r="5" spans="1:25" x14ac:dyDescent="0.25">
      <c r="B5" s="9" t="s">
        <v>156</v>
      </c>
      <c r="E5" s="53"/>
      <c r="F5" s="53"/>
      <c r="G5" s="54"/>
    </row>
    <row r="6" spans="1:25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4"/>
      <c r="I6" s="44"/>
      <c r="L6" s="11">
        <f>SUM(L3:L5)</f>
        <v>0</v>
      </c>
      <c r="M6" s="11">
        <f t="shared" ref="M6:Y6" si="0">SUM(M3:M5)</f>
        <v>0</v>
      </c>
      <c r="N6" s="11">
        <f t="shared" si="0"/>
        <v>0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0</v>
      </c>
      <c r="W6" s="11">
        <f t="shared" si="0"/>
        <v>0</v>
      </c>
      <c r="X6" s="11">
        <f t="shared" si="0"/>
        <v>0</v>
      </c>
      <c r="Y6" s="11">
        <f t="shared" si="0"/>
        <v>0</v>
      </c>
    </row>
    <row r="7" spans="1:25" x14ac:dyDescent="0.25">
      <c r="B7" s="9" t="s">
        <v>72</v>
      </c>
      <c r="C7" s="10"/>
      <c r="D7" s="10"/>
      <c r="E7" s="10"/>
      <c r="F7" s="10"/>
      <c r="G7" s="15"/>
      <c r="H7" s="43"/>
      <c r="I7" s="43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15"/>
      <c r="X7" s="10"/>
      <c r="Y7" s="41"/>
    </row>
    <row r="8" spans="1:25" x14ac:dyDescent="0.25">
      <c r="B8" s="9" t="s">
        <v>157</v>
      </c>
      <c r="C8" s="10"/>
      <c r="D8" s="10"/>
      <c r="E8" s="10"/>
      <c r="F8" s="10"/>
      <c r="G8" s="15"/>
      <c r="H8" s="43"/>
      <c r="I8" s="43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15"/>
      <c r="X8" s="10"/>
      <c r="Y8" s="41"/>
    </row>
    <row r="9" spans="1:25" x14ac:dyDescent="0.25">
      <c r="B9" s="9" t="s">
        <v>159</v>
      </c>
      <c r="C9" s="10"/>
      <c r="D9" s="10"/>
      <c r="E9" s="10"/>
      <c r="F9" s="10"/>
      <c r="G9" s="15"/>
      <c r="H9" s="43"/>
      <c r="I9" s="43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x14ac:dyDescent="0.25">
      <c r="B10" s="9" t="s">
        <v>158</v>
      </c>
      <c r="C10" s="10"/>
      <c r="D10" s="10"/>
      <c r="E10" s="10"/>
      <c r="F10" s="10"/>
      <c r="G10" s="15"/>
      <c r="H10" s="43"/>
      <c r="I10" s="43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15"/>
      <c r="X10" s="10"/>
      <c r="Y10" s="41"/>
    </row>
    <row r="11" spans="1:25" s="1" customFormat="1" x14ac:dyDescent="0.25">
      <c r="B11" s="1" t="s">
        <v>64</v>
      </c>
      <c r="C11" s="11">
        <f>SUM(C8:C10)</f>
        <v>0</v>
      </c>
      <c r="D11" s="11">
        <f t="shared" ref="D11:I11" si="1">SUM(D8:D10)</f>
        <v>0</v>
      </c>
      <c r="E11" s="11">
        <f t="shared" si="1"/>
        <v>0</v>
      </c>
      <c r="F11" s="11">
        <f t="shared" si="1"/>
        <v>0</v>
      </c>
      <c r="G11" s="14">
        <f t="shared" si="1"/>
        <v>0</v>
      </c>
      <c r="H11" s="11">
        <f t="shared" si="1"/>
        <v>0</v>
      </c>
      <c r="I11" s="11">
        <f t="shared" si="1"/>
        <v>0</v>
      </c>
      <c r="L11" s="11">
        <f t="shared" ref="L11" si="2">SUM(L8:L10)</f>
        <v>0</v>
      </c>
      <c r="M11" s="11">
        <f t="shared" ref="M11" si="3">SUM(M8:M10)</f>
        <v>0</v>
      </c>
      <c r="N11" s="11">
        <f t="shared" ref="N11" si="4">SUM(N8:N10)</f>
        <v>0</v>
      </c>
      <c r="O11" s="11">
        <f t="shared" ref="O11" si="5">SUM(O8:O10)</f>
        <v>0</v>
      </c>
      <c r="P11" s="11">
        <f t="shared" ref="P11" si="6">SUM(P8:P10)</f>
        <v>0</v>
      </c>
      <c r="Q11" s="11">
        <f t="shared" ref="Q11" si="7">SUM(Q8:Q10)</f>
        <v>0</v>
      </c>
      <c r="R11" s="11">
        <f t="shared" ref="R11" si="8">SUM(R8:R10)</f>
        <v>0</v>
      </c>
      <c r="S11" s="11">
        <f t="shared" ref="S11" si="9">SUM(S8:S10)</f>
        <v>0</v>
      </c>
      <c r="T11" s="11">
        <f t="shared" ref="T11" si="10">SUM(T8:T10)</f>
        <v>0</v>
      </c>
      <c r="U11" s="11">
        <f t="shared" ref="U11" si="11">SUM(U8:U10)</f>
        <v>0</v>
      </c>
      <c r="V11" s="11">
        <f t="shared" ref="V11" si="12">SUM(V8:V10)</f>
        <v>0</v>
      </c>
      <c r="W11" s="14">
        <f t="shared" ref="W11" si="13">SUM(W8:W10)</f>
        <v>0</v>
      </c>
      <c r="X11" s="11">
        <f t="shared" ref="X11" si="14">SUM(X8:X10)</f>
        <v>0</v>
      </c>
      <c r="Y11" s="11">
        <f t="shared" ref="Y11" si="15">SUM(Y8:Y10)</f>
        <v>0</v>
      </c>
    </row>
    <row r="12" spans="1:25" x14ac:dyDescent="0.25">
      <c r="B12" t="s">
        <v>65</v>
      </c>
      <c r="C12" s="10"/>
      <c r="D12" s="10"/>
      <c r="E12" s="10"/>
      <c r="F12" s="10"/>
      <c r="G12" s="15"/>
      <c r="H12" s="41"/>
      <c r="I12" s="4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5"/>
    </row>
    <row r="13" spans="1:25" x14ac:dyDescent="0.25">
      <c r="B13" t="s">
        <v>81</v>
      </c>
      <c r="C13" s="10"/>
      <c r="D13" s="10"/>
      <c r="E13" s="10"/>
      <c r="F13" s="10"/>
      <c r="G13" s="15"/>
      <c r="H13" s="41"/>
      <c r="I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5"/>
    </row>
    <row r="14" spans="1:25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5"/>
    </row>
    <row r="15" spans="1:25" x14ac:dyDescent="0.25">
      <c r="B15" t="s">
        <v>164</v>
      </c>
      <c r="C15" s="10"/>
      <c r="D15" s="10"/>
      <c r="E15" s="10"/>
      <c r="F15" s="10"/>
      <c r="G15" s="15"/>
      <c r="H15" s="41"/>
      <c r="I15" s="4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5"/>
    </row>
    <row r="16" spans="1:25" s="1" customFormat="1" x14ac:dyDescent="0.25">
      <c r="B16" s="1" t="s">
        <v>23</v>
      </c>
      <c r="C16" s="11">
        <f>C6-SUM(C11:C15)</f>
        <v>0</v>
      </c>
      <c r="D16" s="11">
        <f t="shared" ref="D16:I16" si="16">D6-SUM(D11:D15)</f>
        <v>0</v>
      </c>
      <c r="E16" s="11">
        <f t="shared" si="16"/>
        <v>0</v>
      </c>
      <c r="F16" s="11">
        <f t="shared" si="16"/>
        <v>0</v>
      </c>
      <c r="G16" s="14">
        <f t="shared" si="16"/>
        <v>0</v>
      </c>
      <c r="H16" s="11">
        <f t="shared" si="16"/>
        <v>0</v>
      </c>
      <c r="I16" s="11">
        <f t="shared" si="16"/>
        <v>0</v>
      </c>
      <c r="J16" s="11"/>
      <c r="K16" s="11"/>
      <c r="L16" s="11">
        <f t="shared" ref="L16" si="17">L6-SUM(L11:L15)</f>
        <v>0</v>
      </c>
      <c r="M16" s="11">
        <f t="shared" ref="M16" si="18">M6-SUM(M11:M15)</f>
        <v>0</v>
      </c>
      <c r="N16" s="11">
        <f t="shared" ref="N16" si="19">N6-SUM(N11:N15)</f>
        <v>0</v>
      </c>
      <c r="O16" s="11">
        <f t="shared" ref="O16" si="20">O6-SUM(O11:O15)</f>
        <v>0</v>
      </c>
      <c r="P16" s="11">
        <f t="shared" ref="P16" si="21">P6-SUM(P11:P15)</f>
        <v>0</v>
      </c>
      <c r="Q16" s="11">
        <f t="shared" ref="Q16" si="22">Q6-SUM(Q11:Q15)</f>
        <v>0</v>
      </c>
      <c r="R16" s="11">
        <f t="shared" ref="R16" si="23">R6-SUM(R11:R15)</f>
        <v>0</v>
      </c>
      <c r="S16" s="11">
        <f t="shared" ref="S16" si="24">S6-SUM(S11:S15)</f>
        <v>0</v>
      </c>
      <c r="T16" s="11">
        <f t="shared" ref="T16" si="25">T6-SUM(T11:T15)</f>
        <v>0</v>
      </c>
      <c r="U16" s="11">
        <f t="shared" ref="U16" si="26">U6-SUM(U11:U15)</f>
        <v>0</v>
      </c>
      <c r="V16" s="11">
        <f t="shared" ref="V16" si="27">V6-SUM(V11:V15)</f>
        <v>0</v>
      </c>
      <c r="W16" s="14">
        <f t="shared" ref="W16" si="28">W6-SUM(W11:W15)</f>
        <v>0</v>
      </c>
      <c r="X16" s="11">
        <f t="shared" ref="X16" si="29">X6-SUM(X11:X15)</f>
        <v>0</v>
      </c>
      <c r="Y16" s="11">
        <f t="shared" ref="Y16" si="30">Y6-SUM(Y11:Y15)</f>
        <v>0</v>
      </c>
    </row>
    <row r="17" spans="2:25" x14ac:dyDescent="0.25">
      <c r="B17" t="s">
        <v>75</v>
      </c>
      <c r="C17" s="10"/>
      <c r="D17" s="10"/>
      <c r="E17" s="10"/>
      <c r="F17" s="10"/>
      <c r="G17" s="15"/>
      <c r="H17" s="41"/>
      <c r="I17" s="4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5"/>
    </row>
    <row r="18" spans="2:25" x14ac:dyDescent="0.25">
      <c r="B18" t="s">
        <v>68</v>
      </c>
      <c r="C18" s="10"/>
      <c r="D18" s="10"/>
      <c r="E18" s="10"/>
      <c r="F18" s="10"/>
      <c r="G18" s="15"/>
      <c r="H18" s="41"/>
      <c r="I18" s="4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5"/>
    </row>
    <row r="19" spans="2:25" x14ac:dyDescent="0.25">
      <c r="B19" t="s">
        <v>27</v>
      </c>
      <c r="C19" s="10"/>
      <c r="D19" s="10"/>
      <c r="E19" s="10"/>
      <c r="F19" s="10"/>
      <c r="G19" s="15"/>
      <c r="H19" s="41"/>
      <c r="I19" s="4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5"/>
    </row>
    <row r="20" spans="2:25" s="1" customFormat="1" x14ac:dyDescent="0.25">
      <c r="B20" s="1" t="s">
        <v>165</v>
      </c>
      <c r="C20" s="11">
        <f>C16+SUM(C17:C19)</f>
        <v>0</v>
      </c>
      <c r="D20" s="11">
        <f>D16+SUM(D17:D19)</f>
        <v>0</v>
      </c>
      <c r="E20" s="11">
        <f t="shared" ref="E20:I20" si="31">E16+SUM(E17:E19)</f>
        <v>0</v>
      </c>
      <c r="F20" s="11">
        <f t="shared" si="31"/>
        <v>0</v>
      </c>
      <c r="G20" s="14">
        <f t="shared" si="31"/>
        <v>0</v>
      </c>
      <c r="H20" s="11">
        <f t="shared" si="31"/>
        <v>0</v>
      </c>
      <c r="I20" s="11">
        <f t="shared" si="31"/>
        <v>0</v>
      </c>
      <c r="L20" s="11">
        <f t="shared" ref="L20" si="32">L16+SUM(L17:L19)</f>
        <v>0</v>
      </c>
      <c r="M20" s="11">
        <f t="shared" ref="M20" si="33">M16+SUM(M17:M19)</f>
        <v>0</v>
      </c>
      <c r="N20" s="11">
        <f t="shared" ref="N20" si="34">N16+SUM(N17:N19)</f>
        <v>0</v>
      </c>
      <c r="O20" s="11">
        <f t="shared" ref="O20" si="35">O16+SUM(O17:O19)</f>
        <v>0</v>
      </c>
      <c r="P20" s="11">
        <f t="shared" ref="P20" si="36">P16+SUM(P17:P19)</f>
        <v>0</v>
      </c>
      <c r="Q20" s="11">
        <f t="shared" ref="Q20" si="37">Q16+SUM(Q17:Q19)</f>
        <v>0</v>
      </c>
      <c r="R20" s="11">
        <f t="shared" ref="R20" si="38">R16+SUM(R17:R19)</f>
        <v>0</v>
      </c>
      <c r="S20" s="11">
        <f t="shared" ref="S20" si="39">S16+SUM(S17:S19)</f>
        <v>0</v>
      </c>
      <c r="T20" s="11">
        <f t="shared" ref="T20" si="40">T16+SUM(T17:T19)</f>
        <v>0</v>
      </c>
      <c r="U20" s="11">
        <f t="shared" ref="U20" si="41">U16+SUM(U17:U19)</f>
        <v>0</v>
      </c>
      <c r="V20" s="11">
        <f t="shared" ref="V20" si="42">V16+SUM(V17:V19)</f>
        <v>0</v>
      </c>
      <c r="W20" s="14">
        <f t="shared" ref="W20" si="43">W16+SUM(W17:W19)</f>
        <v>0</v>
      </c>
      <c r="X20" s="11">
        <f t="shared" ref="X20" si="44">X16+SUM(X17:X19)</f>
        <v>0</v>
      </c>
      <c r="Y20" s="11">
        <f t="shared" ref="Y20" si="45">Y16+SUM(Y17:Y19)</f>
        <v>0</v>
      </c>
    </row>
    <row r="21" spans="2:25" x14ac:dyDescent="0.25">
      <c r="B21" t="s">
        <v>20</v>
      </c>
      <c r="C21" s="10"/>
      <c r="D21" s="10"/>
      <c r="E21" s="10"/>
      <c r="F21" s="10"/>
      <c r="G21" s="15"/>
      <c r="H21" s="41"/>
      <c r="I21" s="4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5"/>
    </row>
    <row r="22" spans="2:25" x14ac:dyDescent="0.25">
      <c r="B22" t="s">
        <v>82</v>
      </c>
      <c r="C22" s="10"/>
      <c r="D22" s="10"/>
      <c r="E22" s="10"/>
      <c r="F22" s="10"/>
      <c r="G22" s="15"/>
      <c r="H22" s="41"/>
      <c r="I22" s="4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5"/>
    </row>
    <row r="23" spans="2:25" s="1" customFormat="1" x14ac:dyDescent="0.25">
      <c r="B23" s="1" t="s">
        <v>21</v>
      </c>
      <c r="C23" s="11">
        <f>C20-SUM(C21:C22)</f>
        <v>0</v>
      </c>
      <c r="D23" s="11">
        <f t="shared" ref="D23:G23" si="46">D20-SUM(D21:D22)</f>
        <v>0</v>
      </c>
      <c r="E23" s="11">
        <f t="shared" si="46"/>
        <v>0</v>
      </c>
      <c r="F23" s="11">
        <f t="shared" si="46"/>
        <v>0</v>
      </c>
      <c r="G23" s="14">
        <f t="shared" si="46"/>
        <v>0</v>
      </c>
      <c r="H23" s="65"/>
      <c r="I23" s="65"/>
      <c r="L23" s="11">
        <f t="shared" ref="L23" si="47">L20-SUM(L21:L22)</f>
        <v>0</v>
      </c>
      <c r="M23" s="11">
        <f t="shared" ref="M23" si="48">M20-SUM(M21:M22)</f>
        <v>0</v>
      </c>
      <c r="N23" s="11">
        <f t="shared" ref="N23" si="49">N20-SUM(N21:N22)</f>
        <v>0</v>
      </c>
      <c r="O23" s="11">
        <f t="shared" ref="O23" si="50">O20-SUM(O21:O22)</f>
        <v>0</v>
      </c>
      <c r="P23" s="11">
        <f t="shared" ref="P23" si="51">P20-SUM(P21:P22)</f>
        <v>0</v>
      </c>
      <c r="Q23" s="11">
        <f t="shared" ref="Q23" si="52">Q20-SUM(Q21:Q22)</f>
        <v>0</v>
      </c>
      <c r="R23" s="11">
        <f t="shared" ref="R23" si="53">R20-SUM(R21:R22)</f>
        <v>0</v>
      </c>
      <c r="S23" s="11">
        <f t="shared" ref="S23" si="54">S20-SUM(S21:S22)</f>
        <v>0</v>
      </c>
      <c r="T23" s="11">
        <f t="shared" ref="T23" si="55">T20-SUM(T21:T22)</f>
        <v>0</v>
      </c>
      <c r="U23" s="11">
        <f t="shared" ref="U23" si="56">U20-SUM(U21:U22)</f>
        <v>0</v>
      </c>
      <c r="V23" s="11">
        <f t="shared" ref="V23" si="57">V20-SUM(V21:V22)</f>
        <v>0</v>
      </c>
      <c r="W23" s="14">
        <f t="shared" ref="W23" si="58">W20-SUM(W21:W22)</f>
        <v>0</v>
      </c>
      <c r="X23" s="11">
        <f t="shared" ref="X23" si="59">X20-SUM(X21:X22)</f>
        <v>0</v>
      </c>
      <c r="Y23" s="11">
        <f t="shared" ref="Y23" si="60">Y20-SUM(Y21:Y22)</f>
        <v>0</v>
      </c>
    </row>
    <row r="24" spans="2:25" x14ac:dyDescent="0.25">
      <c r="B24" t="s">
        <v>1</v>
      </c>
      <c r="C24" s="10"/>
      <c r="D24" s="10"/>
      <c r="E24" s="10"/>
      <c r="F24" s="10"/>
      <c r="G24" s="15"/>
      <c r="H24" s="41"/>
      <c r="I24" s="4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5"/>
      <c r="X24" s="10"/>
      <c r="Y24" s="10"/>
    </row>
    <row r="25" spans="2:25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61" t="e">
        <f>G23/G24</f>
        <v>#DIV/0!</v>
      </c>
      <c r="H25" s="62"/>
      <c r="I25" s="63"/>
      <c r="L25" s="2" t="e">
        <f>L23/L24</f>
        <v>#DIV/0!</v>
      </c>
      <c r="M25" s="2" t="e">
        <f t="shared" ref="M25:Y25" si="61">M23/M24</f>
        <v>#DIV/0!</v>
      </c>
      <c r="N25" s="2" t="e">
        <f t="shared" si="61"/>
        <v>#DIV/0!</v>
      </c>
      <c r="O25" s="2" t="e">
        <f t="shared" si="61"/>
        <v>#DIV/0!</v>
      </c>
      <c r="P25" s="2" t="e">
        <f t="shared" si="61"/>
        <v>#DIV/0!</v>
      </c>
      <c r="Q25" s="2" t="e">
        <f t="shared" si="61"/>
        <v>#DIV/0!</v>
      </c>
      <c r="R25" s="2" t="e">
        <f t="shared" si="61"/>
        <v>#DIV/0!</v>
      </c>
      <c r="S25" s="2" t="e">
        <f t="shared" si="61"/>
        <v>#DIV/0!</v>
      </c>
      <c r="T25" s="2" t="e">
        <f t="shared" si="61"/>
        <v>#DIV/0!</v>
      </c>
      <c r="U25" s="2" t="e">
        <f t="shared" si="61"/>
        <v>#DIV/0!</v>
      </c>
      <c r="V25" s="2" t="e">
        <f t="shared" si="61"/>
        <v>#DIV/0!</v>
      </c>
      <c r="W25" s="2" t="e">
        <f t="shared" si="61"/>
        <v>#DIV/0!</v>
      </c>
      <c r="X25" s="2" t="e">
        <f t="shared" si="61"/>
        <v>#DIV/0!</v>
      </c>
      <c r="Y25" s="2" t="e">
        <f t="shared" si="61"/>
        <v>#DIV/0!</v>
      </c>
    </row>
    <row r="26" spans="2:25" s="1" customFormat="1" x14ac:dyDescent="0.25">
      <c r="B26" s="9" t="s">
        <v>71</v>
      </c>
      <c r="C26" s="2"/>
      <c r="D26" s="2"/>
      <c r="E26" s="2"/>
      <c r="F26" s="2"/>
      <c r="G26" s="35"/>
      <c r="H26" s="45"/>
      <c r="I26" s="46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0"/>
      <c r="X26" s="51"/>
      <c r="Y26" s="51"/>
    </row>
    <row r="27" spans="2:25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7"/>
      <c r="I27" s="47"/>
      <c r="L27" s="3" t="e">
        <f t="shared" ref="L27:W27" si="62">1-L11/L6</f>
        <v>#DIV/0!</v>
      </c>
      <c r="M27" s="3" t="e">
        <f t="shared" si="62"/>
        <v>#DIV/0!</v>
      </c>
      <c r="N27" s="3" t="e">
        <f t="shared" si="62"/>
        <v>#DIV/0!</v>
      </c>
      <c r="O27" s="3" t="e">
        <f t="shared" si="62"/>
        <v>#DIV/0!</v>
      </c>
      <c r="P27" s="3" t="e">
        <f t="shared" si="62"/>
        <v>#DIV/0!</v>
      </c>
      <c r="Q27" s="3" t="e">
        <f t="shared" si="62"/>
        <v>#DIV/0!</v>
      </c>
      <c r="R27" s="3" t="e">
        <f t="shared" si="62"/>
        <v>#DIV/0!</v>
      </c>
      <c r="S27" s="3" t="e">
        <f t="shared" si="62"/>
        <v>#DIV/0!</v>
      </c>
      <c r="T27" s="3" t="e">
        <f t="shared" si="62"/>
        <v>#DIV/0!</v>
      </c>
      <c r="U27" s="3" t="e">
        <f t="shared" si="62"/>
        <v>#DIV/0!</v>
      </c>
      <c r="V27" s="3" t="e">
        <f t="shared" si="62"/>
        <v>#DIV/0!</v>
      </c>
      <c r="W27" s="6" t="e">
        <f t="shared" si="62"/>
        <v>#DIV/0!</v>
      </c>
    </row>
    <row r="28" spans="2:25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8" t="e">
        <f>H23/H7</f>
        <v>#DIV/0!</v>
      </c>
      <c r="I28" s="48" t="e">
        <f>I23/I7</f>
        <v>#DIV/0!</v>
      </c>
      <c r="L28" s="4" t="e">
        <f t="shared" ref="L28:W28" si="63">L23/L6</f>
        <v>#DIV/0!</v>
      </c>
      <c r="M28" s="4" t="e">
        <f t="shared" si="63"/>
        <v>#DIV/0!</v>
      </c>
      <c r="N28" s="4" t="e">
        <f t="shared" si="63"/>
        <v>#DIV/0!</v>
      </c>
      <c r="O28" s="4" t="e">
        <f t="shared" si="63"/>
        <v>#DIV/0!</v>
      </c>
      <c r="P28" s="4" t="e">
        <f t="shared" si="63"/>
        <v>#DIV/0!</v>
      </c>
      <c r="Q28" s="4" t="e">
        <f t="shared" si="63"/>
        <v>#DIV/0!</v>
      </c>
      <c r="R28" s="4" t="e">
        <f t="shared" si="63"/>
        <v>#DIV/0!</v>
      </c>
      <c r="S28" s="4" t="e">
        <f t="shared" si="63"/>
        <v>#DIV/0!</v>
      </c>
      <c r="T28" s="4" t="e">
        <f t="shared" si="63"/>
        <v>#DIV/0!</v>
      </c>
      <c r="U28" s="4" t="e">
        <f t="shared" si="63"/>
        <v>#DIV/0!</v>
      </c>
      <c r="V28" s="4" t="e">
        <f t="shared" si="63"/>
        <v>#DIV/0!</v>
      </c>
      <c r="W28" s="7" t="e">
        <f t="shared" si="63"/>
        <v>#DIV/0!</v>
      </c>
    </row>
    <row r="29" spans="2:25" x14ac:dyDescent="0.25">
      <c r="B29" t="s">
        <v>35</v>
      </c>
      <c r="C29" s="3"/>
      <c r="D29" s="3" t="e">
        <f>D6/C6-1</f>
        <v>#DIV/0!</v>
      </c>
      <c r="E29" s="3" t="e">
        <f>E6/D6-1</f>
        <v>#DIV/0!</v>
      </c>
      <c r="F29" s="40" t="e">
        <f>F6/E6-1</f>
        <v>#DIV/0!</v>
      </c>
      <c r="G29" s="6" t="e">
        <f>G6/F6-1</f>
        <v>#DIV/0!</v>
      </c>
      <c r="H29" s="49" t="e">
        <f>H7/G6-1</f>
        <v>#DIV/0!</v>
      </c>
      <c r="I29" s="49" t="e">
        <f>I7/H7-1</f>
        <v>#DIV/0!</v>
      </c>
      <c r="L29" s="4"/>
      <c r="M29" s="4"/>
      <c r="N29" s="4"/>
      <c r="O29" s="4"/>
      <c r="P29" s="4" t="e">
        <f t="shared" ref="P29:W29" si="64">P6/L6-1</f>
        <v>#DIV/0!</v>
      </c>
      <c r="Q29" s="4" t="e">
        <f t="shared" si="64"/>
        <v>#DIV/0!</v>
      </c>
      <c r="R29" s="4" t="e">
        <f t="shared" si="64"/>
        <v>#DIV/0!</v>
      </c>
      <c r="S29" s="4" t="e">
        <f t="shared" si="64"/>
        <v>#DIV/0!</v>
      </c>
      <c r="T29" s="4" t="e">
        <f t="shared" si="64"/>
        <v>#DIV/0!</v>
      </c>
      <c r="U29" s="4" t="e">
        <f t="shared" si="64"/>
        <v>#DIV/0!</v>
      </c>
      <c r="V29" s="4" t="e">
        <f t="shared" si="64"/>
        <v>#DIV/0!</v>
      </c>
      <c r="W29" s="7" t="e">
        <f t="shared" si="64"/>
        <v>#DIV/0!</v>
      </c>
      <c r="X29" s="37" t="e">
        <f>X7/T6-1</f>
        <v>#DIV/0!</v>
      </c>
      <c r="Y29" s="37" t="e">
        <f>Y7/U6-1</f>
        <v>#DIV/0!</v>
      </c>
    </row>
    <row r="30" spans="2:25" x14ac:dyDescent="0.25">
      <c r="B30" t="s">
        <v>73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31"/>
      <c r="I30" s="131"/>
      <c r="L30" s="4" t="e">
        <f t="shared" ref="L30:W30" si="65">L12/L6</f>
        <v>#DIV/0!</v>
      </c>
      <c r="M30" s="4" t="e">
        <f t="shared" si="65"/>
        <v>#DIV/0!</v>
      </c>
      <c r="N30" s="4" t="e">
        <f t="shared" si="65"/>
        <v>#DIV/0!</v>
      </c>
      <c r="O30" s="4" t="e">
        <f t="shared" si="65"/>
        <v>#DIV/0!</v>
      </c>
      <c r="P30" s="4" t="e">
        <f t="shared" si="65"/>
        <v>#DIV/0!</v>
      </c>
      <c r="Q30" s="4" t="e">
        <f t="shared" si="65"/>
        <v>#DIV/0!</v>
      </c>
      <c r="R30" s="4" t="e">
        <f t="shared" si="65"/>
        <v>#DIV/0!</v>
      </c>
      <c r="S30" s="4" t="e">
        <f t="shared" si="65"/>
        <v>#DIV/0!</v>
      </c>
      <c r="T30" s="4" t="e">
        <f t="shared" si="65"/>
        <v>#DIV/0!</v>
      </c>
      <c r="U30" s="4" t="e">
        <f t="shared" si="65"/>
        <v>#DIV/0!</v>
      </c>
      <c r="V30" s="4" t="e">
        <f t="shared" si="65"/>
        <v>#DIV/0!</v>
      </c>
      <c r="W30" s="7" t="e">
        <f t="shared" si="65"/>
        <v>#DIV/0!</v>
      </c>
      <c r="X30" s="4"/>
    </row>
    <row r="31" spans="2:25" x14ac:dyDescent="0.25">
      <c r="B31" t="s">
        <v>162</v>
      </c>
      <c r="C31" s="4" t="e">
        <f t="shared" ref="C31:F31" si="66">C13/C6</f>
        <v>#DIV/0!</v>
      </c>
      <c r="D31" s="4" t="e">
        <f t="shared" si="66"/>
        <v>#DIV/0!</v>
      </c>
      <c r="E31" s="4" t="e">
        <f t="shared" si="66"/>
        <v>#DIV/0!</v>
      </c>
      <c r="F31" s="4" t="e">
        <f t="shared" si="66"/>
        <v>#DIV/0!</v>
      </c>
      <c r="G31" s="7" t="e">
        <f>G13/G6</f>
        <v>#DIV/0!</v>
      </c>
      <c r="H31" s="131"/>
      <c r="I31" s="131"/>
      <c r="L31" s="4" t="e">
        <f t="shared" ref="L31:W31" si="67">L13/L6</f>
        <v>#DIV/0!</v>
      </c>
      <c r="M31" s="4" t="e">
        <f t="shared" si="67"/>
        <v>#DIV/0!</v>
      </c>
      <c r="N31" s="4" t="e">
        <f t="shared" si="67"/>
        <v>#DIV/0!</v>
      </c>
      <c r="O31" s="4" t="e">
        <f t="shared" si="67"/>
        <v>#DIV/0!</v>
      </c>
      <c r="P31" s="4" t="e">
        <f t="shared" si="67"/>
        <v>#DIV/0!</v>
      </c>
      <c r="Q31" s="4" t="e">
        <f t="shared" si="67"/>
        <v>#DIV/0!</v>
      </c>
      <c r="R31" s="4" t="e">
        <f t="shared" si="67"/>
        <v>#DIV/0!</v>
      </c>
      <c r="S31" s="4" t="e">
        <f t="shared" si="67"/>
        <v>#DIV/0!</v>
      </c>
      <c r="T31" s="4" t="e">
        <f t="shared" si="67"/>
        <v>#DIV/0!</v>
      </c>
      <c r="U31" s="4" t="e">
        <f t="shared" si="67"/>
        <v>#DIV/0!</v>
      </c>
      <c r="V31" s="4" t="e">
        <f t="shared" si="67"/>
        <v>#DIV/0!</v>
      </c>
      <c r="W31" s="7" t="e">
        <f t="shared" si="67"/>
        <v>#DIV/0!</v>
      </c>
      <c r="X31" s="4"/>
    </row>
    <row r="32" spans="2:25" x14ac:dyDescent="0.25">
      <c r="B32" t="s">
        <v>163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31"/>
      <c r="I32" s="131"/>
      <c r="L32" s="4" t="e">
        <f t="shared" ref="L32:W32" si="68">L15/L6</f>
        <v>#DIV/0!</v>
      </c>
      <c r="M32" s="4" t="e">
        <f t="shared" si="68"/>
        <v>#DIV/0!</v>
      </c>
      <c r="N32" s="4" t="e">
        <f t="shared" si="68"/>
        <v>#DIV/0!</v>
      </c>
      <c r="O32" s="4" t="e">
        <f t="shared" si="68"/>
        <v>#DIV/0!</v>
      </c>
      <c r="P32" s="4" t="e">
        <f t="shared" si="68"/>
        <v>#DIV/0!</v>
      </c>
      <c r="Q32" s="4" t="e">
        <f t="shared" si="68"/>
        <v>#DIV/0!</v>
      </c>
      <c r="R32" s="4" t="e">
        <f t="shared" si="68"/>
        <v>#DIV/0!</v>
      </c>
      <c r="S32" s="4" t="e">
        <f t="shared" si="68"/>
        <v>#DIV/0!</v>
      </c>
      <c r="T32" s="4" t="e">
        <f t="shared" si="68"/>
        <v>#DIV/0!</v>
      </c>
      <c r="U32" s="4" t="e">
        <f t="shared" si="68"/>
        <v>#DIV/0!</v>
      </c>
      <c r="V32" s="4" t="e">
        <f t="shared" si="68"/>
        <v>#DIV/0!</v>
      </c>
      <c r="W32" s="7" t="e">
        <f t="shared" si="68"/>
        <v>#DIV/0!</v>
      </c>
      <c r="X32" s="4"/>
    </row>
    <row r="33" spans="2:24" x14ac:dyDescent="0.25">
      <c r="B33" t="s">
        <v>160</v>
      </c>
      <c r="C33" s="4"/>
      <c r="D33" s="4"/>
      <c r="E33" s="4" t="e">
        <f t="shared" ref="E33:G34" si="69">E3/D3-1</f>
        <v>#DIV/0!</v>
      </c>
      <c r="F33" s="4" t="e">
        <f t="shared" si="69"/>
        <v>#DIV/0!</v>
      </c>
      <c r="G33" s="7" t="e">
        <f t="shared" si="69"/>
        <v>#DIV/0!</v>
      </c>
      <c r="H33" s="131"/>
      <c r="I33" s="13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7"/>
      <c r="X33" s="4"/>
    </row>
    <row r="34" spans="2:24" x14ac:dyDescent="0.25">
      <c r="B34" t="s">
        <v>161</v>
      </c>
      <c r="C34" s="4"/>
      <c r="D34" s="4"/>
      <c r="E34" s="4" t="e">
        <f t="shared" si="69"/>
        <v>#DIV/0!</v>
      </c>
      <c r="F34" s="4" t="e">
        <f t="shared" si="69"/>
        <v>#DIV/0!</v>
      </c>
      <c r="G34" s="7" t="e">
        <f t="shared" si="69"/>
        <v>#DIV/0!</v>
      </c>
      <c r="H34" s="131"/>
      <c r="I34" s="13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7"/>
      <c r="X34" s="4"/>
    </row>
    <row r="35" spans="2:24" x14ac:dyDescent="0.25">
      <c r="B35" t="s">
        <v>39</v>
      </c>
      <c r="C35" s="3"/>
      <c r="D35" s="3" t="e">
        <f>-(D23/C23-1)</f>
        <v>#DIV/0!</v>
      </c>
      <c r="E35" s="3" t="e">
        <f>-(E23/D23-1)</f>
        <v>#DIV/0!</v>
      </c>
      <c r="F35" s="40" t="e">
        <f>F23/E23-1</f>
        <v>#DIV/0!</v>
      </c>
      <c r="G35" s="6" t="e">
        <f>G23/F23-1</f>
        <v>#DIV/0!</v>
      </c>
      <c r="H35" s="64" t="e">
        <f>H25/G25-1</f>
        <v>#DIV/0!</v>
      </c>
      <c r="I35" s="64" t="e">
        <f>I25/H25-1</f>
        <v>#DIV/0!</v>
      </c>
      <c r="L35" s="4"/>
      <c r="M35" s="4"/>
      <c r="N35" s="4"/>
      <c r="O35" s="4"/>
      <c r="P35" s="4" t="e">
        <f t="shared" ref="P35:X35" si="70">P23/L23-1</f>
        <v>#DIV/0!</v>
      </c>
      <c r="Q35" s="4" t="e">
        <f t="shared" si="70"/>
        <v>#DIV/0!</v>
      </c>
      <c r="R35" s="4" t="e">
        <f t="shared" si="70"/>
        <v>#DIV/0!</v>
      </c>
      <c r="S35" s="4" t="e">
        <f t="shared" si="70"/>
        <v>#DIV/0!</v>
      </c>
      <c r="T35" s="4" t="e">
        <f t="shared" si="70"/>
        <v>#DIV/0!</v>
      </c>
      <c r="U35" s="4" t="e">
        <f>U23/Q23-1</f>
        <v>#DIV/0!</v>
      </c>
      <c r="V35" s="4" t="e">
        <f t="shared" si="70"/>
        <v>#DIV/0!</v>
      </c>
      <c r="W35" s="7" t="e">
        <f t="shared" si="70"/>
        <v>#DIV/0!</v>
      </c>
      <c r="X35" s="4" t="e">
        <f t="shared" si="70"/>
        <v>#DIV/0!</v>
      </c>
    </row>
    <row r="36" spans="2:24" x14ac:dyDescent="0.25">
      <c r="B36" t="s">
        <v>96</v>
      </c>
      <c r="C36" s="56" t="e">
        <f>C17/C6</f>
        <v>#DIV/0!</v>
      </c>
      <c r="D36" s="56" t="e">
        <f>D17/D6</f>
        <v>#DIV/0!</v>
      </c>
      <c r="E36" s="56" t="e">
        <f>E17/E6</f>
        <v>#DIV/0!</v>
      </c>
      <c r="F36" s="56" t="e">
        <f>F17/F6</f>
        <v>#DIV/0!</v>
      </c>
      <c r="G36" s="57" t="e">
        <f>G17/G6</f>
        <v>#DIV/0!</v>
      </c>
      <c r="H36" s="56" t="e">
        <f>H17/H7</f>
        <v>#DIV/0!</v>
      </c>
      <c r="I36" s="56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7"/>
      <c r="X36" s="4"/>
    </row>
    <row r="37" spans="2:24" x14ac:dyDescent="0.25">
      <c r="B37" t="s">
        <v>97</v>
      </c>
      <c r="C37" s="58" t="e">
        <f>-C17/C16</f>
        <v>#DIV/0!</v>
      </c>
      <c r="D37" s="58" t="e">
        <f t="shared" ref="D37:I37" si="71">-D17/D16</f>
        <v>#DIV/0!</v>
      </c>
      <c r="E37" s="58" t="e">
        <f t="shared" si="71"/>
        <v>#DIV/0!</v>
      </c>
      <c r="F37" s="58" t="e">
        <f t="shared" si="71"/>
        <v>#DIV/0!</v>
      </c>
      <c r="G37" s="57" t="e">
        <f t="shared" si="71"/>
        <v>#DIV/0!</v>
      </c>
      <c r="H37" s="56" t="e">
        <f t="shared" si="71"/>
        <v>#DIV/0!</v>
      </c>
      <c r="I37" s="56" t="e">
        <f t="shared" si="71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7"/>
      <c r="X37" s="4"/>
    </row>
    <row r="40" spans="2:24" s="1" customFormat="1" x14ac:dyDescent="0.25">
      <c r="B40" s="1" t="s">
        <v>43</v>
      </c>
      <c r="C40" s="11">
        <f>C41+C43-C55-C56-C63</f>
        <v>0</v>
      </c>
      <c r="D40" s="11">
        <f t="shared" ref="D40:G40" si="72">D41+D43-D55-D56-D63</f>
        <v>0</v>
      </c>
      <c r="E40" s="11">
        <f t="shared" si="72"/>
        <v>0</v>
      </c>
      <c r="F40" s="11">
        <f t="shared" si="72"/>
        <v>0</v>
      </c>
      <c r="G40" s="14">
        <f t="shared" si="72"/>
        <v>0</v>
      </c>
      <c r="L40" s="11">
        <f t="shared" ref="L40" si="73">L41+L43-L55-L56-L63</f>
        <v>0</v>
      </c>
      <c r="M40" s="11">
        <f t="shared" ref="M40" si="74">M41+M43-M55-M56-M63</f>
        <v>0</v>
      </c>
      <c r="N40" s="11">
        <f t="shared" ref="N40" si="75">N41+N43-N55-N56-N63</f>
        <v>0</v>
      </c>
      <c r="O40" s="11">
        <f t="shared" ref="O40" si="76">O41+O43-O55-O56-O63</f>
        <v>0</v>
      </c>
      <c r="P40" s="11">
        <f t="shared" ref="P40" si="77">P41+P43-P55-P56-P63</f>
        <v>0</v>
      </c>
      <c r="Q40" s="11">
        <f t="shared" ref="Q40" si="78">Q41+Q43-Q55-Q56-Q63</f>
        <v>0</v>
      </c>
      <c r="R40" s="11">
        <f t="shared" ref="R40" si="79">R41+R43-R55-R56-R63</f>
        <v>0</v>
      </c>
      <c r="S40" s="11">
        <f t="shared" ref="S40" si="80">S41+S43-S55-S56-S63</f>
        <v>0</v>
      </c>
      <c r="T40" s="11">
        <f t="shared" ref="T40" si="81">T41+T43-T55-T56-T63</f>
        <v>0</v>
      </c>
      <c r="U40" s="11">
        <f t="shared" ref="U40" si="82">U41+U43-U55-U56-U63</f>
        <v>0</v>
      </c>
      <c r="V40" s="11">
        <f t="shared" ref="V40" si="83">V41+V43-V55-V56-V63</f>
        <v>0</v>
      </c>
      <c r="W40" s="14">
        <f t="shared" ref="W40" si="84">W41+W43-W55-W56-W63</f>
        <v>0</v>
      </c>
    </row>
    <row r="41" spans="2:24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</row>
    <row r="42" spans="2:24" x14ac:dyDescent="0.25">
      <c r="B42" t="s">
        <v>84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</row>
    <row r="43" spans="2:24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5"/>
    </row>
    <row r="44" spans="2:24" x14ac:dyDescent="0.25">
      <c r="B44" t="s">
        <v>100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</row>
    <row r="45" spans="2:24" x14ac:dyDescent="0.25">
      <c r="B45" t="s">
        <v>98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5"/>
    </row>
    <row r="46" spans="2:24" x14ac:dyDescent="0.25">
      <c r="B46" t="s">
        <v>86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5"/>
    </row>
    <row r="47" spans="2:24" s="1" customFormat="1" x14ac:dyDescent="0.25">
      <c r="B47" s="1" t="s">
        <v>66</v>
      </c>
      <c r="C47" s="11">
        <f t="shared" ref="C47:D47" si="85">SUM(C41:C46)</f>
        <v>0</v>
      </c>
      <c r="D47" s="11">
        <f t="shared" si="85"/>
        <v>0</v>
      </c>
      <c r="E47" s="11">
        <f>SUM(E41:E46)</f>
        <v>0</v>
      </c>
      <c r="F47" s="11">
        <f t="shared" ref="F47:G47" si="86">SUM(F41:F46)</f>
        <v>0</v>
      </c>
      <c r="G47" s="14">
        <f t="shared" si="86"/>
        <v>0</v>
      </c>
      <c r="L47" s="11">
        <f t="shared" ref="L47:W47" si="87">SUM(L41:L46)</f>
        <v>0</v>
      </c>
      <c r="M47" s="11">
        <f t="shared" si="87"/>
        <v>0</v>
      </c>
      <c r="N47" s="11">
        <f t="shared" si="87"/>
        <v>0</v>
      </c>
      <c r="O47" s="11">
        <f t="shared" si="87"/>
        <v>0</v>
      </c>
      <c r="P47" s="11">
        <f t="shared" si="87"/>
        <v>0</v>
      </c>
      <c r="Q47" s="11">
        <f t="shared" si="87"/>
        <v>0</v>
      </c>
      <c r="R47" s="11">
        <f t="shared" si="87"/>
        <v>0</v>
      </c>
      <c r="S47" s="11">
        <f t="shared" si="87"/>
        <v>0</v>
      </c>
      <c r="T47" s="11">
        <f t="shared" si="87"/>
        <v>0</v>
      </c>
      <c r="U47" s="11">
        <f t="shared" si="87"/>
        <v>0</v>
      </c>
      <c r="V47" s="11">
        <f t="shared" si="87"/>
        <v>0</v>
      </c>
      <c r="W47" s="14">
        <f t="shared" si="87"/>
        <v>0</v>
      </c>
    </row>
    <row r="48" spans="2:24" x14ac:dyDescent="0.25">
      <c r="B48" t="s">
        <v>87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5"/>
    </row>
    <row r="49" spans="2:25" x14ac:dyDescent="0.25">
      <c r="B49" t="s">
        <v>85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t="s">
        <v>88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5"/>
    </row>
    <row r="51" spans="2:25" x14ac:dyDescent="0.25">
      <c r="B51" t="s">
        <v>94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5"/>
    </row>
    <row r="52" spans="2:25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5"/>
    </row>
    <row r="53" spans="2:25" s="1" customFormat="1" x14ac:dyDescent="0.25">
      <c r="B53" t="s">
        <v>89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5"/>
    </row>
    <row r="54" spans="2:25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W54" si="88">SUM(L47:L53)</f>
        <v>0</v>
      </c>
      <c r="M54" s="11">
        <f t="shared" si="88"/>
        <v>0</v>
      </c>
      <c r="N54" s="11">
        <f t="shared" si="88"/>
        <v>0</v>
      </c>
      <c r="O54" s="11">
        <f t="shared" si="88"/>
        <v>0</v>
      </c>
      <c r="P54" s="11">
        <f t="shared" si="88"/>
        <v>0</v>
      </c>
      <c r="Q54" s="11">
        <f t="shared" si="88"/>
        <v>0</v>
      </c>
      <c r="R54" s="11">
        <f t="shared" si="88"/>
        <v>0</v>
      </c>
      <c r="S54" s="11">
        <f t="shared" si="88"/>
        <v>0</v>
      </c>
      <c r="T54" s="11">
        <f t="shared" si="88"/>
        <v>0</v>
      </c>
      <c r="U54" s="11">
        <f t="shared" si="88"/>
        <v>0</v>
      </c>
      <c r="V54" s="11">
        <f t="shared" si="88"/>
        <v>0</v>
      </c>
      <c r="W54" s="14">
        <f t="shared" si="88"/>
        <v>0</v>
      </c>
    </row>
    <row r="55" spans="2:25" x14ac:dyDescent="0.25">
      <c r="B55" t="s">
        <v>95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5"/>
    </row>
    <row r="56" spans="2:25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5"/>
    </row>
    <row r="57" spans="2:25" x14ac:dyDescent="0.25">
      <c r="B57" t="s">
        <v>92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5"/>
    </row>
    <row r="58" spans="2:25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5"/>
    </row>
    <row r="59" spans="2:25" x14ac:dyDescent="0.25">
      <c r="B59" t="s">
        <v>99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5"/>
    </row>
    <row r="60" spans="2:25" s="1" customFormat="1" x14ac:dyDescent="0.25">
      <c r="B60" s="1" t="s">
        <v>67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W60" si="89">SUM(L55:L59)</f>
        <v>0</v>
      </c>
      <c r="M60" s="11">
        <f t="shared" si="89"/>
        <v>0</v>
      </c>
      <c r="N60" s="11">
        <f t="shared" si="89"/>
        <v>0</v>
      </c>
      <c r="O60" s="11">
        <f t="shared" si="89"/>
        <v>0</v>
      </c>
      <c r="P60" s="11">
        <f t="shared" si="89"/>
        <v>0</v>
      </c>
      <c r="Q60" s="11">
        <f t="shared" si="89"/>
        <v>0</v>
      </c>
      <c r="R60" s="11">
        <f t="shared" si="89"/>
        <v>0</v>
      </c>
      <c r="S60" s="11">
        <f t="shared" si="89"/>
        <v>0</v>
      </c>
      <c r="T60" s="11">
        <f t="shared" si="89"/>
        <v>0</v>
      </c>
      <c r="U60" s="11">
        <f t="shared" si="89"/>
        <v>0</v>
      </c>
      <c r="V60" s="11">
        <f t="shared" si="89"/>
        <v>0</v>
      </c>
      <c r="W60" s="14">
        <f t="shared" si="89"/>
        <v>0</v>
      </c>
      <c r="X60" s="11"/>
      <c r="Y60" s="11"/>
    </row>
    <row r="61" spans="2:25" x14ac:dyDescent="0.25">
      <c r="B61" t="s">
        <v>90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5"/>
    </row>
    <row r="62" spans="2:25" x14ac:dyDescent="0.25">
      <c r="B62" t="s">
        <v>69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5"/>
    </row>
    <row r="63" spans="2:25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5"/>
    </row>
    <row r="64" spans="2:25" x14ac:dyDescent="0.25">
      <c r="B64" t="s">
        <v>91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5"/>
    </row>
    <row r="65" spans="2:23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W65" si="90">SUM(L60:L64)</f>
        <v>0</v>
      </c>
      <c r="M65" s="11">
        <f t="shared" si="90"/>
        <v>0</v>
      </c>
      <c r="N65" s="11">
        <f t="shared" si="90"/>
        <v>0</v>
      </c>
      <c r="O65" s="11">
        <f t="shared" si="90"/>
        <v>0</v>
      </c>
      <c r="P65" s="11">
        <f t="shared" si="90"/>
        <v>0</v>
      </c>
      <c r="Q65" s="11">
        <f t="shared" si="90"/>
        <v>0</v>
      </c>
      <c r="R65" s="11">
        <f t="shared" si="90"/>
        <v>0</v>
      </c>
      <c r="S65" s="11">
        <f t="shared" si="90"/>
        <v>0</v>
      </c>
      <c r="T65" s="11">
        <f t="shared" si="90"/>
        <v>0</v>
      </c>
      <c r="U65" s="11">
        <f t="shared" si="90"/>
        <v>0</v>
      </c>
      <c r="V65" s="11">
        <f t="shared" si="90"/>
        <v>0</v>
      </c>
      <c r="W65" s="14">
        <f t="shared" si="90"/>
        <v>0</v>
      </c>
    </row>
    <row r="66" spans="2:23" x14ac:dyDescent="0.25">
      <c r="B66" t="s">
        <v>93</v>
      </c>
      <c r="C66" s="10">
        <f t="shared" ref="C66:E66" si="91">C54-C65</f>
        <v>0</v>
      </c>
      <c r="D66" s="10">
        <f t="shared" si="91"/>
        <v>0</v>
      </c>
      <c r="E66" s="10">
        <f t="shared" si="91"/>
        <v>0</v>
      </c>
      <c r="F66" s="10">
        <f>F54-F65</f>
        <v>0</v>
      </c>
      <c r="G66" s="15">
        <f>G54-G65</f>
        <v>0</v>
      </c>
      <c r="L66" s="10">
        <f t="shared" ref="L66:W66" si="92">L54-L65</f>
        <v>0</v>
      </c>
      <c r="M66" s="10">
        <f t="shared" si="92"/>
        <v>0</v>
      </c>
      <c r="N66" s="10">
        <f t="shared" si="92"/>
        <v>0</v>
      </c>
      <c r="O66" s="10">
        <f t="shared" si="92"/>
        <v>0</v>
      </c>
      <c r="P66" s="10">
        <f t="shared" si="92"/>
        <v>0</v>
      </c>
      <c r="Q66" s="10">
        <f t="shared" si="92"/>
        <v>0</v>
      </c>
      <c r="R66" s="10">
        <f t="shared" si="92"/>
        <v>0</v>
      </c>
      <c r="S66" s="10">
        <f t="shared" si="92"/>
        <v>0</v>
      </c>
      <c r="T66" s="10">
        <f t="shared" si="92"/>
        <v>0</v>
      </c>
      <c r="U66" s="10">
        <f t="shared" si="92"/>
        <v>0</v>
      </c>
      <c r="V66" s="10">
        <f t="shared" si="92"/>
        <v>0</v>
      </c>
      <c r="W66" s="15">
        <f t="shared" si="92"/>
        <v>0</v>
      </c>
    </row>
    <row r="68" spans="2:23" s="1" customFormat="1" x14ac:dyDescent="0.25">
      <c r="B68" s="1" t="s">
        <v>101</v>
      </c>
      <c r="C68" s="59"/>
      <c r="D68" s="59"/>
      <c r="E68" s="59"/>
      <c r="F68" s="59"/>
      <c r="G68" s="60"/>
      <c r="W68" s="16"/>
    </row>
    <row r="86" spans="7:23" s="9" customFormat="1" x14ac:dyDescent="0.25">
      <c r="G86" s="42"/>
      <c r="W86" s="42"/>
    </row>
    <row r="87" spans="7:23" s="1" customFormat="1" x14ac:dyDescent="0.25">
      <c r="G87" s="16"/>
      <c r="W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42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42</v>
      </c>
      <c r="B1" t="s">
        <v>55</v>
      </c>
      <c r="C1" s="17" t="s">
        <v>56</v>
      </c>
    </row>
    <row r="2" spans="1:13" x14ac:dyDescent="0.25">
      <c r="B2" s="12"/>
      <c r="C2" s="18"/>
      <c r="E2" t="s">
        <v>55</v>
      </c>
      <c r="F2" t="s">
        <v>57</v>
      </c>
      <c r="M2" t="s">
        <v>58</v>
      </c>
    </row>
    <row r="3" spans="1:13" x14ac:dyDescent="0.25">
      <c r="B3" s="12"/>
      <c r="C3" s="18"/>
      <c r="E3" s="12">
        <v>45328</v>
      </c>
      <c r="F3" t="s">
        <v>60</v>
      </c>
      <c r="M3" s="12"/>
    </row>
    <row r="4" spans="1:13" x14ac:dyDescent="0.25">
      <c r="B4" s="12"/>
      <c r="C4" s="18"/>
      <c r="E4" s="12">
        <v>45302</v>
      </c>
      <c r="F4" t="s">
        <v>60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114</v>
      </c>
      <c r="H1" s="143" t="s">
        <v>115</v>
      </c>
      <c r="I1" s="144"/>
      <c r="J1" s="144"/>
      <c r="K1" s="144"/>
      <c r="L1" s="144"/>
      <c r="M1" s="145"/>
    </row>
    <row r="2" spans="1:13" ht="15.75" thickBot="1" x14ac:dyDescent="0.3">
      <c r="D2" t="e">
        <f>C2/C3-1</f>
        <v>#DIV/0!</v>
      </c>
      <c r="H2" s="71"/>
      <c r="I2" s="72"/>
      <c r="J2" s="72"/>
      <c r="K2" s="72"/>
      <c r="L2" s="72"/>
      <c r="M2" s="73"/>
    </row>
    <row r="3" spans="1:13" ht="15.75" thickBot="1" x14ac:dyDescent="0.3">
      <c r="D3" t="e">
        <f t="shared" ref="D3:D66" si="0">C3/C4-1</f>
        <v>#DIV/0!</v>
      </c>
      <c r="H3" s="74" t="s">
        <v>116</v>
      </c>
      <c r="I3" s="75" t="s">
        <v>117</v>
      </c>
      <c r="J3" s="76" t="s">
        <v>118</v>
      </c>
      <c r="K3" s="77" t="s">
        <v>119</v>
      </c>
      <c r="L3" s="77" t="s">
        <v>120</v>
      </c>
      <c r="M3" s="78" t="s">
        <v>121</v>
      </c>
    </row>
    <row r="4" spans="1:13" x14ac:dyDescent="0.25">
      <c r="D4" t="e">
        <f t="shared" si="0"/>
        <v>#DIV/0!</v>
      </c>
      <c r="H4" s="79" t="e">
        <f>$I$19-3*$I$23</f>
        <v>#DIV/0!</v>
      </c>
      <c r="I4" s="80" t="e">
        <f>H4</f>
        <v>#DIV/0!</v>
      </c>
      <c r="J4" s="81">
        <f>COUNTIF(D:D,"&lt;="&amp;H4)</f>
        <v>67</v>
      </c>
      <c r="K4" s="81" t="e">
        <f>"Less than "&amp;TEXT(H4,"0,00%")</f>
        <v>#DIV/0!</v>
      </c>
      <c r="L4" s="82" t="e">
        <f>J4/$I$31</f>
        <v>#DIV/0!</v>
      </c>
      <c r="M4" s="83" t="e">
        <f>L4</f>
        <v>#DIV/0!</v>
      </c>
    </row>
    <row r="5" spans="1:13" x14ac:dyDescent="0.25">
      <c r="D5" t="e">
        <f t="shared" si="0"/>
        <v>#DIV/0!</v>
      </c>
      <c r="H5" s="84" t="e">
        <f>$I$19-2.4*$I$23</f>
        <v>#DIV/0!</v>
      </c>
      <c r="I5" s="85" t="e">
        <f>H5</f>
        <v>#DIV/0!</v>
      </c>
      <c r="J5" s="86">
        <f>COUNTIFS(D:D,"&lt;="&amp;H5,D:D,"&gt;"&amp;H4)</f>
        <v>67</v>
      </c>
      <c r="K5" s="87" t="e">
        <f t="shared" ref="K5:K14" si="1">TEXT(H4,"0,00%")&amp;" to "&amp;TEXT(H5,"0,00%")</f>
        <v>#DIV/0!</v>
      </c>
      <c r="L5" s="88" t="e">
        <f>J5/$I$31</f>
        <v>#DIV/0!</v>
      </c>
      <c r="M5" s="89" t="e">
        <f>M4+L5</f>
        <v>#DIV/0!</v>
      </c>
    </row>
    <row r="6" spans="1:13" x14ac:dyDescent="0.25">
      <c r="D6" t="e">
        <f t="shared" si="0"/>
        <v>#DIV/0!</v>
      </c>
      <c r="H6" s="84" t="e">
        <f>$I$19-1.8*$I$23</f>
        <v>#DIV/0!</v>
      </c>
      <c r="I6" s="85" t="e">
        <f t="shared" ref="I6:I14" si="2">H6</f>
        <v>#DIV/0!</v>
      </c>
      <c r="J6" s="86">
        <f t="shared" ref="J6:J14" si="3">COUNTIFS(D:D,"&lt;="&amp;H6,D:D,"&gt;"&amp;H5)</f>
        <v>67</v>
      </c>
      <c r="K6" s="87" t="e">
        <f t="shared" si="1"/>
        <v>#DIV/0!</v>
      </c>
      <c r="L6" s="88" t="e">
        <f t="shared" ref="L6:L15" si="4">J6/$I$31</f>
        <v>#DIV/0!</v>
      </c>
      <c r="M6" s="89" t="e">
        <f t="shared" ref="M6:M15" si="5">M5+L6</f>
        <v>#DIV/0!</v>
      </c>
    </row>
    <row r="7" spans="1:13" x14ac:dyDescent="0.25">
      <c r="D7" t="e">
        <f t="shared" si="0"/>
        <v>#DIV/0!</v>
      </c>
      <c r="H7" s="84" t="e">
        <f>$I$19-1.2*$I$23</f>
        <v>#DIV/0!</v>
      </c>
      <c r="I7" s="85" t="e">
        <f t="shared" si="2"/>
        <v>#DIV/0!</v>
      </c>
      <c r="J7" s="86">
        <f t="shared" si="3"/>
        <v>67</v>
      </c>
      <c r="K7" s="87" t="e">
        <f t="shared" si="1"/>
        <v>#DIV/0!</v>
      </c>
      <c r="L7" s="88" t="e">
        <f t="shared" si="4"/>
        <v>#DIV/0!</v>
      </c>
      <c r="M7" s="89" t="e">
        <f t="shared" si="5"/>
        <v>#DIV/0!</v>
      </c>
    </row>
    <row r="8" spans="1:13" x14ac:dyDescent="0.25">
      <c r="D8" t="e">
        <f t="shared" si="0"/>
        <v>#DIV/0!</v>
      </c>
      <c r="H8" s="84" t="e">
        <f>$I$19-0.6*$I$23</f>
        <v>#DIV/0!</v>
      </c>
      <c r="I8" s="85" t="e">
        <f t="shared" si="2"/>
        <v>#DIV/0!</v>
      </c>
      <c r="J8" s="86">
        <f t="shared" si="3"/>
        <v>67</v>
      </c>
      <c r="K8" s="87" t="e">
        <f t="shared" si="1"/>
        <v>#DIV/0!</v>
      </c>
      <c r="L8" s="88" t="e">
        <f t="shared" si="4"/>
        <v>#DIV/0!</v>
      </c>
      <c r="M8" s="89" t="e">
        <f t="shared" si="5"/>
        <v>#DIV/0!</v>
      </c>
    </row>
    <row r="9" spans="1:13" x14ac:dyDescent="0.25">
      <c r="D9" t="e">
        <f t="shared" si="0"/>
        <v>#DIV/0!</v>
      </c>
      <c r="H9" s="84" t="e">
        <f>$I$19</f>
        <v>#DIV/0!</v>
      </c>
      <c r="I9" s="85" t="e">
        <f t="shared" si="2"/>
        <v>#DIV/0!</v>
      </c>
      <c r="J9" s="86">
        <f t="shared" si="3"/>
        <v>67</v>
      </c>
      <c r="K9" s="87" t="e">
        <f t="shared" si="1"/>
        <v>#DIV/0!</v>
      </c>
      <c r="L9" s="88" t="e">
        <f t="shared" si="4"/>
        <v>#DIV/0!</v>
      </c>
      <c r="M9" s="89" t="e">
        <f t="shared" si="5"/>
        <v>#DIV/0!</v>
      </c>
    </row>
    <row r="10" spans="1:13" x14ac:dyDescent="0.25">
      <c r="D10" t="e">
        <f t="shared" si="0"/>
        <v>#DIV/0!</v>
      </c>
      <c r="H10" s="84" t="e">
        <f>$I$19+0.6*$I$23</f>
        <v>#DIV/0!</v>
      </c>
      <c r="I10" s="85" t="e">
        <f t="shared" si="2"/>
        <v>#DIV/0!</v>
      </c>
      <c r="J10" s="86">
        <f t="shared" si="3"/>
        <v>67</v>
      </c>
      <c r="K10" s="87" t="e">
        <f t="shared" si="1"/>
        <v>#DIV/0!</v>
      </c>
      <c r="L10" s="88" t="e">
        <f t="shared" si="4"/>
        <v>#DIV/0!</v>
      </c>
      <c r="M10" s="89" t="e">
        <f t="shared" si="5"/>
        <v>#DIV/0!</v>
      </c>
    </row>
    <row r="11" spans="1:13" x14ac:dyDescent="0.25">
      <c r="D11" t="e">
        <f t="shared" si="0"/>
        <v>#DIV/0!</v>
      </c>
      <c r="H11" s="84" t="e">
        <f>$I$19+1.2*$I$23</f>
        <v>#DIV/0!</v>
      </c>
      <c r="I11" s="85" t="e">
        <f t="shared" si="2"/>
        <v>#DIV/0!</v>
      </c>
      <c r="J11" s="86">
        <f t="shared" si="3"/>
        <v>67</v>
      </c>
      <c r="K11" s="87" t="e">
        <f t="shared" si="1"/>
        <v>#DIV/0!</v>
      </c>
      <c r="L11" s="88" t="e">
        <f t="shared" si="4"/>
        <v>#DIV/0!</v>
      </c>
      <c r="M11" s="89" t="e">
        <f t="shared" si="5"/>
        <v>#DIV/0!</v>
      </c>
    </row>
    <row r="12" spans="1:13" x14ac:dyDescent="0.25">
      <c r="D12" t="e">
        <f t="shared" si="0"/>
        <v>#DIV/0!</v>
      </c>
      <c r="H12" s="84" t="e">
        <f>$I$19+1.8*$I$23</f>
        <v>#DIV/0!</v>
      </c>
      <c r="I12" s="85" t="e">
        <f t="shared" si="2"/>
        <v>#DIV/0!</v>
      </c>
      <c r="J12" s="86">
        <f t="shared" si="3"/>
        <v>67</v>
      </c>
      <c r="K12" s="87" t="e">
        <f t="shared" si="1"/>
        <v>#DIV/0!</v>
      </c>
      <c r="L12" s="88" t="e">
        <f t="shared" si="4"/>
        <v>#DIV/0!</v>
      </c>
      <c r="M12" s="89" t="e">
        <f t="shared" si="5"/>
        <v>#DIV/0!</v>
      </c>
    </row>
    <row r="13" spans="1:13" x14ac:dyDescent="0.25">
      <c r="D13" t="e">
        <f t="shared" si="0"/>
        <v>#DIV/0!</v>
      </c>
      <c r="H13" s="84" t="e">
        <f>$I$19+2.4*$I$23</f>
        <v>#DIV/0!</v>
      </c>
      <c r="I13" s="85" t="e">
        <f t="shared" si="2"/>
        <v>#DIV/0!</v>
      </c>
      <c r="J13" s="86">
        <f t="shared" si="3"/>
        <v>67</v>
      </c>
      <c r="K13" s="87" t="e">
        <f t="shared" si="1"/>
        <v>#DIV/0!</v>
      </c>
      <c r="L13" s="88" t="e">
        <f t="shared" si="4"/>
        <v>#DIV/0!</v>
      </c>
      <c r="M13" s="89" t="e">
        <f t="shared" si="5"/>
        <v>#DIV/0!</v>
      </c>
    </row>
    <row r="14" spans="1:13" x14ac:dyDescent="0.25">
      <c r="D14" t="e">
        <f t="shared" si="0"/>
        <v>#DIV/0!</v>
      </c>
      <c r="H14" s="84" t="e">
        <f>$I$19+3*$I$23</f>
        <v>#DIV/0!</v>
      </c>
      <c r="I14" s="85" t="e">
        <f t="shared" si="2"/>
        <v>#DIV/0!</v>
      </c>
      <c r="J14" s="86">
        <f t="shared" si="3"/>
        <v>67</v>
      </c>
      <c r="K14" s="87" t="e">
        <f t="shared" si="1"/>
        <v>#DIV/0!</v>
      </c>
      <c r="L14" s="88" t="e">
        <f t="shared" si="4"/>
        <v>#DIV/0!</v>
      </c>
      <c r="M14" s="89" t="e">
        <f t="shared" si="5"/>
        <v>#DIV/0!</v>
      </c>
    </row>
    <row r="15" spans="1:13" ht="15.75" thickBot="1" x14ac:dyDescent="0.3">
      <c r="D15" t="e">
        <f t="shared" si="0"/>
        <v>#DIV/0!</v>
      </c>
      <c r="H15" s="90"/>
      <c r="I15" s="91" t="s">
        <v>122</v>
      </c>
      <c r="J15" s="91">
        <f>COUNTIF(D:D,"&gt;"&amp;H14)</f>
        <v>67</v>
      </c>
      <c r="K15" s="91" t="e">
        <f>"Greater than "&amp;TEXT(H14,"0,00%")</f>
        <v>#DIV/0!</v>
      </c>
      <c r="L15" s="92" t="e">
        <f t="shared" si="4"/>
        <v>#DIV/0!</v>
      </c>
      <c r="M15" s="92" t="e">
        <f t="shared" si="5"/>
        <v>#DIV/0!</v>
      </c>
    </row>
    <row r="16" spans="1:13" ht="15.75" thickBot="1" x14ac:dyDescent="0.3">
      <c r="D16" t="e">
        <f t="shared" si="0"/>
        <v>#DIV/0!</v>
      </c>
      <c r="H16" s="93"/>
      <c r="M16" s="94"/>
    </row>
    <row r="17" spans="4:13" x14ac:dyDescent="0.25">
      <c r="D17" t="e">
        <f t="shared" si="0"/>
        <v>#DIV/0!</v>
      </c>
      <c r="H17" s="146" t="s">
        <v>153</v>
      </c>
      <c r="I17" s="147"/>
      <c r="M17" s="94"/>
    </row>
    <row r="18" spans="4:13" x14ac:dyDescent="0.25">
      <c r="D18" t="e">
        <f t="shared" si="0"/>
        <v>#DIV/0!</v>
      </c>
      <c r="H18" s="148"/>
      <c r="I18" s="149"/>
      <c r="M18" s="94"/>
    </row>
    <row r="19" spans="4:13" x14ac:dyDescent="0.25">
      <c r="D19" t="e">
        <f t="shared" si="0"/>
        <v>#DIV/0!</v>
      </c>
      <c r="H19" s="95" t="s">
        <v>123</v>
      </c>
      <c r="I19" s="132" t="e">
        <f>AVERAGE(D:D)</f>
        <v>#DIV/0!</v>
      </c>
      <c r="M19" s="94"/>
    </row>
    <row r="20" spans="4:13" x14ac:dyDescent="0.25">
      <c r="D20" t="e">
        <f t="shared" si="0"/>
        <v>#DIV/0!</v>
      </c>
      <c r="H20" s="95" t="s">
        <v>124</v>
      </c>
      <c r="I20" s="132" t="e">
        <f>_xlfn.STDEV.S(D:D)/SQRT(COUNT(D:D))</f>
        <v>#DIV/0!</v>
      </c>
      <c r="M20" s="94"/>
    </row>
    <row r="21" spans="4:13" x14ac:dyDescent="0.25">
      <c r="D21" t="e">
        <f t="shared" si="0"/>
        <v>#DIV/0!</v>
      </c>
      <c r="H21" s="95" t="s">
        <v>125</v>
      </c>
      <c r="I21" s="132" t="e">
        <f>MEDIAN(D:D)</f>
        <v>#DIV/0!</v>
      </c>
      <c r="M21" s="94"/>
    </row>
    <row r="22" spans="4:13" x14ac:dyDescent="0.25">
      <c r="D22" t="e">
        <f t="shared" si="0"/>
        <v>#DIV/0!</v>
      </c>
      <c r="H22" s="95" t="s">
        <v>126</v>
      </c>
      <c r="I22" s="132" t="e">
        <f>MODE(D:D)</f>
        <v>#DIV/0!</v>
      </c>
      <c r="M22" s="94"/>
    </row>
    <row r="23" spans="4:13" x14ac:dyDescent="0.25">
      <c r="D23" t="e">
        <f t="shared" si="0"/>
        <v>#DIV/0!</v>
      </c>
      <c r="H23" s="95" t="s">
        <v>127</v>
      </c>
      <c r="I23" s="132" t="e">
        <f>_xlfn.STDEV.S(D:D)</f>
        <v>#DIV/0!</v>
      </c>
      <c r="M23" s="94"/>
    </row>
    <row r="24" spans="4:13" x14ac:dyDescent="0.25">
      <c r="D24" t="e">
        <f t="shared" si="0"/>
        <v>#DIV/0!</v>
      </c>
      <c r="H24" s="95" t="s">
        <v>128</v>
      </c>
      <c r="I24" s="132" t="e">
        <f>_xlfn.VAR.S(D:D)</f>
        <v>#DIV/0!</v>
      </c>
      <c r="M24" s="94"/>
    </row>
    <row r="25" spans="4:13" x14ac:dyDescent="0.25">
      <c r="D25" t="e">
        <f t="shared" si="0"/>
        <v>#DIV/0!</v>
      </c>
      <c r="H25" s="95" t="s">
        <v>129</v>
      </c>
      <c r="I25" s="133" t="e">
        <f>KURT(D:D)</f>
        <v>#DIV/0!</v>
      </c>
      <c r="M25" s="94"/>
    </row>
    <row r="26" spans="4:13" x14ac:dyDescent="0.25">
      <c r="D26" t="e">
        <f t="shared" si="0"/>
        <v>#DIV/0!</v>
      </c>
      <c r="H26" s="95" t="s">
        <v>130</v>
      </c>
      <c r="I26" s="133" t="e">
        <f>SKEW(D:D)</f>
        <v>#DIV/0!</v>
      </c>
      <c r="M26" s="94"/>
    </row>
    <row r="27" spans="4:13" x14ac:dyDescent="0.25">
      <c r="D27" t="e">
        <f t="shared" si="0"/>
        <v>#DIV/0!</v>
      </c>
      <c r="H27" s="95" t="s">
        <v>119</v>
      </c>
      <c r="I27" s="132" t="e">
        <f>I29-I28</f>
        <v>#DIV/0!</v>
      </c>
      <c r="M27" s="94"/>
    </row>
    <row r="28" spans="4:13" x14ac:dyDescent="0.25">
      <c r="D28" t="e">
        <f t="shared" si="0"/>
        <v>#DIV/0!</v>
      </c>
      <c r="H28" s="95" t="s">
        <v>131</v>
      </c>
      <c r="I28" s="132" t="e">
        <f>MIN(D:D)</f>
        <v>#DIV/0!</v>
      </c>
      <c r="M28" s="94"/>
    </row>
    <row r="29" spans="4:13" x14ac:dyDescent="0.25">
      <c r="D29" t="e">
        <f t="shared" si="0"/>
        <v>#DIV/0!</v>
      </c>
      <c r="H29" s="95" t="s">
        <v>132</v>
      </c>
      <c r="I29" s="132" t="e">
        <f>MAX(D:D)</f>
        <v>#DIV/0!</v>
      </c>
      <c r="M29" s="94"/>
    </row>
    <row r="30" spans="4:13" x14ac:dyDescent="0.25">
      <c r="D30" t="e">
        <f t="shared" si="0"/>
        <v>#DIV/0!</v>
      </c>
      <c r="H30" s="95" t="s">
        <v>133</v>
      </c>
      <c r="I30" s="133" t="e">
        <f>SUM(D:D)</f>
        <v>#DIV/0!</v>
      </c>
      <c r="M30" s="94"/>
    </row>
    <row r="31" spans="4:13" ht="15.75" thickBot="1" x14ac:dyDescent="0.3">
      <c r="D31" t="e">
        <f t="shared" si="0"/>
        <v>#DIV/0!</v>
      </c>
      <c r="H31" s="96" t="s">
        <v>134</v>
      </c>
      <c r="I31" s="73">
        <f>COUNT(D:D)</f>
        <v>0</v>
      </c>
      <c r="M31" s="94"/>
    </row>
    <row r="32" spans="4:13" ht="15.75" thickBot="1" x14ac:dyDescent="0.3">
      <c r="D32" t="e">
        <f t="shared" si="0"/>
        <v>#DIV/0!</v>
      </c>
      <c r="H32" s="98"/>
      <c r="M32" s="94"/>
    </row>
    <row r="33" spans="4:13" x14ac:dyDescent="0.25">
      <c r="D33" t="e">
        <f t="shared" si="0"/>
        <v>#DIV/0!</v>
      </c>
      <c r="H33" s="99"/>
      <c r="I33" s="100" t="s">
        <v>135</v>
      </c>
      <c r="J33" s="100" t="s">
        <v>134</v>
      </c>
      <c r="K33" s="100" t="s">
        <v>136</v>
      </c>
      <c r="L33" s="101" t="s">
        <v>137</v>
      </c>
      <c r="M33" s="94"/>
    </row>
    <row r="34" spans="4:13" x14ac:dyDescent="0.25">
      <c r="D34" t="e">
        <f t="shared" si="0"/>
        <v>#DIV/0!</v>
      </c>
      <c r="H34" s="102" t="s">
        <v>138</v>
      </c>
      <c r="I34" s="88" t="e">
        <f>AVERAGEIF(D:D,"&gt;0")</f>
        <v>#DIV/0!</v>
      </c>
      <c r="J34" s="86">
        <f>COUNTIF(D:D,"&gt;0")</f>
        <v>0</v>
      </c>
      <c r="K34" s="88" t="e">
        <f>J34/$I$31</f>
        <v>#DIV/0!</v>
      </c>
      <c r="L34" s="89" t="e">
        <f>K34*I34</f>
        <v>#DIV/0!</v>
      </c>
      <c r="M34" s="94"/>
    </row>
    <row r="35" spans="4:13" x14ac:dyDescent="0.25">
      <c r="D35" t="e">
        <f t="shared" si="0"/>
        <v>#DIV/0!</v>
      </c>
      <c r="H35" s="102" t="s">
        <v>139</v>
      </c>
      <c r="I35" s="88" t="e">
        <f>AVERAGEIF(D:D,"&lt;0")</f>
        <v>#DIV/0!</v>
      </c>
      <c r="J35" s="86">
        <f>COUNTIF(D:D,"&lt;0")</f>
        <v>0</v>
      </c>
      <c r="K35" s="88" t="e">
        <f>J35/$I$31</f>
        <v>#DIV/0!</v>
      </c>
      <c r="L35" s="89" t="e">
        <f t="shared" ref="L35:L36" si="6">K35*I35</f>
        <v>#DIV/0!</v>
      </c>
      <c r="M35" s="94"/>
    </row>
    <row r="36" spans="4:13" ht="15.75" thickBot="1" x14ac:dyDescent="0.3">
      <c r="D36" t="e">
        <f t="shared" si="0"/>
        <v>#DIV/0!</v>
      </c>
      <c r="H36" s="103" t="s">
        <v>140</v>
      </c>
      <c r="I36" s="91">
        <v>0</v>
      </c>
      <c r="J36" s="91">
        <f>COUNTIF(D:D,"0")</f>
        <v>0</v>
      </c>
      <c r="K36" s="104" t="e">
        <f>J36/$I$31</f>
        <v>#DIV/0!</v>
      </c>
      <c r="L36" s="92" t="e">
        <f t="shared" si="6"/>
        <v>#DIV/0!</v>
      </c>
      <c r="M36" s="94"/>
    </row>
    <row r="37" spans="4:13" ht="15.75" thickBot="1" x14ac:dyDescent="0.3">
      <c r="D37" t="e">
        <f t="shared" si="0"/>
        <v>#DIV/0!</v>
      </c>
      <c r="H37" s="98"/>
      <c r="I37" s="105"/>
      <c r="J37" s="105"/>
      <c r="K37" s="105"/>
      <c r="L37" s="105"/>
      <c r="M37" s="94"/>
    </row>
    <row r="38" spans="4:13" x14ac:dyDescent="0.25">
      <c r="D38" t="e">
        <f t="shared" si="0"/>
        <v>#DIV/0!</v>
      </c>
      <c r="H38" s="79" t="s">
        <v>141</v>
      </c>
      <c r="I38" s="100" t="s">
        <v>142</v>
      </c>
      <c r="J38" s="100" t="s">
        <v>143</v>
      </c>
      <c r="K38" s="100" t="s">
        <v>144</v>
      </c>
      <c r="L38" s="100" t="s">
        <v>145</v>
      </c>
      <c r="M38" s="101" t="s">
        <v>146</v>
      </c>
    </row>
    <row r="39" spans="4:13" x14ac:dyDescent="0.25">
      <c r="D39" t="e">
        <f t="shared" si="0"/>
        <v>#DIV/0!</v>
      </c>
      <c r="H39" s="106">
        <v>1</v>
      </c>
      <c r="I39" s="88" t="e">
        <f>$I$19+($H39*$I$23)</f>
        <v>#DIV/0!</v>
      </c>
      <c r="J39" s="88" t="e">
        <f>$I$19-($H39*$I$23)</f>
        <v>#DIV/0!</v>
      </c>
      <c r="K39" s="86">
        <f>COUNTIFS(D:D,"&lt;"&amp;I39,D:D,"&gt;"&amp;J39)</f>
        <v>67</v>
      </c>
      <c r="L39" s="88" t="e">
        <f>K39/$I$31</f>
        <v>#DIV/0!</v>
      </c>
      <c r="M39" s="89">
        <v>0.68269999999999997</v>
      </c>
    </row>
    <row r="40" spans="4:13" x14ac:dyDescent="0.25">
      <c r="D40" t="e">
        <f t="shared" si="0"/>
        <v>#DIV/0!</v>
      </c>
      <c r="H40" s="106">
        <v>2</v>
      </c>
      <c r="I40" s="88" t="e">
        <f>$I$19+($H40*$I$23)</f>
        <v>#DIV/0!</v>
      </c>
      <c r="J40" s="88" t="e">
        <f>$I$19-($H40*$I$23)</f>
        <v>#DIV/0!</v>
      </c>
      <c r="K40" s="86">
        <f>COUNTIFS(D:D,"&lt;"&amp;I40,D:D,"&gt;"&amp;J40)</f>
        <v>67</v>
      </c>
      <c r="L40" s="88" t="e">
        <f>K40/$I$31</f>
        <v>#DIV/0!</v>
      </c>
      <c r="M40" s="89">
        <v>0.95450000000000002</v>
      </c>
    </row>
    <row r="41" spans="4:13" x14ac:dyDescent="0.25">
      <c r="D41" t="e">
        <f t="shared" si="0"/>
        <v>#DIV/0!</v>
      </c>
      <c r="H41" s="106">
        <v>3</v>
      </c>
      <c r="I41" s="88" t="e">
        <f>$I$19+($H41*$I$23)</f>
        <v>#DIV/0!</v>
      </c>
      <c r="J41" s="88" t="e">
        <f>$I$19-($H41*$I$23)</f>
        <v>#DIV/0!</v>
      </c>
      <c r="K41" s="86">
        <f>COUNTIFS(D:D,"&lt;"&amp;I41,D:D,"&gt;"&amp;J41)</f>
        <v>67</v>
      </c>
      <c r="L41" s="88" t="e">
        <f>K41/$I$31</f>
        <v>#DIV/0!</v>
      </c>
      <c r="M41" s="107">
        <v>0.99729999999999996</v>
      </c>
    </row>
    <row r="42" spans="4:13" ht="15.75" thickBot="1" x14ac:dyDescent="0.3">
      <c r="D42" t="e">
        <f t="shared" si="0"/>
        <v>#DIV/0!</v>
      </c>
      <c r="H42" s="84"/>
      <c r="M42" s="107"/>
    </row>
    <row r="43" spans="4:13" ht="15.75" thickBot="1" x14ac:dyDescent="0.3">
      <c r="D43" t="e">
        <f t="shared" si="0"/>
        <v>#DIV/0!</v>
      </c>
      <c r="H43" s="150" t="s">
        <v>147</v>
      </c>
      <c r="I43" s="151"/>
      <c r="J43" s="151"/>
      <c r="K43" s="151"/>
      <c r="L43" s="151"/>
      <c r="M43" s="152"/>
    </row>
    <row r="44" spans="4:13" x14ac:dyDescent="0.25">
      <c r="D44" t="e">
        <f t="shared" si="0"/>
        <v>#DIV/0!</v>
      </c>
      <c r="H44" s="108">
        <v>0.01</v>
      </c>
      <c r="I44" s="109" t="e">
        <f t="shared" ref="I44:I58" si="7">_xlfn.PERCENTILE.INC(D:D,H44)</f>
        <v>#DIV/0!</v>
      </c>
      <c r="J44" s="110">
        <v>0.2</v>
      </c>
      <c r="K44" s="109" t="e">
        <f t="shared" ref="K44:K56" si="8">_xlfn.PERCENTILE.INC(D:D,J44)</f>
        <v>#DIV/0!</v>
      </c>
      <c r="L44" s="110">
        <v>0.85</v>
      </c>
      <c r="M44" s="111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12">
        <v>0.02</v>
      </c>
      <c r="I45" s="113" t="e">
        <f t="shared" si="7"/>
        <v>#DIV/0!</v>
      </c>
      <c r="J45" s="114">
        <v>0.25</v>
      </c>
      <c r="K45" s="113" t="e">
        <f t="shared" si="8"/>
        <v>#DIV/0!</v>
      </c>
      <c r="L45" s="114">
        <v>0.86</v>
      </c>
      <c r="M45" s="115" t="e">
        <f t="shared" si="9"/>
        <v>#DIV/0!</v>
      </c>
    </row>
    <row r="46" spans="4:13" x14ac:dyDescent="0.25">
      <c r="D46" t="e">
        <f t="shared" si="0"/>
        <v>#DIV/0!</v>
      </c>
      <c r="H46" s="112">
        <v>0.03</v>
      </c>
      <c r="I46" s="113" t="e">
        <f t="shared" si="7"/>
        <v>#DIV/0!</v>
      </c>
      <c r="J46" s="114">
        <v>0.3</v>
      </c>
      <c r="K46" s="113" t="e">
        <f t="shared" si="8"/>
        <v>#DIV/0!</v>
      </c>
      <c r="L46" s="114">
        <v>0.87</v>
      </c>
      <c r="M46" s="115" t="e">
        <f t="shared" si="9"/>
        <v>#DIV/0!</v>
      </c>
    </row>
    <row r="47" spans="4:13" x14ac:dyDescent="0.25">
      <c r="D47" t="e">
        <f t="shared" si="0"/>
        <v>#DIV/0!</v>
      </c>
      <c r="H47" s="112">
        <v>0.04</v>
      </c>
      <c r="I47" s="113" t="e">
        <f t="shared" si="7"/>
        <v>#DIV/0!</v>
      </c>
      <c r="J47" s="114">
        <v>0.35</v>
      </c>
      <c r="K47" s="113" t="e">
        <f t="shared" si="8"/>
        <v>#DIV/0!</v>
      </c>
      <c r="L47" s="114">
        <v>0.88</v>
      </c>
      <c r="M47" s="115" t="e">
        <f t="shared" si="9"/>
        <v>#DIV/0!</v>
      </c>
    </row>
    <row r="48" spans="4:13" x14ac:dyDescent="0.25">
      <c r="D48" t="e">
        <f t="shared" si="0"/>
        <v>#DIV/0!</v>
      </c>
      <c r="H48" s="112">
        <v>0.05</v>
      </c>
      <c r="I48" s="113" t="e">
        <f t="shared" si="7"/>
        <v>#DIV/0!</v>
      </c>
      <c r="J48" s="114">
        <v>0.4</v>
      </c>
      <c r="K48" s="113" t="e">
        <f t="shared" si="8"/>
        <v>#DIV/0!</v>
      </c>
      <c r="L48" s="114">
        <v>0.89</v>
      </c>
      <c r="M48" s="115" t="e">
        <f t="shared" si="9"/>
        <v>#DIV/0!</v>
      </c>
    </row>
    <row r="49" spans="4:13" x14ac:dyDescent="0.25">
      <c r="D49" t="e">
        <f t="shared" si="0"/>
        <v>#DIV/0!</v>
      </c>
      <c r="H49" s="112">
        <v>0.06</v>
      </c>
      <c r="I49" s="113" t="e">
        <f t="shared" si="7"/>
        <v>#DIV/0!</v>
      </c>
      <c r="J49" s="114">
        <v>0.45</v>
      </c>
      <c r="K49" s="113" t="e">
        <f t="shared" si="8"/>
        <v>#DIV/0!</v>
      </c>
      <c r="L49" s="114">
        <v>0.9</v>
      </c>
      <c r="M49" s="115" t="e">
        <f t="shared" si="9"/>
        <v>#DIV/0!</v>
      </c>
    </row>
    <row r="50" spans="4:13" x14ac:dyDescent="0.25">
      <c r="D50" t="e">
        <f t="shared" si="0"/>
        <v>#DIV/0!</v>
      </c>
      <c r="H50" s="112">
        <v>7.0000000000000007E-2</v>
      </c>
      <c r="I50" s="113" t="e">
        <f t="shared" si="7"/>
        <v>#DIV/0!</v>
      </c>
      <c r="J50" s="114">
        <v>0.5</v>
      </c>
      <c r="K50" s="113" t="e">
        <f t="shared" si="8"/>
        <v>#DIV/0!</v>
      </c>
      <c r="L50" s="114">
        <v>0.91</v>
      </c>
      <c r="M50" s="115" t="e">
        <f t="shared" si="9"/>
        <v>#DIV/0!</v>
      </c>
    </row>
    <row r="51" spans="4:13" x14ac:dyDescent="0.25">
      <c r="D51" t="e">
        <f t="shared" si="0"/>
        <v>#DIV/0!</v>
      </c>
      <c r="H51" s="112">
        <v>0.08</v>
      </c>
      <c r="I51" s="113" t="e">
        <f t="shared" si="7"/>
        <v>#DIV/0!</v>
      </c>
      <c r="J51" s="114">
        <v>0.55000000000000004</v>
      </c>
      <c r="K51" s="113" t="e">
        <f t="shared" si="8"/>
        <v>#DIV/0!</v>
      </c>
      <c r="L51" s="114">
        <v>0.92</v>
      </c>
      <c r="M51" s="115" t="e">
        <f t="shared" si="9"/>
        <v>#DIV/0!</v>
      </c>
    </row>
    <row r="52" spans="4:13" x14ac:dyDescent="0.25">
      <c r="D52" t="e">
        <f t="shared" si="0"/>
        <v>#DIV/0!</v>
      </c>
      <c r="H52" s="112">
        <v>0.09</v>
      </c>
      <c r="I52" s="113" t="e">
        <f t="shared" si="7"/>
        <v>#DIV/0!</v>
      </c>
      <c r="J52" s="114">
        <v>0.6</v>
      </c>
      <c r="K52" s="113" t="e">
        <f t="shared" si="8"/>
        <v>#DIV/0!</v>
      </c>
      <c r="L52" s="114">
        <v>0.93</v>
      </c>
      <c r="M52" s="115" t="e">
        <f t="shared" si="9"/>
        <v>#DIV/0!</v>
      </c>
    </row>
    <row r="53" spans="4:13" x14ac:dyDescent="0.25">
      <c r="D53" t="e">
        <f t="shared" si="0"/>
        <v>#DIV/0!</v>
      </c>
      <c r="H53" s="112">
        <v>0.1</v>
      </c>
      <c r="I53" s="113" t="e">
        <f t="shared" si="7"/>
        <v>#DIV/0!</v>
      </c>
      <c r="J53" s="114">
        <v>0.65</v>
      </c>
      <c r="K53" s="113" t="e">
        <f t="shared" si="8"/>
        <v>#DIV/0!</v>
      </c>
      <c r="L53" s="114">
        <v>0.94</v>
      </c>
      <c r="M53" s="115" t="e">
        <f t="shared" si="9"/>
        <v>#DIV/0!</v>
      </c>
    </row>
    <row r="54" spans="4:13" x14ac:dyDescent="0.25">
      <c r="D54" t="e">
        <f t="shared" si="0"/>
        <v>#DIV/0!</v>
      </c>
      <c r="H54" s="112">
        <v>0.11</v>
      </c>
      <c r="I54" s="113" t="e">
        <f t="shared" si="7"/>
        <v>#DIV/0!</v>
      </c>
      <c r="J54" s="114">
        <v>0.7</v>
      </c>
      <c r="K54" s="113" t="e">
        <f t="shared" si="8"/>
        <v>#DIV/0!</v>
      </c>
      <c r="L54" s="114">
        <v>0.95</v>
      </c>
      <c r="M54" s="115" t="e">
        <f t="shared" si="9"/>
        <v>#DIV/0!</v>
      </c>
    </row>
    <row r="55" spans="4:13" x14ac:dyDescent="0.25">
      <c r="D55" t="e">
        <f t="shared" si="0"/>
        <v>#DIV/0!</v>
      </c>
      <c r="H55" s="112">
        <v>0.12</v>
      </c>
      <c r="I55" s="113" t="e">
        <f t="shared" si="7"/>
        <v>#DIV/0!</v>
      </c>
      <c r="J55" s="114">
        <v>0.75</v>
      </c>
      <c r="K55" s="113" t="e">
        <f t="shared" si="8"/>
        <v>#DIV/0!</v>
      </c>
      <c r="L55" s="114">
        <v>0.96</v>
      </c>
      <c r="M55" s="115" t="e">
        <f t="shared" si="9"/>
        <v>#DIV/0!</v>
      </c>
    </row>
    <row r="56" spans="4:13" x14ac:dyDescent="0.25">
      <c r="D56" t="e">
        <f t="shared" si="0"/>
        <v>#DIV/0!</v>
      </c>
      <c r="H56" s="112">
        <v>0.13</v>
      </c>
      <c r="I56" s="113" t="e">
        <f t="shared" si="7"/>
        <v>#DIV/0!</v>
      </c>
      <c r="J56" s="114">
        <v>0.8</v>
      </c>
      <c r="K56" s="113" t="e">
        <f t="shared" si="8"/>
        <v>#DIV/0!</v>
      </c>
      <c r="L56" s="114">
        <v>0.97</v>
      </c>
      <c r="M56" s="115" t="e">
        <f t="shared" si="9"/>
        <v>#DIV/0!</v>
      </c>
    </row>
    <row r="57" spans="4:13" x14ac:dyDescent="0.25">
      <c r="D57" t="e">
        <f t="shared" si="0"/>
        <v>#DIV/0!</v>
      </c>
      <c r="H57" s="112">
        <v>0.14000000000000001</v>
      </c>
      <c r="I57" s="113" t="e">
        <f t="shared" si="7"/>
        <v>#DIV/0!</v>
      </c>
      <c r="J57" s="114"/>
      <c r="K57" s="113"/>
      <c r="L57" s="114">
        <v>0.98</v>
      </c>
      <c r="M57" s="115" t="e">
        <f t="shared" si="9"/>
        <v>#DIV/0!</v>
      </c>
    </row>
    <row r="58" spans="4:13" ht="15.75" thickBot="1" x14ac:dyDescent="0.3">
      <c r="D58" t="e">
        <f t="shared" si="0"/>
        <v>#DIV/0!</v>
      </c>
      <c r="H58" s="116">
        <v>0.15</v>
      </c>
      <c r="I58" s="117" t="e">
        <f t="shared" si="7"/>
        <v>#DIV/0!</v>
      </c>
      <c r="J58" s="118"/>
      <c r="K58" s="97"/>
      <c r="L58" s="119">
        <v>0.99</v>
      </c>
      <c r="M58" s="120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21" t="s">
        <v>148</v>
      </c>
      <c r="I60" s="122"/>
    </row>
    <row r="61" spans="4:13" ht="15.75" thickBot="1" x14ac:dyDescent="0.3">
      <c r="D61" t="e">
        <f t="shared" si="0"/>
        <v>#DIV/0!</v>
      </c>
      <c r="H61" s="123" t="s">
        <v>149</v>
      </c>
      <c r="I61" s="124"/>
    </row>
    <row r="62" spans="4:13" ht="15.75" thickBot="1" x14ac:dyDescent="0.3">
      <c r="D62" t="e">
        <f t="shared" si="0"/>
        <v>#DIV/0!</v>
      </c>
      <c r="H62" s="125"/>
    </row>
    <row r="63" spans="4:13" x14ac:dyDescent="0.25">
      <c r="D63" t="e">
        <f t="shared" si="0"/>
        <v>#DIV/0!</v>
      </c>
      <c r="H63" s="121" t="s">
        <v>150</v>
      </c>
      <c r="I63" s="126"/>
    </row>
    <row r="64" spans="4:13" x14ac:dyDescent="0.25">
      <c r="D64" t="e">
        <f t="shared" si="0"/>
        <v>#DIV/0!</v>
      </c>
      <c r="H64" s="127" t="s">
        <v>151</v>
      </c>
      <c r="I64" s="128">
        <f>I63*(1-I60)</f>
        <v>0</v>
      </c>
    </row>
    <row r="65" spans="4:9" ht="15.75" thickBot="1" x14ac:dyDescent="0.3">
      <c r="D65" t="e">
        <f t="shared" si="0"/>
        <v>#DIV/0!</v>
      </c>
      <c r="H65" s="123" t="s">
        <v>152</v>
      </c>
      <c r="I65" s="129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2024-05-06T16:22:07Z</dcterms:modified>
</cp:coreProperties>
</file>