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/>
  <mc:AlternateContent xmlns:mc="http://schemas.openxmlformats.org/markup-compatibility/2006">
    <mc:Choice Requires="x15">
      <x15ac:absPath xmlns:x15ac="http://schemas.microsoft.com/office/spreadsheetml/2010/11/ac" url="C:\Users\simon\Documents\models\Crypto\"/>
    </mc:Choice>
  </mc:AlternateContent>
  <xr:revisionPtr revIDLastSave="0" documentId="13_ncr:1_{840952DD-BD01-4E36-B74E-E9DFD6F1239C}" xr6:coauthVersionLast="47" xr6:coauthVersionMax="47" xr10:uidLastSave="{00000000-0000-0000-0000-000000000000}"/>
  <bookViews>
    <workbookView xWindow="14205" yWindow="135" windowWidth="14025" windowHeight="14895" activeTab="1" xr2:uid="{00000000-000D-0000-FFFF-FFFF00000000}"/>
  </bookViews>
  <sheets>
    <sheet name="Main" sheetId="1" r:id="rId1"/>
    <sheet name="Model" sheetId="2" r:id="rId2"/>
    <sheet name="Analysts" sheetId="7" r:id="rId3"/>
    <sheet name="Model-graph" sheetId="3" r:id="rId4"/>
    <sheet name="KPIs" sheetId="6" r:id="rId5"/>
    <sheet name="Catalysts" sheetId="4" r:id="rId6"/>
    <sheet name="DoR" sheetId="5" r:id="rId7"/>
  </sheets>
  <definedNames>
    <definedName name="_xlchart.v1.0" hidden="1">Model!$B$25</definedName>
    <definedName name="_xlchart.v1.1" hidden="1">Model!$B$26</definedName>
    <definedName name="_xlchart.v1.2" hidden="1">Model!$N$25:$AA$25</definedName>
    <definedName name="_xlchart.v1.3" hidden="1">Model!$N$26:$AA$26</definedName>
    <definedName name="_xlchart.v1.4" hidden="1">Model!$N$2:$AA$2</definedName>
    <definedName name="_xlchart.v1.5" hidden="1">Model!$B$6</definedName>
    <definedName name="_xlchart.v1.6" hidden="1">Model!$B$7</definedName>
    <definedName name="_xlchart.v1.7" hidden="1">Model!$N$2:$AA$2</definedName>
    <definedName name="_xlchart.v1.8" hidden="1">Model!$N$6:$AA$6</definedName>
    <definedName name="_xlchart.v1.9" hidden="1">Model!$N$7:$AA$7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2" l="1"/>
  <c r="Y30" i="2" s="1"/>
  <c r="Z6" i="2"/>
  <c r="Z32" i="2" s="1"/>
  <c r="AA6" i="2"/>
  <c r="AA32" i="2" s="1"/>
  <c r="Y11" i="2"/>
  <c r="Z11" i="2"/>
  <c r="Z27" i="2" s="1"/>
  <c r="AA11" i="2"/>
  <c r="AA16" i="2" s="1"/>
  <c r="AA20" i="2" s="1"/>
  <c r="AA23" i="2" s="1"/>
  <c r="Y27" i="2"/>
  <c r="Y29" i="2"/>
  <c r="Z29" i="2"/>
  <c r="AA29" i="2"/>
  <c r="AA30" i="2"/>
  <c r="AA31" i="2"/>
  <c r="Y32" i="2"/>
  <c r="Y40" i="2"/>
  <c r="Z40" i="2"/>
  <c r="AA40" i="2"/>
  <c r="Y47" i="2"/>
  <c r="Z47" i="2"/>
  <c r="Z54" i="2" s="1"/>
  <c r="Z66" i="2" s="1"/>
  <c r="AA47" i="2"/>
  <c r="Y54" i="2"/>
  <c r="AA54" i="2"/>
  <c r="AA66" i="2" s="1"/>
  <c r="Y60" i="2"/>
  <c r="Y65" i="2" s="1"/>
  <c r="Z60" i="2"/>
  <c r="Z65" i="2" s="1"/>
  <c r="AA60" i="2"/>
  <c r="AA65" i="2"/>
  <c r="H47" i="2"/>
  <c r="H54" i="2" s="1"/>
  <c r="H66" i="2" s="1"/>
  <c r="I47" i="2"/>
  <c r="J47" i="2"/>
  <c r="I54" i="2"/>
  <c r="J54" i="2"/>
  <c r="H60" i="2"/>
  <c r="H65" i="2" s="1"/>
  <c r="I60" i="2"/>
  <c r="I65" i="2" s="1"/>
  <c r="I66" i="2" s="1"/>
  <c r="J60" i="2"/>
  <c r="J65" i="2" s="1"/>
  <c r="J66" i="2" s="1"/>
  <c r="H40" i="2"/>
  <c r="I40" i="2"/>
  <c r="J40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16" i="2"/>
  <c r="I16" i="2"/>
  <c r="J16" i="2"/>
  <c r="H20" i="2"/>
  <c r="H23" i="2" s="1"/>
  <c r="H25" i="2" s="1"/>
  <c r="I20" i="2"/>
  <c r="J20" i="2"/>
  <c r="J23" i="2" s="1"/>
  <c r="J25" i="2" s="1"/>
  <c r="I23" i="2"/>
  <c r="I25" i="2" s="1"/>
  <c r="H6" i="2"/>
  <c r="I6" i="2"/>
  <c r="J6" i="2"/>
  <c r="J11" i="2"/>
  <c r="C40" i="2"/>
  <c r="G40" i="2"/>
  <c r="F40" i="2"/>
  <c r="E40" i="2"/>
  <c r="D40" i="2"/>
  <c r="X40" i="2"/>
  <c r="W40" i="2"/>
  <c r="V40" i="2"/>
  <c r="U40" i="2"/>
  <c r="T40" i="2"/>
  <c r="S40" i="2"/>
  <c r="R40" i="2"/>
  <c r="Q40" i="2"/>
  <c r="P40" i="2"/>
  <c r="O40" i="2"/>
  <c r="N40" i="2"/>
  <c r="X60" i="2"/>
  <c r="X65" i="2" s="1"/>
  <c r="W60" i="2"/>
  <c r="W65" i="2" s="1"/>
  <c r="V60" i="2"/>
  <c r="V65" i="2" s="1"/>
  <c r="U60" i="2"/>
  <c r="U65" i="2" s="1"/>
  <c r="X47" i="2"/>
  <c r="X54" i="2" s="1"/>
  <c r="W47" i="2"/>
  <c r="W54" i="2" s="1"/>
  <c r="V47" i="2"/>
  <c r="V54" i="2" s="1"/>
  <c r="U47" i="2"/>
  <c r="U54" i="2" s="1"/>
  <c r="X11" i="2"/>
  <c r="X27" i="2" s="1"/>
  <c r="W11" i="2"/>
  <c r="V11" i="2"/>
  <c r="U11" i="2"/>
  <c r="X6" i="2"/>
  <c r="X31" i="2" s="1"/>
  <c r="W6" i="2"/>
  <c r="W31" i="2" s="1"/>
  <c r="V6" i="2"/>
  <c r="V30" i="2" s="1"/>
  <c r="U6" i="2"/>
  <c r="U30" i="2" s="1"/>
  <c r="N6" i="2"/>
  <c r="O6" i="2"/>
  <c r="O31" i="2" s="1"/>
  <c r="P6" i="2"/>
  <c r="Q6" i="2"/>
  <c r="Q31" i="2" s="1"/>
  <c r="R6" i="2"/>
  <c r="R31" i="2" s="1"/>
  <c r="S6" i="2"/>
  <c r="S16" i="2" s="1"/>
  <c r="S20" i="2" s="1"/>
  <c r="S23" i="2" s="1"/>
  <c r="S25" i="2" s="1"/>
  <c r="T6" i="2"/>
  <c r="T31" i="2" s="1"/>
  <c r="C21" i="1"/>
  <c r="C20" i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P16" i="2"/>
  <c r="P20" i="2" s="1"/>
  <c r="P23" i="2" s="1"/>
  <c r="P25" i="2" s="1"/>
  <c r="N11" i="2"/>
  <c r="N16" i="2" s="1"/>
  <c r="N20" i="2" s="1"/>
  <c r="N23" i="2" s="1"/>
  <c r="N25" i="2" s="1"/>
  <c r="O11" i="2"/>
  <c r="O16" i="2" s="1"/>
  <c r="O20" i="2" s="1"/>
  <c r="O23" i="2" s="1"/>
  <c r="O25" i="2" s="1"/>
  <c r="P11" i="2"/>
  <c r="Q11" i="2"/>
  <c r="R11" i="2"/>
  <c r="S11" i="2"/>
  <c r="T11" i="2"/>
  <c r="D11" i="2"/>
  <c r="E11" i="2"/>
  <c r="F11" i="2"/>
  <c r="G11" i="2"/>
  <c r="H11" i="2"/>
  <c r="I11" i="2"/>
  <c r="C11" i="2"/>
  <c r="P32" i="2"/>
  <c r="O32" i="2"/>
  <c r="N32" i="2"/>
  <c r="P31" i="2"/>
  <c r="N31" i="2"/>
  <c r="AA25" i="2" l="1"/>
  <c r="AA35" i="2"/>
  <c r="AA28" i="2"/>
  <c r="Y66" i="2"/>
  <c r="Z31" i="2"/>
  <c r="Z16" i="2"/>
  <c r="Z20" i="2" s="1"/>
  <c r="Z23" i="2" s="1"/>
  <c r="Y31" i="2"/>
  <c r="Y16" i="2"/>
  <c r="Y20" i="2" s="1"/>
  <c r="Y23" i="2" s="1"/>
  <c r="Z30" i="2"/>
  <c r="AA27" i="2"/>
  <c r="U66" i="2"/>
  <c r="Q32" i="2"/>
  <c r="X66" i="2"/>
  <c r="R16" i="2"/>
  <c r="R20" i="2" s="1"/>
  <c r="R23" i="2" s="1"/>
  <c r="R25" i="2" s="1"/>
  <c r="Q16" i="2"/>
  <c r="Q20" i="2" s="1"/>
  <c r="Q23" i="2" s="1"/>
  <c r="Q25" i="2" s="1"/>
  <c r="U27" i="2"/>
  <c r="U32" i="2"/>
  <c r="S32" i="2"/>
  <c r="W32" i="2"/>
  <c r="S31" i="2"/>
  <c r="W27" i="2"/>
  <c r="W30" i="2"/>
  <c r="R32" i="2"/>
  <c r="W66" i="2"/>
  <c r="V66" i="2"/>
  <c r="U29" i="2"/>
  <c r="X30" i="2"/>
  <c r="V32" i="2"/>
  <c r="U16" i="2"/>
  <c r="U20" i="2" s="1"/>
  <c r="U23" i="2" s="1"/>
  <c r="W29" i="2"/>
  <c r="U31" i="2"/>
  <c r="X32" i="2"/>
  <c r="V16" i="2"/>
  <c r="V20" i="2" s="1"/>
  <c r="V23" i="2" s="1"/>
  <c r="X29" i="2"/>
  <c r="V31" i="2"/>
  <c r="V29" i="2"/>
  <c r="W16" i="2"/>
  <c r="W20" i="2" s="1"/>
  <c r="W23" i="2" s="1"/>
  <c r="X16" i="2"/>
  <c r="X20" i="2" s="1"/>
  <c r="X23" i="2" s="1"/>
  <c r="V27" i="2"/>
  <c r="T32" i="2"/>
  <c r="T16" i="2"/>
  <c r="T20" i="2" s="1"/>
  <c r="T23" i="2" s="1"/>
  <c r="T25" i="2" s="1"/>
  <c r="C31" i="1"/>
  <c r="C22" i="1"/>
  <c r="C28" i="1" s="1"/>
  <c r="C13" i="1"/>
  <c r="C35" i="1"/>
  <c r="C29" i="1"/>
  <c r="C27" i="1"/>
  <c r="C25" i="1"/>
  <c r="C24" i="1"/>
  <c r="C23" i="1"/>
  <c r="C10" i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Y28" i="2" l="1"/>
  <c r="Y35" i="2"/>
  <c r="Y25" i="2"/>
  <c r="Z25" i="2"/>
  <c r="Z35" i="2"/>
  <c r="Z28" i="2"/>
  <c r="W35" i="2"/>
  <c r="W28" i="2"/>
  <c r="W25" i="2"/>
  <c r="U35" i="2"/>
  <c r="U25" i="2"/>
  <c r="U28" i="2"/>
  <c r="X28" i="2"/>
  <c r="X25" i="2"/>
  <c r="X35" i="2"/>
  <c r="V35" i="2"/>
  <c r="V28" i="2"/>
  <c r="V25" i="2"/>
  <c r="I27" i="5"/>
  <c r="C33" i="1"/>
  <c r="C34" i="1"/>
  <c r="C32" i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6" i="2"/>
  <c r="C16" i="2" s="1"/>
  <c r="C20" i="2" s="1"/>
  <c r="C23" i="2" s="1"/>
  <c r="D6" i="2"/>
  <c r="D16" i="2" s="1"/>
  <c r="D20" i="2" s="1"/>
  <c r="D23" i="2" s="1"/>
  <c r="E6" i="2"/>
  <c r="E16" i="2" s="1"/>
  <c r="E20" i="2" s="1"/>
  <c r="E23" i="2" s="1"/>
  <c r="F6" i="2"/>
  <c r="F16" i="2" s="1"/>
  <c r="F20" i="2" s="1"/>
  <c r="F23" i="2" s="1"/>
  <c r="G6" i="2"/>
  <c r="G16" i="2" s="1"/>
  <c r="G20" i="2" s="1"/>
  <c r="G23" i="2" s="1"/>
  <c r="N27" i="2"/>
  <c r="O27" i="2"/>
  <c r="P27" i="2"/>
  <c r="Q27" i="2"/>
  <c r="R27" i="2"/>
  <c r="S27" i="2"/>
  <c r="T27" i="2"/>
  <c r="N29" i="2"/>
  <c r="O29" i="2"/>
  <c r="P29" i="2"/>
  <c r="Q29" i="2"/>
  <c r="R29" i="2"/>
  <c r="S29" i="2"/>
  <c r="T29" i="2"/>
  <c r="N30" i="2"/>
  <c r="O30" i="2"/>
  <c r="P30" i="2"/>
  <c r="Q30" i="2"/>
  <c r="R30" i="2"/>
  <c r="S30" i="2"/>
  <c r="T30" i="2"/>
  <c r="N47" i="2"/>
  <c r="N54" i="2" s="1"/>
  <c r="O47" i="2"/>
  <c r="O54" i="2" s="1"/>
  <c r="P47" i="2"/>
  <c r="P54" i="2" s="1"/>
  <c r="Q47" i="2"/>
  <c r="Q54" i="2" s="1"/>
  <c r="R47" i="2"/>
  <c r="R54" i="2" s="1"/>
  <c r="S47" i="2"/>
  <c r="S54" i="2" s="1"/>
  <c r="T47" i="2"/>
  <c r="T54" i="2" s="1"/>
  <c r="N60" i="2"/>
  <c r="N65" i="2" s="1"/>
  <c r="O60" i="2"/>
  <c r="O65" i="2" s="1"/>
  <c r="P60" i="2"/>
  <c r="P65" i="2" s="1"/>
  <c r="Q60" i="2"/>
  <c r="Q65" i="2" s="1"/>
  <c r="R60" i="2"/>
  <c r="R65" i="2" s="1"/>
  <c r="S60" i="2"/>
  <c r="S65" i="2" s="1"/>
  <c r="T60" i="2"/>
  <c r="T65" i="2" s="1"/>
  <c r="C47" i="2"/>
  <c r="C54" i="2" s="1"/>
  <c r="D47" i="2"/>
  <c r="D54" i="2" s="1"/>
  <c r="E47" i="2"/>
  <c r="E54" i="2" s="1"/>
  <c r="E34" i="2"/>
  <c r="F34" i="2"/>
  <c r="G34" i="2"/>
  <c r="E33" i="2"/>
  <c r="F33" i="2"/>
  <c r="G33" i="2"/>
  <c r="R66" i="2" l="1"/>
  <c r="Q66" i="2"/>
  <c r="O66" i="2"/>
  <c r="N66" i="2"/>
  <c r="T66" i="2"/>
  <c r="P66" i="2"/>
  <c r="S66" i="2"/>
  <c r="K11" i="5"/>
  <c r="F32" i="2"/>
  <c r="E32" i="2"/>
  <c r="D32" i="2"/>
  <c r="C32" i="2"/>
  <c r="G32" i="2"/>
  <c r="G30" i="2"/>
  <c r="G31" i="2"/>
  <c r="F36" i="2"/>
  <c r="F31" i="2"/>
  <c r="E30" i="2"/>
  <c r="E31" i="2"/>
  <c r="D30" i="2"/>
  <c r="D31" i="2"/>
  <c r="C30" i="2"/>
  <c r="C31" i="2"/>
  <c r="C15" i="1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R28" i="2"/>
  <c r="R35" i="2"/>
  <c r="N28" i="2"/>
  <c r="Q28" i="2"/>
  <c r="Q35" i="2"/>
  <c r="T35" i="2"/>
  <c r="T28" i="2"/>
  <c r="S28" i="2"/>
  <c r="S35" i="2"/>
  <c r="P35" i="2"/>
  <c r="P28" i="2"/>
  <c r="O35" i="2"/>
  <c r="O28" i="2"/>
  <c r="C30" i="1" s="1"/>
  <c r="C27" i="2"/>
  <c r="G36" i="2"/>
  <c r="D36" i="2"/>
  <c r="E36" i="2"/>
  <c r="C36" i="2"/>
  <c r="F27" i="2"/>
  <c r="F30" i="2"/>
  <c r="E27" i="2"/>
  <c r="D27" i="2"/>
  <c r="G27" i="2"/>
  <c r="G29" i="2"/>
  <c r="G60" i="2"/>
  <c r="G65" i="2" s="1"/>
  <c r="G47" i="2"/>
  <c r="G54" i="2" s="1"/>
  <c r="E29" i="2"/>
  <c r="F29" i="2"/>
  <c r="D29" i="2"/>
  <c r="D60" i="2"/>
  <c r="D65" i="2" s="1"/>
  <c r="D66" i="2" s="1"/>
  <c r="E60" i="2"/>
  <c r="F47" i="2"/>
  <c r="F54" i="2" s="1"/>
  <c r="G66" i="2" l="1"/>
  <c r="N35" i="2"/>
  <c r="C16" i="1"/>
  <c r="C14" i="1"/>
  <c r="C18" i="1" s="1"/>
  <c r="C17" i="1"/>
  <c r="C19" i="1" s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D37" i="2"/>
  <c r="F37" i="2"/>
  <c r="G37" i="2"/>
  <c r="E37" i="2"/>
  <c r="C37" i="2"/>
  <c r="F60" i="2"/>
  <c r="F65" i="2" s="1"/>
  <c r="F66" i="2" s="1"/>
  <c r="E65" i="2"/>
  <c r="E66" i="2" s="1"/>
  <c r="C60" i="2"/>
  <c r="C65" i="2" s="1"/>
  <c r="C66" i="2" s="1"/>
  <c r="C25" i="2" l="1"/>
  <c r="E25" i="2"/>
  <c r="D28" i="2"/>
  <c r="G25" i="2"/>
  <c r="G28" i="2"/>
  <c r="C28" i="2" l="1"/>
  <c r="D35" i="2"/>
  <c r="E28" i="2"/>
  <c r="F25" i="2"/>
  <c r="F35" i="2" s="1"/>
  <c r="E35" i="2"/>
  <c r="D25" i="2"/>
  <c r="F28" i="2"/>
  <c r="C9" i="1" s="1"/>
  <c r="C11" i="1" s="1"/>
  <c r="G35" i="2" l="1"/>
  <c r="C12" i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<sst xmlns="http://schemas.openxmlformats.org/spreadsheetml/2006/main" count="192" uniqueCount="177">
  <si>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</si>
  <si>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</si>
  <si>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</si>
  <si>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</si>
  <si>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</si>
  <si>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</si>
  <si>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</si>
  <si>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</si>
  <si>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</si>
  <si>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</si>
  <si>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</si>
  <si>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</si>
  <si>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</si>
  <si>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</si>
  <si>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</si>
  <si>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</si>
  <si>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</si>
  <si>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</si>
  <si>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</si>
  <si>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</si>
  <si>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</si>
  <si>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</si>
  <si>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</si>
  <si>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</si>
  <si>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</si>
  <si>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Goodwill</t>
  </si>
  <si>
    <t>Other long-term liabilieties</t>
  </si>
  <si>
    <t>Total Assets</t>
  </si>
  <si>
    <t>Total Liablities</t>
  </si>
  <si>
    <t>AP</t>
  </si>
  <si>
    <t>Gross Margin</t>
  </si>
  <si>
    <t>Net Margin</t>
  </si>
  <si>
    <t>FY24</t>
  </si>
  <si>
    <t>FY19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</si>
  <si>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</si>
  <si>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</si>
  <si>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</si>
  <si>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</si>
  <si>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</si>
  <si>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</si>
  <si>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</si>
  <si>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</si>
  <si>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</si>
  <si>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</si>
  <si>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</si>
  <si>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</si>
  <si>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</si>
  <si>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</si>
  <si>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</si>
  <si>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</si>
  <si>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</si>
  <si>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</si>
  <si>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</si>
  <si>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</si>
  <si>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</si>
  <si>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</si>
  <si>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</si>
  <si>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</si>
  <si>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</si>
  <si>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Sales &amp; Marketing</t>
  </si>
  <si>
    <t>Current Assets</t>
  </si>
  <si>
    <t>Total Current Liabilities</t>
  </si>
  <si>
    <t>Gains on Equity</t>
  </si>
  <si>
    <t>Operating Lease</t>
  </si>
  <si>
    <t>Q124</t>
  </si>
  <si>
    <t>EPS exp.</t>
  </si>
  <si>
    <t>Rev. Exp.</t>
  </si>
  <si>
    <t>Sales &amp; Marketing / REV</t>
  </si>
  <si>
    <t>Q224</t>
  </si>
  <si>
    <t>Interest Collect (exp)</t>
  </si>
  <si>
    <t>FY25</t>
  </si>
  <si>
    <t>PEG1</t>
  </si>
  <si>
    <t>PEG2</t>
  </si>
  <si>
    <t>EBIT</t>
  </si>
  <si>
    <t>EV/EBITDA</t>
  </si>
  <si>
    <t>R&amp;D</t>
  </si>
  <si>
    <t>NI Noncontrolling Interest</t>
  </si>
  <si>
    <t>Notes</t>
  </si>
  <si>
    <t>Restricted Cash</t>
  </si>
  <si>
    <t>Receivables</t>
  </si>
  <si>
    <t>Prepaid Expense</t>
  </si>
  <si>
    <t>Restricted cash</t>
  </si>
  <si>
    <t>PP&amp;E</t>
  </si>
  <si>
    <t>Intangible Asset</t>
  </si>
  <si>
    <t>Deffered Income Tax</t>
  </si>
  <si>
    <t>Long term debt</t>
  </si>
  <si>
    <t>Acctured Liab</t>
  </si>
  <si>
    <t>Equity</t>
  </si>
  <si>
    <t>Rights of use</t>
  </si>
  <si>
    <t>Current position in LTB</t>
  </si>
  <si>
    <t>Interest exp / REV</t>
  </si>
  <si>
    <t>Interest exp / op Inc</t>
  </si>
  <si>
    <t>Assets of Businesses for Sale</t>
  </si>
  <si>
    <t>Liab Business for Sale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</si>
  <si>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</si>
  <si>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</si>
  <si>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</si>
  <si>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</si>
  <si>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</si>
  <si>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</si>
  <si>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</si>
  <si>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</si>
  <si>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</si>
  <si>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</si>
  <si>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</si>
  <si>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</si>
  <si>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</si>
  <si>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</si>
  <si>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</si>
  <si>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</si>
  <si>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</si>
  <si>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</si>
  <si>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</si>
  <si>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</si>
  <si>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</si>
  <si>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</si>
  <si>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</si>
  <si>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</si>
  <si>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</si>
  <si>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</si>
  <si>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</si>
  <si>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</si>
  <si>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</si>
  <si>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</si>
  <si>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</si>
  <si>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</si>
  <si>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</si>
  <si>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</si>
  <si>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</si>
  <si>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</si>
  <si>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</si>
  <si>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</si>
  <si>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</si>
  <si>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</si>
  <si>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</si>
  <si>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</si>
  <si>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</si>
  <si>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</si>
  <si>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</si>
  <si>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</si>
  <si>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</si>
  <si>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</si>
  <si>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</si>
  <si>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</si>
  <si>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</si>
  <si>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</si>
  <si>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</si>
  <si>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</si>
  <si>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Prod1</t>
  </si>
  <si>
    <t>Prod2</t>
  </si>
  <si>
    <t>Prod3</t>
  </si>
  <si>
    <t>COGS Prod1</t>
  </si>
  <si>
    <t>COGS Prod3</t>
  </si>
  <si>
    <t>COGS Prod2</t>
  </si>
  <si>
    <t>Prod1 y/y</t>
  </si>
  <si>
    <t>Prod2 y/y</t>
  </si>
  <si>
    <t>R&amp;D / REV</t>
  </si>
  <si>
    <t>G&amp;A / REV</t>
  </si>
  <si>
    <t>G&amp;A</t>
  </si>
  <si>
    <t>Net Income before Tax</t>
  </si>
  <si>
    <t>Q324</t>
  </si>
  <si>
    <t>Q424</t>
  </si>
  <si>
    <t>EPS Growth</t>
  </si>
  <si>
    <t>Revenue Growth</t>
  </si>
  <si>
    <t>Sell</t>
  </si>
  <si>
    <t>Underperform</t>
  </si>
  <si>
    <t>Hold</t>
  </si>
  <si>
    <t>Buy</t>
  </si>
  <si>
    <t>Strong buy</t>
  </si>
  <si>
    <t>Goldman Sachs</t>
  </si>
  <si>
    <t>Wells Fargo</t>
  </si>
  <si>
    <t>TD Cowen</t>
  </si>
  <si>
    <t>Price Targets</t>
  </si>
  <si>
    <t>FY26</t>
  </si>
  <si>
    <t>Q125</t>
  </si>
  <si>
    <t>Q225</t>
  </si>
  <si>
    <t>1,64$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</si>
</sst>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%"/>
    <numFmt numFmtId="166" formatCode="0.0000"/>
    <numFmt numFmtId="167" formatCode="[$-407]mmm/\ 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9" borderId="9" applyNumberFormat="0" applyAlignment="0" applyProtection="0"/>
  </cellStyleXfs>
  <cellXfs count="144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0" fontId="6" fillId="6" borderId="0" xfId="0" applyFont="1" applyFill="1"/>
    <xf numFmtId="2" fontId="5" fillId="0" borderId="0" xfId="0" applyNumberFormat="1" applyFont="1"/>
    <xf numFmtId="0" fontId="0" fillId="8" borderId="0" xfId="0" applyFill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0" xfId="1" applyNumberFormat="1" applyFont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1" borderId="13" xfId="0" applyFont="1" applyFill="1" applyBorder="1"/>
    <xf numFmtId="0" fontId="12" fillId="11" borderId="14" xfId="0" applyFont="1" applyFill="1" applyBorder="1"/>
    <xf numFmtId="0" fontId="12" fillId="11" borderId="15" xfId="0" applyFont="1" applyFill="1" applyBorder="1"/>
    <xf numFmtId="0" fontId="12" fillId="11" borderId="16" xfId="0" applyFont="1" applyFill="1" applyBorder="1"/>
    <xf numFmtId="0" fontId="13" fillId="11" borderId="17" xfId="0" applyFont="1" applyFill="1" applyBorder="1" applyAlignment="1">
      <alignment horizontal="center"/>
    </xf>
    <xf numFmtId="0" fontId="13" fillId="11" borderId="18" xfId="0" applyFont="1" applyFill="1" applyBorder="1" applyAlignment="1">
      <alignment horizontal="center"/>
    </xf>
    <xf numFmtId="0" fontId="12" fillId="11" borderId="19" xfId="0" applyFont="1" applyFill="1" applyBorder="1"/>
    <xf numFmtId="0" fontId="12" fillId="11" borderId="20" xfId="0" applyFont="1" applyFill="1" applyBorder="1"/>
    <xf numFmtId="166" fontId="12" fillId="11" borderId="21" xfId="0" applyNumberFormat="1" applyFont="1" applyFill="1" applyBorder="1"/>
    <xf numFmtId="166" fontId="12" fillId="11" borderId="22" xfId="0" applyNumberFormat="1" applyFont="1" applyFill="1" applyBorder="1"/>
    <xf numFmtId="0" fontId="12" fillId="11" borderId="22" xfId="0" applyFont="1" applyFill="1" applyBorder="1"/>
    <xf numFmtId="10" fontId="12" fillId="11" borderId="22" xfId="0" applyNumberFormat="1" applyFont="1" applyFill="1" applyBorder="1"/>
    <xf numFmtId="10" fontId="12" fillId="11" borderId="23" xfId="0" applyNumberFormat="1" applyFont="1" applyFill="1" applyBorder="1"/>
    <xf numFmtId="166" fontId="12" fillId="11" borderId="24" xfId="0" applyNumberFormat="1" applyFont="1" applyFill="1" applyBorder="1"/>
    <xf numFmtId="166" fontId="12" fillId="11" borderId="25" xfId="0" applyNumberFormat="1" applyFont="1" applyFill="1" applyBorder="1"/>
    <xf numFmtId="0" fontId="12" fillId="11" borderId="25" xfId="0" applyFont="1" applyFill="1" applyBorder="1"/>
    <xf numFmtId="0" fontId="12" fillId="11" borderId="25" xfId="0" quotePrefix="1" applyFont="1" applyFill="1" applyBorder="1"/>
    <xf numFmtId="10" fontId="12" fillId="11" borderId="25" xfId="0" applyNumberFormat="1" applyFont="1" applyFill="1" applyBorder="1"/>
    <xf numFmtId="10" fontId="12" fillId="11" borderId="26" xfId="0" applyNumberFormat="1" applyFont="1" applyFill="1" applyBorder="1"/>
    <xf numFmtId="0" fontId="12" fillId="11" borderId="27" xfId="0" applyFont="1" applyFill="1" applyBorder="1"/>
    <xf numFmtId="0" fontId="12" fillId="11" borderId="28" xfId="0" applyFont="1" applyFill="1" applyBorder="1"/>
    <xf numFmtId="10" fontId="12" fillId="11" borderId="29" xfId="0" applyNumberFormat="1" applyFont="1" applyFill="1" applyBorder="1"/>
    <xf numFmtId="166" fontId="12" fillId="11" borderId="30" xfId="0" applyNumberFormat="1" applyFont="1" applyFill="1" applyBorder="1"/>
    <xf numFmtId="0" fontId="12" fillId="11" borderId="31" xfId="0" applyFont="1" applyFill="1" applyBorder="1"/>
    <xf numFmtId="166" fontId="12" fillId="11" borderId="34" xfId="0" applyNumberFormat="1" applyFont="1" applyFill="1" applyBorder="1"/>
    <xf numFmtId="166" fontId="12" fillId="11" borderId="13" xfId="0" applyNumberFormat="1" applyFont="1" applyFill="1" applyBorder="1"/>
    <xf numFmtId="0" fontId="0" fillId="11" borderId="35" xfId="0" applyFill="1" applyBorder="1"/>
    <xf numFmtId="166" fontId="12" fillId="11" borderId="36" xfId="0" applyNumberFormat="1" applyFont="1" applyFill="1" applyBorder="1"/>
    <xf numFmtId="166" fontId="12" fillId="11" borderId="37" xfId="0" applyNumberFormat="1" applyFont="1" applyFill="1" applyBorder="1"/>
    <xf numFmtId="0" fontId="14" fillId="11" borderId="22" xfId="0" applyFont="1" applyFill="1" applyBorder="1"/>
    <xf numFmtId="0" fontId="14" fillId="11" borderId="23" xfId="0" applyFont="1" applyFill="1" applyBorder="1"/>
    <xf numFmtId="166" fontId="14" fillId="11" borderId="24" xfId="0" applyNumberFormat="1" applyFont="1" applyFill="1" applyBorder="1"/>
    <xf numFmtId="166" fontId="14" fillId="11" borderId="30" xfId="0" applyNumberFormat="1" applyFont="1" applyFill="1" applyBorder="1"/>
    <xf numFmtId="10" fontId="12" fillId="11" borderId="28" xfId="0" applyNumberFormat="1" applyFont="1" applyFill="1" applyBorder="1"/>
    <xf numFmtId="0" fontId="12" fillId="11" borderId="0" xfId="0" applyFont="1" applyFill="1"/>
    <xf numFmtId="1" fontId="12" fillId="11" borderId="24" xfId="0" applyNumberFormat="1" applyFont="1" applyFill="1" applyBorder="1"/>
    <xf numFmtId="10" fontId="12" fillId="11" borderId="38" xfId="0" applyNumberFormat="1" applyFont="1" applyFill="1" applyBorder="1"/>
    <xf numFmtId="9" fontId="14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4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4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4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4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2" fillId="11" borderId="43" xfId="0" applyFont="1" applyFill="1" applyBorder="1"/>
    <xf numFmtId="9" fontId="14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9" borderId="23" xfId="3" applyNumberFormat="1" applyBorder="1"/>
    <xf numFmtId="0" fontId="14" fillId="0" borderId="27" xfId="0" applyFont="1" applyBorder="1"/>
    <xf numFmtId="9" fontId="10" fillId="9" borderId="29" xfId="3" applyNumberFormat="1" applyBorder="1"/>
    <xf numFmtId="0" fontId="12" fillId="0" borderId="0" xfId="0" applyFont="1"/>
    <xf numFmtId="2" fontId="10" fillId="9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165" fontId="12" fillId="11" borderId="31" xfId="0" applyNumberFormat="1" applyFont="1" applyFill="1" applyBorder="1"/>
    <xf numFmtId="2" fontId="12" fillId="11" borderId="31" xfId="0" applyNumberFormat="1" applyFont="1" applyFill="1" applyBorder="1"/>
    <xf numFmtId="3" fontId="5" fillId="0" borderId="2" xfId="0" applyNumberFormat="1" applyFont="1" applyBorder="1"/>
    <xf numFmtId="2" fontId="5" fillId="0" borderId="2" xfId="0" applyNumberFormat="1" applyFont="1" applyBorder="1"/>
    <xf numFmtId="167" fontId="0" fillId="0" borderId="0" xfId="0" applyNumberFormat="1"/>
    <xf numFmtId="2" fontId="2" fillId="3" borderId="0" xfId="0" applyNumberFormat="1" applyFont="1" applyFill="1"/>
    <xf numFmtId="10" fontId="2" fillId="0" borderId="0" xfId="1" applyNumberFormat="1" applyFont="1" applyBorder="1"/>
    <xf numFmtId="0" fontId="0" fillId="6" borderId="0" xfId="0" applyFill="1"/>
    <xf numFmtId="2" fontId="6" fillId="0" borderId="2" xfId="0" applyNumberFormat="1" applyFont="1" applyBorder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166" fontId="12" fillId="11" borderId="32" xfId="0" applyNumberFormat="1" applyFont="1" applyFill="1" applyBorder="1" applyAlignment="1">
      <alignment horizontal="center"/>
    </xf>
    <xf numFmtId="166" fontId="12" fillId="11" borderId="44" xfId="0" applyNumberFormat="1" applyFont="1" applyFill="1" applyBorder="1" applyAlignment="1">
      <alignment horizontal="center"/>
    </xf>
    <xf numFmtId="166" fontId="12" fillId="11" borderId="33" xfId="0" applyNumberFormat="1" applyFont="1" applyFill="1" applyBorder="1" applyAlignment="1">
      <alignment horizontal="center"/>
    </xf>
    <xf numFmtId="166" fontId="12" fillId="11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0000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solidFill>
                  <a:schemeClr val="tx1"/>
                </a:solidFill>
              </a:rPr>
              <a:t>Analystenratings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Analysts!$A$2</c:f>
              <c:strCache>
                <c:ptCount val="1"/>
                <c:pt idx="0">
                  <c:v>Sell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Analysts!$B$2:$L$2</c:f>
              <c:numCache>
                <c:formatCode>General</c:formatCode>
                <c:ptCount val="11"/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C-4350-B83D-5F2E75DDA864}"/>
            </c:ext>
          </c:extLst>
        </c:ser>
        <c:ser>
          <c:idx val="1"/>
          <c:order val="1"/>
          <c:tx>
            <c:strRef>
              <c:f>Analysts!$A$3</c:f>
              <c:strCache>
                <c:ptCount val="1"/>
                <c:pt idx="0">
                  <c:v>Underperform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Analysts!$B$3:$L$3</c:f>
              <c:numCache>
                <c:formatCode>General</c:formatCode>
                <c:ptCount val="11"/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C-4350-B83D-5F2E75DDA864}"/>
            </c:ext>
          </c:extLst>
        </c:ser>
        <c:ser>
          <c:idx val="2"/>
          <c:order val="2"/>
          <c:tx>
            <c:strRef>
              <c:f>Analysts!$A$4</c:f>
              <c:strCache>
                <c:ptCount val="1"/>
                <c:pt idx="0">
                  <c:v>Hold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Analysts!$B$4:$L$4</c:f>
              <c:numCache>
                <c:formatCode>General</c:formatCode>
                <c:ptCount val="11"/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C-4350-B83D-5F2E75DDA864}"/>
            </c:ext>
          </c:extLst>
        </c:ser>
        <c:ser>
          <c:idx val="3"/>
          <c:order val="3"/>
          <c:tx>
            <c:strRef>
              <c:f>Analysts!$A$5</c:f>
              <c:strCache>
                <c:ptCount val="1"/>
                <c:pt idx="0">
                  <c:v>Buy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Analysts!$B$5:$L$5</c:f>
              <c:numCache>
                <c:formatCode>General</c:formatCode>
                <c:ptCount val="11"/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C-4350-B83D-5F2E75DDA864}"/>
            </c:ext>
          </c:extLst>
        </c:ser>
        <c:ser>
          <c:idx val="4"/>
          <c:order val="4"/>
          <c:tx>
            <c:strRef>
              <c:f>Analysts!$A$6</c:f>
              <c:strCache>
                <c:ptCount val="1"/>
                <c:pt idx="0">
                  <c:v>Strong buy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Analysts!$B$6:$L$6</c:f>
              <c:numCache>
                <c:formatCode>General</c:formatCode>
                <c:ptCount val="11"/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C-4350-B83D-5F2E75DDA86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62824575"/>
        <c:axId val="562812095"/>
      </c:barChart>
      <c:dateAx>
        <c:axId val="562824575"/>
        <c:scaling>
          <c:orientation val="minMax"/>
        </c:scaling>
        <c:delete val="0"/>
        <c:axPos val="b"/>
        <c:numFmt formatCode="[$-407]mmm/\ 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2812095"/>
        <c:crosses val="autoZero"/>
        <c:auto val="1"/>
        <c:lblOffset val="100"/>
        <c:baseTimeUnit val="months"/>
      </c:dateAx>
      <c:valAx>
        <c:axId val="56281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282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DoR!$K$4:$K$15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DoR!$J$4:$J$15</c:f>
              <c:numCache>
                <c:formatCode>General</c:formatCode>
                <c:ptCount val="12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de-DE" b="1">
                <a:solidFill>
                  <a:schemeClr val="bg1"/>
                </a:solidFill>
              </a:rPr>
              <a:t>Price Targets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Analysts!$A$10</c:f>
              <c:strCache>
                <c:ptCount val="1"/>
                <c:pt idx="0">
                  <c:v>Goldman Sachs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Analysts!$B$10:$L$10</c:f>
              <c:numCache>
                <c:formatCode>General</c:formatCode>
                <c:ptCount val="11"/>
                <c:pt idx="7">
                  <c:v>80</c:v>
                </c:pt>
                <c:pt idx="8">
                  <c:v>80</c:v>
                </c:pt>
                <c:pt idx="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B-4CCB-ADAE-0606DD7B1945}"/>
            </c:ext>
          </c:extLst>
        </c:ser>
        <c:ser>
          <c:idx val="1"/>
          <c:order val="1"/>
          <c:tx>
            <c:strRef>
              <c:f>Analysts!$A$11</c:f>
              <c:strCache>
                <c:ptCount val="1"/>
                <c:pt idx="0">
                  <c:v>Wells Fargo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Analysts!$B$11:$L$11</c:f>
              <c:numCache>
                <c:formatCode>General</c:formatCode>
                <c:ptCount val="11"/>
                <c:pt idx="7">
                  <c:v>90</c:v>
                </c:pt>
                <c:pt idx="8">
                  <c:v>90</c:v>
                </c:pt>
                <c:pt idx="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B-4CCB-ADAE-0606DD7B1945}"/>
            </c:ext>
          </c:extLst>
        </c:ser>
        <c:ser>
          <c:idx val="2"/>
          <c:order val="2"/>
          <c:tx>
            <c:strRef>
              <c:f>Analysts!$A$12</c:f>
              <c:strCache>
                <c:ptCount val="1"/>
                <c:pt idx="0">
                  <c:v>TD Cowen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Analysts!$B$12:$L$12</c:f>
              <c:numCache>
                <c:formatCode>General</c:formatCode>
                <c:ptCount val="11"/>
                <c:pt idx="7">
                  <c:v>40</c:v>
                </c:pt>
                <c:pt idx="8">
                  <c:v>40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6B-4CCB-ADAE-0606DD7B1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931375"/>
        <c:axId val="616948175"/>
      </c:lineChart>
      <c:dateAx>
        <c:axId val="616931375"/>
        <c:scaling>
          <c:orientation val="minMax"/>
        </c:scaling>
        <c:delete val="0"/>
        <c:axPos val="b"/>
        <c:numFmt formatCode="[$-407]mmm/\ 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6948175"/>
        <c:crosses val="autoZero"/>
        <c:auto val="1"/>
        <c:lblOffset val="100"/>
        <c:baseTimeUnit val="months"/>
      </c:dateAx>
      <c:valAx>
        <c:axId val="61694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693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Model!$N$2:$AA$2</c:f>
              <c:strCache>
                <c:ptCount val="14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  <c:pt idx="9">
                  <c:v>Q224</c:v>
                </c:pt>
                <c:pt idx="10">
                  <c:v>Q324</c:v>
                </c:pt>
                <c:pt idx="11">
                  <c:v>Q424</c:v>
                </c:pt>
                <c:pt idx="12">
                  <c:v>Q125</c:v>
                </c:pt>
                <c:pt idx="13">
                  <c:v>Q225</c:v>
                </c:pt>
              </c:strCache>
            </c:strRef>
          </c:cat>
          <c:val>
            <c:numRef>
              <c:f>Model!$N$6:$AA$6</c:f>
              <c:numCache>
                <c:formatCode>#,##0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Revenue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Model!$N$29:$AA$29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Model!$C$2:$J$2</c:f>
              <c:strCache>
                <c:ptCount val="8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  <c:pt idx="7">
                  <c:v>FY26</c:v>
                </c:pt>
              </c:strCache>
            </c:strRef>
          </c:cat>
          <c:val>
            <c:numRef>
              <c:f>Model!$C$6:$J$6</c:f>
              <c:numCache>
                <c:formatCode>#,##0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Revenue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Model!$C$29:$J$29</c:f>
              <c:numCache>
                <c:formatCode>0%</c:formatCode>
                <c:ptCount val="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EPS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Model!$B$25</c:f>
              <c:strCache>
                <c:ptCount val="1"/>
                <c:pt idx="0">
                  <c:v>EPS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Model!$N$2:$AA$2</c:f>
              <c:strCache>
                <c:ptCount val="14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  <c:pt idx="9">
                  <c:v>Q224</c:v>
                </c:pt>
                <c:pt idx="10">
                  <c:v>Q324</c:v>
                </c:pt>
                <c:pt idx="11">
                  <c:v>Q424</c:v>
                </c:pt>
                <c:pt idx="12">
                  <c:v>Q125</c:v>
                </c:pt>
                <c:pt idx="13">
                  <c:v>Q225</c:v>
                </c:pt>
              </c:strCache>
            </c:strRef>
          </c:cat>
          <c:val>
            <c:numRef>
              <c:f>Model!$N$25:$AA$25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Model!$B$35</c:f>
              <c:strCache>
                <c:ptCount val="1"/>
                <c:pt idx="0">
                  <c:v>EPS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Model!$N$35:$AA$35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EPS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Model!$B$25</c:f>
              <c:strCache>
                <c:ptCount val="1"/>
                <c:pt idx="0">
                  <c:v>EPS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Model!$C$2:$J$2</c:f>
              <c:strCache>
                <c:ptCount val="8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  <c:pt idx="7">
                  <c:v>FY26</c:v>
                </c:pt>
              </c:strCache>
            </c:strRef>
          </c:cat>
          <c:val>
            <c:numRef>
              <c:f>Model!$C$25:$J$25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Model!$B$35</c:f>
              <c:strCache>
                <c:ptCount val="1"/>
                <c:pt idx="0">
                  <c:v>EPS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Model!$C$35:$J$35</c:f>
              <c:numCache>
                <c:formatCode>0%</c:formatCode>
                <c:ptCount val="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Model!$B$30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Model!$N$2:$AA$2</c:f>
              <c:strCache>
                <c:ptCount val="14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  <c:pt idx="9">
                  <c:v>Q224</c:v>
                </c:pt>
                <c:pt idx="10">
                  <c:v>Q324</c:v>
                </c:pt>
                <c:pt idx="11">
                  <c:v>Q424</c:v>
                </c:pt>
                <c:pt idx="12">
                  <c:v>Q125</c:v>
                </c:pt>
                <c:pt idx="13">
                  <c:v>Q225</c:v>
                </c:pt>
              </c:strCache>
            </c:strRef>
          </c:cat>
          <c:val>
            <c:numRef>
              <c:f>Model!$N$30:$AA$30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Model!$B$31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Model!$N$2:$AA$2</c:f>
              <c:strCache>
                <c:ptCount val="14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  <c:pt idx="9">
                  <c:v>Q224</c:v>
                </c:pt>
                <c:pt idx="10">
                  <c:v>Q324</c:v>
                </c:pt>
                <c:pt idx="11">
                  <c:v>Q424</c:v>
                </c:pt>
                <c:pt idx="12">
                  <c:v>Q125</c:v>
                </c:pt>
                <c:pt idx="13">
                  <c:v>Q225</c:v>
                </c:pt>
              </c:strCache>
            </c:strRef>
          </c:cat>
          <c:val>
            <c:numRef>
              <c:f>Model!$N$31:$AA$31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ser>
          <c:idx val="2"/>
          <c:order val="2"/>
          <c:tx>
            <c:strRef>
              <c:f>Model!$B$32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Model!$N$2:$AA$2</c:f>
              <c:strCache>
                <c:ptCount val="14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  <c:pt idx="9">
                  <c:v>Q224</c:v>
                </c:pt>
                <c:pt idx="10">
                  <c:v>Q324</c:v>
                </c:pt>
                <c:pt idx="11">
                  <c:v>Q424</c:v>
                </c:pt>
                <c:pt idx="12">
                  <c:v>Q125</c:v>
                </c:pt>
                <c:pt idx="13">
                  <c:v>Q225</c:v>
                </c:pt>
              </c:strCache>
            </c:strRef>
          </c:cat>
          <c:val>
            <c:numRef>
              <c:f>Model!$N$32:$AA$32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Model!$B$30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Model!$C$2:$J$2</c:f>
              <c:strCache>
                <c:ptCount val="8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  <c:pt idx="7">
                  <c:v>FY26</c:v>
                </c:pt>
              </c:strCache>
            </c:strRef>
          </c:cat>
          <c:val>
            <c:numRef>
              <c:f>Model!$C$30:$J$30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Model!$B$31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Model!$C$2:$J$2</c:f>
              <c:strCache>
                <c:ptCount val="8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  <c:pt idx="7">
                  <c:v>FY26</c:v>
                </c:pt>
              </c:strCache>
            </c:strRef>
          </c:cat>
          <c:val>
            <c:numRef>
              <c:f>Model!$C$31:$I$31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ser>
          <c:idx val="2"/>
          <c:order val="2"/>
          <c:tx>
            <c:strRef>
              <c:f>Model!$B$32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Model!$C$2:$J$2</c:f>
              <c:strCache>
                <c:ptCount val="8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  <c:pt idx="7">
                  <c:v>FY26</c:v>
                </c:pt>
              </c:strCache>
            </c:strRef>
          </c:cat>
          <c:val>
            <c:numRef>
              <c:f>Model!$C$32:$I$32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catAx>
        <c:axId val="693983327"/>
        <c:scaling>
          <c:orientation val="minMax"/>
          <c:min val="7148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Algn val="ctr"/>
        <c:lblOffset val="100"/>
        <c:noMultiLvlLbl val="1"/>
      </c:cat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5.xml"/><Relationship Id="rId7" Type="http://schemas.microsoft.com/office/2014/relationships/chartEx" Target="../charts/chartEx2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microsoft.com/office/2014/relationships/chartEx" Target="../charts/chartEx1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13</xdr:row>
      <xdr:rowOff>123825</xdr:rowOff>
    </xdr:from>
    <xdr:to>
      <xdr:col>7</xdr:col>
      <xdr:colOff>609599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02B15D-726B-473F-90BD-9DE5AEBE5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13</xdr:row>
      <xdr:rowOff>109536</xdr:rowOff>
    </xdr:from>
    <xdr:to>
      <xdr:col>16</xdr:col>
      <xdr:colOff>123825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8602F0-0E7E-4D3A-B594-2B15361E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4"/>
  <sheetViews>
    <sheetView workbookViewId="0">
      <selection activeCell="C7" sqref="C7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 t="s">
        <v>176</v>
      </c>
      <c r="C2" s="19"/>
      <c r="E2" s="24" t="s">
        <v>47</v>
      </c>
      <c r="F2" s="55" t="s">
        <v>48</v>
      </c>
      <c r="G2" s="25"/>
      <c r="H2" s="26" t="s">
        <v>55</v>
      </c>
      <c r="I2" s="26" t="s">
        <v>1</v>
      </c>
      <c r="J2" s="27" t="s">
        <v>48</v>
      </c>
      <c r="L2" s="30" t="s">
        <v>41</v>
      </c>
      <c r="M2" s="31" t="s">
        <v>57</v>
      </c>
      <c r="N2" s="32" t="s">
        <v>56</v>
      </c>
    </row>
    <row r="3" spans="2:14" x14ac:dyDescent="0.25">
      <c r="B3" s="5" t="s">
        <v>40</v>
      </c>
      <c r="C3" s="20">
        <v>45958</v>
      </c>
      <c r="E3" s="5"/>
      <c r="F3" s="28"/>
      <c r="I3" s="10"/>
      <c r="J3" s="38"/>
      <c r="L3" s="5"/>
      <c r="N3" s="37"/>
    </row>
    <row r="4" spans="2:14" x14ac:dyDescent="0.25">
      <c r="B4" s="5"/>
      <c r="C4" s="21">
        <v>0.22638888888888889</v>
      </c>
      <c r="E4" s="5"/>
      <c r="F4" s="28"/>
      <c r="I4" s="10"/>
      <c r="J4" s="38"/>
      <c r="L4" s="5"/>
      <c r="N4" s="13"/>
    </row>
    <row r="5" spans="2:14" x14ac:dyDescent="0.25">
      <c r="B5" s="5"/>
      <c r="C5" s="13"/>
      <c r="E5" s="5"/>
      <c r="F5" s="28"/>
      <c r="I5" s="10"/>
      <c r="J5" s="38"/>
      <c r="L5" s="5"/>
      <c r="N5" s="13"/>
    </row>
    <row r="6" spans="2:14" x14ac:dyDescent="0.25">
      <c r="B6" s="5" t="s">
        <v>0</v>
      </c>
      <c r="C6" s="13">
        <v>1.64</v>
      </c>
      <c r="E6" s="5"/>
      <c r="F6" s="28"/>
      <c r="I6" s="10"/>
      <c r="J6" s="38"/>
      <c r="L6" s="5"/>
      <c r="N6" s="13"/>
    </row>
    <row r="7" spans="2:14" x14ac:dyDescent="0.25">
      <c r="B7" s="5" t="s">
        <v>1</v>
      </c>
      <c r="C7" s="15"/>
      <c r="E7" s="5"/>
      <c r="F7" s="28"/>
      <c r="I7" s="10"/>
      <c r="J7" s="38"/>
      <c r="L7" s="5"/>
      <c r="N7" s="13"/>
    </row>
    <row r="8" spans="2:14" x14ac:dyDescent="0.25">
      <c r="B8" s="5" t="s">
        <v>2</v>
      </c>
      <c r="C8" s="15">
        <f>C6*C7</f>
        <v>0</v>
      </c>
      <c r="E8" s="5"/>
      <c r="F8" s="28"/>
      <c r="I8" s="10"/>
      <c r="J8" s="38"/>
      <c r="L8" s="5"/>
      <c r="N8" s="13"/>
    </row>
    <row r="9" spans="2:14" x14ac:dyDescent="0.25">
      <c r="B9" s="5" t="s">
        <v>3</v>
      </c>
      <c r="C9" s="15" t="e">
        <f>Model!F28</f>
        <v>#DIV/0!</v>
      </c>
      <c r="E9" s="5"/>
      <c r="F9" s="28"/>
      <c r="I9" s="10"/>
      <c r="J9" s="38"/>
      <c r="L9" s="5"/>
      <c r="N9" s="13"/>
    </row>
    <row r="10" spans="2:14" x14ac:dyDescent="0.25">
      <c r="B10" s="5" t="s">
        <v>4</v>
      </c>
      <c r="C10" s="15">
        <f>Model!F41+Model!F45</f>
        <v>0</v>
      </c>
      <c r="E10" s="5"/>
      <c r="F10" s="28"/>
      <c r="I10" s="10"/>
      <c r="J10" s="38"/>
      <c r="L10" s="5"/>
      <c r="N10" s="13"/>
    </row>
    <row r="11" spans="2:14" x14ac:dyDescent="0.25">
      <c r="B11" s="5" t="s">
        <v>35</v>
      </c>
      <c r="C11" s="15" t="e">
        <f>C9-C10</f>
        <v>#DIV/0!</v>
      </c>
      <c r="E11" s="5"/>
      <c r="F11" s="28"/>
      <c r="I11" s="10"/>
      <c r="J11" s="38"/>
      <c r="L11" s="5"/>
      <c r="N11" s="13"/>
    </row>
    <row r="12" spans="2:14" x14ac:dyDescent="0.25">
      <c r="B12" s="5" t="s">
        <v>5</v>
      </c>
      <c r="C12" s="15" t="e">
        <f>C8-C9+C10</f>
        <v>#DIV/0!</v>
      </c>
      <c r="E12" s="5"/>
      <c r="F12" s="28"/>
      <c r="J12" s="13"/>
      <c r="L12" s="5"/>
      <c r="N12" s="13"/>
    </row>
    <row r="13" spans="2:14" x14ac:dyDescent="0.25">
      <c r="B13" s="5" t="s">
        <v>46</v>
      </c>
      <c r="C13" s="36" t="e">
        <f>C6/Model!#REF!</f>
        <v>#REF!</v>
      </c>
      <c r="E13" s="5"/>
      <c r="J13" s="13"/>
      <c r="L13" s="5"/>
      <c r="N13" s="13"/>
    </row>
    <row r="14" spans="2:14" x14ac:dyDescent="0.25">
      <c r="B14" s="5" t="s">
        <v>44</v>
      </c>
      <c r="C14" s="36" t="e">
        <f>C6/Model!G16</f>
        <v>#DIV/0!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45</v>
      </c>
      <c r="C15" s="36" t="e">
        <f>C6/Model!H16</f>
        <v>#DIV/0!</v>
      </c>
    </row>
    <row r="16" spans="2:14" x14ac:dyDescent="0.25">
      <c r="B16" s="5" t="s">
        <v>42</v>
      </c>
      <c r="C16" s="6" t="e">
        <f>Model!G16/Model!#REF!-1</f>
        <v>#REF!</v>
      </c>
    </row>
    <row r="17" spans="2:14" x14ac:dyDescent="0.25">
      <c r="B17" s="5" t="s">
        <v>43</v>
      </c>
      <c r="C17" s="6" t="e">
        <f>Model!H16/Model!G16-1</f>
        <v>#DIV/0!</v>
      </c>
      <c r="E17" s="33" t="s">
        <v>53</v>
      </c>
      <c r="L17" s="125"/>
      <c r="M17" s="126"/>
      <c r="N17" s="127"/>
    </row>
    <row r="18" spans="2:14" x14ac:dyDescent="0.25">
      <c r="B18" s="5" t="s">
        <v>71</v>
      </c>
      <c r="C18" s="46" t="e">
        <f>C14/(C16*100)</f>
        <v>#DIV/0!</v>
      </c>
      <c r="L18" s="128"/>
      <c r="M18" s="129"/>
      <c r="N18" s="130"/>
    </row>
    <row r="19" spans="2:14" x14ac:dyDescent="0.25">
      <c r="B19" s="5" t="s">
        <v>72</v>
      </c>
      <c r="C19" s="46" t="e">
        <f>C15/(C17*100)</f>
        <v>#DIV/0!</v>
      </c>
      <c r="L19" s="128"/>
      <c r="M19" s="129"/>
      <c r="N19" s="130"/>
    </row>
    <row r="20" spans="2:14" x14ac:dyDescent="0.25">
      <c r="B20" s="5" t="s">
        <v>96</v>
      </c>
      <c r="C20" s="6" t="e">
        <f>Model!G4/Model!F3-1</f>
        <v>#DIV/0!</v>
      </c>
      <c r="L20" s="128"/>
      <c r="M20" s="129"/>
      <c r="N20" s="130"/>
    </row>
    <row r="21" spans="2:14" x14ac:dyDescent="0.25">
      <c r="B21" s="5" t="s">
        <v>97</v>
      </c>
      <c r="C21" s="6" t="e">
        <f>Model!G5/Model!F4-1</f>
        <v>#DIV/0!</v>
      </c>
      <c r="L21" s="128"/>
      <c r="M21" s="129"/>
      <c r="N21" s="130"/>
    </row>
    <row r="22" spans="2:14" x14ac:dyDescent="0.25">
      <c r="B22" s="5" t="s">
        <v>73</v>
      </c>
      <c r="C22" s="15">
        <f>Model!F12+Model!F10</f>
        <v>0</v>
      </c>
      <c r="L22" s="128"/>
      <c r="M22" s="129"/>
      <c r="N22" s="130"/>
    </row>
    <row r="23" spans="2:14" x14ac:dyDescent="0.25">
      <c r="B23" s="5" t="s">
        <v>16</v>
      </c>
      <c r="C23" s="15">
        <f>Model!F12</f>
        <v>0</v>
      </c>
      <c r="L23" s="128"/>
      <c r="M23" s="129"/>
      <c r="N23" s="130"/>
    </row>
    <row r="24" spans="2:14" x14ac:dyDescent="0.25">
      <c r="B24" s="5" t="s">
        <v>30</v>
      </c>
      <c r="C24" s="7">
        <f>Model!F17</f>
        <v>0</v>
      </c>
      <c r="L24" s="128"/>
      <c r="M24" s="129"/>
      <c r="N24" s="130"/>
    </row>
    <row r="25" spans="2:14" x14ac:dyDescent="0.25">
      <c r="B25" s="5" t="s">
        <v>31</v>
      </c>
      <c r="C25" s="7">
        <f>Model!F18</f>
        <v>0</v>
      </c>
      <c r="L25" s="128"/>
      <c r="M25" s="129"/>
      <c r="N25" s="130"/>
    </row>
    <row r="26" spans="2:14" x14ac:dyDescent="0.25">
      <c r="B26" s="5" t="s">
        <v>74</v>
      </c>
      <c r="C26" s="36" t="e">
        <f>C12/C23</f>
        <v>#DIV/0!</v>
      </c>
      <c r="L26" s="128"/>
      <c r="M26" s="129"/>
      <c r="N26" s="130"/>
    </row>
    <row r="27" spans="2:14" x14ac:dyDescent="0.25">
      <c r="B27" s="5" t="s">
        <v>98</v>
      </c>
      <c r="C27" s="115" t="e">
        <f>Model!O45/Model!O50</f>
        <v>#DIV/0!</v>
      </c>
      <c r="E27" t="s">
        <v>77</v>
      </c>
      <c r="L27" s="128"/>
      <c r="M27" s="129"/>
      <c r="N27" s="130"/>
    </row>
    <row r="28" spans="2:14" x14ac:dyDescent="0.25">
      <c r="B28" s="5" t="s">
        <v>99</v>
      </c>
      <c r="C28" s="36" t="e">
        <f>C22/-Model!F10</f>
        <v>#DIV/0!</v>
      </c>
      <c r="L28" s="131"/>
      <c r="M28" s="132"/>
      <c r="N28" s="133"/>
    </row>
    <row r="29" spans="2:14" x14ac:dyDescent="0.25">
      <c r="B29" s="5" t="s">
        <v>100</v>
      </c>
      <c r="C29" s="36" t="e">
        <f>Model!O34/Model!O44</f>
        <v>#DIV/0!</v>
      </c>
    </row>
    <row r="30" spans="2:14" x14ac:dyDescent="0.25">
      <c r="B30" s="5" t="s">
        <v>101</v>
      </c>
      <c r="C30" s="36" t="e">
        <f>(Model!O28+Model!O29)/Model!O44</f>
        <v>#DIV/0!</v>
      </c>
    </row>
    <row r="31" spans="2:14" x14ac:dyDescent="0.25">
      <c r="B31" s="5" t="s">
        <v>102</v>
      </c>
      <c r="C31" s="6" t="e">
        <f>(Model!O34-Model!O44)/Model!O40</f>
        <v>#DIV/0!</v>
      </c>
    </row>
    <row r="32" spans="2:14" x14ac:dyDescent="0.25">
      <c r="B32" s="5" t="s">
        <v>103</v>
      </c>
      <c r="C32" s="36" t="e">
        <f>(Model!O40-Model!O49)/Main!C7</f>
        <v>#DIV/0!</v>
      </c>
    </row>
    <row r="33" spans="2:9" x14ac:dyDescent="0.25">
      <c r="B33" s="5" t="s">
        <v>104</v>
      </c>
      <c r="C33" s="36" t="e">
        <f>Model!O3/Model!O40</f>
        <v>#DIV/0!</v>
      </c>
    </row>
    <row r="34" spans="2:9" x14ac:dyDescent="0.25">
      <c r="B34" s="5" t="s">
        <v>105</v>
      </c>
      <c r="C34" s="38" t="e">
        <f>Model!O14/Model!O40</f>
        <v>#DIV/0!</v>
      </c>
    </row>
    <row r="35" spans="2:9" x14ac:dyDescent="0.25">
      <c r="B35" s="5" t="s">
        <v>106</v>
      </c>
      <c r="C35" s="38" t="e">
        <f>Model!O14/Model!O50</f>
        <v>#DIV/0!</v>
      </c>
    </row>
    <row r="36" spans="2:9" x14ac:dyDescent="0.25">
      <c r="B36" s="22" t="s">
        <v>107</v>
      </c>
      <c r="C36" s="23"/>
    </row>
    <row r="41" spans="2:9" x14ac:dyDescent="0.25">
      <c r="E41" s="51"/>
      <c r="F41" s="51"/>
      <c r="G41" s="54"/>
      <c r="H41" s="54"/>
      <c r="I41" s="54"/>
    </row>
    <row r="42" spans="2:9" x14ac:dyDescent="0.25">
      <c r="E42" s="51"/>
      <c r="F42" s="51"/>
      <c r="G42" s="54"/>
      <c r="H42" s="54"/>
      <c r="I42" s="54"/>
    </row>
    <row r="43" spans="2:9" x14ac:dyDescent="0.25">
      <c r="E43" s="51"/>
      <c r="F43" s="51"/>
      <c r="G43" s="54"/>
      <c r="H43" s="54"/>
      <c r="I43" s="54"/>
    </row>
    <row r="44" spans="2:9" x14ac:dyDescent="0.25">
      <c r="E44" s="51"/>
      <c r="F44" s="51"/>
      <c r="G44" s="54"/>
      <c r="H44" s="54"/>
      <c r="I44" s="54"/>
    </row>
    <row r="45" spans="2:9" x14ac:dyDescent="0.25">
      <c r="E45" s="51"/>
      <c r="F45" s="51"/>
      <c r="G45" s="54"/>
      <c r="H45" s="54"/>
      <c r="I45" s="54"/>
    </row>
    <row r="46" spans="2:9" x14ac:dyDescent="0.25">
      <c r="E46" s="51"/>
      <c r="F46" s="51"/>
      <c r="G46" s="54"/>
      <c r="H46" s="54"/>
      <c r="I46" s="54"/>
    </row>
    <row r="47" spans="2:9" x14ac:dyDescent="0.25">
      <c r="E47" s="51"/>
      <c r="F47" s="51"/>
      <c r="G47" s="54"/>
      <c r="H47" s="54"/>
      <c r="I47" s="54"/>
    </row>
    <row r="48" spans="2:9" x14ac:dyDescent="0.25">
      <c r="E48" s="51"/>
      <c r="F48" s="51"/>
      <c r="G48" s="54"/>
      <c r="H48" s="54"/>
      <c r="I48" s="54"/>
    </row>
    <row r="49" spans="5:9" x14ac:dyDescent="0.25">
      <c r="E49" s="51"/>
      <c r="F49" s="51"/>
      <c r="G49" s="54"/>
      <c r="H49" s="54"/>
      <c r="I49" s="54"/>
    </row>
    <row r="50" spans="5:9" x14ac:dyDescent="0.25">
      <c r="E50" s="51"/>
      <c r="F50" s="51"/>
      <c r="G50" s="54"/>
      <c r="H50" s="54"/>
      <c r="I50" s="54"/>
    </row>
    <row r="51" spans="5:9" x14ac:dyDescent="0.25">
      <c r="E51" s="51"/>
      <c r="F51" s="51"/>
      <c r="G51" s="54"/>
      <c r="H51" s="54"/>
      <c r="I51" s="54"/>
    </row>
    <row r="52" spans="5:9" x14ac:dyDescent="0.25">
      <c r="E52" s="52"/>
      <c r="F52" s="53"/>
      <c r="G52" s="53"/>
    </row>
    <row r="53" spans="5:9" x14ac:dyDescent="0.25">
      <c r="E53" s="52"/>
      <c r="F53" s="53"/>
      <c r="G53" s="53"/>
    </row>
    <row r="54" spans="5:9" x14ac:dyDescent="0.25">
      <c r="E54" s="52"/>
      <c r="F54" s="53"/>
      <c r="G54" s="53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AA87"/>
  <sheetViews>
    <sheetView tabSelected="1" zoomScaleNormal="100" workbookViewId="0">
      <pane xSplit="2" ySplit="2" topLeftCell="F3" activePane="bottomRight" state="frozen"/>
      <selection pane="topRight" activeCell="B1" sqref="B1"/>
      <selection pane="bottomLeft" activeCell="A3" sqref="A3"/>
      <selection pane="bottomRight" activeCell="O9" sqref="O9"/>
    </sheetView>
  </sheetViews>
  <sheetFormatPr defaultColWidth="11.42578125" defaultRowHeight="15" x14ac:dyDescent="0.25"/>
  <cols>
    <col min="1" max="1" width="4.7109375" customWidth="1"/>
    <col min="2" max="2" width="27.28515625" customWidth="1"/>
    <col min="8" max="8" width="11.42578125" style="13"/>
    <col min="25" max="25" width="11.42578125" style="13"/>
  </cols>
  <sheetData>
    <row r="1" spans="1:27" x14ac:dyDescent="0.25">
      <c r="A1" s="8" t="s">
        <v>36</v>
      </c>
    </row>
    <row r="2" spans="1:27" x14ac:dyDescent="0.25">
      <c r="C2" t="s">
        <v>33</v>
      </c>
      <c r="D2" t="s">
        <v>15</v>
      </c>
      <c r="E2" t="s">
        <v>11</v>
      </c>
      <c r="F2" t="s">
        <v>12</v>
      </c>
      <c r="G2" t="s">
        <v>13</v>
      </c>
      <c r="H2" s="13" t="s">
        <v>32</v>
      </c>
      <c r="I2" t="s">
        <v>70</v>
      </c>
      <c r="J2" t="s">
        <v>173</v>
      </c>
      <c r="N2" t="s">
        <v>10</v>
      </c>
      <c r="O2" t="s">
        <v>6</v>
      </c>
      <c r="P2" t="s">
        <v>7</v>
      </c>
      <c r="Q2" t="s">
        <v>8</v>
      </c>
      <c r="R2" t="s">
        <v>9</v>
      </c>
      <c r="S2" t="s">
        <v>34</v>
      </c>
      <c r="T2" t="s">
        <v>38</v>
      </c>
      <c r="U2" t="s">
        <v>39</v>
      </c>
      <c r="V2" t="s">
        <v>64</v>
      </c>
      <c r="W2" t="s">
        <v>68</v>
      </c>
      <c r="X2" t="s">
        <v>160</v>
      </c>
      <c r="Y2" s="13" t="s">
        <v>161</v>
      </c>
      <c r="Z2" t="s">
        <v>174</v>
      </c>
      <c r="AA2" t="s">
        <v>175</v>
      </c>
    </row>
    <row r="3" spans="1:27" x14ac:dyDescent="0.25">
      <c r="B3" s="9" t="s">
        <v>148</v>
      </c>
    </row>
    <row r="4" spans="1:27" x14ac:dyDescent="0.25">
      <c r="B4" s="9" t="s">
        <v>149</v>
      </c>
    </row>
    <row r="5" spans="1:27" x14ac:dyDescent="0.25">
      <c r="B5" s="9" t="s">
        <v>150</v>
      </c>
      <c r="E5" s="45"/>
      <c r="F5" s="45"/>
      <c r="G5" s="45"/>
    </row>
    <row r="6" spans="1:27" s="1" customFormat="1" x14ac:dyDescent="0.25">
      <c r="B6" s="1" t="s">
        <v>14</v>
      </c>
      <c r="C6" s="11">
        <f>SUM(C3:C5)</f>
        <v>0</v>
      </c>
      <c r="D6" s="11">
        <f>SUM(D3:D5)</f>
        <v>0</v>
      </c>
      <c r="E6" s="11">
        <f>SUM(E3:E5)</f>
        <v>0</v>
      </c>
      <c r="F6" s="11">
        <f>SUM(F3:F5)</f>
        <v>0</v>
      </c>
      <c r="G6" s="11">
        <f>SUM(G3:G5)</f>
        <v>0</v>
      </c>
      <c r="H6" s="14">
        <f t="shared" ref="H6:J6" si="0">SUM(H3:H5)</f>
        <v>0</v>
      </c>
      <c r="I6" s="11">
        <f t="shared" si="0"/>
        <v>0</v>
      </c>
      <c r="J6" s="11">
        <f t="shared" si="0"/>
        <v>0</v>
      </c>
      <c r="N6" s="11">
        <f t="shared" ref="N6:T6" si="1">SUM(N3:N5)</f>
        <v>0</v>
      </c>
      <c r="O6" s="11">
        <f t="shared" si="1"/>
        <v>0</v>
      </c>
      <c r="P6" s="11">
        <f t="shared" si="1"/>
        <v>0</v>
      </c>
      <c r="Q6" s="11">
        <f t="shared" si="1"/>
        <v>0</v>
      </c>
      <c r="R6" s="11">
        <f t="shared" si="1"/>
        <v>0</v>
      </c>
      <c r="S6" s="11">
        <f t="shared" si="1"/>
        <v>0</v>
      </c>
      <c r="T6" s="11">
        <f t="shared" si="1"/>
        <v>0</v>
      </c>
      <c r="U6" s="11">
        <f t="shared" ref="U6:X6" si="2">SUM(U3:U5)</f>
        <v>0</v>
      </c>
      <c r="V6" s="11">
        <f t="shared" si="2"/>
        <v>0</v>
      </c>
      <c r="W6" s="11">
        <f t="shared" si="2"/>
        <v>0</v>
      </c>
      <c r="X6" s="11">
        <f t="shared" si="2"/>
        <v>0</v>
      </c>
      <c r="Y6" s="14">
        <f t="shared" ref="Y6:AA6" si="3">SUM(Y3:Y5)</f>
        <v>0</v>
      </c>
      <c r="Z6" s="11">
        <f t="shared" si="3"/>
        <v>0</v>
      </c>
      <c r="AA6" s="11">
        <f t="shared" si="3"/>
        <v>0</v>
      </c>
    </row>
    <row r="7" spans="1:27" x14ac:dyDescent="0.25">
      <c r="B7" s="9" t="s">
        <v>66</v>
      </c>
      <c r="C7" s="10"/>
      <c r="D7" s="10"/>
      <c r="E7" s="10"/>
      <c r="F7" s="10"/>
      <c r="G7" s="10"/>
      <c r="H7" s="118"/>
      <c r="I7" s="42"/>
      <c r="J7" s="123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118"/>
      <c r="Z7" s="40"/>
      <c r="AA7" s="40"/>
    </row>
    <row r="8" spans="1:27" x14ac:dyDescent="0.25">
      <c r="B8" s="9" t="s">
        <v>151</v>
      </c>
      <c r="C8" s="10"/>
      <c r="D8" s="10"/>
      <c r="E8" s="10"/>
      <c r="F8" s="10"/>
      <c r="G8" s="10"/>
      <c r="H8" s="118"/>
      <c r="I8" s="42"/>
      <c r="J8" s="123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118"/>
      <c r="Z8" s="40"/>
      <c r="AA8" s="40"/>
    </row>
    <row r="9" spans="1:27" x14ac:dyDescent="0.25">
      <c r="B9" s="9" t="s">
        <v>153</v>
      </c>
      <c r="C9" s="10"/>
      <c r="D9" s="10"/>
      <c r="E9" s="10"/>
      <c r="F9" s="10"/>
      <c r="G9" s="10"/>
      <c r="H9" s="118"/>
      <c r="I9" s="42"/>
      <c r="J9" s="123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118"/>
      <c r="Z9" s="40"/>
      <c r="AA9" s="40"/>
    </row>
    <row r="10" spans="1:27" x14ac:dyDescent="0.25">
      <c r="B10" s="9" t="s">
        <v>152</v>
      </c>
      <c r="C10" s="10"/>
      <c r="D10" s="10"/>
      <c r="E10" s="10"/>
      <c r="F10" s="10"/>
      <c r="G10" s="10"/>
      <c r="H10" s="118"/>
      <c r="I10" s="42"/>
      <c r="J10" s="123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118"/>
      <c r="Z10" s="40"/>
      <c r="AA10" s="40"/>
    </row>
    <row r="11" spans="1:27" s="1" customFormat="1" x14ac:dyDescent="0.25">
      <c r="B11" s="1" t="s">
        <v>58</v>
      </c>
      <c r="C11" s="11">
        <f>SUM(C8:C10)</f>
        <v>0</v>
      </c>
      <c r="D11" s="11">
        <f t="shared" ref="D11:J11" si="4">SUM(D8:D10)</f>
        <v>0</v>
      </c>
      <c r="E11" s="11">
        <f t="shared" si="4"/>
        <v>0</v>
      </c>
      <c r="F11" s="11">
        <f t="shared" si="4"/>
        <v>0</v>
      </c>
      <c r="G11" s="11">
        <f t="shared" si="4"/>
        <v>0</v>
      </c>
      <c r="H11" s="14">
        <f t="shared" si="4"/>
        <v>0</v>
      </c>
      <c r="I11" s="11">
        <f t="shared" si="4"/>
        <v>0</v>
      </c>
      <c r="J11" s="11">
        <f t="shared" si="4"/>
        <v>0</v>
      </c>
      <c r="N11" s="11">
        <f t="shared" ref="N11" si="5">SUM(N8:N10)</f>
        <v>0</v>
      </c>
      <c r="O11" s="11">
        <f t="shared" ref="O11" si="6">SUM(O8:O10)</f>
        <v>0</v>
      </c>
      <c r="P11" s="11">
        <f t="shared" ref="P11" si="7">SUM(P8:P10)</f>
        <v>0</v>
      </c>
      <c r="Q11" s="11">
        <f t="shared" ref="Q11" si="8">SUM(Q8:Q10)</f>
        <v>0</v>
      </c>
      <c r="R11" s="11">
        <f t="shared" ref="R11" si="9">SUM(R8:R10)</f>
        <v>0</v>
      </c>
      <c r="S11" s="11">
        <f t="shared" ref="S11" si="10">SUM(S8:S10)</f>
        <v>0</v>
      </c>
      <c r="T11" s="11">
        <f t="shared" ref="T11:X11" si="11">SUM(T8:T10)</f>
        <v>0</v>
      </c>
      <c r="U11" s="11">
        <f t="shared" si="11"/>
        <v>0</v>
      </c>
      <c r="V11" s="11">
        <f t="shared" si="11"/>
        <v>0</v>
      </c>
      <c r="W11" s="11">
        <f t="shared" si="11"/>
        <v>0</v>
      </c>
      <c r="X11" s="11">
        <f t="shared" si="11"/>
        <v>0</v>
      </c>
      <c r="Y11" s="14">
        <f t="shared" ref="Y11:AA11" si="12">SUM(Y8:Y10)</f>
        <v>0</v>
      </c>
      <c r="Z11" s="11">
        <f t="shared" si="12"/>
        <v>0</v>
      </c>
      <c r="AA11" s="11">
        <f t="shared" si="12"/>
        <v>0</v>
      </c>
    </row>
    <row r="12" spans="1:27" x14ac:dyDescent="0.25">
      <c r="B12" t="s">
        <v>59</v>
      </c>
      <c r="C12" s="10"/>
      <c r="D12" s="10"/>
      <c r="E12" s="10"/>
      <c r="F12" s="10"/>
      <c r="G12" s="10"/>
      <c r="H12" s="118"/>
      <c r="I12" s="4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5"/>
      <c r="Z12" s="10"/>
      <c r="AA12" s="10"/>
    </row>
    <row r="13" spans="1:27" x14ac:dyDescent="0.25">
      <c r="B13" t="s">
        <v>75</v>
      </c>
      <c r="C13" s="10"/>
      <c r="D13" s="10"/>
      <c r="E13" s="10"/>
      <c r="F13" s="10"/>
      <c r="G13" s="10"/>
      <c r="H13" s="118"/>
      <c r="I13" s="4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5"/>
      <c r="Z13" s="10"/>
      <c r="AA13" s="10"/>
    </row>
    <row r="14" spans="1:27" x14ac:dyDescent="0.25">
      <c r="B14" t="s">
        <v>21</v>
      </c>
      <c r="C14" s="10"/>
      <c r="D14" s="10"/>
      <c r="E14" s="10"/>
      <c r="F14" s="10"/>
      <c r="G14" s="10"/>
      <c r="H14" s="15"/>
      <c r="I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5"/>
      <c r="Z14" s="10"/>
      <c r="AA14" s="10"/>
    </row>
    <row r="15" spans="1:27" x14ac:dyDescent="0.25">
      <c r="B15" t="s">
        <v>158</v>
      </c>
      <c r="C15" s="10"/>
      <c r="D15" s="10"/>
      <c r="E15" s="10"/>
      <c r="F15" s="10"/>
      <c r="G15" s="10"/>
      <c r="H15" s="118"/>
      <c r="I15" s="4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5"/>
      <c r="Z15" s="10"/>
      <c r="AA15" s="10"/>
    </row>
    <row r="16" spans="1:27" s="1" customFormat="1" x14ac:dyDescent="0.25">
      <c r="B16" s="1" t="s">
        <v>20</v>
      </c>
      <c r="C16" s="11">
        <f>C6-SUM(C11:C15)</f>
        <v>0</v>
      </c>
      <c r="D16" s="11">
        <f t="shared" ref="D16:G16" si="13">D6-SUM(D11:D15)</f>
        <v>0</v>
      </c>
      <c r="E16" s="11">
        <f t="shared" si="13"/>
        <v>0</v>
      </c>
      <c r="F16" s="11">
        <f t="shared" si="13"/>
        <v>0</v>
      </c>
      <c r="G16" s="11">
        <f t="shared" si="13"/>
        <v>0</v>
      </c>
      <c r="H16" s="14">
        <f t="shared" ref="H16:J16" si="14">H6-SUM(H11:H15)</f>
        <v>0</v>
      </c>
      <c r="I16" s="11">
        <f t="shared" si="14"/>
        <v>0</v>
      </c>
      <c r="J16" s="11">
        <f t="shared" si="14"/>
        <v>0</v>
      </c>
      <c r="K16" s="11"/>
      <c r="L16" s="11"/>
      <c r="M16" s="11"/>
      <c r="N16" s="11">
        <f t="shared" ref="N16" si="15">N6-SUM(N11:N15)</f>
        <v>0</v>
      </c>
      <c r="O16" s="11">
        <f t="shared" ref="O16" si="16">O6-SUM(O11:O15)</f>
        <v>0</v>
      </c>
      <c r="P16" s="11">
        <f t="shared" ref="P16" si="17">P6-SUM(P11:P15)</f>
        <v>0</v>
      </c>
      <c r="Q16" s="11">
        <f t="shared" ref="Q16" si="18">Q6-SUM(Q11:Q15)</f>
        <v>0</v>
      </c>
      <c r="R16" s="11">
        <f t="shared" ref="R16" si="19">R6-SUM(R11:R15)</f>
        <v>0</v>
      </c>
      <c r="S16" s="11">
        <f t="shared" ref="S16" si="20">S6-SUM(S11:S15)</f>
        <v>0</v>
      </c>
      <c r="T16" s="11">
        <f t="shared" ref="T16:X16" si="21">T6-SUM(T11:T15)</f>
        <v>0</v>
      </c>
      <c r="U16" s="11">
        <f t="shared" si="21"/>
        <v>0</v>
      </c>
      <c r="V16" s="11">
        <f t="shared" si="21"/>
        <v>0</v>
      </c>
      <c r="W16" s="11">
        <f t="shared" si="21"/>
        <v>0</v>
      </c>
      <c r="X16" s="11">
        <f t="shared" si="21"/>
        <v>0</v>
      </c>
      <c r="Y16" s="14">
        <f t="shared" ref="Y16:AA16" si="22">Y6-SUM(Y11:Y15)</f>
        <v>0</v>
      </c>
      <c r="Z16" s="11">
        <f t="shared" si="22"/>
        <v>0</v>
      </c>
      <c r="AA16" s="11">
        <f t="shared" si="22"/>
        <v>0</v>
      </c>
    </row>
    <row r="17" spans="2:27" x14ac:dyDescent="0.25">
      <c r="B17" t="s">
        <v>69</v>
      </c>
      <c r="C17" s="10"/>
      <c r="D17" s="10"/>
      <c r="E17" s="10"/>
      <c r="F17" s="10"/>
      <c r="G17" s="10"/>
      <c r="H17" s="15"/>
      <c r="I17" s="10"/>
      <c r="J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5"/>
      <c r="Z17" s="10"/>
      <c r="AA17" s="10"/>
    </row>
    <row r="18" spans="2:27" x14ac:dyDescent="0.25">
      <c r="B18" t="s">
        <v>62</v>
      </c>
      <c r="C18" s="10"/>
      <c r="D18" s="10"/>
      <c r="E18" s="10"/>
      <c r="F18" s="10"/>
      <c r="G18" s="10"/>
      <c r="H18" s="15"/>
      <c r="I18" s="10"/>
      <c r="J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5"/>
      <c r="Z18" s="10"/>
      <c r="AA18" s="10"/>
    </row>
    <row r="19" spans="2:27" x14ac:dyDescent="0.25">
      <c r="B19" t="s">
        <v>24</v>
      </c>
      <c r="C19" s="10"/>
      <c r="D19" s="10"/>
      <c r="E19" s="10"/>
      <c r="F19" s="10"/>
      <c r="G19" s="10"/>
      <c r="H19" s="15"/>
      <c r="I19" s="10"/>
      <c r="J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5"/>
      <c r="Z19" s="10"/>
      <c r="AA19" s="10"/>
    </row>
    <row r="20" spans="2:27" s="1" customFormat="1" x14ac:dyDescent="0.25">
      <c r="B20" s="1" t="s">
        <v>159</v>
      </c>
      <c r="C20" s="11">
        <f>C16+SUM(C17:C19)</f>
        <v>0</v>
      </c>
      <c r="D20" s="11">
        <f>D16+SUM(D17:D19)</f>
        <v>0</v>
      </c>
      <c r="E20" s="11">
        <f t="shared" ref="E20:G20" si="23">E16+SUM(E17:E19)</f>
        <v>0</v>
      </c>
      <c r="F20" s="11">
        <f t="shared" si="23"/>
        <v>0</v>
      </c>
      <c r="G20" s="11">
        <f t="shared" si="23"/>
        <v>0</v>
      </c>
      <c r="H20" s="14">
        <f t="shared" ref="H20:J20" si="24">H16+SUM(H17:H19)</f>
        <v>0</v>
      </c>
      <c r="I20" s="11">
        <f t="shared" si="24"/>
        <v>0</v>
      </c>
      <c r="J20" s="11">
        <f t="shared" si="24"/>
        <v>0</v>
      </c>
      <c r="N20" s="11">
        <f t="shared" ref="N20" si="25">N16+SUM(N17:N19)</f>
        <v>0</v>
      </c>
      <c r="O20" s="11">
        <f t="shared" ref="O20" si="26">O16+SUM(O17:O19)</f>
        <v>0</v>
      </c>
      <c r="P20" s="11">
        <f t="shared" ref="P20" si="27">P16+SUM(P17:P19)</f>
        <v>0</v>
      </c>
      <c r="Q20" s="11">
        <f t="shared" ref="Q20" si="28">Q16+SUM(Q17:Q19)</f>
        <v>0</v>
      </c>
      <c r="R20" s="11">
        <f t="shared" ref="R20" si="29">R16+SUM(R17:R19)</f>
        <v>0</v>
      </c>
      <c r="S20" s="11">
        <f t="shared" ref="S20" si="30">S16+SUM(S17:S19)</f>
        <v>0</v>
      </c>
      <c r="T20" s="11">
        <f t="shared" ref="T20:X20" si="31">T16+SUM(T17:T19)</f>
        <v>0</v>
      </c>
      <c r="U20" s="11">
        <f t="shared" si="31"/>
        <v>0</v>
      </c>
      <c r="V20" s="11">
        <f t="shared" si="31"/>
        <v>0</v>
      </c>
      <c r="W20" s="11">
        <f t="shared" si="31"/>
        <v>0</v>
      </c>
      <c r="X20" s="11">
        <f t="shared" si="31"/>
        <v>0</v>
      </c>
      <c r="Y20" s="14">
        <f t="shared" ref="Y20:AA20" si="32">Y16+SUM(Y17:Y19)</f>
        <v>0</v>
      </c>
      <c r="Z20" s="11">
        <f t="shared" si="32"/>
        <v>0</v>
      </c>
      <c r="AA20" s="11">
        <f t="shared" si="32"/>
        <v>0</v>
      </c>
    </row>
    <row r="21" spans="2:27" x14ac:dyDescent="0.25">
      <c r="B21" t="s">
        <v>17</v>
      </c>
      <c r="C21" s="10"/>
      <c r="D21" s="10"/>
      <c r="E21" s="10"/>
      <c r="F21" s="10"/>
      <c r="G21" s="10"/>
      <c r="H21" s="15"/>
      <c r="I21" s="10"/>
      <c r="J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5"/>
      <c r="Z21" s="10"/>
      <c r="AA21" s="10"/>
    </row>
    <row r="22" spans="2:27" x14ac:dyDescent="0.25">
      <c r="B22" t="s">
        <v>76</v>
      </c>
      <c r="C22" s="10"/>
      <c r="D22" s="10"/>
      <c r="E22" s="10"/>
      <c r="F22" s="10"/>
      <c r="G22" s="10"/>
      <c r="H22" s="15"/>
      <c r="I22" s="10"/>
      <c r="J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0"/>
      <c r="AA22" s="10"/>
    </row>
    <row r="23" spans="2:27" s="1" customFormat="1" x14ac:dyDescent="0.25">
      <c r="B23" s="1" t="s">
        <v>18</v>
      </c>
      <c r="C23" s="11">
        <f>C20-SUM(C21:C22)</f>
        <v>0</v>
      </c>
      <c r="D23" s="11">
        <f t="shared" ref="D23:G23" si="33">D20-SUM(D21:D22)</f>
        <v>0</v>
      </c>
      <c r="E23" s="11">
        <f t="shared" si="33"/>
        <v>0</v>
      </c>
      <c r="F23" s="11">
        <f t="shared" si="33"/>
        <v>0</v>
      </c>
      <c r="G23" s="11">
        <f t="shared" si="33"/>
        <v>0</v>
      </c>
      <c r="H23" s="14">
        <f t="shared" ref="H23:J23" si="34">H20-SUM(H21:H22)</f>
        <v>0</v>
      </c>
      <c r="I23" s="11">
        <f t="shared" si="34"/>
        <v>0</v>
      </c>
      <c r="J23" s="11">
        <f t="shared" si="34"/>
        <v>0</v>
      </c>
      <c r="N23" s="11">
        <f t="shared" ref="N23" si="35">N20-SUM(N21:N22)</f>
        <v>0</v>
      </c>
      <c r="O23" s="11">
        <f t="shared" ref="O23" si="36">O20-SUM(O21:O22)</f>
        <v>0</v>
      </c>
      <c r="P23" s="11">
        <f t="shared" ref="P23" si="37">P20-SUM(P21:P22)</f>
        <v>0</v>
      </c>
      <c r="Q23" s="11">
        <f t="shared" ref="Q23" si="38">Q20-SUM(Q21:Q22)</f>
        <v>0</v>
      </c>
      <c r="R23" s="11">
        <f t="shared" ref="R23" si="39">R20-SUM(R21:R22)</f>
        <v>0</v>
      </c>
      <c r="S23" s="11">
        <f t="shared" ref="S23" si="40">S20-SUM(S21:S22)</f>
        <v>0</v>
      </c>
      <c r="T23" s="11">
        <f t="shared" ref="T23:X23" si="41">T20-SUM(T21:T22)</f>
        <v>0</v>
      </c>
      <c r="U23" s="11">
        <f t="shared" si="41"/>
        <v>0</v>
      </c>
      <c r="V23" s="11">
        <f t="shared" si="41"/>
        <v>0</v>
      </c>
      <c r="W23" s="11">
        <f t="shared" si="41"/>
        <v>0</v>
      </c>
      <c r="X23" s="11">
        <f t="shared" si="41"/>
        <v>0</v>
      </c>
      <c r="Y23" s="14">
        <f t="shared" ref="Y23:AA23" si="42">Y20-SUM(Y21:Y22)</f>
        <v>0</v>
      </c>
      <c r="Z23" s="11">
        <f t="shared" si="42"/>
        <v>0</v>
      </c>
      <c r="AA23" s="11">
        <f t="shared" si="42"/>
        <v>0</v>
      </c>
    </row>
    <row r="24" spans="2:27" x14ac:dyDescent="0.25">
      <c r="B24" t="s">
        <v>1</v>
      </c>
      <c r="C24" s="10"/>
      <c r="D24" s="10"/>
      <c r="E24" s="10"/>
      <c r="F24" s="10"/>
      <c r="G24" s="10"/>
      <c r="H24" s="15"/>
      <c r="I24" s="10"/>
      <c r="J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5"/>
      <c r="Z24" s="10"/>
      <c r="AA24" s="10"/>
    </row>
    <row r="25" spans="2:27" s="1" customFormat="1" x14ac:dyDescent="0.25">
      <c r="B25" s="1" t="s">
        <v>19</v>
      </c>
      <c r="C25" s="2" t="e">
        <f>C23/C24</f>
        <v>#DIV/0!</v>
      </c>
      <c r="D25" s="2" t="e">
        <f>D23/D24</f>
        <v>#DIV/0!</v>
      </c>
      <c r="E25" s="2" t="e">
        <f>E23/E24</f>
        <v>#DIV/0!</v>
      </c>
      <c r="F25" s="2" t="e">
        <f>F23/F24</f>
        <v>#DIV/0!</v>
      </c>
      <c r="G25" s="121" t="e">
        <f>G23/G24</f>
        <v>#DIV/0!</v>
      </c>
      <c r="H25" s="35" t="e">
        <f t="shared" ref="H25:J25" si="43">H23/H24</f>
        <v>#DIV/0!</v>
      </c>
      <c r="I25" s="2" t="e">
        <f t="shared" si="43"/>
        <v>#DIV/0!</v>
      </c>
      <c r="J25" s="2" t="e">
        <f t="shared" si="43"/>
        <v>#DIV/0!</v>
      </c>
      <c r="N25" s="2" t="e">
        <f t="shared" ref="N25:T25" si="44">N23/N24</f>
        <v>#DIV/0!</v>
      </c>
      <c r="O25" s="2" t="e">
        <f t="shared" si="44"/>
        <v>#DIV/0!</v>
      </c>
      <c r="P25" s="2" t="e">
        <f t="shared" si="44"/>
        <v>#DIV/0!</v>
      </c>
      <c r="Q25" s="2" t="e">
        <f t="shared" si="44"/>
        <v>#DIV/0!</v>
      </c>
      <c r="R25" s="2" t="e">
        <f t="shared" si="44"/>
        <v>#DIV/0!</v>
      </c>
      <c r="S25" s="2" t="e">
        <f t="shared" si="44"/>
        <v>#DIV/0!</v>
      </c>
      <c r="T25" s="2" t="e">
        <f t="shared" si="44"/>
        <v>#DIV/0!</v>
      </c>
      <c r="U25" s="2" t="e">
        <f t="shared" ref="U25:X25" si="45">U23/U24</f>
        <v>#DIV/0!</v>
      </c>
      <c r="V25" s="2" t="e">
        <f t="shared" si="45"/>
        <v>#DIV/0!</v>
      </c>
      <c r="W25" s="2" t="e">
        <f t="shared" si="45"/>
        <v>#DIV/0!</v>
      </c>
      <c r="X25" s="2" t="e">
        <f t="shared" si="45"/>
        <v>#DIV/0!</v>
      </c>
      <c r="Y25" s="35" t="e">
        <f t="shared" ref="Y25:AA25" si="46">Y23/Y24</f>
        <v>#DIV/0!</v>
      </c>
      <c r="Z25" s="2" t="e">
        <f t="shared" si="46"/>
        <v>#DIV/0!</v>
      </c>
      <c r="AA25" s="2" t="e">
        <f t="shared" si="46"/>
        <v>#DIV/0!</v>
      </c>
    </row>
    <row r="26" spans="2:27" s="1" customFormat="1" x14ac:dyDescent="0.25">
      <c r="B26" s="9" t="s">
        <v>65</v>
      </c>
      <c r="C26" s="2"/>
      <c r="D26" s="2"/>
      <c r="E26" s="2"/>
      <c r="F26" s="2"/>
      <c r="G26" s="2"/>
      <c r="H26" s="124"/>
      <c r="I26" s="43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119"/>
      <c r="Z26" s="44"/>
      <c r="AA26" s="44"/>
    </row>
    <row r="27" spans="2:27" s="1" customFormat="1" x14ac:dyDescent="0.25">
      <c r="B27" t="s">
        <v>30</v>
      </c>
      <c r="C27" s="3" t="e">
        <f>1-C11/C6</f>
        <v>#DIV/0!</v>
      </c>
      <c r="D27" s="3" t="e">
        <f>1-D11/D6</f>
        <v>#DIV/0!</v>
      </c>
      <c r="E27" s="3" t="e">
        <f>1-E11/E6</f>
        <v>#DIV/0!</v>
      </c>
      <c r="F27" s="3" t="e">
        <f>1-F11/F6</f>
        <v>#DIV/0!</v>
      </c>
      <c r="G27" s="39" t="e">
        <f>1-G11/G6</f>
        <v>#DIV/0!</v>
      </c>
      <c r="H27" s="6" t="e">
        <f t="shared" ref="H27:J27" si="47">1-H11/H6</f>
        <v>#DIV/0!</v>
      </c>
      <c r="I27" s="39" t="e">
        <f t="shared" si="47"/>
        <v>#DIV/0!</v>
      </c>
      <c r="J27" s="39" t="e">
        <f t="shared" si="47"/>
        <v>#DIV/0!</v>
      </c>
      <c r="N27" s="3" t="e">
        <f t="shared" ref="N27:T27" si="48">1-N11/N6</f>
        <v>#DIV/0!</v>
      </c>
      <c r="O27" s="3" t="e">
        <f t="shared" si="48"/>
        <v>#DIV/0!</v>
      </c>
      <c r="P27" s="3" t="e">
        <f t="shared" si="48"/>
        <v>#DIV/0!</v>
      </c>
      <c r="Q27" s="3" t="e">
        <f t="shared" si="48"/>
        <v>#DIV/0!</v>
      </c>
      <c r="R27" s="3" t="e">
        <f t="shared" si="48"/>
        <v>#DIV/0!</v>
      </c>
      <c r="S27" s="3" t="e">
        <f t="shared" si="48"/>
        <v>#DIV/0!</v>
      </c>
      <c r="T27" s="3" t="e">
        <f t="shared" si="48"/>
        <v>#DIV/0!</v>
      </c>
      <c r="U27" s="3" t="e">
        <f t="shared" ref="U27:X27" si="49">1-U11/U6</f>
        <v>#DIV/0!</v>
      </c>
      <c r="V27" s="3" t="e">
        <f t="shared" si="49"/>
        <v>#DIV/0!</v>
      </c>
      <c r="W27" s="39" t="e">
        <f t="shared" si="49"/>
        <v>#DIV/0!</v>
      </c>
      <c r="X27" s="3" t="e">
        <f t="shared" si="49"/>
        <v>#DIV/0!</v>
      </c>
      <c r="Y27" s="6" t="e">
        <f t="shared" ref="Y27:AA27" si="50">1-Y11/Y6</f>
        <v>#DIV/0!</v>
      </c>
      <c r="Z27" s="3" t="e">
        <f t="shared" si="50"/>
        <v>#DIV/0!</v>
      </c>
      <c r="AA27" s="3" t="e">
        <f t="shared" si="50"/>
        <v>#DIV/0!</v>
      </c>
    </row>
    <row r="28" spans="2:27" x14ac:dyDescent="0.25">
      <c r="B28" t="s">
        <v>31</v>
      </c>
      <c r="C28" s="4" t="e">
        <f>C23/C6</f>
        <v>#DIV/0!</v>
      </c>
      <c r="D28" s="4" t="e">
        <f>D23/D6</f>
        <v>#DIV/0!</v>
      </c>
      <c r="E28" s="4" t="e">
        <f>E23/E6</f>
        <v>#DIV/0!</v>
      </c>
      <c r="F28" s="4" t="e">
        <f>F23/F6</f>
        <v>#DIV/0!</v>
      </c>
      <c r="G28" s="4" t="e">
        <f>G23/G6</f>
        <v>#DIV/0!</v>
      </c>
      <c r="H28" s="7" t="e">
        <f t="shared" ref="H28:J28" si="51">H23/H6</f>
        <v>#DIV/0!</v>
      </c>
      <c r="I28" s="4" t="e">
        <f t="shared" si="51"/>
        <v>#DIV/0!</v>
      </c>
      <c r="J28" s="4" t="e">
        <f t="shared" si="51"/>
        <v>#DIV/0!</v>
      </c>
      <c r="N28" s="4" t="e">
        <f t="shared" ref="N28:T28" si="52">N23/N6</f>
        <v>#DIV/0!</v>
      </c>
      <c r="O28" s="4" t="e">
        <f t="shared" si="52"/>
        <v>#DIV/0!</v>
      </c>
      <c r="P28" s="4" t="e">
        <f t="shared" si="52"/>
        <v>#DIV/0!</v>
      </c>
      <c r="Q28" s="4" t="e">
        <f t="shared" si="52"/>
        <v>#DIV/0!</v>
      </c>
      <c r="R28" s="4" t="e">
        <f t="shared" si="52"/>
        <v>#DIV/0!</v>
      </c>
      <c r="S28" s="4" t="e">
        <f t="shared" si="52"/>
        <v>#DIV/0!</v>
      </c>
      <c r="T28" s="4" t="e">
        <f t="shared" si="52"/>
        <v>#DIV/0!</v>
      </c>
      <c r="U28" s="4" t="e">
        <f t="shared" ref="U28:X28" si="53">U23/U6</f>
        <v>#DIV/0!</v>
      </c>
      <c r="V28" s="4" t="e">
        <f t="shared" si="53"/>
        <v>#DIV/0!</v>
      </c>
      <c r="W28" s="4" t="e">
        <f t="shared" si="53"/>
        <v>#DIV/0!</v>
      </c>
      <c r="X28" s="4" t="e">
        <f t="shared" si="53"/>
        <v>#DIV/0!</v>
      </c>
      <c r="Y28" s="7" t="e">
        <f t="shared" ref="Y28:AA28" si="54">Y23/Y6</f>
        <v>#DIV/0!</v>
      </c>
      <c r="Z28" s="4" t="e">
        <f t="shared" si="54"/>
        <v>#DIV/0!</v>
      </c>
      <c r="AA28" s="4" t="e">
        <f t="shared" si="54"/>
        <v>#DIV/0!</v>
      </c>
    </row>
    <row r="29" spans="2:27" x14ac:dyDescent="0.25">
      <c r="B29" t="s">
        <v>163</v>
      </c>
      <c r="C29" s="3"/>
      <c r="D29" s="3" t="e">
        <f>D6/C6-1</f>
        <v>#DIV/0!</v>
      </c>
      <c r="E29" s="3" t="e">
        <f>E6/D6-1</f>
        <v>#DIV/0!</v>
      </c>
      <c r="F29" s="39" t="e">
        <f>F6/E6-1</f>
        <v>#DIV/0!</v>
      </c>
      <c r="G29" s="39" t="e">
        <f>G6/F6-1</f>
        <v>#DIV/0!</v>
      </c>
      <c r="H29" s="6" t="e">
        <f t="shared" ref="H29:J29" si="55">H6/G6-1</f>
        <v>#DIV/0!</v>
      </c>
      <c r="I29" s="39" t="e">
        <f t="shared" si="55"/>
        <v>#DIV/0!</v>
      </c>
      <c r="J29" s="39" t="e">
        <f t="shared" si="55"/>
        <v>#DIV/0!</v>
      </c>
      <c r="N29" s="4" t="e">
        <f>N6/#REF!-1</f>
        <v>#REF!</v>
      </c>
      <c r="O29" s="4" t="e">
        <f>O6/#REF!-1</f>
        <v>#REF!</v>
      </c>
      <c r="P29" s="4" t="e">
        <f>P6/#REF!-1</f>
        <v>#REF!</v>
      </c>
      <c r="Q29" s="4" t="e">
        <f>Q6/#REF!-1</f>
        <v>#REF!</v>
      </c>
      <c r="R29" s="4" t="e">
        <f t="shared" ref="R29:T29" si="56">R6/N6-1</f>
        <v>#DIV/0!</v>
      </c>
      <c r="S29" s="4" t="e">
        <f t="shared" si="56"/>
        <v>#DIV/0!</v>
      </c>
      <c r="T29" s="4" t="e">
        <f t="shared" si="56"/>
        <v>#DIV/0!</v>
      </c>
      <c r="U29" s="4" t="e">
        <f t="shared" ref="U29" si="57">U6/Q6-1</f>
        <v>#DIV/0!</v>
      </c>
      <c r="V29" s="4" t="e">
        <f t="shared" ref="V29" si="58">V6/R6-1</f>
        <v>#DIV/0!</v>
      </c>
      <c r="W29" s="4" t="e">
        <f t="shared" ref="W29" si="59">W6/S6-1</f>
        <v>#DIV/0!</v>
      </c>
      <c r="X29" s="4" t="e">
        <f t="shared" ref="X29" si="60">X6/T6-1</f>
        <v>#DIV/0!</v>
      </c>
      <c r="Y29" s="7" t="e">
        <f t="shared" ref="Y29" si="61">Y6/U6-1</f>
        <v>#DIV/0!</v>
      </c>
      <c r="Z29" s="4" t="e">
        <f t="shared" ref="Z29" si="62">Z6/V6-1</f>
        <v>#DIV/0!</v>
      </c>
      <c r="AA29" s="4" t="e">
        <f t="shared" ref="AA29" si="63">AA6/W6-1</f>
        <v>#DIV/0!</v>
      </c>
    </row>
    <row r="30" spans="2:27" x14ac:dyDescent="0.25">
      <c r="B30" t="s">
        <v>67</v>
      </c>
      <c r="C30" s="4" t="e">
        <f>C12/C6</f>
        <v>#DIV/0!</v>
      </c>
      <c r="D30" s="4" t="e">
        <f>D12/D6</f>
        <v>#DIV/0!</v>
      </c>
      <c r="E30" s="4" t="e">
        <f>E12/E6</f>
        <v>#DIV/0!</v>
      </c>
      <c r="F30" s="4" t="e">
        <f>F12/F6</f>
        <v>#DIV/0!</v>
      </c>
      <c r="G30" s="4" t="e">
        <f>G12/G6</f>
        <v>#DIV/0!</v>
      </c>
      <c r="H30" s="7" t="e">
        <f t="shared" ref="H30:J30" si="64">H12/H6</f>
        <v>#DIV/0!</v>
      </c>
      <c r="I30" s="4" t="e">
        <f t="shared" si="64"/>
        <v>#DIV/0!</v>
      </c>
      <c r="J30" s="4" t="e">
        <f t="shared" si="64"/>
        <v>#DIV/0!</v>
      </c>
      <c r="N30" s="4" t="e">
        <f t="shared" ref="N30:T30" si="65">N12/N6</f>
        <v>#DIV/0!</v>
      </c>
      <c r="O30" s="4" t="e">
        <f t="shared" si="65"/>
        <v>#DIV/0!</v>
      </c>
      <c r="P30" s="4" t="e">
        <f t="shared" si="65"/>
        <v>#DIV/0!</v>
      </c>
      <c r="Q30" s="4" t="e">
        <f t="shared" si="65"/>
        <v>#DIV/0!</v>
      </c>
      <c r="R30" s="4" t="e">
        <f t="shared" si="65"/>
        <v>#DIV/0!</v>
      </c>
      <c r="S30" s="4" t="e">
        <f t="shared" si="65"/>
        <v>#DIV/0!</v>
      </c>
      <c r="T30" s="4" t="e">
        <f t="shared" si="65"/>
        <v>#DIV/0!</v>
      </c>
      <c r="U30" s="4" t="e">
        <f t="shared" ref="U30:X30" si="66">U12/U6</f>
        <v>#DIV/0!</v>
      </c>
      <c r="V30" s="4" t="e">
        <f t="shared" si="66"/>
        <v>#DIV/0!</v>
      </c>
      <c r="W30" s="4" t="e">
        <f t="shared" si="66"/>
        <v>#DIV/0!</v>
      </c>
      <c r="X30" s="4" t="e">
        <f t="shared" si="66"/>
        <v>#DIV/0!</v>
      </c>
      <c r="Y30" s="7" t="e">
        <f t="shared" ref="Y30:AA30" si="67">Y12/Y6</f>
        <v>#DIV/0!</v>
      </c>
      <c r="Z30" s="4" t="e">
        <f t="shared" si="67"/>
        <v>#DIV/0!</v>
      </c>
      <c r="AA30" s="4" t="e">
        <f t="shared" si="67"/>
        <v>#DIV/0!</v>
      </c>
    </row>
    <row r="31" spans="2:27" x14ac:dyDescent="0.25">
      <c r="B31" t="s">
        <v>156</v>
      </c>
      <c r="C31" s="4" t="e">
        <f t="shared" ref="C31:F31" si="68">C13/C6</f>
        <v>#DIV/0!</v>
      </c>
      <c r="D31" s="4" t="e">
        <f t="shared" si="68"/>
        <v>#DIV/0!</v>
      </c>
      <c r="E31" s="4" t="e">
        <f t="shared" si="68"/>
        <v>#DIV/0!</v>
      </c>
      <c r="F31" s="4" t="e">
        <f t="shared" si="68"/>
        <v>#DIV/0!</v>
      </c>
      <c r="G31" s="4" t="e">
        <f>G13/G6</f>
        <v>#DIV/0!</v>
      </c>
      <c r="H31" s="7" t="e">
        <f t="shared" ref="H31:J31" si="69">H13/H6</f>
        <v>#DIV/0!</v>
      </c>
      <c r="I31" s="4" t="e">
        <f t="shared" si="69"/>
        <v>#DIV/0!</v>
      </c>
      <c r="J31" s="4" t="e">
        <f t="shared" si="69"/>
        <v>#DIV/0!</v>
      </c>
      <c r="N31" s="4" t="e">
        <f t="shared" ref="N31:T31" si="70">N13/N6</f>
        <v>#DIV/0!</v>
      </c>
      <c r="O31" s="4" t="e">
        <f t="shared" si="70"/>
        <v>#DIV/0!</v>
      </c>
      <c r="P31" s="4" t="e">
        <f t="shared" si="70"/>
        <v>#DIV/0!</v>
      </c>
      <c r="Q31" s="4" t="e">
        <f t="shared" si="70"/>
        <v>#DIV/0!</v>
      </c>
      <c r="R31" s="4" t="e">
        <f t="shared" si="70"/>
        <v>#DIV/0!</v>
      </c>
      <c r="S31" s="4" t="e">
        <f t="shared" si="70"/>
        <v>#DIV/0!</v>
      </c>
      <c r="T31" s="4" t="e">
        <f t="shared" si="70"/>
        <v>#DIV/0!</v>
      </c>
      <c r="U31" s="4" t="e">
        <f t="shared" ref="U31:X31" si="71">U13/U6</f>
        <v>#DIV/0!</v>
      </c>
      <c r="V31" s="4" t="e">
        <f t="shared" si="71"/>
        <v>#DIV/0!</v>
      </c>
      <c r="W31" s="4" t="e">
        <f t="shared" si="71"/>
        <v>#DIV/0!</v>
      </c>
      <c r="X31" s="4" t="e">
        <f t="shared" si="71"/>
        <v>#DIV/0!</v>
      </c>
      <c r="Y31" s="7" t="e">
        <f t="shared" ref="Y31:AA31" si="72">Y13/Y6</f>
        <v>#DIV/0!</v>
      </c>
      <c r="Z31" s="4" t="e">
        <f t="shared" si="72"/>
        <v>#DIV/0!</v>
      </c>
      <c r="AA31" s="4" t="e">
        <f t="shared" si="72"/>
        <v>#DIV/0!</v>
      </c>
    </row>
    <row r="32" spans="2:27" x14ac:dyDescent="0.25">
      <c r="B32" t="s">
        <v>157</v>
      </c>
      <c r="C32" s="4" t="e">
        <f>C15/C6</f>
        <v>#DIV/0!</v>
      </c>
      <c r="D32" s="4" t="e">
        <f>D15/D6</f>
        <v>#DIV/0!</v>
      </c>
      <c r="E32" s="4" t="e">
        <f>E15/E6</f>
        <v>#DIV/0!</v>
      </c>
      <c r="F32" s="4" t="e">
        <f>F15/F6</f>
        <v>#DIV/0!</v>
      </c>
      <c r="G32" s="4" t="e">
        <f>G15/G6</f>
        <v>#DIV/0!</v>
      </c>
      <c r="H32" s="7" t="e">
        <f t="shared" ref="H32:J32" si="73">H15/H6</f>
        <v>#DIV/0!</v>
      </c>
      <c r="I32" s="4" t="e">
        <f t="shared" si="73"/>
        <v>#DIV/0!</v>
      </c>
      <c r="J32" s="4" t="e">
        <f t="shared" si="73"/>
        <v>#DIV/0!</v>
      </c>
      <c r="N32" s="4" t="e">
        <f t="shared" ref="N32:T32" si="74">N15/N6</f>
        <v>#DIV/0!</v>
      </c>
      <c r="O32" s="4" t="e">
        <f t="shared" si="74"/>
        <v>#DIV/0!</v>
      </c>
      <c r="P32" s="4" t="e">
        <f t="shared" si="74"/>
        <v>#DIV/0!</v>
      </c>
      <c r="Q32" s="4" t="e">
        <f t="shared" si="74"/>
        <v>#DIV/0!</v>
      </c>
      <c r="R32" s="4" t="e">
        <f t="shared" si="74"/>
        <v>#DIV/0!</v>
      </c>
      <c r="S32" s="4" t="e">
        <f t="shared" si="74"/>
        <v>#DIV/0!</v>
      </c>
      <c r="T32" s="4" t="e">
        <f t="shared" si="74"/>
        <v>#DIV/0!</v>
      </c>
      <c r="U32" s="4" t="e">
        <f t="shared" ref="U32:X32" si="75">U15/U6</f>
        <v>#DIV/0!</v>
      </c>
      <c r="V32" s="4" t="e">
        <f t="shared" si="75"/>
        <v>#DIV/0!</v>
      </c>
      <c r="W32" s="4" t="e">
        <f t="shared" si="75"/>
        <v>#DIV/0!</v>
      </c>
      <c r="X32" s="4" t="e">
        <f t="shared" si="75"/>
        <v>#DIV/0!</v>
      </c>
      <c r="Y32" s="7" t="e">
        <f t="shared" ref="Y32:AA32" si="76">Y15/Y6</f>
        <v>#DIV/0!</v>
      </c>
      <c r="Z32" s="4" t="e">
        <f t="shared" si="76"/>
        <v>#DIV/0!</v>
      </c>
      <c r="AA32" s="4" t="e">
        <f t="shared" si="76"/>
        <v>#DIV/0!</v>
      </c>
    </row>
    <row r="33" spans="2:27" x14ac:dyDescent="0.25">
      <c r="B33" t="s">
        <v>154</v>
      </c>
      <c r="C33" s="4"/>
      <c r="D33" s="4"/>
      <c r="E33" s="4" t="e">
        <f t="shared" ref="E33:G34" si="77">E3/D3-1</f>
        <v>#DIV/0!</v>
      </c>
      <c r="F33" s="4" t="e">
        <f t="shared" si="77"/>
        <v>#DIV/0!</v>
      </c>
      <c r="G33" s="4" t="e">
        <f t="shared" si="77"/>
        <v>#DIV/0!</v>
      </c>
      <c r="H33" s="7" t="e">
        <f t="shared" ref="H33:H34" si="78">H3/G3-1</f>
        <v>#DIV/0!</v>
      </c>
      <c r="I33" s="4" t="e">
        <f t="shared" ref="I33:I34" si="79">I3/H3-1</f>
        <v>#DIV/0!</v>
      </c>
      <c r="J33" s="4" t="e">
        <f t="shared" ref="J33:J34" si="80">J3/I3-1</f>
        <v>#DIV/0!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7"/>
      <c r="Z33" s="4"/>
      <c r="AA33" s="4"/>
    </row>
    <row r="34" spans="2:27" x14ac:dyDescent="0.25">
      <c r="B34" t="s">
        <v>155</v>
      </c>
      <c r="C34" s="4"/>
      <c r="D34" s="4"/>
      <c r="E34" s="4" t="e">
        <f t="shared" si="77"/>
        <v>#DIV/0!</v>
      </c>
      <c r="F34" s="4" t="e">
        <f t="shared" si="77"/>
        <v>#DIV/0!</v>
      </c>
      <c r="G34" s="4" t="e">
        <f t="shared" si="77"/>
        <v>#DIV/0!</v>
      </c>
      <c r="H34" s="7" t="e">
        <f t="shared" si="78"/>
        <v>#DIV/0!</v>
      </c>
      <c r="I34" s="4" t="e">
        <f t="shared" si="79"/>
        <v>#DIV/0!</v>
      </c>
      <c r="J34" s="4" t="e">
        <f t="shared" si="80"/>
        <v>#DIV/0!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7"/>
      <c r="Z34" s="4"/>
      <c r="AA34" s="4"/>
    </row>
    <row r="35" spans="2:27" x14ac:dyDescent="0.25">
      <c r="B35" t="s">
        <v>162</v>
      </c>
      <c r="C35" s="3"/>
      <c r="D35" s="3" t="e">
        <f>-(D23/C23-1)</f>
        <v>#DIV/0!</v>
      </c>
      <c r="E35" s="3" t="e">
        <f>-(E23/D23-1)</f>
        <v>#DIV/0!</v>
      </c>
      <c r="F35" s="39" t="e">
        <f>F25/E25-1</f>
        <v>#DIV/0!</v>
      </c>
      <c r="G35" s="39" t="e">
        <f>G25/F25-1</f>
        <v>#DIV/0!</v>
      </c>
      <c r="H35" s="6" t="e">
        <f t="shared" ref="H35:J35" si="81">H25/G25-1</f>
        <v>#DIV/0!</v>
      </c>
      <c r="I35" s="39" t="e">
        <f t="shared" si="81"/>
        <v>#DIV/0!</v>
      </c>
      <c r="J35" s="39" t="e">
        <f t="shared" si="81"/>
        <v>#DIV/0!</v>
      </c>
      <c r="N35" s="4" t="e">
        <f>N23/#REF!-1</f>
        <v>#REF!</v>
      </c>
      <c r="O35" s="4" t="e">
        <f>O23/#REF!-1</f>
        <v>#REF!</v>
      </c>
      <c r="P35" s="4" t="e">
        <f>P23/#REF!-1</f>
        <v>#REF!</v>
      </c>
      <c r="Q35" s="4" t="e">
        <f>Q23/#REF!-1</f>
        <v>#REF!</v>
      </c>
      <c r="R35" s="4" t="e">
        <f t="shared" ref="R35:T35" si="82">R23/N23-1</f>
        <v>#DIV/0!</v>
      </c>
      <c r="S35" s="4" t="e">
        <f>S23/O23-1</f>
        <v>#DIV/0!</v>
      </c>
      <c r="T35" s="4" t="e">
        <f t="shared" si="82"/>
        <v>#DIV/0!</v>
      </c>
      <c r="U35" s="4" t="e">
        <f t="shared" ref="U35" si="83">U23/Q23-1</f>
        <v>#DIV/0!</v>
      </c>
      <c r="V35" s="4" t="e">
        <f t="shared" ref="V35" si="84">V23/R23-1</f>
        <v>#DIV/0!</v>
      </c>
      <c r="W35" s="4" t="e">
        <f t="shared" ref="W35" si="85">W23/S23-1</f>
        <v>#DIV/0!</v>
      </c>
      <c r="X35" s="4" t="e">
        <f t="shared" ref="X35" si="86">X23/T23-1</f>
        <v>#DIV/0!</v>
      </c>
      <c r="Y35" s="7" t="e">
        <f t="shared" ref="Y35" si="87">Y23/U23-1</f>
        <v>#DIV/0!</v>
      </c>
      <c r="Z35" s="4" t="e">
        <f t="shared" ref="Z35" si="88">Z23/V23-1</f>
        <v>#DIV/0!</v>
      </c>
      <c r="AA35" s="4" t="e">
        <f t="shared" ref="AA35" si="89">AA23/W23-1</f>
        <v>#DIV/0!</v>
      </c>
    </row>
    <row r="36" spans="2:27" x14ac:dyDescent="0.25">
      <c r="B36" t="s">
        <v>90</v>
      </c>
      <c r="C36" s="47" t="e">
        <f>C17/C6</f>
        <v>#DIV/0!</v>
      </c>
      <c r="D36" s="47" t="e">
        <f>D17/D6</f>
        <v>#DIV/0!</v>
      </c>
      <c r="E36" s="47" t="e">
        <f>E17/E6</f>
        <v>#DIV/0!</v>
      </c>
      <c r="F36" s="47" t="e">
        <f>F17/F6</f>
        <v>#DIV/0!</v>
      </c>
      <c r="G36" s="47" t="e">
        <f>G17/G6</f>
        <v>#DIV/0!</v>
      </c>
      <c r="H36" s="48" t="e">
        <f t="shared" ref="H36:J36" si="90">H17/H6</f>
        <v>#DIV/0!</v>
      </c>
      <c r="I36" s="47" t="e">
        <f t="shared" si="90"/>
        <v>#DIV/0!</v>
      </c>
      <c r="J36" s="47" t="e">
        <f t="shared" si="90"/>
        <v>#DIV/0!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7"/>
      <c r="Z36" s="4"/>
      <c r="AA36" s="4"/>
    </row>
    <row r="37" spans="2:27" x14ac:dyDescent="0.25">
      <c r="B37" t="s">
        <v>91</v>
      </c>
      <c r="C37" s="49" t="e">
        <f>-C17/C16</f>
        <v>#DIV/0!</v>
      </c>
      <c r="D37" s="49" t="e">
        <f t="shared" ref="D37:G37" si="91">-D17/D16</f>
        <v>#DIV/0!</v>
      </c>
      <c r="E37" s="49" t="e">
        <f t="shared" si="91"/>
        <v>#DIV/0!</v>
      </c>
      <c r="F37" s="49" t="e">
        <f t="shared" si="91"/>
        <v>#DIV/0!</v>
      </c>
      <c r="G37" s="47" t="e">
        <f t="shared" si="91"/>
        <v>#DIV/0!</v>
      </c>
      <c r="H37" s="48" t="e">
        <f t="shared" ref="H37:J37" si="92">-H17/H16</f>
        <v>#DIV/0!</v>
      </c>
      <c r="I37" s="47" t="e">
        <f t="shared" si="92"/>
        <v>#DIV/0!</v>
      </c>
      <c r="J37" s="47" t="e">
        <f t="shared" si="92"/>
        <v>#DIV/0!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7"/>
      <c r="Z37" s="4"/>
      <c r="AA37" s="4"/>
    </row>
    <row r="40" spans="2:27" s="1" customFormat="1" x14ac:dyDescent="0.25">
      <c r="B40" s="1" t="s">
        <v>37</v>
      </c>
      <c r="C40" s="11">
        <f t="shared" ref="C40" si="93">C41+C42-C64-C55</f>
        <v>0</v>
      </c>
      <c r="D40" s="11">
        <f t="shared" ref="D40" si="94">D41+D42-D64-D55</f>
        <v>0</v>
      </c>
      <c r="E40" s="11">
        <f t="shared" ref="E40" si="95">E41+E42-E64-E55</f>
        <v>0</v>
      </c>
      <c r="F40" s="11">
        <f t="shared" ref="F40" si="96">F41+F42-F64-F55</f>
        <v>0</v>
      </c>
      <c r="G40" s="11">
        <f t="shared" ref="G40:J40" si="97">G41+G42-G64-G55</f>
        <v>0</v>
      </c>
      <c r="H40" s="14">
        <f t="shared" si="97"/>
        <v>0</v>
      </c>
      <c r="I40" s="11">
        <f t="shared" si="97"/>
        <v>0</v>
      </c>
      <c r="J40" s="11">
        <f t="shared" si="97"/>
        <v>0</v>
      </c>
      <c r="N40" s="11">
        <f t="shared" ref="N40:X40" si="98">N41+N42-N64-N55</f>
        <v>0</v>
      </c>
      <c r="O40" s="11">
        <f t="shared" si="98"/>
        <v>0</v>
      </c>
      <c r="P40" s="11">
        <f t="shared" si="98"/>
        <v>0</v>
      </c>
      <c r="Q40" s="11">
        <f t="shared" si="98"/>
        <v>0</v>
      </c>
      <c r="R40" s="11">
        <f t="shared" si="98"/>
        <v>0</v>
      </c>
      <c r="S40" s="11">
        <f t="shared" si="98"/>
        <v>0</v>
      </c>
      <c r="T40" s="11">
        <f t="shared" si="98"/>
        <v>0</v>
      </c>
      <c r="U40" s="11">
        <f t="shared" si="98"/>
        <v>0</v>
      </c>
      <c r="V40" s="11">
        <f t="shared" si="98"/>
        <v>0</v>
      </c>
      <c r="W40" s="11">
        <f t="shared" si="98"/>
        <v>0</v>
      </c>
      <c r="X40" s="11">
        <f t="shared" si="98"/>
        <v>0</v>
      </c>
      <c r="Y40" s="14">
        <f t="shared" ref="Y40:AA40" si="99">Y41+Y42-Y64-Y55</f>
        <v>0</v>
      </c>
      <c r="Z40" s="11">
        <f t="shared" si="99"/>
        <v>0</v>
      </c>
      <c r="AA40" s="11">
        <f t="shared" si="99"/>
        <v>0</v>
      </c>
    </row>
    <row r="41" spans="2:27" x14ac:dyDescent="0.25">
      <c r="B41" t="s">
        <v>22</v>
      </c>
      <c r="C41" s="10"/>
      <c r="D41" s="10"/>
      <c r="E41" s="10"/>
      <c r="F41" s="10"/>
      <c r="G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5"/>
      <c r="Z41" s="10"/>
      <c r="AA41" s="10"/>
    </row>
    <row r="42" spans="2:27" x14ac:dyDescent="0.25">
      <c r="B42" t="s">
        <v>78</v>
      </c>
      <c r="C42" s="10"/>
      <c r="D42" s="10"/>
      <c r="E42" s="10"/>
      <c r="F42" s="10"/>
      <c r="G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5"/>
      <c r="Z42" s="10"/>
      <c r="AA42" s="10"/>
    </row>
    <row r="43" spans="2:27" x14ac:dyDescent="0.25">
      <c r="B43" t="s">
        <v>23</v>
      </c>
      <c r="C43" s="10"/>
      <c r="D43" s="10"/>
      <c r="E43" s="10"/>
      <c r="F43" s="10"/>
      <c r="G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5"/>
      <c r="Z43" s="10"/>
      <c r="AA43" s="10"/>
    </row>
    <row r="44" spans="2:27" x14ac:dyDescent="0.25">
      <c r="B44" t="s">
        <v>94</v>
      </c>
      <c r="C44" s="10"/>
      <c r="D44" s="10"/>
      <c r="E44" s="10"/>
      <c r="F44" s="10"/>
      <c r="G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5"/>
      <c r="Z44" s="10"/>
      <c r="AA44" s="10"/>
    </row>
    <row r="45" spans="2:27" x14ac:dyDescent="0.25">
      <c r="B45" t="s">
        <v>92</v>
      </c>
      <c r="C45" s="10"/>
      <c r="D45" s="10"/>
      <c r="E45" s="10"/>
      <c r="F45" s="10"/>
      <c r="G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5"/>
      <c r="Z45" s="10"/>
      <c r="AA45" s="10"/>
    </row>
    <row r="46" spans="2:27" x14ac:dyDescent="0.25">
      <c r="B46" t="s">
        <v>80</v>
      </c>
      <c r="C46" s="10"/>
      <c r="D46" s="10"/>
      <c r="E46" s="10"/>
      <c r="F46" s="10"/>
      <c r="G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5"/>
      <c r="Z46" s="10"/>
      <c r="AA46" s="10"/>
    </row>
    <row r="47" spans="2:27" s="1" customFormat="1" x14ac:dyDescent="0.25">
      <c r="B47" s="1" t="s">
        <v>60</v>
      </c>
      <c r="C47" s="11">
        <f t="shared" ref="C47:D47" si="100">SUM(C41:C46)</f>
        <v>0</v>
      </c>
      <c r="D47" s="11">
        <f t="shared" si="100"/>
        <v>0</v>
      </c>
      <c r="E47" s="11">
        <f>SUM(E41:E46)</f>
        <v>0</v>
      </c>
      <c r="F47" s="11">
        <f t="shared" ref="F47:G47" si="101">SUM(F41:F46)</f>
        <v>0</v>
      </c>
      <c r="G47" s="11">
        <f t="shared" si="101"/>
        <v>0</v>
      </c>
      <c r="H47" s="14">
        <f t="shared" ref="H47:J47" si="102">SUM(H41:H46)</f>
        <v>0</v>
      </c>
      <c r="I47" s="11">
        <f t="shared" si="102"/>
        <v>0</v>
      </c>
      <c r="J47" s="11">
        <f t="shared" si="102"/>
        <v>0</v>
      </c>
      <c r="N47" s="11">
        <f t="shared" ref="N47:T47" si="103">SUM(N41:N46)</f>
        <v>0</v>
      </c>
      <c r="O47" s="11">
        <f t="shared" si="103"/>
        <v>0</v>
      </c>
      <c r="P47" s="11">
        <f t="shared" si="103"/>
        <v>0</v>
      </c>
      <c r="Q47" s="11">
        <f t="shared" si="103"/>
        <v>0</v>
      </c>
      <c r="R47" s="11">
        <f t="shared" si="103"/>
        <v>0</v>
      </c>
      <c r="S47" s="11">
        <f t="shared" si="103"/>
        <v>0</v>
      </c>
      <c r="T47" s="11">
        <f t="shared" si="103"/>
        <v>0</v>
      </c>
      <c r="U47" s="11">
        <f t="shared" ref="U47:X47" si="104">SUM(U41:U46)</f>
        <v>0</v>
      </c>
      <c r="V47" s="11">
        <f t="shared" si="104"/>
        <v>0</v>
      </c>
      <c r="W47" s="11">
        <f t="shared" si="104"/>
        <v>0</v>
      </c>
      <c r="X47" s="11">
        <f t="shared" si="104"/>
        <v>0</v>
      </c>
      <c r="Y47" s="14">
        <f t="shared" ref="Y47:AA47" si="105">SUM(Y41:Y46)</f>
        <v>0</v>
      </c>
      <c r="Z47" s="11">
        <f t="shared" si="105"/>
        <v>0</v>
      </c>
      <c r="AA47" s="11">
        <f t="shared" si="105"/>
        <v>0</v>
      </c>
    </row>
    <row r="48" spans="2:27" x14ac:dyDescent="0.25">
      <c r="B48" t="s">
        <v>81</v>
      </c>
      <c r="C48" s="10"/>
      <c r="D48" s="10"/>
      <c r="E48" s="10"/>
      <c r="F48" s="10"/>
      <c r="G48" s="10"/>
      <c r="H48" s="15"/>
      <c r="I48" s="10"/>
      <c r="J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5"/>
      <c r="Z48" s="10"/>
      <c r="AA48" s="10"/>
    </row>
    <row r="49" spans="2:27" x14ac:dyDescent="0.25">
      <c r="B49" t="s">
        <v>79</v>
      </c>
      <c r="C49" s="10"/>
      <c r="D49" s="10"/>
      <c r="E49" s="10"/>
      <c r="F49" s="10"/>
      <c r="G49" s="10"/>
      <c r="H49" s="15"/>
      <c r="I49" s="10"/>
      <c r="J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5"/>
      <c r="Z49" s="10"/>
      <c r="AA49" s="10"/>
    </row>
    <row r="50" spans="2:27" x14ac:dyDescent="0.25">
      <c r="B50" t="s">
        <v>82</v>
      </c>
      <c r="C50" s="10"/>
      <c r="D50" s="10"/>
      <c r="E50" s="10"/>
      <c r="F50" s="10"/>
      <c r="G50" s="10"/>
      <c r="H50" s="15"/>
      <c r="I50" s="10"/>
      <c r="J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5"/>
      <c r="Z50" s="10"/>
      <c r="AA50" s="10"/>
    </row>
    <row r="51" spans="2:27" x14ac:dyDescent="0.25">
      <c r="B51" t="s">
        <v>88</v>
      </c>
      <c r="C51" s="10"/>
      <c r="D51" s="10"/>
      <c r="E51" s="10"/>
      <c r="F51" s="10"/>
      <c r="G51" s="10"/>
      <c r="H51" s="15"/>
      <c r="I51" s="10"/>
      <c r="J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5"/>
      <c r="Z51" s="10"/>
      <c r="AA51" s="10"/>
    </row>
    <row r="52" spans="2:27" s="1" customFormat="1" x14ac:dyDescent="0.25">
      <c r="B52" t="s">
        <v>25</v>
      </c>
      <c r="C52" s="10"/>
      <c r="D52" s="10"/>
      <c r="E52" s="10"/>
      <c r="F52" s="10"/>
      <c r="G52" s="10"/>
      <c r="H52" s="15"/>
      <c r="I52" s="10"/>
      <c r="J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5"/>
      <c r="Z52" s="10"/>
      <c r="AA52" s="10"/>
    </row>
    <row r="53" spans="2:27" s="1" customFormat="1" x14ac:dyDescent="0.25">
      <c r="B53" t="s">
        <v>83</v>
      </c>
      <c r="C53" s="10"/>
      <c r="D53" s="10"/>
      <c r="E53" s="10"/>
      <c r="F53" s="10"/>
      <c r="G53" s="10"/>
      <c r="H53" s="15"/>
      <c r="I53" s="10"/>
      <c r="J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5"/>
      <c r="Z53" s="10"/>
      <c r="AA53" s="10"/>
    </row>
    <row r="54" spans="2:27" x14ac:dyDescent="0.25">
      <c r="B54" s="1" t="s">
        <v>27</v>
      </c>
      <c r="C54" s="11">
        <f>SUM(C47:C53)</f>
        <v>0</v>
      </c>
      <c r="D54" s="11">
        <f>SUM(D47:D53)</f>
        <v>0</v>
      </c>
      <c r="E54" s="11">
        <f>SUM(E47:E53)</f>
        <v>0</v>
      </c>
      <c r="F54" s="11">
        <f>SUM(F47:F53)</f>
        <v>0</v>
      </c>
      <c r="G54" s="11">
        <f>SUM(G47:G53)</f>
        <v>0</v>
      </c>
      <c r="H54" s="14">
        <f t="shared" ref="H54:J54" si="106">SUM(H47:H53)</f>
        <v>0</v>
      </c>
      <c r="I54" s="11">
        <f t="shared" si="106"/>
        <v>0</v>
      </c>
      <c r="J54" s="11">
        <f t="shared" si="106"/>
        <v>0</v>
      </c>
      <c r="N54" s="11">
        <f t="shared" ref="N54:T54" si="107">SUM(N47:N53)</f>
        <v>0</v>
      </c>
      <c r="O54" s="11">
        <f t="shared" si="107"/>
        <v>0</v>
      </c>
      <c r="P54" s="11">
        <f t="shared" si="107"/>
        <v>0</v>
      </c>
      <c r="Q54" s="11">
        <f t="shared" si="107"/>
        <v>0</v>
      </c>
      <c r="R54" s="11">
        <f t="shared" si="107"/>
        <v>0</v>
      </c>
      <c r="S54" s="11">
        <f t="shared" si="107"/>
        <v>0</v>
      </c>
      <c r="T54" s="11">
        <f t="shared" si="107"/>
        <v>0</v>
      </c>
      <c r="U54" s="11">
        <f t="shared" ref="U54:X54" si="108">SUM(U47:U53)</f>
        <v>0</v>
      </c>
      <c r="V54" s="11">
        <f t="shared" si="108"/>
        <v>0</v>
      </c>
      <c r="W54" s="11">
        <f t="shared" si="108"/>
        <v>0</v>
      </c>
      <c r="X54" s="11">
        <f t="shared" si="108"/>
        <v>0</v>
      </c>
      <c r="Y54" s="14">
        <f t="shared" ref="Y54:AA54" si="109">SUM(Y47:Y53)</f>
        <v>0</v>
      </c>
      <c r="Z54" s="11">
        <f t="shared" si="109"/>
        <v>0</v>
      </c>
      <c r="AA54" s="11">
        <f t="shared" si="109"/>
        <v>0</v>
      </c>
    </row>
    <row r="55" spans="2:27" x14ac:dyDescent="0.25">
      <c r="B55" t="s">
        <v>89</v>
      </c>
      <c r="C55" s="10"/>
      <c r="D55" s="10"/>
      <c r="E55" s="10"/>
      <c r="F55" s="10"/>
      <c r="G55" s="10"/>
      <c r="H55" s="15"/>
      <c r="I55" s="10"/>
      <c r="J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5"/>
      <c r="Z55" s="10"/>
      <c r="AA55" s="10"/>
    </row>
    <row r="56" spans="2:27" x14ac:dyDescent="0.25">
      <c r="B56" t="s">
        <v>29</v>
      </c>
      <c r="C56" s="10"/>
      <c r="D56" s="10"/>
      <c r="E56" s="10"/>
      <c r="F56" s="10"/>
      <c r="G56" s="10"/>
      <c r="H56" s="15"/>
      <c r="I56" s="10"/>
      <c r="J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5"/>
      <c r="Z56" s="10"/>
      <c r="AA56" s="10"/>
    </row>
    <row r="57" spans="2:27" x14ac:dyDescent="0.25">
      <c r="B57" t="s">
        <v>86</v>
      </c>
      <c r="C57" s="10"/>
      <c r="D57" s="10"/>
      <c r="E57" s="10"/>
      <c r="F57" s="10"/>
      <c r="G57" s="10"/>
      <c r="H57" s="15"/>
      <c r="I57" s="10"/>
      <c r="J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5"/>
      <c r="Z57" s="10"/>
      <c r="AA57" s="10"/>
    </row>
    <row r="58" spans="2:27" x14ac:dyDescent="0.25">
      <c r="B58" t="s">
        <v>17</v>
      </c>
      <c r="C58" s="10"/>
      <c r="D58" s="10"/>
      <c r="E58" s="10"/>
      <c r="F58" s="10"/>
      <c r="G58" s="10"/>
      <c r="H58" s="15"/>
      <c r="I58" s="10"/>
      <c r="J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5"/>
      <c r="Z58" s="10"/>
      <c r="AA58" s="10"/>
    </row>
    <row r="59" spans="2:27" x14ac:dyDescent="0.25">
      <c r="B59" t="s">
        <v>93</v>
      </c>
      <c r="C59" s="10"/>
      <c r="D59" s="10"/>
      <c r="E59" s="10"/>
      <c r="F59" s="10"/>
      <c r="G59" s="10"/>
      <c r="H59" s="15"/>
      <c r="I59" s="10"/>
      <c r="J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5"/>
      <c r="Z59" s="10"/>
      <c r="AA59" s="10"/>
    </row>
    <row r="60" spans="2:27" s="1" customFormat="1" x14ac:dyDescent="0.25">
      <c r="B60" s="1" t="s">
        <v>61</v>
      </c>
      <c r="C60" s="11">
        <f>SUM(C55:C59)</f>
        <v>0</v>
      </c>
      <c r="D60" s="11">
        <f>SUM(D55:D59)</f>
        <v>0</v>
      </c>
      <c r="E60" s="11">
        <f>SUM(E55:E59)</f>
        <v>0</v>
      </c>
      <c r="F60" s="11">
        <f>SUM(F55:F59)</f>
        <v>0</v>
      </c>
      <c r="G60" s="11">
        <f>SUM(G55:G59)</f>
        <v>0</v>
      </c>
      <c r="H60" s="14">
        <f t="shared" ref="H60:J60" si="110">SUM(H55:H59)</f>
        <v>0</v>
      </c>
      <c r="I60" s="11">
        <f t="shared" si="110"/>
        <v>0</v>
      </c>
      <c r="J60" s="11">
        <f t="shared" si="110"/>
        <v>0</v>
      </c>
      <c r="N60" s="11">
        <f t="shared" ref="N60:T60" si="111">SUM(N55:N59)</f>
        <v>0</v>
      </c>
      <c r="O60" s="11">
        <f t="shared" si="111"/>
        <v>0</v>
      </c>
      <c r="P60" s="11">
        <f t="shared" si="111"/>
        <v>0</v>
      </c>
      <c r="Q60" s="11">
        <f t="shared" si="111"/>
        <v>0</v>
      </c>
      <c r="R60" s="11">
        <f t="shared" si="111"/>
        <v>0</v>
      </c>
      <c r="S60" s="11">
        <f t="shared" si="111"/>
        <v>0</v>
      </c>
      <c r="T60" s="11">
        <f t="shared" si="111"/>
        <v>0</v>
      </c>
      <c r="U60" s="11">
        <f t="shared" ref="U60:X60" si="112">SUM(U55:U59)</f>
        <v>0</v>
      </c>
      <c r="V60" s="11">
        <f t="shared" si="112"/>
        <v>0</v>
      </c>
      <c r="W60" s="11">
        <f t="shared" si="112"/>
        <v>0</v>
      </c>
      <c r="X60" s="11">
        <f t="shared" si="112"/>
        <v>0</v>
      </c>
      <c r="Y60" s="14">
        <f t="shared" ref="Y60:AA60" si="113">SUM(Y55:Y59)</f>
        <v>0</v>
      </c>
      <c r="Z60" s="11">
        <f t="shared" si="113"/>
        <v>0</v>
      </c>
      <c r="AA60" s="11">
        <f t="shared" si="113"/>
        <v>0</v>
      </c>
    </row>
    <row r="61" spans="2:27" x14ac:dyDescent="0.25">
      <c r="B61" t="s">
        <v>84</v>
      </c>
      <c r="C61" s="10"/>
      <c r="D61" s="10"/>
      <c r="E61" s="10"/>
      <c r="F61" s="10"/>
      <c r="G61" s="10"/>
      <c r="H61" s="15"/>
      <c r="I61" s="10"/>
      <c r="J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5"/>
      <c r="Z61" s="10"/>
      <c r="AA61" s="10"/>
    </row>
    <row r="62" spans="2:27" x14ac:dyDescent="0.25">
      <c r="B62" t="s">
        <v>63</v>
      </c>
      <c r="C62" s="10"/>
      <c r="D62" s="10"/>
      <c r="E62" s="10"/>
      <c r="F62" s="10"/>
      <c r="G62" s="10"/>
      <c r="H62" s="15"/>
      <c r="I62" s="10"/>
      <c r="J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5"/>
      <c r="Z62" s="10"/>
      <c r="AA62" s="10"/>
    </row>
    <row r="63" spans="2:27" x14ac:dyDescent="0.25">
      <c r="B63" t="s">
        <v>26</v>
      </c>
      <c r="C63" s="10"/>
      <c r="D63" s="10"/>
      <c r="E63" s="10"/>
      <c r="F63" s="10"/>
      <c r="G63" s="10"/>
      <c r="H63" s="15"/>
      <c r="I63" s="10"/>
      <c r="J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5"/>
      <c r="Z63" s="10"/>
      <c r="AA63" s="10"/>
    </row>
    <row r="64" spans="2:27" x14ac:dyDescent="0.25">
      <c r="B64" t="s">
        <v>85</v>
      </c>
      <c r="C64" s="10"/>
      <c r="D64" s="10"/>
      <c r="E64" s="10"/>
      <c r="F64" s="10"/>
      <c r="G64" s="10"/>
      <c r="H64" s="15"/>
      <c r="I64" s="10"/>
      <c r="J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5"/>
      <c r="Z64" s="10"/>
      <c r="AA64" s="10"/>
    </row>
    <row r="65" spans="2:27" x14ac:dyDescent="0.25">
      <c r="B65" s="1" t="s">
        <v>28</v>
      </c>
      <c r="C65" s="11">
        <f>SUM(C60:C64)</f>
        <v>0</v>
      </c>
      <c r="D65" s="11">
        <f>SUM(D60:D64)</f>
        <v>0</v>
      </c>
      <c r="E65" s="11">
        <f>SUM(E60:E64)</f>
        <v>0</v>
      </c>
      <c r="F65" s="11">
        <f>SUM(F60:F64)</f>
        <v>0</v>
      </c>
      <c r="G65" s="11">
        <f>SUM(G60:G64)</f>
        <v>0</v>
      </c>
      <c r="H65" s="14">
        <f t="shared" ref="H65:J65" si="114">SUM(H60:H64)</f>
        <v>0</v>
      </c>
      <c r="I65" s="11">
        <f t="shared" si="114"/>
        <v>0</v>
      </c>
      <c r="J65" s="11">
        <f t="shared" si="114"/>
        <v>0</v>
      </c>
      <c r="N65" s="11">
        <f t="shared" ref="N65:T65" si="115">SUM(N60:N64)</f>
        <v>0</v>
      </c>
      <c r="O65" s="11">
        <f t="shared" si="115"/>
        <v>0</v>
      </c>
      <c r="P65" s="11">
        <f t="shared" si="115"/>
        <v>0</v>
      </c>
      <c r="Q65" s="11">
        <f t="shared" si="115"/>
        <v>0</v>
      </c>
      <c r="R65" s="11">
        <f t="shared" si="115"/>
        <v>0</v>
      </c>
      <c r="S65" s="11">
        <f t="shared" si="115"/>
        <v>0</v>
      </c>
      <c r="T65" s="11">
        <f t="shared" si="115"/>
        <v>0</v>
      </c>
      <c r="U65" s="11">
        <f t="shared" ref="U65:X65" si="116">SUM(U60:U64)</f>
        <v>0</v>
      </c>
      <c r="V65" s="11">
        <f t="shared" si="116"/>
        <v>0</v>
      </c>
      <c r="W65" s="11">
        <f t="shared" si="116"/>
        <v>0</v>
      </c>
      <c r="X65" s="11">
        <f t="shared" si="116"/>
        <v>0</v>
      </c>
      <c r="Y65" s="14">
        <f t="shared" ref="Y65:AA65" si="117">SUM(Y60:Y64)</f>
        <v>0</v>
      </c>
      <c r="Z65" s="11">
        <f t="shared" si="117"/>
        <v>0</v>
      </c>
      <c r="AA65" s="11">
        <f t="shared" si="117"/>
        <v>0</v>
      </c>
    </row>
    <row r="66" spans="2:27" x14ac:dyDescent="0.25">
      <c r="B66" t="s">
        <v>87</v>
      </c>
      <c r="C66" s="10">
        <f t="shared" ref="C66:E66" si="118">C54-C65</f>
        <v>0</v>
      </c>
      <c r="D66" s="10">
        <f t="shared" si="118"/>
        <v>0</v>
      </c>
      <c r="E66" s="10">
        <f t="shared" si="118"/>
        <v>0</v>
      </c>
      <c r="F66" s="10">
        <f>F54-F65</f>
        <v>0</v>
      </c>
      <c r="G66" s="10">
        <f>G54-G65</f>
        <v>0</v>
      </c>
      <c r="H66" s="15">
        <f t="shared" ref="H66:J66" si="119">H54-H65</f>
        <v>0</v>
      </c>
      <c r="I66" s="10">
        <f t="shared" si="119"/>
        <v>0</v>
      </c>
      <c r="J66" s="10">
        <f t="shared" si="119"/>
        <v>0</v>
      </c>
      <c r="N66" s="10">
        <f t="shared" ref="N66:T66" si="120">N54-N65</f>
        <v>0</v>
      </c>
      <c r="O66" s="10">
        <f t="shared" si="120"/>
        <v>0</v>
      </c>
      <c r="P66" s="10">
        <f t="shared" si="120"/>
        <v>0</v>
      </c>
      <c r="Q66" s="10">
        <f t="shared" si="120"/>
        <v>0</v>
      </c>
      <c r="R66" s="10">
        <f t="shared" si="120"/>
        <v>0</v>
      </c>
      <c r="S66" s="10">
        <f t="shared" si="120"/>
        <v>0</v>
      </c>
      <c r="T66" s="10">
        <f t="shared" si="120"/>
        <v>0</v>
      </c>
      <c r="U66" s="10">
        <f t="shared" ref="U66:X66" si="121">U54-U65</f>
        <v>0</v>
      </c>
      <c r="V66" s="10">
        <f t="shared" si="121"/>
        <v>0</v>
      </c>
      <c r="W66" s="10">
        <f t="shared" si="121"/>
        <v>0</v>
      </c>
      <c r="X66" s="10">
        <f t="shared" si="121"/>
        <v>0</v>
      </c>
      <c r="Y66" s="15">
        <f t="shared" ref="Y66:AA66" si="122">Y54-Y65</f>
        <v>0</v>
      </c>
      <c r="Z66" s="10">
        <f t="shared" si="122"/>
        <v>0</v>
      </c>
      <c r="AA66" s="10">
        <f t="shared" si="122"/>
        <v>0</v>
      </c>
    </row>
    <row r="68" spans="2:27" s="1" customFormat="1" x14ac:dyDescent="0.25">
      <c r="B68" s="1" t="s">
        <v>95</v>
      </c>
      <c r="C68" s="50"/>
      <c r="D68" s="50"/>
      <c r="E68" s="50"/>
      <c r="F68" s="50"/>
      <c r="G68" s="122"/>
      <c r="H68" s="16"/>
      <c r="Y68" s="16"/>
    </row>
    <row r="86" spans="8:25" s="9" customFormat="1" x14ac:dyDescent="0.25">
      <c r="H86" s="41"/>
      <c r="Y86" s="41"/>
    </row>
    <row r="87" spans="8:25" s="1" customFormat="1" x14ac:dyDescent="0.25">
      <c r="H87" s="16"/>
      <c r="Y87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6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670AE-D1F2-4470-937E-18BA568AD24E}">
  <dimension ref="A1:L12"/>
  <sheetViews>
    <sheetView workbookViewId="0">
      <selection activeCell="B36" sqref="B36"/>
    </sheetView>
  </sheetViews>
  <sheetFormatPr defaultRowHeight="15" x14ac:dyDescent="0.25"/>
  <cols>
    <col min="1" max="1" width="14.85546875" customWidth="1"/>
  </cols>
  <sheetData>
    <row r="1" spans="1:12" x14ac:dyDescent="0.25">
      <c r="B1" s="120">
        <v>45413</v>
      </c>
      <c r="C1" s="120">
        <v>45444</v>
      </c>
      <c r="D1" s="120">
        <v>45474</v>
      </c>
      <c r="E1" s="120">
        <v>45505</v>
      </c>
      <c r="F1" s="120">
        <v>45536</v>
      </c>
      <c r="G1" s="120">
        <v>45566</v>
      </c>
      <c r="H1" s="120">
        <v>45597</v>
      </c>
      <c r="I1" s="120">
        <v>45627</v>
      </c>
      <c r="J1" s="120">
        <v>45658</v>
      </c>
      <c r="K1" s="120">
        <v>45689</v>
      </c>
      <c r="L1" s="120">
        <v>45717</v>
      </c>
    </row>
    <row r="2" spans="1:12" x14ac:dyDescent="0.25">
      <c r="A2" t="s">
        <v>164</v>
      </c>
      <c r="I2">
        <v>1</v>
      </c>
      <c r="J2">
        <v>1</v>
      </c>
      <c r="K2">
        <v>1</v>
      </c>
    </row>
    <row r="3" spans="1:12" x14ac:dyDescent="0.25">
      <c r="A3" t="s">
        <v>165</v>
      </c>
      <c r="I3">
        <v>1</v>
      </c>
      <c r="J3">
        <v>1</v>
      </c>
      <c r="K3">
        <v>1</v>
      </c>
    </row>
    <row r="4" spans="1:12" x14ac:dyDescent="0.25">
      <c r="A4" t="s">
        <v>166</v>
      </c>
      <c r="I4">
        <v>3</v>
      </c>
      <c r="J4">
        <v>3</v>
      </c>
      <c r="K4">
        <v>3</v>
      </c>
    </row>
    <row r="5" spans="1:12" x14ac:dyDescent="0.25">
      <c r="A5" t="s">
        <v>167</v>
      </c>
      <c r="I5">
        <v>3</v>
      </c>
      <c r="J5">
        <v>3</v>
      </c>
      <c r="K5">
        <v>3</v>
      </c>
    </row>
    <row r="6" spans="1:12" x14ac:dyDescent="0.25">
      <c r="A6" t="s">
        <v>168</v>
      </c>
      <c r="I6">
        <v>2</v>
      </c>
      <c r="J6">
        <v>2</v>
      </c>
      <c r="K6">
        <v>2</v>
      </c>
    </row>
    <row r="9" spans="1:12" x14ac:dyDescent="0.25">
      <c r="A9" s="1" t="s">
        <v>172</v>
      </c>
    </row>
    <row r="10" spans="1:12" x14ac:dyDescent="0.25">
      <c r="A10" t="s">
        <v>169</v>
      </c>
      <c r="I10">
        <v>80</v>
      </c>
      <c r="J10">
        <v>80</v>
      </c>
      <c r="K10">
        <v>80</v>
      </c>
    </row>
    <row r="11" spans="1:12" x14ac:dyDescent="0.25">
      <c r="A11" t="s">
        <v>170</v>
      </c>
      <c r="I11">
        <v>90</v>
      </c>
      <c r="J11">
        <v>90</v>
      </c>
      <c r="K11">
        <v>90</v>
      </c>
    </row>
    <row r="12" spans="1:12" x14ac:dyDescent="0.25">
      <c r="A12" t="s">
        <v>171</v>
      </c>
      <c r="I12">
        <v>40</v>
      </c>
      <c r="J12">
        <v>40</v>
      </c>
      <c r="K12">
        <v>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X56" sqref="X56"/>
    </sheetView>
  </sheetViews>
  <sheetFormatPr defaultRowHeight="15" x14ac:dyDescent="0.25"/>
  <sheetData>
    <row r="1" spans="1:1" x14ac:dyDescent="0.25">
      <c r="A1" s="8" t="s">
        <v>36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"/>
  <sheetViews>
    <sheetView workbookViewId="0">
      <selection activeCell="D18" sqref="D18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S9" sqref="S9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36</v>
      </c>
      <c r="B1" t="s">
        <v>49</v>
      </c>
      <c r="C1" s="17" t="s">
        <v>50</v>
      </c>
    </row>
    <row r="2" spans="1:13" x14ac:dyDescent="0.25">
      <c r="B2" s="12"/>
      <c r="C2" s="18"/>
      <c r="E2" t="s">
        <v>49</v>
      </c>
      <c r="F2" t="s">
        <v>51</v>
      </c>
      <c r="M2" t="s">
        <v>52</v>
      </c>
    </row>
    <row r="3" spans="1:13" x14ac:dyDescent="0.25">
      <c r="B3" s="12"/>
      <c r="C3" s="18"/>
      <c r="E3" s="12">
        <v>45328</v>
      </c>
      <c r="F3" t="s">
        <v>54</v>
      </c>
      <c r="M3" s="12"/>
    </row>
    <row r="4" spans="1:13" x14ac:dyDescent="0.25">
      <c r="B4" s="12"/>
      <c r="C4" s="18"/>
      <c r="E4" s="12">
        <v>45302</v>
      </c>
      <c r="F4" t="s">
        <v>54</v>
      </c>
      <c r="M4" s="12"/>
    </row>
    <row r="5" spans="1:13" x14ac:dyDescent="0.25">
      <c r="B5" s="12"/>
      <c r="C5" s="18"/>
      <c r="M5" s="12"/>
    </row>
    <row r="6" spans="1:13" x14ac:dyDescent="0.25">
      <c r="B6" s="12"/>
      <c r="C6" s="18"/>
      <c r="M6" s="12"/>
    </row>
    <row r="7" spans="1:13" x14ac:dyDescent="0.25">
      <c r="B7" s="12"/>
      <c r="C7" s="18"/>
      <c r="M7" s="12"/>
    </row>
    <row r="8" spans="1:13" x14ac:dyDescent="0.25">
      <c r="B8" s="12"/>
      <c r="C8" s="18"/>
      <c r="M8" s="12"/>
    </row>
    <row r="9" spans="1:13" x14ac:dyDescent="0.25">
      <c r="B9" s="12"/>
      <c r="C9" s="18"/>
      <c r="M9" s="12"/>
    </row>
    <row r="10" spans="1:13" x14ac:dyDescent="0.25">
      <c r="B10" s="12"/>
      <c r="C10" s="18"/>
      <c r="M10" s="12"/>
    </row>
    <row r="11" spans="1:13" x14ac:dyDescent="0.25">
      <c r="B11" s="12"/>
      <c r="C11" s="18"/>
      <c r="M11" s="12"/>
    </row>
    <row r="12" spans="1:13" x14ac:dyDescent="0.25">
      <c r="B12" s="12"/>
      <c r="C12" s="18"/>
      <c r="M12" s="12"/>
    </row>
    <row r="13" spans="1:13" x14ac:dyDescent="0.25">
      <c r="B13" s="12"/>
      <c r="C13" s="18"/>
    </row>
    <row r="14" spans="1:13" x14ac:dyDescent="0.25">
      <c r="B14" s="12"/>
      <c r="C14" s="18"/>
    </row>
    <row r="15" spans="1:13" x14ac:dyDescent="0.25">
      <c r="B15" s="12"/>
      <c r="C15" s="18"/>
    </row>
    <row r="16" spans="1:13" x14ac:dyDescent="0.25">
      <c r="B16" s="12"/>
      <c r="C16" s="18"/>
    </row>
    <row r="17" spans="2:3" x14ac:dyDescent="0.25">
      <c r="B17" s="12"/>
      <c r="C17" s="18"/>
    </row>
    <row r="18" spans="2:3" x14ac:dyDescent="0.25">
      <c r="B18" s="12"/>
      <c r="C18" s="18"/>
    </row>
    <row r="19" spans="2:3" x14ac:dyDescent="0.25">
      <c r="B19" s="12"/>
      <c r="C19" s="18"/>
    </row>
    <row r="20" spans="2:3" x14ac:dyDescent="0.25">
      <c r="B20" s="12"/>
      <c r="C20" s="18"/>
    </row>
    <row r="21" spans="2:3" x14ac:dyDescent="0.25">
      <c r="B21" s="12"/>
      <c r="C21" s="18"/>
    </row>
    <row r="22" spans="2:3" x14ac:dyDescent="0.25">
      <c r="B22" s="12"/>
      <c r="C22" s="18"/>
    </row>
    <row r="23" spans="2:3" x14ac:dyDescent="0.25">
      <c r="B23" s="12"/>
      <c r="C23" s="18"/>
    </row>
    <row r="24" spans="2:3" x14ac:dyDescent="0.25">
      <c r="B24" s="12"/>
      <c r="C24" s="18"/>
    </row>
    <row r="25" spans="2:3" x14ac:dyDescent="0.25">
      <c r="B25" s="12"/>
      <c r="C25" s="18"/>
    </row>
    <row r="26" spans="2:3" x14ac:dyDescent="0.25">
      <c r="B26" s="12"/>
      <c r="C26" s="18"/>
    </row>
    <row r="27" spans="2:3" x14ac:dyDescent="0.25">
      <c r="B27" s="12"/>
      <c r="C27" s="18"/>
    </row>
    <row r="28" spans="2:3" x14ac:dyDescent="0.25">
      <c r="B28" s="12"/>
      <c r="C28" s="18"/>
    </row>
    <row r="29" spans="2:3" x14ac:dyDescent="0.25">
      <c r="B29" s="12"/>
      <c r="C29" s="18"/>
    </row>
    <row r="30" spans="2:3" x14ac:dyDescent="0.25">
      <c r="B30" s="12"/>
      <c r="C30" s="18"/>
    </row>
    <row r="31" spans="2:3" x14ac:dyDescent="0.25">
      <c r="B31" s="12"/>
      <c r="C31" s="18"/>
    </row>
    <row r="32" spans="2:3" x14ac:dyDescent="0.25">
      <c r="B32" s="12"/>
      <c r="C32" s="18"/>
    </row>
    <row r="33" spans="2:3" x14ac:dyDescent="0.25">
      <c r="B33" s="12"/>
      <c r="C33" s="18"/>
    </row>
    <row r="34" spans="2:3" x14ac:dyDescent="0.25">
      <c r="B34" s="12"/>
      <c r="C34" s="18"/>
    </row>
    <row r="35" spans="2:3" x14ac:dyDescent="0.25">
      <c r="B35" s="12"/>
      <c r="C35" s="18"/>
    </row>
    <row r="36" spans="2:3" x14ac:dyDescent="0.25">
      <c r="B36" s="12"/>
      <c r="C36" s="18"/>
    </row>
    <row r="37" spans="2:3" x14ac:dyDescent="0.25">
      <c r="B37" s="12"/>
      <c r="C37" s="18"/>
    </row>
    <row r="38" spans="2:3" x14ac:dyDescent="0.25">
      <c r="B38" s="12"/>
      <c r="C38" s="18"/>
    </row>
    <row r="39" spans="2:3" x14ac:dyDescent="0.25">
      <c r="B39" s="12"/>
      <c r="C39" s="18"/>
    </row>
    <row r="40" spans="2:3" x14ac:dyDescent="0.25">
      <c r="B40" s="12"/>
      <c r="C40" s="18"/>
    </row>
    <row r="41" spans="2:3" x14ac:dyDescent="0.25">
      <c r="B41" s="12"/>
      <c r="C41" s="18"/>
    </row>
    <row r="42" spans="2:3" x14ac:dyDescent="0.25">
      <c r="B42" s="12"/>
      <c r="C42" s="18"/>
    </row>
    <row r="43" spans="2:3" x14ac:dyDescent="0.25">
      <c r="B43" s="12"/>
      <c r="C43" s="18"/>
    </row>
    <row r="44" spans="2:3" x14ac:dyDescent="0.25">
      <c r="B44" s="12"/>
      <c r="C44" s="18"/>
    </row>
    <row r="45" spans="2:3" x14ac:dyDescent="0.25">
      <c r="B45" s="12"/>
      <c r="C45" s="18"/>
    </row>
    <row r="46" spans="2:3" x14ac:dyDescent="0.25">
      <c r="B46" s="12"/>
      <c r="C46" s="18"/>
    </row>
    <row r="47" spans="2:3" x14ac:dyDescent="0.25">
      <c r="B47" s="12"/>
      <c r="C47" s="18"/>
    </row>
    <row r="48" spans="2:3" x14ac:dyDescent="0.25">
      <c r="B48" s="12"/>
      <c r="C48" s="18"/>
    </row>
    <row r="49" spans="2:3" x14ac:dyDescent="0.25">
      <c r="B49" s="12"/>
      <c r="C49" s="18"/>
    </row>
    <row r="50" spans="2:3" x14ac:dyDescent="0.25">
      <c r="B50" s="12"/>
      <c r="C50" s="18"/>
    </row>
    <row r="51" spans="2:3" x14ac:dyDescent="0.25">
      <c r="B51" s="12"/>
      <c r="C51" s="18"/>
    </row>
    <row r="52" spans="2:3" x14ac:dyDescent="0.25">
      <c r="B52" s="12"/>
      <c r="C52" s="18"/>
    </row>
    <row r="53" spans="2:3" x14ac:dyDescent="0.25">
      <c r="B53" s="12"/>
      <c r="C53" s="18"/>
    </row>
    <row r="54" spans="2:3" x14ac:dyDescent="0.25">
      <c r="B54" s="12"/>
      <c r="C54" s="18"/>
    </row>
    <row r="55" spans="2:3" x14ac:dyDescent="0.25">
      <c r="B55" s="12"/>
      <c r="C55" s="18"/>
    </row>
    <row r="56" spans="2:3" x14ac:dyDescent="0.25">
      <c r="B56" s="12"/>
      <c r="C56" s="18"/>
    </row>
    <row r="57" spans="2:3" x14ac:dyDescent="0.25">
      <c r="B57" s="12"/>
      <c r="C57" s="18"/>
    </row>
    <row r="58" spans="2:3" x14ac:dyDescent="0.25">
      <c r="B58" s="12"/>
      <c r="C58" s="18"/>
    </row>
    <row r="59" spans="2:3" x14ac:dyDescent="0.25">
      <c r="B59" s="12"/>
      <c r="C59" s="18"/>
    </row>
    <row r="60" spans="2:3" x14ac:dyDescent="0.25">
      <c r="B60" s="12"/>
      <c r="C60" s="18"/>
    </row>
    <row r="61" spans="2:3" x14ac:dyDescent="0.25">
      <c r="B61" s="12"/>
      <c r="C61" s="18"/>
    </row>
    <row r="62" spans="2:3" x14ac:dyDescent="0.25">
      <c r="B62" s="12"/>
      <c r="C62" s="18"/>
    </row>
    <row r="63" spans="2:3" x14ac:dyDescent="0.25">
      <c r="B63" s="12"/>
      <c r="C63" s="18"/>
    </row>
    <row r="64" spans="2:3" x14ac:dyDescent="0.25">
      <c r="B64" s="12"/>
      <c r="C64" s="18"/>
    </row>
    <row r="65" spans="2:3" x14ac:dyDescent="0.25">
      <c r="B65" s="12"/>
      <c r="C65" s="18"/>
    </row>
    <row r="66" spans="2:3" x14ac:dyDescent="0.25">
      <c r="B66" s="12"/>
      <c r="C66" s="18"/>
    </row>
    <row r="67" spans="2:3" x14ac:dyDescent="0.25">
      <c r="B67" s="12"/>
      <c r="C67" s="18"/>
    </row>
    <row r="68" spans="2:3" x14ac:dyDescent="0.25">
      <c r="B68" s="12"/>
      <c r="C68" s="18"/>
    </row>
    <row r="69" spans="2:3" x14ac:dyDescent="0.25">
      <c r="B69" s="12"/>
      <c r="C69" s="18"/>
    </row>
    <row r="70" spans="2:3" x14ac:dyDescent="0.25">
      <c r="B70" s="12"/>
      <c r="C70" s="18"/>
    </row>
    <row r="71" spans="2:3" x14ac:dyDescent="0.25">
      <c r="B71" s="12"/>
      <c r="C71" s="18"/>
    </row>
    <row r="72" spans="2:3" x14ac:dyDescent="0.25">
      <c r="B72" s="12"/>
      <c r="C72" s="18"/>
    </row>
    <row r="73" spans="2:3" x14ac:dyDescent="0.25">
      <c r="B73" s="12"/>
      <c r="C73" s="18"/>
    </row>
    <row r="74" spans="2:3" x14ac:dyDescent="0.25">
      <c r="B74" s="12"/>
      <c r="C74" s="18"/>
    </row>
    <row r="75" spans="2:3" x14ac:dyDescent="0.25">
      <c r="B75" s="12"/>
      <c r="C75" s="18"/>
    </row>
    <row r="76" spans="2:3" x14ac:dyDescent="0.25">
      <c r="B76" s="12"/>
      <c r="C76" s="18"/>
    </row>
    <row r="77" spans="2:3" x14ac:dyDescent="0.25">
      <c r="B77" s="12"/>
      <c r="C77" s="18"/>
    </row>
    <row r="78" spans="2:3" x14ac:dyDescent="0.25">
      <c r="B78" s="12"/>
      <c r="C78" s="18"/>
    </row>
    <row r="79" spans="2:3" x14ac:dyDescent="0.25">
      <c r="B79" s="12"/>
      <c r="C79" s="18"/>
    </row>
    <row r="80" spans="2:3" x14ac:dyDescent="0.25">
      <c r="B80" s="12"/>
      <c r="C80" s="18"/>
    </row>
    <row r="81" spans="2:3" x14ac:dyDescent="0.25">
      <c r="B81" s="12"/>
      <c r="C81" s="18"/>
    </row>
    <row r="82" spans="2:3" x14ac:dyDescent="0.25">
      <c r="B82" s="12"/>
      <c r="C82" s="18"/>
    </row>
    <row r="83" spans="2:3" x14ac:dyDescent="0.25">
      <c r="B83" s="12"/>
      <c r="C83" s="18"/>
    </row>
    <row r="84" spans="2:3" x14ac:dyDescent="0.25">
      <c r="B84" s="12"/>
      <c r="C84" s="18"/>
    </row>
    <row r="85" spans="2:3" x14ac:dyDescent="0.25">
      <c r="B85" s="12"/>
      <c r="C85" s="18"/>
    </row>
    <row r="86" spans="2:3" x14ac:dyDescent="0.25">
      <c r="B86" s="12"/>
      <c r="C86" s="18"/>
    </row>
    <row r="87" spans="2:3" x14ac:dyDescent="0.25">
      <c r="B87" s="12"/>
      <c r="C87" s="18"/>
    </row>
    <row r="88" spans="2:3" x14ac:dyDescent="0.25">
      <c r="B88" s="12"/>
      <c r="C88" s="18"/>
    </row>
    <row r="89" spans="2:3" x14ac:dyDescent="0.25">
      <c r="B89" s="12"/>
      <c r="C89" s="18"/>
    </row>
    <row r="90" spans="2:3" x14ac:dyDescent="0.25">
      <c r="B90" s="12"/>
      <c r="C90" s="18"/>
    </row>
    <row r="91" spans="2:3" x14ac:dyDescent="0.25">
      <c r="B91" s="12"/>
      <c r="C91" s="18"/>
    </row>
    <row r="92" spans="2:3" x14ac:dyDescent="0.25">
      <c r="B92" s="12"/>
      <c r="C92" s="18"/>
    </row>
    <row r="93" spans="2:3" x14ac:dyDescent="0.25">
      <c r="B93" s="12"/>
      <c r="C93" s="18"/>
    </row>
    <row r="94" spans="2:3" x14ac:dyDescent="0.25">
      <c r="B94" s="12"/>
      <c r="C94" s="18"/>
    </row>
    <row r="95" spans="2:3" x14ac:dyDescent="0.25">
      <c r="B95" s="12"/>
      <c r="C95" s="18"/>
    </row>
    <row r="96" spans="2:3" x14ac:dyDescent="0.25">
      <c r="B96" s="12"/>
      <c r="C96" s="18"/>
    </row>
    <row r="97" spans="2:3" x14ac:dyDescent="0.25">
      <c r="B97" s="12"/>
      <c r="C97" s="18"/>
    </row>
    <row r="98" spans="2:3" x14ac:dyDescent="0.25">
      <c r="B98" s="12"/>
      <c r="C98" s="18"/>
    </row>
    <row r="99" spans="2:3" x14ac:dyDescent="0.25">
      <c r="B99" s="12"/>
      <c r="C99" s="18"/>
    </row>
    <row r="100" spans="2:3" x14ac:dyDescent="0.25">
      <c r="B100" s="12"/>
      <c r="C100" s="18"/>
    </row>
    <row r="101" spans="2:3" x14ac:dyDescent="0.25">
      <c r="B101" s="12"/>
      <c r="C101" s="18"/>
    </row>
    <row r="102" spans="2:3" x14ac:dyDescent="0.25">
      <c r="B102" s="12"/>
      <c r="C102" s="18"/>
    </row>
    <row r="103" spans="2:3" x14ac:dyDescent="0.25">
      <c r="B103" s="12"/>
      <c r="C103" s="18"/>
    </row>
    <row r="104" spans="2:3" x14ac:dyDescent="0.25">
      <c r="B104" s="12"/>
      <c r="C104" s="18"/>
    </row>
    <row r="105" spans="2:3" x14ac:dyDescent="0.25">
      <c r="B105" s="12"/>
      <c r="C105" s="18"/>
    </row>
    <row r="106" spans="2:3" x14ac:dyDescent="0.25">
      <c r="B106" s="12"/>
      <c r="C106" s="18"/>
    </row>
    <row r="107" spans="2:3" x14ac:dyDescent="0.25">
      <c r="B107" s="12"/>
      <c r="C107" s="18"/>
    </row>
    <row r="108" spans="2:3" x14ac:dyDescent="0.25">
      <c r="B108" s="12"/>
      <c r="C108" s="18"/>
    </row>
    <row r="109" spans="2:3" x14ac:dyDescent="0.25">
      <c r="B109" s="12"/>
      <c r="C109" s="18"/>
    </row>
    <row r="110" spans="2:3" x14ac:dyDescent="0.25">
      <c r="B110" s="12"/>
      <c r="C110" s="18"/>
    </row>
    <row r="111" spans="2:3" x14ac:dyDescent="0.25">
      <c r="B111" s="12"/>
      <c r="C111" s="18"/>
    </row>
    <row r="112" spans="2:3" x14ac:dyDescent="0.25">
      <c r="B112" s="12"/>
      <c r="C112" s="18"/>
    </row>
    <row r="113" spans="2:3" x14ac:dyDescent="0.25">
      <c r="B113" s="12"/>
      <c r="C113" s="18"/>
    </row>
    <row r="114" spans="2:3" x14ac:dyDescent="0.25">
      <c r="B114" s="12"/>
      <c r="C114" s="18"/>
    </row>
    <row r="115" spans="2:3" x14ac:dyDescent="0.25">
      <c r="B115" s="12"/>
      <c r="C115" s="18"/>
    </row>
    <row r="116" spans="2:3" x14ac:dyDescent="0.25">
      <c r="B116" s="12"/>
      <c r="C116" s="18"/>
    </row>
    <row r="117" spans="2:3" x14ac:dyDescent="0.25">
      <c r="B117" s="12"/>
      <c r="C117" s="18"/>
    </row>
    <row r="118" spans="2:3" x14ac:dyDescent="0.25">
      <c r="B118" s="12"/>
      <c r="C118" s="18"/>
    </row>
    <row r="119" spans="2:3" x14ac:dyDescent="0.25">
      <c r="B119" s="12"/>
      <c r="C119" s="18"/>
    </row>
    <row r="120" spans="2:3" x14ac:dyDescent="0.25">
      <c r="B120" s="12"/>
      <c r="C120" s="18"/>
    </row>
    <row r="121" spans="2:3" x14ac:dyDescent="0.25">
      <c r="B121" s="12"/>
      <c r="C121" s="18"/>
    </row>
    <row r="122" spans="2:3" x14ac:dyDescent="0.25">
      <c r="B122" s="12"/>
      <c r="C122" s="18"/>
    </row>
    <row r="123" spans="2:3" x14ac:dyDescent="0.25">
      <c r="B123" s="12"/>
      <c r="C123" s="18"/>
    </row>
    <row r="124" spans="2:3" x14ac:dyDescent="0.25">
      <c r="B124" s="12"/>
      <c r="C124" s="18"/>
    </row>
    <row r="125" spans="2:3" x14ac:dyDescent="0.25">
      <c r="B125" s="12"/>
      <c r="C125" s="18"/>
    </row>
    <row r="126" spans="2:3" x14ac:dyDescent="0.25">
      <c r="B126" s="12"/>
      <c r="C126" s="18"/>
    </row>
    <row r="127" spans="2:3" x14ac:dyDescent="0.25">
      <c r="B127" s="12"/>
      <c r="C127" s="18"/>
    </row>
    <row r="128" spans="2:3" x14ac:dyDescent="0.25">
      <c r="B128" s="12"/>
      <c r="C128" s="18"/>
    </row>
    <row r="129" spans="2:3" x14ac:dyDescent="0.25">
      <c r="B129" s="12"/>
      <c r="C129" s="18"/>
    </row>
    <row r="130" spans="2:3" x14ac:dyDescent="0.25">
      <c r="B130" s="12"/>
      <c r="C130" s="18"/>
    </row>
    <row r="131" spans="2:3" x14ac:dyDescent="0.25">
      <c r="B131" s="12"/>
      <c r="C131" s="18"/>
    </row>
    <row r="132" spans="2:3" x14ac:dyDescent="0.25">
      <c r="B132" s="12"/>
      <c r="C132" s="18"/>
    </row>
    <row r="133" spans="2:3" x14ac:dyDescent="0.25">
      <c r="B133" s="12"/>
      <c r="C133" s="18"/>
    </row>
    <row r="134" spans="2:3" x14ac:dyDescent="0.25">
      <c r="B134" s="12"/>
      <c r="C134" s="18"/>
    </row>
    <row r="135" spans="2:3" x14ac:dyDescent="0.25">
      <c r="B135" s="12"/>
      <c r="C135" s="18"/>
    </row>
    <row r="136" spans="2:3" x14ac:dyDescent="0.25">
      <c r="B136" s="12"/>
      <c r="C136" s="18"/>
    </row>
    <row r="137" spans="2:3" x14ac:dyDescent="0.25">
      <c r="B137" s="12"/>
      <c r="C137" s="18"/>
    </row>
    <row r="138" spans="2:3" x14ac:dyDescent="0.25">
      <c r="B138" s="12"/>
      <c r="C138" s="18"/>
    </row>
    <row r="139" spans="2:3" x14ac:dyDescent="0.25">
      <c r="B139" s="12"/>
      <c r="C139" s="18"/>
    </row>
    <row r="140" spans="2:3" x14ac:dyDescent="0.25">
      <c r="B140" s="12"/>
      <c r="C140" s="18"/>
    </row>
    <row r="141" spans="2:3" x14ac:dyDescent="0.25">
      <c r="B141" s="12"/>
      <c r="C141" s="18"/>
    </row>
    <row r="142" spans="2:3" x14ac:dyDescent="0.25">
      <c r="B142" s="12"/>
      <c r="C142" s="18"/>
    </row>
    <row r="143" spans="2:3" x14ac:dyDescent="0.25">
      <c r="B143" s="12"/>
      <c r="C143" s="18"/>
    </row>
    <row r="144" spans="2:3" x14ac:dyDescent="0.25">
      <c r="B144" s="12"/>
      <c r="C144" s="18"/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68"/>
  <sheetViews>
    <sheetView workbookViewId="0">
      <selection activeCell="E60" sqref="E60"/>
    </sheetView>
  </sheetViews>
  <sheetFormatPr defaultRowHeight="15" x14ac:dyDescent="0.25"/>
  <cols>
    <col min="1" max="1" width="5.5703125" customWidth="1"/>
    <col min="2" max="2" width="12.8554687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36</v>
      </c>
      <c r="B1" s="1" t="s">
        <v>49</v>
      </c>
      <c r="C1" s="1" t="s">
        <v>0</v>
      </c>
      <c r="D1" s="1" t="s">
        <v>108</v>
      </c>
      <c r="H1" s="134" t="s">
        <v>109</v>
      </c>
      <c r="I1" s="135"/>
      <c r="J1" s="135"/>
      <c r="K1" s="135"/>
      <c r="L1" s="135"/>
      <c r="M1" s="136"/>
    </row>
    <row r="2" spans="1:13" ht="15.75" thickBot="1" x14ac:dyDescent="0.3">
      <c r="D2" t="e">
        <f>C2/C3-1</f>
        <v>#DIV/0!</v>
      </c>
      <c r="H2" s="56"/>
      <c r="I2" s="57"/>
      <c r="J2" s="57"/>
      <c r="K2" s="57"/>
      <c r="L2" s="57"/>
      <c r="M2" s="58"/>
    </row>
    <row r="3" spans="1:13" ht="15.75" thickBot="1" x14ac:dyDescent="0.3">
      <c r="D3" t="e">
        <f t="shared" ref="D3:D66" si="0">C3/C4-1</f>
        <v>#DIV/0!</v>
      </c>
      <c r="H3" s="59" t="s">
        <v>110</v>
      </c>
      <c r="I3" s="60" t="s">
        <v>111</v>
      </c>
      <c r="J3" s="61" t="s">
        <v>112</v>
      </c>
      <c r="K3" s="62" t="s">
        <v>113</v>
      </c>
      <c r="L3" s="62" t="s">
        <v>114</v>
      </c>
      <c r="M3" s="63" t="s">
        <v>115</v>
      </c>
    </row>
    <row r="4" spans="1:13" x14ac:dyDescent="0.25">
      <c r="D4" t="e">
        <f t="shared" si="0"/>
        <v>#DIV/0!</v>
      </c>
      <c r="H4" s="64" t="e">
        <f>$I$19-3*$I$23</f>
        <v>#DIV/0!</v>
      </c>
      <c r="I4" s="65" t="e">
        <f>H4</f>
        <v>#DIV/0!</v>
      </c>
      <c r="J4" s="66">
        <f>COUNTIF(D:D,"&lt;="&amp;H4)</f>
        <v>67</v>
      </c>
      <c r="K4" s="66" t="e">
        <f>"Less than "&amp;TEXT(H4,"0,00%")</f>
        <v>#DIV/0!</v>
      </c>
      <c r="L4" s="67" t="e">
        <f>J4/$I$31</f>
        <v>#DIV/0!</v>
      </c>
      <c r="M4" s="68" t="e">
        <f>L4</f>
        <v>#DIV/0!</v>
      </c>
    </row>
    <row r="5" spans="1:13" x14ac:dyDescent="0.25">
      <c r="D5" t="e">
        <f t="shared" si="0"/>
        <v>#DIV/0!</v>
      </c>
      <c r="H5" s="69" t="e">
        <f>$I$19-2.4*$I$23</f>
        <v>#DIV/0!</v>
      </c>
      <c r="I5" s="70" t="e">
        <f>H5</f>
        <v>#DIV/0!</v>
      </c>
      <c r="J5" s="71">
        <f>COUNTIFS(D:D,"&lt;="&amp;H5,D:D,"&gt;"&amp;H4)</f>
        <v>67</v>
      </c>
      <c r="K5" s="72" t="e">
        <f t="shared" ref="K5:K14" si="1">TEXT(H4,"0,00%")&amp;" to "&amp;TEXT(H5,"0,00%")</f>
        <v>#DIV/0!</v>
      </c>
      <c r="L5" s="73" t="e">
        <f>J5/$I$31</f>
        <v>#DIV/0!</v>
      </c>
      <c r="M5" s="74" t="e">
        <f>M4+L5</f>
        <v>#DIV/0!</v>
      </c>
    </row>
    <row r="6" spans="1:13" x14ac:dyDescent="0.25">
      <c r="D6" t="e">
        <f t="shared" si="0"/>
        <v>#DIV/0!</v>
      </c>
      <c r="H6" s="69" t="e">
        <f>$I$19-1.8*$I$23</f>
        <v>#DIV/0!</v>
      </c>
      <c r="I6" s="70" t="e">
        <f t="shared" ref="I6:I14" si="2">H6</f>
        <v>#DIV/0!</v>
      </c>
      <c r="J6" s="71">
        <f t="shared" ref="J6:J14" si="3">COUNTIFS(D:D,"&lt;="&amp;H6,D:D,"&gt;"&amp;H5)</f>
        <v>67</v>
      </c>
      <c r="K6" s="72" t="e">
        <f t="shared" si="1"/>
        <v>#DIV/0!</v>
      </c>
      <c r="L6" s="73" t="e">
        <f t="shared" ref="L6:L15" si="4">J6/$I$31</f>
        <v>#DIV/0!</v>
      </c>
      <c r="M6" s="74" t="e">
        <f t="shared" ref="M6:M15" si="5">M5+L6</f>
        <v>#DIV/0!</v>
      </c>
    </row>
    <row r="7" spans="1:13" x14ac:dyDescent="0.25">
      <c r="D7" t="e">
        <f t="shared" si="0"/>
        <v>#DIV/0!</v>
      </c>
      <c r="H7" s="69" t="e">
        <f>$I$19-1.2*$I$23</f>
        <v>#DIV/0!</v>
      </c>
      <c r="I7" s="70" t="e">
        <f t="shared" si="2"/>
        <v>#DIV/0!</v>
      </c>
      <c r="J7" s="71">
        <f t="shared" si="3"/>
        <v>67</v>
      </c>
      <c r="K7" s="72" t="e">
        <f t="shared" si="1"/>
        <v>#DIV/0!</v>
      </c>
      <c r="L7" s="73" t="e">
        <f t="shared" si="4"/>
        <v>#DIV/0!</v>
      </c>
      <c r="M7" s="74" t="e">
        <f t="shared" si="5"/>
        <v>#DIV/0!</v>
      </c>
    </row>
    <row r="8" spans="1:13" x14ac:dyDescent="0.25">
      <c r="D8" t="e">
        <f t="shared" si="0"/>
        <v>#DIV/0!</v>
      </c>
      <c r="H8" s="69" t="e">
        <f>$I$19-0.6*$I$23</f>
        <v>#DIV/0!</v>
      </c>
      <c r="I8" s="70" t="e">
        <f t="shared" si="2"/>
        <v>#DIV/0!</v>
      </c>
      <c r="J8" s="71">
        <f t="shared" si="3"/>
        <v>67</v>
      </c>
      <c r="K8" s="72" t="e">
        <f t="shared" si="1"/>
        <v>#DIV/0!</v>
      </c>
      <c r="L8" s="73" t="e">
        <f t="shared" si="4"/>
        <v>#DIV/0!</v>
      </c>
      <c r="M8" s="74" t="e">
        <f t="shared" si="5"/>
        <v>#DIV/0!</v>
      </c>
    </row>
    <row r="9" spans="1:13" x14ac:dyDescent="0.25">
      <c r="D9" t="e">
        <f t="shared" si="0"/>
        <v>#DIV/0!</v>
      </c>
      <c r="H9" s="69" t="e">
        <f>$I$19</f>
        <v>#DIV/0!</v>
      </c>
      <c r="I9" s="70" t="e">
        <f t="shared" si="2"/>
        <v>#DIV/0!</v>
      </c>
      <c r="J9" s="71">
        <f t="shared" si="3"/>
        <v>67</v>
      </c>
      <c r="K9" s="72" t="e">
        <f t="shared" si="1"/>
        <v>#DIV/0!</v>
      </c>
      <c r="L9" s="73" t="e">
        <f t="shared" si="4"/>
        <v>#DIV/0!</v>
      </c>
      <c r="M9" s="74" t="e">
        <f t="shared" si="5"/>
        <v>#DIV/0!</v>
      </c>
    </row>
    <row r="10" spans="1:13" x14ac:dyDescent="0.25">
      <c r="D10" t="e">
        <f t="shared" si="0"/>
        <v>#DIV/0!</v>
      </c>
      <c r="H10" s="69" t="e">
        <f>$I$19+0.6*$I$23</f>
        <v>#DIV/0!</v>
      </c>
      <c r="I10" s="70" t="e">
        <f t="shared" si="2"/>
        <v>#DIV/0!</v>
      </c>
      <c r="J10" s="71">
        <f t="shared" si="3"/>
        <v>67</v>
      </c>
      <c r="K10" s="72" t="e">
        <f t="shared" si="1"/>
        <v>#DIV/0!</v>
      </c>
      <c r="L10" s="73" t="e">
        <f t="shared" si="4"/>
        <v>#DIV/0!</v>
      </c>
      <c r="M10" s="74" t="e">
        <f t="shared" si="5"/>
        <v>#DIV/0!</v>
      </c>
    </row>
    <row r="11" spans="1:13" x14ac:dyDescent="0.25">
      <c r="D11" t="e">
        <f t="shared" si="0"/>
        <v>#DIV/0!</v>
      </c>
      <c r="H11" s="69" t="e">
        <f>$I$19+1.2*$I$23</f>
        <v>#DIV/0!</v>
      </c>
      <c r="I11" s="70" t="e">
        <f t="shared" si="2"/>
        <v>#DIV/0!</v>
      </c>
      <c r="J11" s="71">
        <f t="shared" si="3"/>
        <v>67</v>
      </c>
      <c r="K11" s="72" t="e">
        <f t="shared" si="1"/>
        <v>#DIV/0!</v>
      </c>
      <c r="L11" s="73" t="e">
        <f t="shared" si="4"/>
        <v>#DIV/0!</v>
      </c>
      <c r="M11" s="74" t="e">
        <f t="shared" si="5"/>
        <v>#DIV/0!</v>
      </c>
    </row>
    <row r="12" spans="1:13" x14ac:dyDescent="0.25">
      <c r="D12" t="e">
        <f t="shared" si="0"/>
        <v>#DIV/0!</v>
      </c>
      <c r="H12" s="69" t="e">
        <f>$I$19+1.8*$I$23</f>
        <v>#DIV/0!</v>
      </c>
      <c r="I12" s="70" t="e">
        <f t="shared" si="2"/>
        <v>#DIV/0!</v>
      </c>
      <c r="J12" s="71">
        <f t="shared" si="3"/>
        <v>67</v>
      </c>
      <c r="K12" s="72" t="e">
        <f t="shared" si="1"/>
        <v>#DIV/0!</v>
      </c>
      <c r="L12" s="73" t="e">
        <f t="shared" si="4"/>
        <v>#DIV/0!</v>
      </c>
      <c r="M12" s="74" t="e">
        <f t="shared" si="5"/>
        <v>#DIV/0!</v>
      </c>
    </row>
    <row r="13" spans="1:13" x14ac:dyDescent="0.25">
      <c r="D13" t="e">
        <f t="shared" si="0"/>
        <v>#DIV/0!</v>
      </c>
      <c r="H13" s="69" t="e">
        <f>$I$19+2.4*$I$23</f>
        <v>#DIV/0!</v>
      </c>
      <c r="I13" s="70" t="e">
        <f t="shared" si="2"/>
        <v>#DIV/0!</v>
      </c>
      <c r="J13" s="71">
        <f t="shared" si="3"/>
        <v>67</v>
      </c>
      <c r="K13" s="72" t="e">
        <f t="shared" si="1"/>
        <v>#DIV/0!</v>
      </c>
      <c r="L13" s="73" t="e">
        <f t="shared" si="4"/>
        <v>#DIV/0!</v>
      </c>
      <c r="M13" s="74" t="e">
        <f t="shared" si="5"/>
        <v>#DIV/0!</v>
      </c>
    </row>
    <row r="14" spans="1:13" x14ac:dyDescent="0.25">
      <c r="D14" t="e">
        <f t="shared" si="0"/>
        <v>#DIV/0!</v>
      </c>
      <c r="H14" s="69" t="e">
        <f>$I$19+3*$I$23</f>
        <v>#DIV/0!</v>
      </c>
      <c r="I14" s="70" t="e">
        <f t="shared" si="2"/>
        <v>#DIV/0!</v>
      </c>
      <c r="J14" s="71">
        <f t="shared" si="3"/>
        <v>67</v>
      </c>
      <c r="K14" s="72" t="e">
        <f t="shared" si="1"/>
        <v>#DIV/0!</v>
      </c>
      <c r="L14" s="73" t="e">
        <f t="shared" si="4"/>
        <v>#DIV/0!</v>
      </c>
      <c r="M14" s="74" t="e">
        <f t="shared" si="5"/>
        <v>#DIV/0!</v>
      </c>
    </row>
    <row r="15" spans="1:13" ht="15.75" thickBot="1" x14ac:dyDescent="0.3">
      <c r="D15" t="e">
        <f t="shared" si="0"/>
        <v>#DIV/0!</v>
      </c>
      <c r="H15" s="75"/>
      <c r="I15" s="76" t="s">
        <v>116</v>
      </c>
      <c r="J15" s="76">
        <f>COUNTIF(D:D,"&gt;"&amp;H14)</f>
        <v>67</v>
      </c>
      <c r="K15" s="76" t="e">
        <f>"Greater than "&amp;TEXT(H14,"0,00%")</f>
        <v>#DIV/0!</v>
      </c>
      <c r="L15" s="77" t="e">
        <f t="shared" si="4"/>
        <v>#DIV/0!</v>
      </c>
      <c r="M15" s="77" t="e">
        <f t="shared" si="5"/>
        <v>#DIV/0!</v>
      </c>
    </row>
    <row r="16" spans="1:13" ht="15.75" thickBot="1" x14ac:dyDescent="0.3">
      <c r="D16" t="e">
        <f t="shared" si="0"/>
        <v>#DIV/0!</v>
      </c>
      <c r="H16" s="78"/>
      <c r="M16" s="79"/>
    </row>
    <row r="17" spans="4:13" x14ac:dyDescent="0.25">
      <c r="D17" t="e">
        <f t="shared" si="0"/>
        <v>#DIV/0!</v>
      </c>
      <c r="H17" s="137" t="s">
        <v>147</v>
      </c>
      <c r="I17" s="138"/>
      <c r="M17" s="79"/>
    </row>
    <row r="18" spans="4:13" x14ac:dyDescent="0.25">
      <c r="D18" t="e">
        <f t="shared" si="0"/>
        <v>#DIV/0!</v>
      </c>
      <c r="H18" s="139"/>
      <c r="I18" s="140"/>
      <c r="M18" s="79"/>
    </row>
    <row r="19" spans="4:13" x14ac:dyDescent="0.25">
      <c r="D19" t="e">
        <f t="shared" si="0"/>
        <v>#DIV/0!</v>
      </c>
      <c r="H19" s="80" t="s">
        <v>117</v>
      </c>
      <c r="I19" s="116" t="e">
        <f>AVERAGE(D:D)</f>
        <v>#DIV/0!</v>
      </c>
      <c r="M19" s="79"/>
    </row>
    <row r="20" spans="4:13" x14ac:dyDescent="0.25">
      <c r="D20" t="e">
        <f t="shared" si="0"/>
        <v>#DIV/0!</v>
      </c>
      <c r="H20" s="80" t="s">
        <v>118</v>
      </c>
      <c r="I20" s="116" t="e">
        <f>_xlfn.STDEV.S(D:D)/SQRT(COUNT(D:D))</f>
        <v>#DIV/0!</v>
      </c>
      <c r="M20" s="79"/>
    </row>
    <row r="21" spans="4:13" x14ac:dyDescent="0.25">
      <c r="D21" t="e">
        <f t="shared" si="0"/>
        <v>#DIV/0!</v>
      </c>
      <c r="H21" s="80" t="s">
        <v>119</v>
      </c>
      <c r="I21" s="116" t="e">
        <f>MEDIAN(D:D)</f>
        <v>#DIV/0!</v>
      </c>
      <c r="M21" s="79"/>
    </row>
    <row r="22" spans="4:13" x14ac:dyDescent="0.25">
      <c r="D22" t="e">
        <f t="shared" si="0"/>
        <v>#DIV/0!</v>
      </c>
      <c r="H22" s="80" t="s">
        <v>120</v>
      </c>
      <c r="I22" s="116" t="e">
        <f>MODE(D:D)</f>
        <v>#DIV/0!</v>
      </c>
      <c r="M22" s="79"/>
    </row>
    <row r="23" spans="4:13" x14ac:dyDescent="0.25">
      <c r="D23" t="e">
        <f t="shared" si="0"/>
        <v>#DIV/0!</v>
      </c>
      <c r="H23" s="80" t="s">
        <v>121</v>
      </c>
      <c r="I23" s="116" t="e">
        <f>_xlfn.STDEV.S(D:D)</f>
        <v>#DIV/0!</v>
      </c>
      <c r="M23" s="79"/>
    </row>
    <row r="24" spans="4:13" x14ac:dyDescent="0.25">
      <c r="D24" t="e">
        <f t="shared" si="0"/>
        <v>#DIV/0!</v>
      </c>
      <c r="H24" s="80" t="s">
        <v>122</v>
      </c>
      <c r="I24" s="116" t="e">
        <f>_xlfn.VAR.S(D:D)</f>
        <v>#DIV/0!</v>
      </c>
      <c r="M24" s="79"/>
    </row>
    <row r="25" spans="4:13" x14ac:dyDescent="0.25">
      <c r="D25" t="e">
        <f t="shared" si="0"/>
        <v>#DIV/0!</v>
      </c>
      <c r="H25" s="80" t="s">
        <v>123</v>
      </c>
      <c r="I25" s="117" t="e">
        <f>KURT(D:D)</f>
        <v>#DIV/0!</v>
      </c>
      <c r="M25" s="79"/>
    </row>
    <row r="26" spans="4:13" x14ac:dyDescent="0.25">
      <c r="D26" t="e">
        <f t="shared" si="0"/>
        <v>#DIV/0!</v>
      </c>
      <c r="H26" s="80" t="s">
        <v>124</v>
      </c>
      <c r="I26" s="117" t="e">
        <f>SKEW(D:D)</f>
        <v>#DIV/0!</v>
      </c>
      <c r="M26" s="79"/>
    </row>
    <row r="27" spans="4:13" x14ac:dyDescent="0.25">
      <c r="D27" t="e">
        <f t="shared" si="0"/>
        <v>#DIV/0!</v>
      </c>
      <c r="H27" s="80" t="s">
        <v>113</v>
      </c>
      <c r="I27" s="116" t="e">
        <f>I29-I28</f>
        <v>#DIV/0!</v>
      </c>
      <c r="M27" s="79"/>
    </row>
    <row r="28" spans="4:13" x14ac:dyDescent="0.25">
      <c r="D28" t="e">
        <f t="shared" si="0"/>
        <v>#DIV/0!</v>
      </c>
      <c r="H28" s="80" t="s">
        <v>125</v>
      </c>
      <c r="I28" s="116" t="e">
        <f>MIN(D:D)</f>
        <v>#DIV/0!</v>
      </c>
      <c r="M28" s="79"/>
    </row>
    <row r="29" spans="4:13" x14ac:dyDescent="0.25">
      <c r="D29" t="e">
        <f t="shared" si="0"/>
        <v>#DIV/0!</v>
      </c>
      <c r="H29" s="80" t="s">
        <v>126</v>
      </c>
      <c r="I29" s="116" t="e">
        <f>MAX(D:D)</f>
        <v>#DIV/0!</v>
      </c>
      <c r="M29" s="79"/>
    </row>
    <row r="30" spans="4:13" x14ac:dyDescent="0.25">
      <c r="D30" t="e">
        <f t="shared" si="0"/>
        <v>#DIV/0!</v>
      </c>
      <c r="H30" s="80" t="s">
        <v>127</v>
      </c>
      <c r="I30" s="117" t="e">
        <f>SUM(D:D)</f>
        <v>#DIV/0!</v>
      </c>
      <c r="M30" s="79"/>
    </row>
    <row r="31" spans="4:13" ht="15.75" thickBot="1" x14ac:dyDescent="0.3">
      <c r="D31" t="e">
        <f t="shared" si="0"/>
        <v>#DIV/0!</v>
      </c>
      <c r="H31" s="81" t="s">
        <v>128</v>
      </c>
      <c r="I31" s="58">
        <f>COUNT(D:D)</f>
        <v>0</v>
      </c>
      <c r="M31" s="79"/>
    </row>
    <row r="32" spans="4:13" ht="15.75" thickBot="1" x14ac:dyDescent="0.3">
      <c r="D32" t="e">
        <f t="shared" si="0"/>
        <v>#DIV/0!</v>
      </c>
      <c r="H32" s="83"/>
      <c r="M32" s="79"/>
    </row>
    <row r="33" spans="4:13" x14ac:dyDescent="0.25">
      <c r="D33" t="e">
        <f t="shared" si="0"/>
        <v>#DIV/0!</v>
      </c>
      <c r="H33" s="84"/>
      <c r="I33" s="85" t="s">
        <v>129</v>
      </c>
      <c r="J33" s="85" t="s">
        <v>128</v>
      </c>
      <c r="K33" s="85" t="s">
        <v>130</v>
      </c>
      <c r="L33" s="86" t="s">
        <v>131</v>
      </c>
      <c r="M33" s="79"/>
    </row>
    <row r="34" spans="4:13" x14ac:dyDescent="0.25">
      <c r="D34" t="e">
        <f t="shared" si="0"/>
        <v>#DIV/0!</v>
      </c>
      <c r="H34" s="87" t="s">
        <v>132</v>
      </c>
      <c r="I34" s="73" t="e">
        <f>AVERAGEIF(D:D,"&gt;0")</f>
        <v>#DIV/0!</v>
      </c>
      <c r="J34" s="71">
        <f>COUNTIF(D:D,"&gt;0")</f>
        <v>0</v>
      </c>
      <c r="K34" s="73" t="e">
        <f>J34/$I$31</f>
        <v>#DIV/0!</v>
      </c>
      <c r="L34" s="74" t="e">
        <f>K34*I34</f>
        <v>#DIV/0!</v>
      </c>
      <c r="M34" s="79"/>
    </row>
    <row r="35" spans="4:13" x14ac:dyDescent="0.25">
      <c r="D35" t="e">
        <f t="shared" si="0"/>
        <v>#DIV/0!</v>
      </c>
      <c r="H35" s="87" t="s">
        <v>133</v>
      </c>
      <c r="I35" s="73" t="e">
        <f>AVERAGEIF(D:D,"&lt;0")</f>
        <v>#DIV/0!</v>
      </c>
      <c r="J35" s="71">
        <f>COUNTIF(D:D,"&lt;0")</f>
        <v>0</v>
      </c>
      <c r="K35" s="73" t="e">
        <f>J35/$I$31</f>
        <v>#DIV/0!</v>
      </c>
      <c r="L35" s="74" t="e">
        <f t="shared" ref="L35:L36" si="6">K35*I35</f>
        <v>#DIV/0!</v>
      </c>
      <c r="M35" s="79"/>
    </row>
    <row r="36" spans="4:13" ht="15.75" thickBot="1" x14ac:dyDescent="0.3">
      <c r="D36" t="e">
        <f t="shared" si="0"/>
        <v>#DIV/0!</v>
      </c>
      <c r="H36" s="88" t="s">
        <v>134</v>
      </c>
      <c r="I36" s="76">
        <v>0</v>
      </c>
      <c r="J36" s="76">
        <f>COUNTIF(D:D,"0")</f>
        <v>0</v>
      </c>
      <c r="K36" s="89" t="e">
        <f>J36/$I$31</f>
        <v>#DIV/0!</v>
      </c>
      <c r="L36" s="77" t="e">
        <f t="shared" si="6"/>
        <v>#DIV/0!</v>
      </c>
      <c r="M36" s="79"/>
    </row>
    <row r="37" spans="4:13" ht="15.75" thickBot="1" x14ac:dyDescent="0.3">
      <c r="D37" t="e">
        <f t="shared" si="0"/>
        <v>#DIV/0!</v>
      </c>
      <c r="H37" s="83"/>
      <c r="I37" s="90"/>
      <c r="J37" s="90"/>
      <c r="K37" s="90"/>
      <c r="L37" s="90"/>
      <c r="M37" s="79"/>
    </row>
    <row r="38" spans="4:13" x14ac:dyDescent="0.25">
      <c r="D38" t="e">
        <f t="shared" si="0"/>
        <v>#DIV/0!</v>
      </c>
      <c r="H38" s="64" t="s">
        <v>135</v>
      </c>
      <c r="I38" s="85" t="s">
        <v>136</v>
      </c>
      <c r="J38" s="85" t="s">
        <v>137</v>
      </c>
      <c r="K38" s="85" t="s">
        <v>138</v>
      </c>
      <c r="L38" s="85" t="s">
        <v>139</v>
      </c>
      <c r="M38" s="86" t="s">
        <v>140</v>
      </c>
    </row>
    <row r="39" spans="4:13" x14ac:dyDescent="0.25">
      <c r="D39" t="e">
        <f t="shared" si="0"/>
        <v>#DIV/0!</v>
      </c>
      <c r="H39" s="91">
        <v>1</v>
      </c>
      <c r="I39" s="73" t="e">
        <f>$I$19+($H39*$I$23)</f>
        <v>#DIV/0!</v>
      </c>
      <c r="J39" s="73" t="e">
        <f>$I$19-($H39*$I$23)</f>
        <v>#DIV/0!</v>
      </c>
      <c r="K39" s="71">
        <f>COUNTIFS(D:D,"&lt;"&amp;I39,D:D,"&gt;"&amp;J39)</f>
        <v>67</v>
      </c>
      <c r="L39" s="73" t="e">
        <f>K39/$I$31</f>
        <v>#DIV/0!</v>
      </c>
      <c r="M39" s="74">
        <v>0.68269999999999997</v>
      </c>
    </row>
    <row r="40" spans="4:13" x14ac:dyDescent="0.25">
      <c r="D40" t="e">
        <f t="shared" si="0"/>
        <v>#DIV/0!</v>
      </c>
      <c r="H40" s="91">
        <v>2</v>
      </c>
      <c r="I40" s="73" t="e">
        <f>$I$19+($H40*$I$23)</f>
        <v>#DIV/0!</v>
      </c>
      <c r="J40" s="73" t="e">
        <f>$I$19-($H40*$I$23)</f>
        <v>#DIV/0!</v>
      </c>
      <c r="K40" s="71">
        <f>COUNTIFS(D:D,"&lt;"&amp;I40,D:D,"&gt;"&amp;J40)</f>
        <v>67</v>
      </c>
      <c r="L40" s="73" t="e">
        <f>K40/$I$31</f>
        <v>#DIV/0!</v>
      </c>
      <c r="M40" s="74">
        <v>0.95450000000000002</v>
      </c>
    </row>
    <row r="41" spans="4:13" x14ac:dyDescent="0.25">
      <c r="D41" t="e">
        <f t="shared" si="0"/>
        <v>#DIV/0!</v>
      </c>
      <c r="H41" s="91">
        <v>3</v>
      </c>
      <c r="I41" s="73" t="e">
        <f>$I$19+($H41*$I$23)</f>
        <v>#DIV/0!</v>
      </c>
      <c r="J41" s="73" t="e">
        <f>$I$19-($H41*$I$23)</f>
        <v>#DIV/0!</v>
      </c>
      <c r="K41" s="71">
        <f>COUNTIFS(D:D,"&lt;"&amp;I41,D:D,"&gt;"&amp;J41)</f>
        <v>67</v>
      </c>
      <c r="L41" s="73" t="e">
        <f>K41/$I$31</f>
        <v>#DIV/0!</v>
      </c>
      <c r="M41" s="92">
        <v>0.99729999999999996</v>
      </c>
    </row>
    <row r="42" spans="4:13" ht="15.75" thickBot="1" x14ac:dyDescent="0.3">
      <c r="D42" t="e">
        <f t="shared" si="0"/>
        <v>#DIV/0!</v>
      </c>
      <c r="H42" s="69"/>
      <c r="M42" s="92"/>
    </row>
    <row r="43" spans="4:13" ht="15.75" thickBot="1" x14ac:dyDescent="0.3">
      <c r="D43" t="e">
        <f t="shared" si="0"/>
        <v>#DIV/0!</v>
      </c>
      <c r="H43" s="141" t="s">
        <v>141</v>
      </c>
      <c r="I43" s="142"/>
      <c r="J43" s="142"/>
      <c r="K43" s="142"/>
      <c r="L43" s="142"/>
      <c r="M43" s="143"/>
    </row>
    <row r="44" spans="4:13" x14ac:dyDescent="0.25">
      <c r="D44" t="e">
        <f t="shared" si="0"/>
        <v>#DIV/0!</v>
      </c>
      <c r="H44" s="93">
        <v>0.01</v>
      </c>
      <c r="I44" s="94" t="e">
        <f t="shared" ref="I44:I58" si="7">_xlfn.PERCENTILE.INC(D:D,H44)</f>
        <v>#DIV/0!</v>
      </c>
      <c r="J44" s="95">
        <v>0.2</v>
      </c>
      <c r="K44" s="94" t="e">
        <f t="shared" ref="K44:K56" si="8">_xlfn.PERCENTILE.INC(D:D,J44)</f>
        <v>#DIV/0!</v>
      </c>
      <c r="L44" s="95">
        <v>0.85</v>
      </c>
      <c r="M44" s="96" t="e">
        <f t="shared" ref="M44:M58" si="9">_xlfn.PERCENTILE.INC(D:D,L44)</f>
        <v>#DIV/0!</v>
      </c>
    </row>
    <row r="45" spans="4:13" x14ac:dyDescent="0.25">
      <c r="D45" t="e">
        <f t="shared" si="0"/>
        <v>#DIV/0!</v>
      </c>
      <c r="H45" s="97">
        <v>0.02</v>
      </c>
      <c r="I45" s="98" t="e">
        <f t="shared" si="7"/>
        <v>#DIV/0!</v>
      </c>
      <c r="J45" s="99">
        <v>0.25</v>
      </c>
      <c r="K45" s="98" t="e">
        <f t="shared" si="8"/>
        <v>#DIV/0!</v>
      </c>
      <c r="L45" s="99">
        <v>0.86</v>
      </c>
      <c r="M45" s="100" t="e">
        <f t="shared" si="9"/>
        <v>#DIV/0!</v>
      </c>
    </row>
    <row r="46" spans="4:13" x14ac:dyDescent="0.25">
      <c r="D46" t="e">
        <f t="shared" si="0"/>
        <v>#DIV/0!</v>
      </c>
      <c r="H46" s="97">
        <v>0.03</v>
      </c>
      <c r="I46" s="98" t="e">
        <f t="shared" si="7"/>
        <v>#DIV/0!</v>
      </c>
      <c r="J46" s="99">
        <v>0.3</v>
      </c>
      <c r="K46" s="98" t="e">
        <f t="shared" si="8"/>
        <v>#DIV/0!</v>
      </c>
      <c r="L46" s="99">
        <v>0.87</v>
      </c>
      <c r="M46" s="100" t="e">
        <f t="shared" si="9"/>
        <v>#DIV/0!</v>
      </c>
    </row>
    <row r="47" spans="4:13" x14ac:dyDescent="0.25">
      <c r="D47" t="e">
        <f t="shared" si="0"/>
        <v>#DIV/0!</v>
      </c>
      <c r="H47" s="97">
        <v>0.04</v>
      </c>
      <c r="I47" s="98" t="e">
        <f t="shared" si="7"/>
        <v>#DIV/0!</v>
      </c>
      <c r="J47" s="99">
        <v>0.35</v>
      </c>
      <c r="K47" s="98" t="e">
        <f t="shared" si="8"/>
        <v>#DIV/0!</v>
      </c>
      <c r="L47" s="99">
        <v>0.88</v>
      </c>
      <c r="M47" s="100" t="e">
        <f t="shared" si="9"/>
        <v>#DIV/0!</v>
      </c>
    </row>
    <row r="48" spans="4:13" x14ac:dyDescent="0.25">
      <c r="D48" t="e">
        <f t="shared" si="0"/>
        <v>#DIV/0!</v>
      </c>
      <c r="H48" s="97">
        <v>0.05</v>
      </c>
      <c r="I48" s="98" t="e">
        <f t="shared" si="7"/>
        <v>#DIV/0!</v>
      </c>
      <c r="J48" s="99">
        <v>0.4</v>
      </c>
      <c r="K48" s="98" t="e">
        <f t="shared" si="8"/>
        <v>#DIV/0!</v>
      </c>
      <c r="L48" s="99">
        <v>0.89</v>
      </c>
      <c r="M48" s="100" t="e">
        <f t="shared" si="9"/>
        <v>#DIV/0!</v>
      </c>
    </row>
    <row r="49" spans="4:13" x14ac:dyDescent="0.25">
      <c r="D49" t="e">
        <f t="shared" si="0"/>
        <v>#DIV/0!</v>
      </c>
      <c r="H49" s="97">
        <v>0.06</v>
      </c>
      <c r="I49" s="98" t="e">
        <f t="shared" si="7"/>
        <v>#DIV/0!</v>
      </c>
      <c r="J49" s="99">
        <v>0.45</v>
      </c>
      <c r="K49" s="98" t="e">
        <f t="shared" si="8"/>
        <v>#DIV/0!</v>
      </c>
      <c r="L49" s="99">
        <v>0.9</v>
      </c>
      <c r="M49" s="100" t="e">
        <f t="shared" si="9"/>
        <v>#DIV/0!</v>
      </c>
    </row>
    <row r="50" spans="4:13" x14ac:dyDescent="0.25">
      <c r="D50" t="e">
        <f t="shared" si="0"/>
        <v>#DIV/0!</v>
      </c>
      <c r="H50" s="97">
        <v>7.0000000000000007E-2</v>
      </c>
      <c r="I50" s="98" t="e">
        <f t="shared" si="7"/>
        <v>#DIV/0!</v>
      </c>
      <c r="J50" s="99">
        <v>0.5</v>
      </c>
      <c r="K50" s="98" t="e">
        <f t="shared" si="8"/>
        <v>#DIV/0!</v>
      </c>
      <c r="L50" s="99">
        <v>0.91</v>
      </c>
      <c r="M50" s="100" t="e">
        <f t="shared" si="9"/>
        <v>#DIV/0!</v>
      </c>
    </row>
    <row r="51" spans="4:13" x14ac:dyDescent="0.25">
      <c r="D51" t="e">
        <f t="shared" si="0"/>
        <v>#DIV/0!</v>
      </c>
      <c r="H51" s="97">
        <v>0.08</v>
      </c>
      <c r="I51" s="98" t="e">
        <f t="shared" si="7"/>
        <v>#DIV/0!</v>
      </c>
      <c r="J51" s="99">
        <v>0.55000000000000004</v>
      </c>
      <c r="K51" s="98" t="e">
        <f t="shared" si="8"/>
        <v>#DIV/0!</v>
      </c>
      <c r="L51" s="99">
        <v>0.92</v>
      </c>
      <c r="M51" s="100" t="e">
        <f t="shared" si="9"/>
        <v>#DIV/0!</v>
      </c>
    </row>
    <row r="52" spans="4:13" x14ac:dyDescent="0.25">
      <c r="D52" t="e">
        <f t="shared" si="0"/>
        <v>#DIV/0!</v>
      </c>
      <c r="H52" s="97">
        <v>0.09</v>
      </c>
      <c r="I52" s="98" t="e">
        <f t="shared" si="7"/>
        <v>#DIV/0!</v>
      </c>
      <c r="J52" s="99">
        <v>0.6</v>
      </c>
      <c r="K52" s="98" t="e">
        <f t="shared" si="8"/>
        <v>#DIV/0!</v>
      </c>
      <c r="L52" s="99">
        <v>0.93</v>
      </c>
      <c r="M52" s="100" t="e">
        <f t="shared" si="9"/>
        <v>#DIV/0!</v>
      </c>
    </row>
    <row r="53" spans="4:13" x14ac:dyDescent="0.25">
      <c r="D53" t="e">
        <f t="shared" si="0"/>
        <v>#DIV/0!</v>
      </c>
      <c r="H53" s="97">
        <v>0.1</v>
      </c>
      <c r="I53" s="98" t="e">
        <f t="shared" si="7"/>
        <v>#DIV/0!</v>
      </c>
      <c r="J53" s="99">
        <v>0.65</v>
      </c>
      <c r="K53" s="98" t="e">
        <f t="shared" si="8"/>
        <v>#DIV/0!</v>
      </c>
      <c r="L53" s="99">
        <v>0.94</v>
      </c>
      <c r="M53" s="100" t="e">
        <f t="shared" si="9"/>
        <v>#DIV/0!</v>
      </c>
    </row>
    <row r="54" spans="4:13" x14ac:dyDescent="0.25">
      <c r="D54" t="e">
        <f t="shared" si="0"/>
        <v>#DIV/0!</v>
      </c>
      <c r="H54" s="97">
        <v>0.11</v>
      </c>
      <c r="I54" s="98" t="e">
        <f t="shared" si="7"/>
        <v>#DIV/0!</v>
      </c>
      <c r="J54" s="99">
        <v>0.7</v>
      </c>
      <c r="K54" s="98" t="e">
        <f t="shared" si="8"/>
        <v>#DIV/0!</v>
      </c>
      <c r="L54" s="99">
        <v>0.95</v>
      </c>
      <c r="M54" s="100" t="e">
        <f t="shared" si="9"/>
        <v>#DIV/0!</v>
      </c>
    </row>
    <row r="55" spans="4:13" x14ac:dyDescent="0.25">
      <c r="D55" t="e">
        <f t="shared" si="0"/>
        <v>#DIV/0!</v>
      </c>
      <c r="H55" s="97">
        <v>0.12</v>
      </c>
      <c r="I55" s="98" t="e">
        <f t="shared" si="7"/>
        <v>#DIV/0!</v>
      </c>
      <c r="J55" s="99">
        <v>0.75</v>
      </c>
      <c r="K55" s="98" t="e">
        <f t="shared" si="8"/>
        <v>#DIV/0!</v>
      </c>
      <c r="L55" s="99">
        <v>0.96</v>
      </c>
      <c r="M55" s="100" t="e">
        <f t="shared" si="9"/>
        <v>#DIV/0!</v>
      </c>
    </row>
    <row r="56" spans="4:13" x14ac:dyDescent="0.25">
      <c r="D56" t="e">
        <f t="shared" si="0"/>
        <v>#DIV/0!</v>
      </c>
      <c r="H56" s="97">
        <v>0.13</v>
      </c>
      <c r="I56" s="98" t="e">
        <f t="shared" si="7"/>
        <v>#DIV/0!</v>
      </c>
      <c r="J56" s="99">
        <v>0.8</v>
      </c>
      <c r="K56" s="98" t="e">
        <f t="shared" si="8"/>
        <v>#DIV/0!</v>
      </c>
      <c r="L56" s="99">
        <v>0.97</v>
      </c>
      <c r="M56" s="100" t="e">
        <f t="shared" si="9"/>
        <v>#DIV/0!</v>
      </c>
    </row>
    <row r="57" spans="4:13" x14ac:dyDescent="0.25">
      <c r="D57" t="e">
        <f t="shared" si="0"/>
        <v>#DIV/0!</v>
      </c>
      <c r="H57" s="97">
        <v>0.14000000000000001</v>
      </c>
      <c r="I57" s="98" t="e">
        <f t="shared" si="7"/>
        <v>#DIV/0!</v>
      </c>
      <c r="J57" s="99"/>
      <c r="K57" s="98"/>
      <c r="L57" s="99">
        <v>0.98</v>
      </c>
      <c r="M57" s="100" t="e">
        <f t="shared" si="9"/>
        <v>#DIV/0!</v>
      </c>
    </row>
    <row r="58" spans="4:13" ht="15.75" thickBot="1" x14ac:dyDescent="0.3">
      <c r="D58" t="e">
        <f t="shared" si="0"/>
        <v>#DIV/0!</v>
      </c>
      <c r="H58" s="101">
        <v>0.15</v>
      </c>
      <c r="I58" s="102" t="e">
        <f t="shared" si="7"/>
        <v>#DIV/0!</v>
      </c>
      <c r="J58" s="103"/>
      <c r="K58" s="82"/>
      <c r="L58" s="104">
        <v>0.99</v>
      </c>
      <c r="M58" s="105" t="e">
        <f t="shared" si="9"/>
        <v>#DIV/0!</v>
      </c>
    </row>
    <row r="59" spans="4:13" ht="15.75" thickBot="1" x14ac:dyDescent="0.3">
      <c r="D59" t="e">
        <f t="shared" si="0"/>
        <v>#DIV/0!</v>
      </c>
    </row>
    <row r="60" spans="4:13" x14ac:dyDescent="0.25">
      <c r="D60" t="e">
        <f t="shared" si="0"/>
        <v>#DIV/0!</v>
      </c>
      <c r="H60" s="106" t="s">
        <v>142</v>
      </c>
      <c r="I60" s="107"/>
    </row>
    <row r="61" spans="4:13" ht="15.75" thickBot="1" x14ac:dyDescent="0.3">
      <c r="D61" t="e">
        <f t="shared" si="0"/>
        <v>#DIV/0!</v>
      </c>
      <c r="H61" s="108" t="s">
        <v>143</v>
      </c>
      <c r="I61" s="109"/>
    </row>
    <row r="62" spans="4:13" ht="15.75" thickBot="1" x14ac:dyDescent="0.3">
      <c r="D62" t="e">
        <f t="shared" si="0"/>
        <v>#DIV/0!</v>
      </c>
      <c r="H62" s="110"/>
    </row>
    <row r="63" spans="4:13" x14ac:dyDescent="0.25">
      <c r="D63" t="e">
        <f t="shared" si="0"/>
        <v>#DIV/0!</v>
      </c>
      <c r="H63" s="106" t="s">
        <v>144</v>
      </c>
      <c r="I63" s="111"/>
    </row>
    <row r="64" spans="4:13" x14ac:dyDescent="0.25">
      <c r="D64" t="e">
        <f t="shared" si="0"/>
        <v>#DIV/0!</v>
      </c>
      <c r="H64" s="112" t="s">
        <v>145</v>
      </c>
      <c r="I64" s="113">
        <f>I63*(1-I60)</f>
        <v>0</v>
      </c>
    </row>
    <row r="65" spans="4:9" ht="15.75" thickBot="1" x14ac:dyDescent="0.3">
      <c r="D65" t="e">
        <f t="shared" si="0"/>
        <v>#DIV/0!</v>
      </c>
      <c r="H65" s="108" t="s">
        <v>146</v>
      </c>
      <c r="I65" s="114">
        <f>I63*(1+I61)</f>
        <v>0</v>
      </c>
    </row>
    <row r="66" spans="4:9" x14ac:dyDescent="0.25">
      <c r="D66" t="e">
        <f t="shared" si="0"/>
        <v>#DIV/0!</v>
      </c>
    </row>
    <row r="67" spans="4:9" x14ac:dyDescent="0.25">
      <c r="D67" t="e">
        <f t="shared" ref="D67:D68" si="10">C67/C68-1</f>
        <v>#DIV/0!</v>
      </c>
    </row>
    <row r="68" spans="4:9" x14ac:dyDescent="0.25">
      <c r="D68" t="e">
        <f t="shared" si="10"/>
        <v>#DIV/0!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Model</vt:lpstr>
      <vt:lpstr>Analysts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2025-10-28T04:56:10Z</dcterms:modified>
</cp:coreProperties>
</file>