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7AA50176-FC03-4B4E-9D27-89CC83A19B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definedNames>
    <definedName name="_xlchart.v1.0" hidden="1">Model!$A$26</definedName>
    <definedName name="_xlchart.v1.1" hidden="1">Model!$A$27</definedName>
    <definedName name="_xlchart.v1.2" hidden="1">Model!$K$26:$W$26</definedName>
    <definedName name="_xlchart.v1.3" hidden="1">Model!$K$27:$W$27</definedName>
    <definedName name="_xlchart.v1.4" hidden="1">Model!$K$2:$W$2</definedName>
    <definedName name="_xlchart.v1.5" hidden="1">Model!$A$6</definedName>
    <definedName name="_xlchart.v1.6" hidden="1">Model!$A$7</definedName>
    <definedName name="_xlchart.v1.7" hidden="1">Model!$K$2:$W$2</definedName>
    <definedName name="_xlchart.v1.8" hidden="1">Model!$K$6:$W$6</definedName>
    <definedName name="_xlchart.v1.9" hidden="1">Model!$K$7:$W$7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5" l="1"/>
  <c r="H64" i="5"/>
  <c r="L58" i="5" l="1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I41" i="5"/>
  <c r="H41" i="5"/>
  <c r="J41" i="5" s="1"/>
  <c r="K41" i="5" s="1"/>
  <c r="I40" i="5"/>
  <c r="H40" i="5"/>
  <c r="I39" i="5"/>
  <c r="H39" i="5"/>
  <c r="I34" i="5"/>
  <c r="J34" i="5" s="1"/>
  <c r="C2" i="5"/>
  <c r="G4" i="5"/>
  <c r="C176" i="5"/>
  <c r="H4" i="5"/>
  <c r="J12" i="5"/>
  <c r="J11" i="5"/>
  <c r="J10" i="5"/>
  <c r="J5" i="5"/>
  <c r="J4" i="5"/>
  <c r="G14" i="5"/>
  <c r="H14" i="5" s="1"/>
  <c r="G13" i="5"/>
  <c r="J13" i="5" s="1"/>
  <c r="G12" i="5"/>
  <c r="G11" i="5"/>
  <c r="I11" i="5" s="1"/>
  <c r="K11" i="5" s="1"/>
  <c r="G10" i="5"/>
  <c r="I10" i="5" s="1"/>
  <c r="K10" i="5" s="1"/>
  <c r="G9" i="5"/>
  <c r="I9" i="5" s="1"/>
  <c r="K9" i="5" s="1"/>
  <c r="G8" i="5"/>
  <c r="I8" i="5" s="1"/>
  <c r="K8" i="5" s="1"/>
  <c r="G7" i="5"/>
  <c r="I7" i="5" s="1"/>
  <c r="K7" i="5" s="1"/>
  <c r="G6" i="5"/>
  <c r="J7" i="5" s="1"/>
  <c r="G5" i="5"/>
  <c r="I5" i="5" s="1"/>
  <c r="K5" i="5" s="1"/>
  <c r="C5" i="5"/>
  <c r="H35" i="5" s="1"/>
  <c r="C4" i="5"/>
  <c r="C3" i="5"/>
  <c r="C6" i="5"/>
  <c r="C7" i="5"/>
  <c r="I36" i="5" s="1"/>
  <c r="C8" i="5"/>
  <c r="I12" i="5" s="1"/>
  <c r="K12" i="5" s="1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7" i="5"/>
  <c r="C178" i="5"/>
  <c r="C179" i="5"/>
  <c r="C180" i="5"/>
  <c r="C181" i="5"/>
  <c r="C182" i="5"/>
  <c r="J40" i="5" l="1"/>
  <c r="K40" i="5" s="1"/>
  <c r="K36" i="5"/>
  <c r="J36" i="5"/>
  <c r="I14" i="5"/>
  <c r="K14" i="5" s="1"/>
  <c r="I13" i="5"/>
  <c r="K13" i="5" s="1"/>
  <c r="I35" i="5"/>
  <c r="J35" i="5" s="1"/>
  <c r="K35" i="5" s="1"/>
  <c r="J6" i="5"/>
  <c r="J14" i="5"/>
  <c r="I15" i="5"/>
  <c r="K15" i="5" s="1"/>
  <c r="I6" i="5"/>
  <c r="K6" i="5" s="1"/>
  <c r="J15" i="5"/>
  <c r="J8" i="5"/>
  <c r="J9" i="5"/>
  <c r="I4" i="5"/>
  <c r="K4" i="5" s="1"/>
  <c r="H34" i="5"/>
  <c r="K34" i="5" s="1"/>
  <c r="H5" i="5"/>
  <c r="H9" i="5"/>
  <c r="H13" i="5"/>
  <c r="H8" i="5"/>
  <c r="H12" i="5"/>
  <c r="L4" i="5"/>
  <c r="L5" i="5" s="1"/>
  <c r="H7" i="5"/>
  <c r="H11" i="5"/>
  <c r="H6" i="5"/>
  <c r="H10" i="5"/>
  <c r="L6" i="5" l="1"/>
  <c r="L7" i="5" s="1"/>
  <c r="L8" i="5" s="1"/>
  <c r="L9" i="5" s="1"/>
  <c r="L10" i="5" s="1"/>
  <c r="L11" i="5" s="1"/>
  <c r="L12" i="5" s="1"/>
  <c r="L13" i="5" s="1"/>
  <c r="L14" i="5" s="1"/>
  <c r="L15" i="5" s="1"/>
  <c r="B6" i="2" l="1"/>
  <c r="B31" i="2" s="1"/>
  <c r="C6" i="2"/>
  <c r="C31" i="2" s="1"/>
  <c r="D6" i="2"/>
  <c r="D31" i="2" s="1"/>
  <c r="E6" i="2"/>
  <c r="E35" i="2" s="1"/>
  <c r="F6" i="2"/>
  <c r="F31" i="2" s="1"/>
  <c r="K17" i="2"/>
  <c r="K21" i="2" s="1"/>
  <c r="K24" i="2" s="1"/>
  <c r="K29" i="2" s="1"/>
  <c r="L17" i="2"/>
  <c r="L21" i="2" s="1"/>
  <c r="L24" i="2" s="1"/>
  <c r="L29" i="2" s="1"/>
  <c r="M17" i="2"/>
  <c r="M21" i="2" s="1"/>
  <c r="M24" i="2" s="1"/>
  <c r="M29" i="2" s="1"/>
  <c r="N17" i="2"/>
  <c r="N21" i="2" s="1"/>
  <c r="N24" i="2" s="1"/>
  <c r="N29" i="2" s="1"/>
  <c r="O17" i="2"/>
  <c r="P17" i="2"/>
  <c r="P21" i="2" s="1"/>
  <c r="P24" i="2" s="1"/>
  <c r="Q17" i="2"/>
  <c r="Q21" i="2" s="1"/>
  <c r="Q24" i="2" s="1"/>
  <c r="R17" i="2"/>
  <c r="R21" i="2" s="1"/>
  <c r="R24" i="2" s="1"/>
  <c r="S17" i="2"/>
  <c r="S21" i="2" s="1"/>
  <c r="S24" i="2" s="1"/>
  <c r="T17" i="2"/>
  <c r="T21" i="2" s="1"/>
  <c r="T24" i="2" s="1"/>
  <c r="U17" i="2"/>
  <c r="U21" i="2" s="1"/>
  <c r="U24" i="2" s="1"/>
  <c r="V17" i="2"/>
  <c r="V21" i="2" s="1"/>
  <c r="V24" i="2" s="1"/>
  <c r="O21" i="2"/>
  <c r="O24" i="2" s="1"/>
  <c r="W24" i="2"/>
  <c r="K28" i="2"/>
  <c r="L28" i="2"/>
  <c r="M28" i="2"/>
  <c r="N28" i="2"/>
  <c r="O28" i="2"/>
  <c r="P28" i="2"/>
  <c r="Q28" i="2"/>
  <c r="R28" i="2"/>
  <c r="S28" i="2"/>
  <c r="T28" i="2"/>
  <c r="U28" i="2"/>
  <c r="V28" i="2"/>
  <c r="O30" i="2"/>
  <c r="P30" i="2"/>
  <c r="Q30" i="2"/>
  <c r="R30" i="2"/>
  <c r="S30" i="2"/>
  <c r="T30" i="2"/>
  <c r="U30" i="2"/>
  <c r="V30" i="2"/>
  <c r="W30" i="2"/>
  <c r="X30" i="2"/>
  <c r="K31" i="2"/>
  <c r="L31" i="2"/>
  <c r="M31" i="2"/>
  <c r="N31" i="2"/>
  <c r="O31" i="2"/>
  <c r="P31" i="2"/>
  <c r="Q31" i="2"/>
  <c r="R31" i="2"/>
  <c r="S31" i="2"/>
  <c r="T31" i="2"/>
  <c r="U31" i="2"/>
  <c r="V31" i="2"/>
  <c r="K39" i="2"/>
  <c r="L39" i="2"/>
  <c r="M39" i="2"/>
  <c r="N39" i="2"/>
  <c r="O39" i="2"/>
  <c r="P39" i="2"/>
  <c r="Q39" i="2"/>
  <c r="R39" i="2"/>
  <c r="S39" i="2"/>
  <c r="T39" i="2"/>
  <c r="U39" i="2"/>
  <c r="V39" i="2"/>
  <c r="K46" i="2"/>
  <c r="K57" i="2" s="1"/>
  <c r="L46" i="2"/>
  <c r="L57" i="2" s="1"/>
  <c r="M46" i="2"/>
  <c r="M57" i="2" s="1"/>
  <c r="N46" i="2"/>
  <c r="N57" i="2" s="1"/>
  <c r="O46" i="2"/>
  <c r="P46" i="2"/>
  <c r="P57" i="2" s="1"/>
  <c r="Q46" i="2"/>
  <c r="Q57" i="2" s="1"/>
  <c r="R46" i="2"/>
  <c r="R57" i="2" s="1"/>
  <c r="S46" i="2"/>
  <c r="S57" i="2" s="1"/>
  <c r="T46" i="2"/>
  <c r="T57" i="2" s="1"/>
  <c r="U46" i="2"/>
  <c r="U57" i="2" s="1"/>
  <c r="V46" i="2"/>
  <c r="V57" i="2" s="1"/>
  <c r="O57" i="2"/>
  <c r="K63" i="2"/>
  <c r="K69" i="2" s="1"/>
  <c r="L63" i="2"/>
  <c r="L69" i="2" s="1"/>
  <c r="M63" i="2"/>
  <c r="M69" i="2" s="1"/>
  <c r="N63" i="2"/>
  <c r="N69" i="2" s="1"/>
  <c r="O63" i="2"/>
  <c r="O69" i="2" s="1"/>
  <c r="P63" i="2"/>
  <c r="P69" i="2" s="1"/>
  <c r="Q63" i="2"/>
  <c r="Q69" i="2" s="1"/>
  <c r="R63" i="2"/>
  <c r="R69" i="2" s="1"/>
  <c r="S63" i="2"/>
  <c r="S69" i="2" s="1"/>
  <c r="T63" i="2"/>
  <c r="T69" i="2" s="1"/>
  <c r="U63" i="2"/>
  <c r="U69" i="2" s="1"/>
  <c r="V63" i="2"/>
  <c r="V69" i="2" s="1"/>
  <c r="H35" i="2"/>
  <c r="G35" i="2"/>
  <c r="H11" i="2"/>
  <c r="H17" i="2" s="1"/>
  <c r="G11" i="2"/>
  <c r="G17" i="2" s="1"/>
  <c r="E72" i="2"/>
  <c r="C72" i="2"/>
  <c r="D72" i="2"/>
  <c r="F72" i="2"/>
  <c r="B72" i="2"/>
  <c r="B46" i="2"/>
  <c r="B57" i="2" s="1"/>
  <c r="C46" i="2"/>
  <c r="C57" i="2" s="1"/>
  <c r="D46" i="2"/>
  <c r="D57" i="2" s="1"/>
  <c r="B39" i="2"/>
  <c r="C39" i="2"/>
  <c r="D39" i="2"/>
  <c r="E39" i="2"/>
  <c r="F39" i="2"/>
  <c r="H29" i="2"/>
  <c r="G29" i="2"/>
  <c r="H34" i="2"/>
  <c r="H30" i="2"/>
  <c r="D33" i="2"/>
  <c r="E33" i="2"/>
  <c r="F33" i="2"/>
  <c r="D32" i="2"/>
  <c r="E32" i="2"/>
  <c r="F32" i="2"/>
  <c r="F11" i="2"/>
  <c r="E11" i="2"/>
  <c r="D11" i="2"/>
  <c r="C11" i="2"/>
  <c r="B11" i="2"/>
  <c r="S29" i="2" l="1"/>
  <c r="W34" i="2"/>
  <c r="S34" i="2"/>
  <c r="O34" i="2"/>
  <c r="O29" i="2"/>
  <c r="R29" i="2"/>
  <c r="R34" i="2"/>
  <c r="V34" i="2"/>
  <c r="V29" i="2"/>
  <c r="U34" i="2"/>
  <c r="U29" i="2"/>
  <c r="T29" i="2"/>
  <c r="T34" i="2"/>
  <c r="Q34" i="2"/>
  <c r="Q29" i="2"/>
  <c r="P34" i="2"/>
  <c r="P29" i="2"/>
  <c r="B28" i="2"/>
  <c r="G21" i="2"/>
  <c r="G36" i="2"/>
  <c r="H36" i="2"/>
  <c r="H21" i="2"/>
  <c r="F35" i="2"/>
  <c r="C35" i="2"/>
  <c r="D35" i="2"/>
  <c r="B35" i="2"/>
  <c r="G30" i="2"/>
  <c r="F17" i="2"/>
  <c r="E17" i="2"/>
  <c r="C17" i="2"/>
  <c r="D17" i="2"/>
  <c r="B17" i="2"/>
  <c r="E28" i="2"/>
  <c r="E31" i="2"/>
  <c r="D28" i="2"/>
  <c r="C28" i="2"/>
  <c r="F28" i="2"/>
  <c r="F30" i="2"/>
  <c r="F63" i="2"/>
  <c r="F69" i="2" s="1"/>
  <c r="F46" i="2"/>
  <c r="F57" i="2" s="1"/>
  <c r="D30" i="2"/>
  <c r="E30" i="2"/>
  <c r="C30" i="2"/>
  <c r="C63" i="2"/>
  <c r="C69" i="2" s="1"/>
  <c r="D63" i="2"/>
  <c r="E46" i="2"/>
  <c r="E57" i="2" s="1"/>
  <c r="C21" i="2" l="1"/>
  <c r="C26" i="2" s="1"/>
  <c r="C36" i="2"/>
  <c r="E21" i="2"/>
  <c r="E26" i="2" s="1"/>
  <c r="E36" i="2"/>
  <c r="F21" i="2"/>
  <c r="F36" i="2"/>
  <c r="D21" i="2"/>
  <c r="D26" i="2" s="1"/>
  <c r="D36" i="2"/>
  <c r="B21" i="2"/>
  <c r="B26" i="2" s="1"/>
  <c r="B36" i="2"/>
  <c r="E63" i="2"/>
  <c r="E69" i="2" s="1"/>
  <c r="D69" i="2"/>
  <c r="B63" i="2"/>
  <c r="B69" i="2" s="1"/>
  <c r="F34" i="2" l="1"/>
  <c r="F26" i="2"/>
  <c r="E34" i="2"/>
  <c r="F29" i="2"/>
  <c r="E29" i="2"/>
  <c r="D34" i="2"/>
  <c r="D29" i="2"/>
  <c r="B29" i="2"/>
  <c r="C34" i="2"/>
  <c r="C29" i="2"/>
  <c r="G34" i="2" l="1"/>
  <c r="J39" i="5" l="1"/>
  <c r="K3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<sst xmlns="http://schemas.openxmlformats.org/spreadsheetml/2006/main" count="184" uniqueCount="168">
  <si>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</si>
  <si>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</si>
  <si>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</si>
  <si>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</si>
  <si>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</si>
  <si>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</si>
  <si>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</si>
  <si>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</si>
  <si>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</si>
  <si>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</si>
  <si>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</si>
  <si>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</si>
  <si>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</si>
  <si>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</si>
  <si>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</si>
  <si>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</si>
  <si>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</si>
  <si>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</si>
  <si>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</si>
  <si>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</si>
  <si>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</si>
  <si>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</si>
  <si>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</si>
  <si>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</si>
  <si>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</si>
  <si>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</si>
  <si>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</si>
  <si>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</si>
  <si>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</si>
  <si>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</si>
  <si>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</si>
  <si>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</si>
  <si>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</si>
  <si>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</si>
  <si>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</si>
  <si>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</si>
  <si>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</si>
  <si>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</si>
  <si>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</si>
  <si>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</si>
  <si>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</si>
  <si>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</si>
  <si>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</si>
  <si>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</si>
  <si>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</si>
  <si>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</si>
  <si>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</si>
  <si>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</si>
  <si>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</si>
  <si>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</si>
  <si>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</si>
  <si>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</si>
  <si>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</si>
  <si>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</si>
  <si>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</si>
  <si>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</si>
  <si>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</si>
  <si>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</si>
  <si>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</si>
  <si>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</si>
  <si>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</si>
  <si>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</si>
  <si>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</si>
  <si>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</si>
  <si>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</si>
  <si>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</si>
  <si>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</si>
  <si>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</si>
  <si>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</si>
  <si>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</si>
  <si>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</si>
  <si>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</si>
  <si>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</si>
  <si>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</si>
  <si>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</si>
  <si>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</si>
  <si>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</si>
  <si>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</si>
  <si>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</si>
  <si>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</si>
  <si>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</si>
  <si>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COGS Service</t>
  </si>
  <si>
    <t>COGS Product</t>
  </si>
  <si>
    <t>COGS Instant</t>
  </si>
  <si>
    <t>Service</t>
  </si>
  <si>
    <t>Product</t>
  </si>
  <si>
    <t>Instant</t>
  </si>
  <si>
    <t>R&amp;D</t>
  </si>
  <si>
    <t>Restructuring</t>
  </si>
  <si>
    <t>NI Noncontrolling Interest</t>
  </si>
  <si>
    <t>Service y/y</t>
  </si>
  <si>
    <t>Product y/y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</si>
  <si>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</si>
  <si>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</si>
  <si>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</si>
  <si>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</si>
  <si>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</si>
  <si>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</si>
  <si>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</si>
  <si>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Softeware net</t>
  </si>
  <si>
    <t>Deffered Income Tax</t>
  </si>
  <si>
    <t>Other asset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</si>
  <si>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</si>
  <si>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</si>
  <si>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</si>
  <si>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</si>
  <si>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</si>
  <si>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</si>
  <si>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</si>
  <si>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</si>
  <si>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</si>
  <si>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Liab B4S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</si>
  <si>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</si>
  <si>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</si>
  <si>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</si>
  <si>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</si>
  <si>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</si>
  <si>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</si>
  <si>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</si>
  <si>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</si>
  <si>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</si>
  <si>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</si>
  <si>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</si>
  <si>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</si>
  <si>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</si>
  <si>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</si>
  <si>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PLTR</t>
  </si>
  <si>
    <t>w/w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</si>
  <si>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</si>
  <si>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</si>
  <si>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</si>
  <si>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</si>
  <si>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</si>
  <si>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</si>
  <si>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</si>
  <si>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</si>
  <si>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</si>
  <si>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</si>
  <si>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</si>
  <si>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</si>
  <si>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</si>
  <si>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</si>
  <si>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Intervals</t>
  </si>
  <si>
    <t>Bin</t>
  </si>
  <si>
    <t>Frequency</t>
  </si>
  <si>
    <t>Probability</t>
  </si>
  <si>
    <t>Cumulative Percentage</t>
  </si>
  <si>
    <t>More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</si>
  <si>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</si>
  <si>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</si>
  <si>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</si>
  <si>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</si>
  <si>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</si>
  <si>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</si>
  <si>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</si>
  <si>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</si>
  <si>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</si>
  <si>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</si>
  <si>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</si>
  <si>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</si>
  <si>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</si>
  <si>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</si>
  <si>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</si>
  <si>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</si>
  <si>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</si>
  <si>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</si>
  <si>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(should use monthly)</t>
  </si>
  <si>
    <t>Close to Close Weekly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</si>
</sst>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#,##0.000"/>
    <numFmt numFmtId="170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4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9" fontId="5" fillId="6" borderId="1" xfId="1" applyFont="1" applyFill="1" applyBorder="1"/>
    <xf numFmtId="166" fontId="0" fillId="0" borderId="2" xfId="0" applyNumberFormat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/>
    </xf>
    <xf numFmtId="0" fontId="11" fillId="10" borderId="13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/>
    </xf>
    <xf numFmtId="0" fontId="12" fillId="11" borderId="15" xfId="0" applyFont="1" applyFill="1" applyBorder="1"/>
    <xf numFmtId="0" fontId="12" fillId="11" borderId="11" xfId="0" applyFont="1" applyFill="1" applyBorder="1"/>
    <xf numFmtId="0" fontId="12" fillId="11" borderId="16" xfId="0" applyFont="1" applyFill="1" applyBorder="1"/>
    <xf numFmtId="0" fontId="12" fillId="11" borderId="17" xfId="0" applyFont="1" applyFill="1" applyBorder="1"/>
    <xf numFmtId="0" fontId="13" fillId="11" borderId="10" xfId="0" applyFont="1" applyFill="1" applyBorder="1" applyAlignment="1">
      <alignment horizontal="center"/>
    </xf>
    <xf numFmtId="0" fontId="12" fillId="11" borderId="18" xfId="0" applyFont="1" applyFill="1" applyBorder="1"/>
    <xf numFmtId="0" fontId="12" fillId="11" borderId="19" xfId="0" applyFont="1" applyFill="1" applyBorder="1"/>
    <xf numFmtId="170" fontId="12" fillId="11" borderId="20" xfId="0" applyNumberFormat="1" applyFont="1" applyFill="1" applyBorder="1"/>
    <xf numFmtId="170" fontId="12" fillId="11" borderId="21" xfId="0" applyNumberFormat="1" applyFont="1" applyFill="1" applyBorder="1"/>
    <xf numFmtId="0" fontId="12" fillId="11" borderId="21" xfId="0" applyFont="1" applyFill="1" applyBorder="1"/>
    <xf numFmtId="10" fontId="12" fillId="11" borderId="21" xfId="0" applyNumberFormat="1" applyFont="1" applyFill="1" applyBorder="1"/>
    <xf numFmtId="10" fontId="12" fillId="11" borderId="22" xfId="0" applyNumberFormat="1" applyFont="1" applyFill="1" applyBorder="1"/>
    <xf numFmtId="170" fontId="12" fillId="11" borderId="23" xfId="0" applyNumberFormat="1" applyFont="1" applyFill="1" applyBorder="1"/>
    <xf numFmtId="170" fontId="12" fillId="11" borderId="24" xfId="0" applyNumberFormat="1" applyFont="1" applyFill="1" applyBorder="1"/>
    <xf numFmtId="0" fontId="12" fillId="11" borderId="24" xfId="0" applyFont="1" applyFill="1" applyBorder="1"/>
    <xf numFmtId="0" fontId="12" fillId="11" borderId="24" xfId="0" quotePrefix="1" applyFont="1" applyFill="1" applyBorder="1"/>
    <xf numFmtId="10" fontId="12" fillId="11" borderId="24" xfId="0" applyNumberFormat="1" applyFont="1" applyFill="1" applyBorder="1"/>
    <xf numFmtId="10" fontId="12" fillId="11" borderId="25" xfId="0" applyNumberFormat="1" applyFont="1" applyFill="1" applyBorder="1"/>
    <xf numFmtId="0" fontId="12" fillId="11" borderId="26" xfId="0" applyFont="1" applyFill="1" applyBorder="1"/>
    <xf numFmtId="0" fontId="12" fillId="11" borderId="27" xfId="0" applyFont="1" applyFill="1" applyBorder="1"/>
    <xf numFmtId="10" fontId="12" fillId="11" borderId="27" xfId="0" applyNumberFormat="1" applyFont="1" applyFill="1" applyBorder="1"/>
    <xf numFmtId="10" fontId="12" fillId="11" borderId="28" xfId="0" applyNumberFormat="1" applyFont="1" applyFill="1" applyBorder="1"/>
    <xf numFmtId="0" fontId="13" fillId="11" borderId="29" xfId="0" applyFont="1" applyFill="1" applyBorder="1" applyAlignment="1">
      <alignment horizontal="center"/>
    </xf>
    <xf numFmtId="0" fontId="14" fillId="11" borderId="21" xfId="0" applyFont="1" applyFill="1" applyBorder="1"/>
    <xf numFmtId="0" fontId="14" fillId="11" borderId="22" xfId="0" applyFont="1" applyFill="1" applyBorder="1"/>
    <xf numFmtId="0" fontId="12" fillId="11" borderId="30" xfId="0" applyFont="1" applyFill="1" applyBorder="1"/>
    <xf numFmtId="0" fontId="12" fillId="11" borderId="0" xfId="0" applyFont="1" applyFill="1"/>
    <xf numFmtId="10" fontId="12" fillId="11" borderId="33" xfId="0" applyNumberFormat="1" applyFont="1" applyFill="1" applyBorder="1"/>
    <xf numFmtId="0" fontId="2" fillId="0" borderId="3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9" fontId="14" fillId="11" borderId="34" xfId="0" applyNumberFormat="1" applyFont="1" applyFill="1" applyBorder="1"/>
    <xf numFmtId="10" fontId="0" fillId="11" borderId="36" xfId="0" applyNumberFormat="1" applyFill="1" applyBorder="1" applyAlignment="1">
      <alignment horizontal="centerContinuous"/>
    </xf>
    <xf numFmtId="9" fontId="14" fillId="11" borderId="37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9" fontId="14" fillId="11" borderId="31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0" xfId="0" applyNumberFormat="1" applyFill="1" applyBorder="1" applyAlignment="1">
      <alignment horizontal="centerContinuous"/>
    </xf>
    <xf numFmtId="9" fontId="14" fillId="11" borderId="15" xfId="0" applyNumberFormat="1" applyFont="1" applyFill="1" applyBorder="1"/>
    <xf numFmtId="10" fontId="0" fillId="11" borderId="38" xfId="0" applyNumberFormat="1" applyFill="1" applyBorder="1" applyAlignment="1">
      <alignment horizontal="centerContinuous"/>
    </xf>
    <xf numFmtId="0" fontId="12" fillId="11" borderId="39" xfId="0" applyFont="1" applyFill="1" applyBorder="1"/>
    <xf numFmtId="0" fontId="0" fillId="11" borderId="38" xfId="0" applyFill="1" applyBorder="1"/>
    <xf numFmtId="9" fontId="14" fillId="11" borderId="39" xfId="0" applyNumberFormat="1" applyFont="1" applyFill="1" applyBorder="1"/>
    <xf numFmtId="10" fontId="0" fillId="11" borderId="16" xfId="0" applyNumberFormat="1" applyFill="1" applyBorder="1" applyAlignment="1">
      <alignment horizontal="centerContinuous"/>
    </xf>
    <xf numFmtId="0" fontId="14" fillId="0" borderId="20" xfId="0" applyFont="1" applyBorder="1"/>
    <xf numFmtId="9" fontId="10" fillId="9" borderId="22" xfId="3" applyNumberFormat="1" applyBorder="1"/>
    <xf numFmtId="0" fontId="14" fillId="0" borderId="26" xfId="0" applyFont="1" applyBorder="1"/>
    <xf numFmtId="9" fontId="10" fillId="9" borderId="28" xfId="3" applyNumberFormat="1" applyBorder="1"/>
    <xf numFmtId="0" fontId="12" fillId="0" borderId="0" xfId="0" applyFont="1"/>
    <xf numFmtId="2" fontId="10" fillId="9" borderId="22" xfId="3" applyNumberFormat="1" applyBorder="1"/>
    <xf numFmtId="0" fontId="14" fillId="0" borderId="23" xfId="0" applyFont="1" applyBorder="1"/>
    <xf numFmtId="2" fontId="0" fillId="0" borderId="25" xfId="0" applyNumberFormat="1" applyBorder="1"/>
    <xf numFmtId="2" fontId="0" fillId="0" borderId="28" xfId="0" applyNumberFormat="1" applyBorder="1"/>
    <xf numFmtId="170" fontId="14" fillId="11" borderId="23" xfId="0" applyNumberFormat="1" applyFont="1" applyFill="1" applyBorder="1"/>
    <xf numFmtId="1" fontId="12" fillId="11" borderId="23" xfId="0" applyNumberFormat="1" applyFont="1" applyFill="1" applyBorder="1"/>
    <xf numFmtId="170" fontId="12" fillId="11" borderId="32" xfId="0" applyNumberFormat="1" applyFont="1" applyFill="1" applyBorder="1"/>
    <xf numFmtId="170" fontId="12" fillId="11" borderId="40" xfId="0" applyNumberFormat="1" applyFont="1" applyFill="1" applyBorder="1"/>
    <xf numFmtId="170" fontId="14" fillId="11" borderId="32" xfId="0" applyNumberFormat="1" applyFont="1" applyFill="1" applyBorder="1"/>
    <xf numFmtId="170" fontId="12" fillId="11" borderId="41" xfId="0" applyNumberFormat="1" applyFont="1" applyFill="1" applyBorder="1"/>
    <xf numFmtId="170" fontId="12" fillId="11" borderId="42" xfId="0" applyNumberFormat="1" applyFont="1" applyFill="1" applyBorder="1" applyAlignment="1">
      <alignment horizontal="center"/>
    </xf>
    <xf numFmtId="170" fontId="12" fillId="11" borderId="43" xfId="0" applyNumberFormat="1" applyFont="1" applyFill="1" applyBorder="1" applyAlignment="1">
      <alignment horizontal="center"/>
    </xf>
    <xf numFmtId="170" fontId="12" fillId="11" borderId="44" xfId="0" applyNumberFormat="1" applyFont="1" applyFill="1" applyBorder="1" applyAlignment="1">
      <alignment horizontal="center"/>
    </xf>
    <xf numFmtId="170" fontId="12" fillId="11" borderId="4" xfId="0" applyNumberFormat="1" applyFont="1" applyFill="1" applyBorder="1" applyAlignment="1">
      <alignment horizontal="center"/>
    </xf>
    <xf numFmtId="170" fontId="12" fillId="11" borderId="15" xfId="0" applyNumberFormat="1" applyFont="1" applyFill="1" applyBorder="1"/>
    <xf numFmtId="170" fontId="12" fillId="11" borderId="31" xfId="0" applyNumberFormat="1" applyFont="1" applyFill="1" applyBorder="1"/>
    <xf numFmtId="165" fontId="0" fillId="11" borderId="2" xfId="1" applyNumberFormat="1" applyFont="1" applyFill="1" applyBorder="1" applyAlignment="1"/>
    <xf numFmtId="164" fontId="0" fillId="11" borderId="2" xfId="0" applyNumberFormat="1" applyFill="1" applyBorder="1" applyAlignment="1"/>
    <xf numFmtId="0" fontId="0" fillId="11" borderId="38" xfId="0" applyFill="1" applyBorder="1" applyAlignment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Model!$K$6:$W$6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Model!$K$30:$W$30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Model!$B$6:$G$6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Model!$B$30:$G$30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Model!$K$24:$W$24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Model!$K$28:$W$28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Model!$B$24:$G$24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Model!$B$34:$G$34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Model!$A$31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Model!$K$2:$U$2</c15:sqref>
                  </c15:fullRef>
                </c:ext>
              </c:extLst>
              <c:f>Model!$M$2:$U$2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Model!$K$31:$U$31</c15:sqref>
                  </c15:fullRef>
                </c:ext>
              </c:extLst>
              <c:f>Model!$M$31:$U$31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LNW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  <c:pt idx="17">
                  <c:v>44221</c:v>
                </c:pt>
                <c:pt idx="18">
                  <c:v>44228</c:v>
                </c:pt>
                <c:pt idx="19">
                  <c:v>44235</c:v>
                </c:pt>
                <c:pt idx="20">
                  <c:v>44242</c:v>
                </c:pt>
                <c:pt idx="21">
                  <c:v>44249</c:v>
                </c:pt>
                <c:pt idx="22">
                  <c:v>44256</c:v>
                </c:pt>
                <c:pt idx="23">
                  <c:v>44263</c:v>
                </c:pt>
                <c:pt idx="24">
                  <c:v>44270</c:v>
                </c:pt>
                <c:pt idx="25">
                  <c:v>44277</c:v>
                </c:pt>
                <c:pt idx="26">
                  <c:v>44284</c:v>
                </c:pt>
                <c:pt idx="27">
                  <c:v>44291</c:v>
                </c:pt>
                <c:pt idx="28">
                  <c:v>44298</c:v>
                </c:pt>
                <c:pt idx="29">
                  <c:v>44305</c:v>
                </c:pt>
                <c:pt idx="30">
                  <c:v>44312</c:v>
                </c:pt>
                <c:pt idx="31">
                  <c:v>44319</c:v>
                </c:pt>
                <c:pt idx="32">
                  <c:v>44326</c:v>
                </c:pt>
                <c:pt idx="33">
                  <c:v>44333</c:v>
                </c:pt>
                <c:pt idx="34">
                  <c:v>44340</c:v>
                </c:pt>
                <c:pt idx="35">
                  <c:v>44347</c:v>
                </c:pt>
                <c:pt idx="36">
                  <c:v>44354</c:v>
                </c:pt>
                <c:pt idx="37">
                  <c:v>44361</c:v>
                </c:pt>
                <c:pt idx="38">
                  <c:v>44368</c:v>
                </c:pt>
                <c:pt idx="39">
                  <c:v>44375</c:v>
                </c:pt>
                <c:pt idx="40">
                  <c:v>44382</c:v>
                </c:pt>
                <c:pt idx="41">
                  <c:v>44389</c:v>
                </c:pt>
                <c:pt idx="42">
                  <c:v>44396</c:v>
                </c:pt>
                <c:pt idx="43">
                  <c:v>44403</c:v>
                </c:pt>
                <c:pt idx="44">
                  <c:v>44410</c:v>
                </c:pt>
                <c:pt idx="45">
                  <c:v>44417</c:v>
                </c:pt>
                <c:pt idx="46">
                  <c:v>44424</c:v>
                </c:pt>
                <c:pt idx="47">
                  <c:v>44431</c:v>
                </c:pt>
                <c:pt idx="48">
                  <c:v>44438</c:v>
                </c:pt>
                <c:pt idx="49">
                  <c:v>44445</c:v>
                </c:pt>
                <c:pt idx="50">
                  <c:v>44452</c:v>
                </c:pt>
                <c:pt idx="51">
                  <c:v>44459</c:v>
                </c:pt>
                <c:pt idx="52">
                  <c:v>44466</c:v>
                </c:pt>
                <c:pt idx="53">
                  <c:v>44473</c:v>
                </c:pt>
                <c:pt idx="54">
                  <c:v>44480</c:v>
                </c:pt>
                <c:pt idx="55">
                  <c:v>44487</c:v>
                </c:pt>
                <c:pt idx="56">
                  <c:v>44494</c:v>
                </c:pt>
                <c:pt idx="57">
                  <c:v>44501</c:v>
                </c:pt>
                <c:pt idx="58">
                  <c:v>44508</c:v>
                </c:pt>
                <c:pt idx="59">
                  <c:v>44515</c:v>
                </c:pt>
                <c:pt idx="60">
                  <c:v>44522</c:v>
                </c:pt>
                <c:pt idx="61">
                  <c:v>44529</c:v>
                </c:pt>
                <c:pt idx="62">
                  <c:v>44536</c:v>
                </c:pt>
                <c:pt idx="63">
                  <c:v>44543</c:v>
                </c:pt>
                <c:pt idx="64">
                  <c:v>44550</c:v>
                </c:pt>
                <c:pt idx="65">
                  <c:v>44557</c:v>
                </c:pt>
                <c:pt idx="66">
                  <c:v>44564</c:v>
                </c:pt>
                <c:pt idx="67">
                  <c:v>44571</c:v>
                </c:pt>
                <c:pt idx="68">
                  <c:v>44578</c:v>
                </c:pt>
                <c:pt idx="69">
                  <c:v>44585</c:v>
                </c:pt>
                <c:pt idx="70">
                  <c:v>44592</c:v>
                </c:pt>
                <c:pt idx="71">
                  <c:v>44599</c:v>
                </c:pt>
                <c:pt idx="72">
                  <c:v>44606</c:v>
                </c:pt>
                <c:pt idx="73">
                  <c:v>44613</c:v>
                </c:pt>
                <c:pt idx="74">
                  <c:v>44620</c:v>
                </c:pt>
                <c:pt idx="75">
                  <c:v>44627</c:v>
                </c:pt>
                <c:pt idx="76">
                  <c:v>44634</c:v>
                </c:pt>
                <c:pt idx="77">
                  <c:v>44641</c:v>
                </c:pt>
                <c:pt idx="78">
                  <c:v>44648</c:v>
                </c:pt>
                <c:pt idx="79">
                  <c:v>44655</c:v>
                </c:pt>
                <c:pt idx="80">
                  <c:v>44662</c:v>
                </c:pt>
                <c:pt idx="81">
                  <c:v>44669</c:v>
                </c:pt>
                <c:pt idx="82">
                  <c:v>44676</c:v>
                </c:pt>
                <c:pt idx="83">
                  <c:v>44683</c:v>
                </c:pt>
                <c:pt idx="84">
                  <c:v>44690</c:v>
                </c:pt>
                <c:pt idx="85">
                  <c:v>44697</c:v>
                </c:pt>
                <c:pt idx="86">
                  <c:v>44704</c:v>
                </c:pt>
                <c:pt idx="87">
                  <c:v>44711</c:v>
                </c:pt>
                <c:pt idx="88">
                  <c:v>44718</c:v>
                </c:pt>
                <c:pt idx="89">
                  <c:v>44725</c:v>
                </c:pt>
                <c:pt idx="90">
                  <c:v>44732</c:v>
                </c:pt>
                <c:pt idx="91">
                  <c:v>44739</c:v>
                </c:pt>
                <c:pt idx="92">
                  <c:v>44746</c:v>
                </c:pt>
                <c:pt idx="93">
                  <c:v>44753</c:v>
                </c:pt>
                <c:pt idx="94">
                  <c:v>44760</c:v>
                </c:pt>
                <c:pt idx="95">
                  <c:v>44767</c:v>
                </c:pt>
                <c:pt idx="96">
                  <c:v>44774</c:v>
                </c:pt>
                <c:pt idx="97">
                  <c:v>44781</c:v>
                </c:pt>
                <c:pt idx="98">
                  <c:v>44788</c:v>
                </c:pt>
                <c:pt idx="99">
                  <c:v>44795</c:v>
                </c:pt>
                <c:pt idx="100">
                  <c:v>44802</c:v>
                </c:pt>
                <c:pt idx="101">
                  <c:v>44809</c:v>
                </c:pt>
                <c:pt idx="102">
                  <c:v>44816</c:v>
                </c:pt>
                <c:pt idx="103">
                  <c:v>44823</c:v>
                </c:pt>
                <c:pt idx="104">
                  <c:v>44830</c:v>
                </c:pt>
                <c:pt idx="105">
                  <c:v>44837</c:v>
                </c:pt>
                <c:pt idx="106">
                  <c:v>44844</c:v>
                </c:pt>
                <c:pt idx="107">
                  <c:v>44851</c:v>
                </c:pt>
                <c:pt idx="108">
                  <c:v>44858</c:v>
                </c:pt>
                <c:pt idx="109">
                  <c:v>44865</c:v>
                </c:pt>
                <c:pt idx="110">
                  <c:v>44872</c:v>
                </c:pt>
                <c:pt idx="111">
                  <c:v>44879</c:v>
                </c:pt>
                <c:pt idx="112">
                  <c:v>44886</c:v>
                </c:pt>
                <c:pt idx="113">
                  <c:v>44893</c:v>
                </c:pt>
                <c:pt idx="114">
                  <c:v>44900</c:v>
                </c:pt>
                <c:pt idx="115">
                  <c:v>44907</c:v>
                </c:pt>
                <c:pt idx="116">
                  <c:v>44914</c:v>
                </c:pt>
                <c:pt idx="117">
                  <c:v>44921</c:v>
                </c:pt>
                <c:pt idx="118">
                  <c:v>44928</c:v>
                </c:pt>
                <c:pt idx="119">
                  <c:v>44935</c:v>
                </c:pt>
                <c:pt idx="120">
                  <c:v>44942</c:v>
                </c:pt>
                <c:pt idx="121">
                  <c:v>44949</c:v>
                </c:pt>
                <c:pt idx="122">
                  <c:v>44956</c:v>
                </c:pt>
                <c:pt idx="123">
                  <c:v>44963</c:v>
                </c:pt>
                <c:pt idx="124">
                  <c:v>44970</c:v>
                </c:pt>
                <c:pt idx="125">
                  <c:v>44977</c:v>
                </c:pt>
                <c:pt idx="126">
                  <c:v>44984</c:v>
                </c:pt>
                <c:pt idx="127">
                  <c:v>44991</c:v>
                </c:pt>
                <c:pt idx="128">
                  <c:v>44998</c:v>
                </c:pt>
                <c:pt idx="129">
                  <c:v>45005</c:v>
                </c:pt>
                <c:pt idx="130">
                  <c:v>45012</c:v>
                </c:pt>
                <c:pt idx="131">
                  <c:v>45019</c:v>
                </c:pt>
                <c:pt idx="132">
                  <c:v>45026</c:v>
                </c:pt>
                <c:pt idx="133">
                  <c:v>45033</c:v>
                </c:pt>
                <c:pt idx="134">
                  <c:v>45040</c:v>
                </c:pt>
                <c:pt idx="135">
                  <c:v>45047</c:v>
                </c:pt>
                <c:pt idx="136">
                  <c:v>45054</c:v>
                </c:pt>
                <c:pt idx="137">
                  <c:v>45061</c:v>
                </c:pt>
                <c:pt idx="138">
                  <c:v>45068</c:v>
                </c:pt>
                <c:pt idx="139">
                  <c:v>45075</c:v>
                </c:pt>
                <c:pt idx="140">
                  <c:v>45082</c:v>
                </c:pt>
                <c:pt idx="141">
                  <c:v>45089</c:v>
                </c:pt>
                <c:pt idx="142">
                  <c:v>45096</c:v>
                </c:pt>
                <c:pt idx="143">
                  <c:v>45103</c:v>
                </c:pt>
                <c:pt idx="144">
                  <c:v>45110</c:v>
                </c:pt>
                <c:pt idx="145">
                  <c:v>45117</c:v>
                </c:pt>
                <c:pt idx="146">
                  <c:v>45124</c:v>
                </c:pt>
                <c:pt idx="147">
                  <c:v>45131</c:v>
                </c:pt>
                <c:pt idx="148">
                  <c:v>45138</c:v>
                </c:pt>
                <c:pt idx="149">
                  <c:v>45145</c:v>
                </c:pt>
                <c:pt idx="150">
                  <c:v>45152</c:v>
                </c:pt>
                <c:pt idx="151">
                  <c:v>45159</c:v>
                </c:pt>
                <c:pt idx="152">
                  <c:v>45166</c:v>
                </c:pt>
                <c:pt idx="153">
                  <c:v>45173</c:v>
                </c:pt>
                <c:pt idx="154">
                  <c:v>45180</c:v>
                </c:pt>
                <c:pt idx="155">
                  <c:v>45187</c:v>
                </c:pt>
                <c:pt idx="156">
                  <c:v>45194</c:v>
                </c:pt>
                <c:pt idx="157">
                  <c:v>45201</c:v>
                </c:pt>
                <c:pt idx="158">
                  <c:v>45208</c:v>
                </c:pt>
                <c:pt idx="159">
                  <c:v>45215</c:v>
                </c:pt>
                <c:pt idx="160">
                  <c:v>45222</c:v>
                </c:pt>
                <c:pt idx="161">
                  <c:v>45229</c:v>
                </c:pt>
                <c:pt idx="162">
                  <c:v>45236</c:v>
                </c:pt>
                <c:pt idx="163">
                  <c:v>45243</c:v>
                </c:pt>
                <c:pt idx="164">
                  <c:v>45250</c:v>
                </c:pt>
                <c:pt idx="165">
                  <c:v>45257</c:v>
                </c:pt>
                <c:pt idx="166">
                  <c:v>45264</c:v>
                </c:pt>
                <c:pt idx="167">
                  <c:v>45271</c:v>
                </c:pt>
                <c:pt idx="168">
                  <c:v>45278</c:v>
                </c:pt>
                <c:pt idx="169">
                  <c:v>45285</c:v>
                </c:pt>
                <c:pt idx="170">
                  <c:v>45292</c:v>
                </c:pt>
                <c:pt idx="171">
                  <c:v>45299</c:v>
                </c:pt>
                <c:pt idx="172">
                  <c:v>45306</c:v>
                </c:pt>
                <c:pt idx="173">
                  <c:v>45313</c:v>
                </c:pt>
                <c:pt idx="174">
                  <c:v>45320</c:v>
                </c:pt>
                <c:pt idx="175">
                  <c:v>45327</c:v>
                </c:pt>
                <c:pt idx="176">
                  <c:v>45334</c:v>
                </c:pt>
                <c:pt idx="177">
                  <c:v>45341</c:v>
                </c:pt>
                <c:pt idx="178">
                  <c:v>45348</c:v>
                </c:pt>
                <c:pt idx="179">
                  <c:v>45355</c:v>
                </c:pt>
                <c:pt idx="180">
                  <c:v>45362</c:v>
                </c:pt>
                <c:pt idx="181">
                  <c:v>45369</c:v>
                </c:pt>
                <c:pt idx="182">
                  <c:v>45376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9.1999999999999993</c:v>
                </c:pt>
                <c:pt idx="1">
                  <c:v>9.9499999999999993</c:v>
                </c:pt>
                <c:pt idx="2">
                  <c:v>9.7100000000000009</c:v>
                </c:pt>
                <c:pt idx="3">
                  <c:v>9.49</c:v>
                </c:pt>
                <c:pt idx="4">
                  <c:v>10.130000000000001</c:v>
                </c:pt>
                <c:pt idx="5">
                  <c:v>13.83</c:v>
                </c:pt>
                <c:pt idx="6">
                  <c:v>15.8</c:v>
                </c:pt>
                <c:pt idx="7">
                  <c:v>18.149999999999999</c:v>
                </c:pt>
                <c:pt idx="8">
                  <c:v>27.66</c:v>
                </c:pt>
                <c:pt idx="9">
                  <c:v>23.85</c:v>
                </c:pt>
                <c:pt idx="10">
                  <c:v>27.200001</c:v>
                </c:pt>
                <c:pt idx="11">
                  <c:v>25.969999000000001</c:v>
                </c:pt>
                <c:pt idx="12">
                  <c:v>27.75</c:v>
                </c:pt>
                <c:pt idx="13">
                  <c:v>23.549999</c:v>
                </c:pt>
                <c:pt idx="14">
                  <c:v>25.200001</c:v>
                </c:pt>
                <c:pt idx="15">
                  <c:v>25.639999</c:v>
                </c:pt>
                <c:pt idx="16">
                  <c:v>32.580002</c:v>
                </c:pt>
                <c:pt idx="17">
                  <c:v>35.18</c:v>
                </c:pt>
                <c:pt idx="18">
                  <c:v>34.049999</c:v>
                </c:pt>
                <c:pt idx="19">
                  <c:v>31.91</c:v>
                </c:pt>
                <c:pt idx="20">
                  <c:v>29</c:v>
                </c:pt>
                <c:pt idx="21">
                  <c:v>23.9</c:v>
                </c:pt>
                <c:pt idx="22">
                  <c:v>23.950001</c:v>
                </c:pt>
                <c:pt idx="23">
                  <c:v>26.92</c:v>
                </c:pt>
                <c:pt idx="24">
                  <c:v>24.32</c:v>
                </c:pt>
                <c:pt idx="25">
                  <c:v>22.58</c:v>
                </c:pt>
                <c:pt idx="26">
                  <c:v>23.07</c:v>
                </c:pt>
                <c:pt idx="27">
                  <c:v>24.040001</c:v>
                </c:pt>
                <c:pt idx="28">
                  <c:v>22.469999000000001</c:v>
                </c:pt>
                <c:pt idx="29">
                  <c:v>23.41</c:v>
                </c:pt>
                <c:pt idx="30">
                  <c:v>23.040001</c:v>
                </c:pt>
                <c:pt idx="31">
                  <c:v>19.75</c:v>
                </c:pt>
                <c:pt idx="32">
                  <c:v>20.079999999999998</c:v>
                </c:pt>
                <c:pt idx="33">
                  <c:v>20.75</c:v>
                </c:pt>
                <c:pt idx="34">
                  <c:v>22.950001</c:v>
                </c:pt>
                <c:pt idx="35">
                  <c:v>24.030000999999999</c:v>
                </c:pt>
                <c:pt idx="36">
                  <c:v>24.67</c:v>
                </c:pt>
                <c:pt idx="37">
                  <c:v>25.370000999999998</c:v>
                </c:pt>
                <c:pt idx="38">
                  <c:v>26.780000999999999</c:v>
                </c:pt>
                <c:pt idx="39">
                  <c:v>24.440000999999999</c:v>
                </c:pt>
                <c:pt idx="40">
                  <c:v>23.290001</c:v>
                </c:pt>
                <c:pt idx="41">
                  <c:v>21.370000999999998</c:v>
                </c:pt>
                <c:pt idx="42">
                  <c:v>21.809999000000001</c:v>
                </c:pt>
                <c:pt idx="43">
                  <c:v>21.709999</c:v>
                </c:pt>
                <c:pt idx="44">
                  <c:v>21.82</c:v>
                </c:pt>
                <c:pt idx="45">
                  <c:v>24.9</c:v>
                </c:pt>
                <c:pt idx="46">
                  <c:v>24.01</c:v>
                </c:pt>
                <c:pt idx="47">
                  <c:v>25.709999</c:v>
                </c:pt>
                <c:pt idx="48">
                  <c:v>26.639999</c:v>
                </c:pt>
                <c:pt idx="49">
                  <c:v>26.280000999999999</c:v>
                </c:pt>
                <c:pt idx="50">
                  <c:v>28.709999</c:v>
                </c:pt>
                <c:pt idx="51">
                  <c:v>28.559999000000001</c:v>
                </c:pt>
                <c:pt idx="52">
                  <c:v>24.33</c:v>
                </c:pt>
                <c:pt idx="53">
                  <c:v>23.5</c:v>
                </c:pt>
                <c:pt idx="54">
                  <c:v>24</c:v>
                </c:pt>
                <c:pt idx="55">
                  <c:v>24.43</c:v>
                </c:pt>
                <c:pt idx="56">
                  <c:v>25.879999000000002</c:v>
                </c:pt>
                <c:pt idx="57">
                  <c:v>26</c:v>
                </c:pt>
                <c:pt idx="58">
                  <c:v>22.83</c:v>
                </c:pt>
                <c:pt idx="59">
                  <c:v>21.41</c:v>
                </c:pt>
                <c:pt idx="60">
                  <c:v>21.030000999999999</c:v>
                </c:pt>
                <c:pt idx="61">
                  <c:v>18.98</c:v>
                </c:pt>
                <c:pt idx="62">
                  <c:v>18.940000999999999</c:v>
                </c:pt>
                <c:pt idx="63">
                  <c:v>19.059999000000001</c:v>
                </c:pt>
                <c:pt idx="64">
                  <c:v>18.93</c:v>
                </c:pt>
                <c:pt idx="65">
                  <c:v>18.209999</c:v>
                </c:pt>
                <c:pt idx="66">
                  <c:v>16.559999000000001</c:v>
                </c:pt>
                <c:pt idx="67">
                  <c:v>16.010000000000002</c:v>
                </c:pt>
                <c:pt idx="68">
                  <c:v>13.53</c:v>
                </c:pt>
                <c:pt idx="69">
                  <c:v>12.71</c:v>
                </c:pt>
                <c:pt idx="70">
                  <c:v>12.94</c:v>
                </c:pt>
                <c:pt idx="71">
                  <c:v>13.13</c:v>
                </c:pt>
                <c:pt idx="72">
                  <c:v>11.02</c:v>
                </c:pt>
                <c:pt idx="73">
                  <c:v>11.47</c:v>
                </c:pt>
                <c:pt idx="74">
                  <c:v>10.96</c:v>
                </c:pt>
                <c:pt idx="75">
                  <c:v>11.39</c:v>
                </c:pt>
                <c:pt idx="76">
                  <c:v>12.82</c:v>
                </c:pt>
                <c:pt idx="77">
                  <c:v>12.97</c:v>
                </c:pt>
                <c:pt idx="78">
                  <c:v>13.83</c:v>
                </c:pt>
                <c:pt idx="79">
                  <c:v>12.7</c:v>
                </c:pt>
                <c:pt idx="80">
                  <c:v>12.42</c:v>
                </c:pt>
                <c:pt idx="81">
                  <c:v>11.96</c:v>
                </c:pt>
                <c:pt idx="82">
                  <c:v>10.4</c:v>
                </c:pt>
                <c:pt idx="83">
                  <c:v>9.48</c:v>
                </c:pt>
                <c:pt idx="84">
                  <c:v>8.34</c:v>
                </c:pt>
                <c:pt idx="85">
                  <c:v>8.08</c:v>
                </c:pt>
                <c:pt idx="86">
                  <c:v>8.85</c:v>
                </c:pt>
                <c:pt idx="87">
                  <c:v>8.94</c:v>
                </c:pt>
                <c:pt idx="88">
                  <c:v>8.26</c:v>
                </c:pt>
                <c:pt idx="89">
                  <c:v>8.24</c:v>
                </c:pt>
                <c:pt idx="90">
                  <c:v>10.19</c:v>
                </c:pt>
                <c:pt idx="91">
                  <c:v>9.27</c:v>
                </c:pt>
                <c:pt idx="92">
                  <c:v>10.17</c:v>
                </c:pt>
                <c:pt idx="93">
                  <c:v>9.0399999999999991</c:v>
                </c:pt>
                <c:pt idx="94">
                  <c:v>9.84</c:v>
                </c:pt>
                <c:pt idx="95">
                  <c:v>10.35</c:v>
                </c:pt>
                <c:pt idx="96">
                  <c:v>11.45</c:v>
                </c:pt>
                <c:pt idx="97">
                  <c:v>9.91</c:v>
                </c:pt>
                <c:pt idx="98">
                  <c:v>8.51</c:v>
                </c:pt>
                <c:pt idx="99">
                  <c:v>7.94</c:v>
                </c:pt>
                <c:pt idx="100">
                  <c:v>7.4</c:v>
                </c:pt>
                <c:pt idx="101">
                  <c:v>7.79</c:v>
                </c:pt>
                <c:pt idx="102">
                  <c:v>7.78</c:v>
                </c:pt>
                <c:pt idx="103">
                  <c:v>7.4</c:v>
                </c:pt>
                <c:pt idx="104">
                  <c:v>8.1300000000000008</c:v>
                </c:pt>
                <c:pt idx="105">
                  <c:v>8.15</c:v>
                </c:pt>
                <c:pt idx="106">
                  <c:v>7.53</c:v>
                </c:pt>
                <c:pt idx="107">
                  <c:v>8.2899999999999991</c:v>
                </c:pt>
                <c:pt idx="108">
                  <c:v>8.64</c:v>
                </c:pt>
                <c:pt idx="109">
                  <c:v>7.93</c:v>
                </c:pt>
                <c:pt idx="110">
                  <c:v>8.41</c:v>
                </c:pt>
                <c:pt idx="111">
                  <c:v>7.39</c:v>
                </c:pt>
                <c:pt idx="112">
                  <c:v>7.28</c:v>
                </c:pt>
                <c:pt idx="113">
                  <c:v>7.66</c:v>
                </c:pt>
                <c:pt idx="114">
                  <c:v>7.11</c:v>
                </c:pt>
                <c:pt idx="115">
                  <c:v>6.9</c:v>
                </c:pt>
                <c:pt idx="116">
                  <c:v>6.29</c:v>
                </c:pt>
                <c:pt idx="117">
                  <c:v>6.42</c:v>
                </c:pt>
                <c:pt idx="118">
                  <c:v>6.4</c:v>
                </c:pt>
                <c:pt idx="119">
                  <c:v>6.96</c:v>
                </c:pt>
                <c:pt idx="120">
                  <c:v>7.02</c:v>
                </c:pt>
                <c:pt idx="121">
                  <c:v>7.55</c:v>
                </c:pt>
                <c:pt idx="122">
                  <c:v>8.41</c:v>
                </c:pt>
                <c:pt idx="123">
                  <c:v>7.51</c:v>
                </c:pt>
                <c:pt idx="124">
                  <c:v>9.1999999999999993</c:v>
                </c:pt>
                <c:pt idx="125">
                  <c:v>8.09</c:v>
                </c:pt>
                <c:pt idx="126">
                  <c:v>8.33</c:v>
                </c:pt>
                <c:pt idx="127">
                  <c:v>7.35</c:v>
                </c:pt>
                <c:pt idx="128">
                  <c:v>7.88</c:v>
                </c:pt>
                <c:pt idx="129">
                  <c:v>8.1999999999999993</c:v>
                </c:pt>
                <c:pt idx="130">
                  <c:v>8.4499999999999993</c:v>
                </c:pt>
                <c:pt idx="131">
                  <c:v>8.09</c:v>
                </c:pt>
                <c:pt idx="132">
                  <c:v>8.81</c:v>
                </c:pt>
                <c:pt idx="133">
                  <c:v>8.18</c:v>
                </c:pt>
                <c:pt idx="134">
                  <c:v>7.75</c:v>
                </c:pt>
                <c:pt idx="135">
                  <c:v>7.41</c:v>
                </c:pt>
                <c:pt idx="136">
                  <c:v>9.5</c:v>
                </c:pt>
                <c:pt idx="137">
                  <c:v>11.71</c:v>
                </c:pt>
                <c:pt idx="138">
                  <c:v>13.65</c:v>
                </c:pt>
                <c:pt idx="139">
                  <c:v>14.52</c:v>
                </c:pt>
                <c:pt idx="140">
                  <c:v>15.02</c:v>
                </c:pt>
                <c:pt idx="141">
                  <c:v>16.299999</c:v>
                </c:pt>
                <c:pt idx="142">
                  <c:v>14.03</c:v>
                </c:pt>
                <c:pt idx="143">
                  <c:v>15.33</c:v>
                </c:pt>
                <c:pt idx="144">
                  <c:v>15.34</c:v>
                </c:pt>
                <c:pt idx="145">
                  <c:v>16.399999999999999</c:v>
                </c:pt>
                <c:pt idx="146">
                  <c:v>16.43</c:v>
                </c:pt>
                <c:pt idx="147">
                  <c:v>17.809999000000001</c:v>
                </c:pt>
                <c:pt idx="148">
                  <c:v>18.200001</c:v>
                </c:pt>
                <c:pt idx="149">
                  <c:v>15.41</c:v>
                </c:pt>
                <c:pt idx="150">
                  <c:v>14.4</c:v>
                </c:pt>
                <c:pt idx="151">
                  <c:v>14.53</c:v>
                </c:pt>
                <c:pt idx="152">
                  <c:v>15.18</c:v>
                </c:pt>
                <c:pt idx="153">
                  <c:v>15.13</c:v>
                </c:pt>
                <c:pt idx="154">
                  <c:v>15.33</c:v>
                </c:pt>
                <c:pt idx="155">
                  <c:v>14.13</c:v>
                </c:pt>
                <c:pt idx="156">
                  <c:v>16</c:v>
                </c:pt>
                <c:pt idx="157">
                  <c:v>16.610001</c:v>
                </c:pt>
                <c:pt idx="158">
                  <c:v>17.360001</c:v>
                </c:pt>
                <c:pt idx="159">
                  <c:v>16.110001</c:v>
                </c:pt>
                <c:pt idx="160">
                  <c:v>15.07</c:v>
                </c:pt>
                <c:pt idx="161">
                  <c:v>18.889999</c:v>
                </c:pt>
                <c:pt idx="162">
                  <c:v>19.670000000000002</c:v>
                </c:pt>
                <c:pt idx="163">
                  <c:v>20.49</c:v>
                </c:pt>
                <c:pt idx="164">
                  <c:v>19.200001</c:v>
                </c:pt>
                <c:pt idx="165">
                  <c:v>20.27</c:v>
                </c:pt>
                <c:pt idx="166">
                  <c:v>17.77</c:v>
                </c:pt>
                <c:pt idx="167">
                  <c:v>18.200001</c:v>
                </c:pt>
                <c:pt idx="168">
                  <c:v>17.41</c:v>
                </c:pt>
                <c:pt idx="169">
                  <c:v>17.170000000000002</c:v>
                </c:pt>
                <c:pt idx="170">
                  <c:v>15.98</c:v>
                </c:pt>
                <c:pt idx="171">
                  <c:v>16.760000000000002</c:v>
                </c:pt>
                <c:pt idx="172">
                  <c:v>16.780000999999999</c:v>
                </c:pt>
                <c:pt idx="173">
                  <c:v>16.350000000000001</c:v>
                </c:pt>
                <c:pt idx="174">
                  <c:v>17.02</c:v>
                </c:pt>
                <c:pt idx="175">
                  <c:v>24.379999000000002</c:v>
                </c:pt>
                <c:pt idx="176">
                  <c:v>24.440000999999999</c:v>
                </c:pt>
                <c:pt idx="177">
                  <c:v>22.969999000000001</c:v>
                </c:pt>
                <c:pt idx="178">
                  <c:v>24.93</c:v>
                </c:pt>
                <c:pt idx="179">
                  <c:v>26.040001</c:v>
                </c:pt>
                <c:pt idx="180">
                  <c:v>23.49</c:v>
                </c:pt>
                <c:pt idx="181">
                  <c:v>24.18</c:v>
                </c:pt>
                <c:pt idx="182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PLTR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  <c:pt idx="17">
                  <c:v>44221</c:v>
                </c:pt>
                <c:pt idx="18">
                  <c:v>44228</c:v>
                </c:pt>
                <c:pt idx="19">
                  <c:v>44235</c:v>
                </c:pt>
                <c:pt idx="20">
                  <c:v>44242</c:v>
                </c:pt>
                <c:pt idx="21">
                  <c:v>44249</c:v>
                </c:pt>
                <c:pt idx="22">
                  <c:v>44256</c:v>
                </c:pt>
                <c:pt idx="23">
                  <c:v>44263</c:v>
                </c:pt>
                <c:pt idx="24">
                  <c:v>44270</c:v>
                </c:pt>
                <c:pt idx="25">
                  <c:v>44277</c:v>
                </c:pt>
                <c:pt idx="26">
                  <c:v>44284</c:v>
                </c:pt>
                <c:pt idx="27">
                  <c:v>44291</c:v>
                </c:pt>
                <c:pt idx="28">
                  <c:v>44298</c:v>
                </c:pt>
                <c:pt idx="29">
                  <c:v>44305</c:v>
                </c:pt>
                <c:pt idx="30">
                  <c:v>44312</c:v>
                </c:pt>
                <c:pt idx="31">
                  <c:v>44319</c:v>
                </c:pt>
                <c:pt idx="32">
                  <c:v>44326</c:v>
                </c:pt>
                <c:pt idx="33">
                  <c:v>44333</c:v>
                </c:pt>
                <c:pt idx="34">
                  <c:v>44340</c:v>
                </c:pt>
                <c:pt idx="35">
                  <c:v>44347</c:v>
                </c:pt>
                <c:pt idx="36">
                  <c:v>44354</c:v>
                </c:pt>
                <c:pt idx="37">
                  <c:v>44361</c:v>
                </c:pt>
                <c:pt idx="38">
                  <c:v>44368</c:v>
                </c:pt>
                <c:pt idx="39">
                  <c:v>44375</c:v>
                </c:pt>
                <c:pt idx="40">
                  <c:v>44382</c:v>
                </c:pt>
                <c:pt idx="41">
                  <c:v>44389</c:v>
                </c:pt>
                <c:pt idx="42">
                  <c:v>44396</c:v>
                </c:pt>
                <c:pt idx="43">
                  <c:v>44403</c:v>
                </c:pt>
                <c:pt idx="44">
                  <c:v>44410</c:v>
                </c:pt>
                <c:pt idx="45">
                  <c:v>44417</c:v>
                </c:pt>
                <c:pt idx="46">
                  <c:v>44424</c:v>
                </c:pt>
                <c:pt idx="47">
                  <c:v>44431</c:v>
                </c:pt>
                <c:pt idx="48">
                  <c:v>44438</c:v>
                </c:pt>
                <c:pt idx="49">
                  <c:v>44445</c:v>
                </c:pt>
                <c:pt idx="50">
                  <c:v>44452</c:v>
                </c:pt>
                <c:pt idx="51">
                  <c:v>44459</c:v>
                </c:pt>
                <c:pt idx="52">
                  <c:v>44466</c:v>
                </c:pt>
                <c:pt idx="53">
                  <c:v>44473</c:v>
                </c:pt>
                <c:pt idx="54">
                  <c:v>44480</c:v>
                </c:pt>
                <c:pt idx="55">
                  <c:v>44487</c:v>
                </c:pt>
                <c:pt idx="56">
                  <c:v>44494</c:v>
                </c:pt>
                <c:pt idx="57">
                  <c:v>44501</c:v>
                </c:pt>
                <c:pt idx="58">
                  <c:v>44508</c:v>
                </c:pt>
                <c:pt idx="59">
                  <c:v>44515</c:v>
                </c:pt>
                <c:pt idx="60">
                  <c:v>44522</c:v>
                </c:pt>
                <c:pt idx="61">
                  <c:v>44529</c:v>
                </c:pt>
                <c:pt idx="62">
                  <c:v>44536</c:v>
                </c:pt>
                <c:pt idx="63">
                  <c:v>44543</c:v>
                </c:pt>
                <c:pt idx="64">
                  <c:v>44550</c:v>
                </c:pt>
                <c:pt idx="65">
                  <c:v>44557</c:v>
                </c:pt>
                <c:pt idx="66">
                  <c:v>44564</c:v>
                </c:pt>
                <c:pt idx="67">
                  <c:v>44571</c:v>
                </c:pt>
                <c:pt idx="68">
                  <c:v>44578</c:v>
                </c:pt>
                <c:pt idx="69">
                  <c:v>44585</c:v>
                </c:pt>
                <c:pt idx="70">
                  <c:v>44592</c:v>
                </c:pt>
                <c:pt idx="71">
                  <c:v>44599</c:v>
                </c:pt>
                <c:pt idx="72">
                  <c:v>44606</c:v>
                </c:pt>
                <c:pt idx="73">
                  <c:v>44613</c:v>
                </c:pt>
                <c:pt idx="74">
                  <c:v>44620</c:v>
                </c:pt>
                <c:pt idx="75">
                  <c:v>44627</c:v>
                </c:pt>
                <c:pt idx="76">
                  <c:v>44634</c:v>
                </c:pt>
                <c:pt idx="77">
                  <c:v>44641</c:v>
                </c:pt>
                <c:pt idx="78">
                  <c:v>44648</c:v>
                </c:pt>
                <c:pt idx="79">
                  <c:v>44655</c:v>
                </c:pt>
                <c:pt idx="80">
                  <c:v>44662</c:v>
                </c:pt>
                <c:pt idx="81">
                  <c:v>44669</c:v>
                </c:pt>
                <c:pt idx="82">
                  <c:v>44676</c:v>
                </c:pt>
                <c:pt idx="83">
                  <c:v>44683</c:v>
                </c:pt>
                <c:pt idx="84">
                  <c:v>44690</c:v>
                </c:pt>
                <c:pt idx="85">
                  <c:v>44697</c:v>
                </c:pt>
                <c:pt idx="86">
                  <c:v>44704</c:v>
                </c:pt>
                <c:pt idx="87">
                  <c:v>44711</c:v>
                </c:pt>
                <c:pt idx="88">
                  <c:v>44718</c:v>
                </c:pt>
                <c:pt idx="89">
                  <c:v>44725</c:v>
                </c:pt>
                <c:pt idx="90">
                  <c:v>44732</c:v>
                </c:pt>
                <c:pt idx="91">
                  <c:v>44739</c:v>
                </c:pt>
                <c:pt idx="92">
                  <c:v>44746</c:v>
                </c:pt>
                <c:pt idx="93">
                  <c:v>44753</c:v>
                </c:pt>
                <c:pt idx="94">
                  <c:v>44760</c:v>
                </c:pt>
                <c:pt idx="95">
                  <c:v>44767</c:v>
                </c:pt>
                <c:pt idx="96">
                  <c:v>44774</c:v>
                </c:pt>
                <c:pt idx="97">
                  <c:v>44781</c:v>
                </c:pt>
                <c:pt idx="98">
                  <c:v>44788</c:v>
                </c:pt>
                <c:pt idx="99">
                  <c:v>44795</c:v>
                </c:pt>
                <c:pt idx="100">
                  <c:v>44802</c:v>
                </c:pt>
                <c:pt idx="101">
                  <c:v>44809</c:v>
                </c:pt>
                <c:pt idx="102">
                  <c:v>44816</c:v>
                </c:pt>
                <c:pt idx="103">
                  <c:v>44823</c:v>
                </c:pt>
                <c:pt idx="104">
                  <c:v>44830</c:v>
                </c:pt>
                <c:pt idx="105">
                  <c:v>44837</c:v>
                </c:pt>
                <c:pt idx="106">
                  <c:v>44844</c:v>
                </c:pt>
                <c:pt idx="107">
                  <c:v>44851</c:v>
                </c:pt>
                <c:pt idx="108">
                  <c:v>44858</c:v>
                </c:pt>
                <c:pt idx="109">
                  <c:v>44865</c:v>
                </c:pt>
                <c:pt idx="110">
                  <c:v>44872</c:v>
                </c:pt>
                <c:pt idx="111">
                  <c:v>44879</c:v>
                </c:pt>
                <c:pt idx="112">
                  <c:v>44886</c:v>
                </c:pt>
                <c:pt idx="113">
                  <c:v>44893</c:v>
                </c:pt>
                <c:pt idx="114">
                  <c:v>44900</c:v>
                </c:pt>
                <c:pt idx="115">
                  <c:v>44907</c:v>
                </c:pt>
                <c:pt idx="116">
                  <c:v>44914</c:v>
                </c:pt>
                <c:pt idx="117">
                  <c:v>44921</c:v>
                </c:pt>
                <c:pt idx="118">
                  <c:v>44928</c:v>
                </c:pt>
                <c:pt idx="119">
                  <c:v>44935</c:v>
                </c:pt>
                <c:pt idx="120">
                  <c:v>44942</c:v>
                </c:pt>
                <c:pt idx="121">
                  <c:v>44949</c:v>
                </c:pt>
                <c:pt idx="122">
                  <c:v>44956</c:v>
                </c:pt>
                <c:pt idx="123">
                  <c:v>44963</c:v>
                </c:pt>
                <c:pt idx="124">
                  <c:v>44970</c:v>
                </c:pt>
                <c:pt idx="125">
                  <c:v>44977</c:v>
                </c:pt>
                <c:pt idx="126">
                  <c:v>44984</c:v>
                </c:pt>
                <c:pt idx="127">
                  <c:v>44991</c:v>
                </c:pt>
                <c:pt idx="128">
                  <c:v>44998</c:v>
                </c:pt>
                <c:pt idx="129">
                  <c:v>45005</c:v>
                </c:pt>
                <c:pt idx="130">
                  <c:v>45012</c:v>
                </c:pt>
                <c:pt idx="131">
                  <c:v>45019</c:v>
                </c:pt>
                <c:pt idx="132">
                  <c:v>45026</c:v>
                </c:pt>
                <c:pt idx="133">
                  <c:v>45033</c:v>
                </c:pt>
                <c:pt idx="134">
                  <c:v>45040</c:v>
                </c:pt>
                <c:pt idx="135">
                  <c:v>45047</c:v>
                </c:pt>
                <c:pt idx="136">
                  <c:v>45054</c:v>
                </c:pt>
                <c:pt idx="137">
                  <c:v>45061</c:v>
                </c:pt>
                <c:pt idx="138">
                  <c:v>45068</c:v>
                </c:pt>
                <c:pt idx="139">
                  <c:v>45075</c:v>
                </c:pt>
                <c:pt idx="140">
                  <c:v>45082</c:v>
                </c:pt>
                <c:pt idx="141">
                  <c:v>45089</c:v>
                </c:pt>
                <c:pt idx="142">
                  <c:v>45096</c:v>
                </c:pt>
                <c:pt idx="143">
                  <c:v>45103</c:v>
                </c:pt>
                <c:pt idx="144">
                  <c:v>45110</c:v>
                </c:pt>
                <c:pt idx="145">
                  <c:v>45117</c:v>
                </c:pt>
                <c:pt idx="146">
                  <c:v>45124</c:v>
                </c:pt>
                <c:pt idx="147">
                  <c:v>45131</c:v>
                </c:pt>
                <c:pt idx="148">
                  <c:v>45138</c:v>
                </c:pt>
                <c:pt idx="149">
                  <c:v>45145</c:v>
                </c:pt>
                <c:pt idx="150">
                  <c:v>45152</c:v>
                </c:pt>
                <c:pt idx="151">
                  <c:v>45159</c:v>
                </c:pt>
                <c:pt idx="152">
                  <c:v>45166</c:v>
                </c:pt>
                <c:pt idx="153">
                  <c:v>45173</c:v>
                </c:pt>
                <c:pt idx="154">
                  <c:v>45180</c:v>
                </c:pt>
                <c:pt idx="155">
                  <c:v>45187</c:v>
                </c:pt>
                <c:pt idx="156">
                  <c:v>45194</c:v>
                </c:pt>
                <c:pt idx="157">
                  <c:v>45201</c:v>
                </c:pt>
                <c:pt idx="158">
                  <c:v>45208</c:v>
                </c:pt>
                <c:pt idx="159">
                  <c:v>45215</c:v>
                </c:pt>
                <c:pt idx="160">
                  <c:v>45222</c:v>
                </c:pt>
                <c:pt idx="161">
                  <c:v>45229</c:v>
                </c:pt>
                <c:pt idx="162">
                  <c:v>45236</c:v>
                </c:pt>
                <c:pt idx="163">
                  <c:v>45243</c:v>
                </c:pt>
                <c:pt idx="164">
                  <c:v>45250</c:v>
                </c:pt>
                <c:pt idx="165">
                  <c:v>45257</c:v>
                </c:pt>
                <c:pt idx="166">
                  <c:v>45264</c:v>
                </c:pt>
                <c:pt idx="167">
                  <c:v>45271</c:v>
                </c:pt>
                <c:pt idx="168">
                  <c:v>45278</c:v>
                </c:pt>
                <c:pt idx="169">
                  <c:v>45285</c:v>
                </c:pt>
                <c:pt idx="170">
                  <c:v>45292</c:v>
                </c:pt>
                <c:pt idx="171">
                  <c:v>45299</c:v>
                </c:pt>
                <c:pt idx="172">
                  <c:v>45306</c:v>
                </c:pt>
                <c:pt idx="173">
                  <c:v>45313</c:v>
                </c:pt>
                <c:pt idx="174">
                  <c:v>45320</c:v>
                </c:pt>
                <c:pt idx="175">
                  <c:v>45327</c:v>
                </c:pt>
                <c:pt idx="176">
                  <c:v>45334</c:v>
                </c:pt>
                <c:pt idx="177">
                  <c:v>45341</c:v>
                </c:pt>
                <c:pt idx="178">
                  <c:v>45348</c:v>
                </c:pt>
                <c:pt idx="179">
                  <c:v>45355</c:v>
                </c:pt>
                <c:pt idx="180">
                  <c:v>45362</c:v>
                </c:pt>
                <c:pt idx="181">
                  <c:v>45369</c:v>
                </c:pt>
                <c:pt idx="182">
                  <c:v>45376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9.1999999999999993</c:v>
                </c:pt>
                <c:pt idx="1">
                  <c:v>9.9499999999999993</c:v>
                </c:pt>
                <c:pt idx="2">
                  <c:v>9.7100000000000009</c:v>
                </c:pt>
                <c:pt idx="3">
                  <c:v>9.49</c:v>
                </c:pt>
                <c:pt idx="4">
                  <c:v>10.130000000000001</c:v>
                </c:pt>
                <c:pt idx="5">
                  <c:v>13.83</c:v>
                </c:pt>
                <c:pt idx="6">
                  <c:v>15.8</c:v>
                </c:pt>
                <c:pt idx="7">
                  <c:v>18.149999999999999</c:v>
                </c:pt>
                <c:pt idx="8">
                  <c:v>27.66</c:v>
                </c:pt>
                <c:pt idx="9">
                  <c:v>23.85</c:v>
                </c:pt>
                <c:pt idx="10">
                  <c:v>27.200001</c:v>
                </c:pt>
                <c:pt idx="11">
                  <c:v>25.969999000000001</c:v>
                </c:pt>
                <c:pt idx="12">
                  <c:v>27.75</c:v>
                </c:pt>
                <c:pt idx="13">
                  <c:v>23.549999</c:v>
                </c:pt>
                <c:pt idx="14">
                  <c:v>25.200001</c:v>
                </c:pt>
                <c:pt idx="15">
                  <c:v>25.639999</c:v>
                </c:pt>
                <c:pt idx="16">
                  <c:v>32.580002</c:v>
                </c:pt>
                <c:pt idx="17">
                  <c:v>35.18</c:v>
                </c:pt>
                <c:pt idx="18">
                  <c:v>34.049999</c:v>
                </c:pt>
                <c:pt idx="19">
                  <c:v>31.91</c:v>
                </c:pt>
                <c:pt idx="20">
                  <c:v>29</c:v>
                </c:pt>
                <c:pt idx="21">
                  <c:v>23.9</c:v>
                </c:pt>
                <c:pt idx="22">
                  <c:v>23.950001</c:v>
                </c:pt>
                <c:pt idx="23">
                  <c:v>26.92</c:v>
                </c:pt>
                <c:pt idx="24">
                  <c:v>24.32</c:v>
                </c:pt>
                <c:pt idx="25">
                  <c:v>22.58</c:v>
                </c:pt>
                <c:pt idx="26">
                  <c:v>23.07</c:v>
                </c:pt>
                <c:pt idx="27">
                  <c:v>24.040001</c:v>
                </c:pt>
                <c:pt idx="28">
                  <c:v>22.469999000000001</c:v>
                </c:pt>
                <c:pt idx="29">
                  <c:v>23.41</c:v>
                </c:pt>
                <c:pt idx="30">
                  <c:v>23.040001</c:v>
                </c:pt>
                <c:pt idx="31">
                  <c:v>19.75</c:v>
                </c:pt>
                <c:pt idx="32">
                  <c:v>20.079999999999998</c:v>
                </c:pt>
                <c:pt idx="33">
                  <c:v>20.75</c:v>
                </c:pt>
                <c:pt idx="34">
                  <c:v>22.950001</c:v>
                </c:pt>
                <c:pt idx="35">
                  <c:v>24.030000999999999</c:v>
                </c:pt>
                <c:pt idx="36">
                  <c:v>24.67</c:v>
                </c:pt>
                <c:pt idx="37">
                  <c:v>25.370000999999998</c:v>
                </c:pt>
                <c:pt idx="38">
                  <c:v>26.780000999999999</c:v>
                </c:pt>
                <c:pt idx="39">
                  <c:v>24.440000999999999</c:v>
                </c:pt>
                <c:pt idx="40">
                  <c:v>23.290001</c:v>
                </c:pt>
                <c:pt idx="41">
                  <c:v>21.370000999999998</c:v>
                </c:pt>
                <c:pt idx="42">
                  <c:v>21.809999000000001</c:v>
                </c:pt>
                <c:pt idx="43">
                  <c:v>21.709999</c:v>
                </c:pt>
                <c:pt idx="44">
                  <c:v>21.82</c:v>
                </c:pt>
                <c:pt idx="45">
                  <c:v>24.9</c:v>
                </c:pt>
                <c:pt idx="46">
                  <c:v>24.01</c:v>
                </c:pt>
                <c:pt idx="47">
                  <c:v>25.709999</c:v>
                </c:pt>
                <c:pt idx="48">
                  <c:v>26.639999</c:v>
                </c:pt>
                <c:pt idx="49">
                  <c:v>26.280000999999999</c:v>
                </c:pt>
                <c:pt idx="50">
                  <c:v>28.709999</c:v>
                </c:pt>
                <c:pt idx="51">
                  <c:v>28.559999000000001</c:v>
                </c:pt>
                <c:pt idx="52">
                  <c:v>24.33</c:v>
                </c:pt>
                <c:pt idx="53">
                  <c:v>23.5</c:v>
                </c:pt>
                <c:pt idx="54">
                  <c:v>24</c:v>
                </c:pt>
                <c:pt idx="55">
                  <c:v>24.43</c:v>
                </c:pt>
                <c:pt idx="56">
                  <c:v>25.879999000000002</c:v>
                </c:pt>
                <c:pt idx="57">
                  <c:v>26</c:v>
                </c:pt>
                <c:pt idx="58">
                  <c:v>22.83</c:v>
                </c:pt>
                <c:pt idx="59">
                  <c:v>21.41</c:v>
                </c:pt>
                <c:pt idx="60">
                  <c:v>21.030000999999999</c:v>
                </c:pt>
                <c:pt idx="61">
                  <c:v>18.98</c:v>
                </c:pt>
                <c:pt idx="62">
                  <c:v>18.940000999999999</c:v>
                </c:pt>
                <c:pt idx="63">
                  <c:v>19.059999000000001</c:v>
                </c:pt>
                <c:pt idx="64">
                  <c:v>18.93</c:v>
                </c:pt>
                <c:pt idx="65">
                  <c:v>18.209999</c:v>
                </c:pt>
                <c:pt idx="66">
                  <c:v>16.559999000000001</c:v>
                </c:pt>
                <c:pt idx="67">
                  <c:v>16.010000000000002</c:v>
                </c:pt>
                <c:pt idx="68">
                  <c:v>13.53</c:v>
                </c:pt>
                <c:pt idx="69">
                  <c:v>12.71</c:v>
                </c:pt>
                <c:pt idx="70">
                  <c:v>12.94</c:v>
                </c:pt>
                <c:pt idx="71">
                  <c:v>13.13</c:v>
                </c:pt>
                <c:pt idx="72">
                  <c:v>11.02</c:v>
                </c:pt>
                <c:pt idx="73">
                  <c:v>11.47</c:v>
                </c:pt>
                <c:pt idx="74">
                  <c:v>10.96</c:v>
                </c:pt>
                <c:pt idx="75">
                  <c:v>11.39</c:v>
                </c:pt>
                <c:pt idx="76">
                  <c:v>12.82</c:v>
                </c:pt>
                <c:pt idx="77">
                  <c:v>12.97</c:v>
                </c:pt>
                <c:pt idx="78">
                  <c:v>13.83</c:v>
                </c:pt>
                <c:pt idx="79">
                  <c:v>12.7</c:v>
                </c:pt>
                <c:pt idx="80">
                  <c:v>12.42</c:v>
                </c:pt>
                <c:pt idx="81">
                  <c:v>11.96</c:v>
                </c:pt>
                <c:pt idx="82">
                  <c:v>10.4</c:v>
                </c:pt>
                <c:pt idx="83">
                  <c:v>9.48</c:v>
                </c:pt>
                <c:pt idx="84">
                  <c:v>8.34</c:v>
                </c:pt>
                <c:pt idx="85">
                  <c:v>8.08</c:v>
                </c:pt>
                <c:pt idx="86">
                  <c:v>8.85</c:v>
                </c:pt>
                <c:pt idx="87">
                  <c:v>8.94</c:v>
                </c:pt>
                <c:pt idx="88">
                  <c:v>8.26</c:v>
                </c:pt>
                <c:pt idx="89">
                  <c:v>8.24</c:v>
                </c:pt>
                <c:pt idx="90">
                  <c:v>10.19</c:v>
                </c:pt>
                <c:pt idx="91">
                  <c:v>9.27</c:v>
                </c:pt>
                <c:pt idx="92">
                  <c:v>10.17</c:v>
                </c:pt>
                <c:pt idx="93">
                  <c:v>9.0399999999999991</c:v>
                </c:pt>
                <c:pt idx="94">
                  <c:v>9.84</c:v>
                </c:pt>
                <c:pt idx="95">
                  <c:v>10.35</c:v>
                </c:pt>
                <c:pt idx="96">
                  <c:v>11.45</c:v>
                </c:pt>
                <c:pt idx="97">
                  <c:v>9.91</c:v>
                </c:pt>
                <c:pt idx="98">
                  <c:v>8.51</c:v>
                </c:pt>
                <c:pt idx="99">
                  <c:v>7.94</c:v>
                </c:pt>
                <c:pt idx="100">
                  <c:v>7.4</c:v>
                </c:pt>
                <c:pt idx="101">
                  <c:v>7.79</c:v>
                </c:pt>
                <c:pt idx="102">
                  <c:v>7.78</c:v>
                </c:pt>
                <c:pt idx="103">
                  <c:v>7.4</c:v>
                </c:pt>
                <c:pt idx="104">
                  <c:v>8.1300000000000008</c:v>
                </c:pt>
                <c:pt idx="105">
                  <c:v>8.15</c:v>
                </c:pt>
                <c:pt idx="106">
                  <c:v>7.53</c:v>
                </c:pt>
                <c:pt idx="107">
                  <c:v>8.2899999999999991</c:v>
                </c:pt>
                <c:pt idx="108">
                  <c:v>8.64</c:v>
                </c:pt>
                <c:pt idx="109">
                  <c:v>7.93</c:v>
                </c:pt>
                <c:pt idx="110">
                  <c:v>8.41</c:v>
                </c:pt>
                <c:pt idx="111">
                  <c:v>7.39</c:v>
                </c:pt>
                <c:pt idx="112">
                  <c:v>7.28</c:v>
                </c:pt>
                <c:pt idx="113">
                  <c:v>7.66</c:v>
                </c:pt>
                <c:pt idx="114">
                  <c:v>7.11</c:v>
                </c:pt>
                <c:pt idx="115">
                  <c:v>6.9</c:v>
                </c:pt>
                <c:pt idx="116">
                  <c:v>6.29</c:v>
                </c:pt>
                <c:pt idx="117">
                  <c:v>6.42</c:v>
                </c:pt>
                <c:pt idx="118">
                  <c:v>6.4</c:v>
                </c:pt>
                <c:pt idx="119">
                  <c:v>6.96</c:v>
                </c:pt>
                <c:pt idx="120">
                  <c:v>7.02</c:v>
                </c:pt>
                <c:pt idx="121">
                  <c:v>7.55</c:v>
                </c:pt>
                <c:pt idx="122">
                  <c:v>8.41</c:v>
                </c:pt>
                <c:pt idx="123">
                  <c:v>7.51</c:v>
                </c:pt>
                <c:pt idx="124">
                  <c:v>9.1999999999999993</c:v>
                </c:pt>
                <c:pt idx="125">
                  <c:v>8.09</c:v>
                </c:pt>
                <c:pt idx="126">
                  <c:v>8.33</c:v>
                </c:pt>
                <c:pt idx="127">
                  <c:v>7.35</c:v>
                </c:pt>
                <c:pt idx="128">
                  <c:v>7.88</c:v>
                </c:pt>
                <c:pt idx="129">
                  <c:v>8.1999999999999993</c:v>
                </c:pt>
                <c:pt idx="130">
                  <c:v>8.4499999999999993</c:v>
                </c:pt>
                <c:pt idx="131">
                  <c:v>8.09</c:v>
                </c:pt>
                <c:pt idx="132">
                  <c:v>8.81</c:v>
                </c:pt>
                <c:pt idx="133">
                  <c:v>8.18</c:v>
                </c:pt>
                <c:pt idx="134">
                  <c:v>7.75</c:v>
                </c:pt>
                <c:pt idx="135">
                  <c:v>7.41</c:v>
                </c:pt>
                <c:pt idx="136">
                  <c:v>9.5</c:v>
                </c:pt>
                <c:pt idx="137">
                  <c:v>11.71</c:v>
                </c:pt>
                <c:pt idx="138">
                  <c:v>13.65</c:v>
                </c:pt>
                <c:pt idx="139">
                  <c:v>14.52</c:v>
                </c:pt>
                <c:pt idx="140">
                  <c:v>15.02</c:v>
                </c:pt>
                <c:pt idx="141">
                  <c:v>16.299999</c:v>
                </c:pt>
                <c:pt idx="142">
                  <c:v>14.03</c:v>
                </c:pt>
                <c:pt idx="143">
                  <c:v>15.33</c:v>
                </c:pt>
                <c:pt idx="144">
                  <c:v>15.34</c:v>
                </c:pt>
                <c:pt idx="145">
                  <c:v>16.399999999999999</c:v>
                </c:pt>
                <c:pt idx="146">
                  <c:v>16.43</c:v>
                </c:pt>
                <c:pt idx="147">
                  <c:v>17.809999000000001</c:v>
                </c:pt>
                <c:pt idx="148">
                  <c:v>18.200001</c:v>
                </c:pt>
                <c:pt idx="149">
                  <c:v>15.41</c:v>
                </c:pt>
                <c:pt idx="150">
                  <c:v>14.4</c:v>
                </c:pt>
                <c:pt idx="151">
                  <c:v>14.53</c:v>
                </c:pt>
                <c:pt idx="152">
                  <c:v>15.18</c:v>
                </c:pt>
                <c:pt idx="153">
                  <c:v>15.13</c:v>
                </c:pt>
                <c:pt idx="154">
                  <c:v>15.33</c:v>
                </c:pt>
                <c:pt idx="155">
                  <c:v>14.13</c:v>
                </c:pt>
                <c:pt idx="156">
                  <c:v>16</c:v>
                </c:pt>
                <c:pt idx="157">
                  <c:v>16.610001</c:v>
                </c:pt>
                <c:pt idx="158">
                  <c:v>17.360001</c:v>
                </c:pt>
                <c:pt idx="159">
                  <c:v>16.110001</c:v>
                </c:pt>
                <c:pt idx="160">
                  <c:v>15.07</c:v>
                </c:pt>
                <c:pt idx="161">
                  <c:v>18.889999</c:v>
                </c:pt>
                <c:pt idx="162">
                  <c:v>19.670000000000002</c:v>
                </c:pt>
                <c:pt idx="163">
                  <c:v>20.49</c:v>
                </c:pt>
                <c:pt idx="164">
                  <c:v>19.200001</c:v>
                </c:pt>
                <c:pt idx="165">
                  <c:v>20.27</c:v>
                </c:pt>
                <c:pt idx="166">
                  <c:v>17.77</c:v>
                </c:pt>
                <c:pt idx="167">
                  <c:v>18.200001</c:v>
                </c:pt>
                <c:pt idx="168">
                  <c:v>17.41</c:v>
                </c:pt>
                <c:pt idx="169">
                  <c:v>17.170000000000002</c:v>
                </c:pt>
                <c:pt idx="170">
                  <c:v>15.98</c:v>
                </c:pt>
                <c:pt idx="171">
                  <c:v>16.760000000000002</c:v>
                </c:pt>
                <c:pt idx="172">
                  <c:v>16.780000999999999</c:v>
                </c:pt>
                <c:pt idx="173">
                  <c:v>16.350000000000001</c:v>
                </c:pt>
                <c:pt idx="174">
                  <c:v>17.02</c:v>
                </c:pt>
                <c:pt idx="175">
                  <c:v>24.379999000000002</c:v>
                </c:pt>
                <c:pt idx="176">
                  <c:v>24.440000999999999</c:v>
                </c:pt>
                <c:pt idx="177">
                  <c:v>22.969999000000001</c:v>
                </c:pt>
                <c:pt idx="178">
                  <c:v>24.93</c:v>
                </c:pt>
                <c:pt idx="179">
                  <c:v>26.040001</c:v>
                </c:pt>
                <c:pt idx="180">
                  <c:v>23.49</c:v>
                </c:pt>
                <c:pt idx="181">
                  <c:v>24.18</c:v>
                </c:pt>
                <c:pt idx="182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DoR!$I$3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DoR!$J$4:$J$15</c:f>
              <c:strCache>
                <c:ptCount val="12"/>
                <c:pt idx="0">
                  <c:v>Less than -30,20%</c:v>
                </c:pt>
                <c:pt idx="1">
                  <c:v>-30,20% to -23,95%</c:v>
                </c:pt>
                <c:pt idx="2">
                  <c:v>-23,95% to -17,70%</c:v>
                </c:pt>
                <c:pt idx="3">
                  <c:v>-17,70% to -11,46%</c:v>
                </c:pt>
                <c:pt idx="4">
                  <c:v>-11,46% to -5,21%</c:v>
                </c:pt>
                <c:pt idx="5">
                  <c:v>-5,21% to 1,03%</c:v>
                </c:pt>
                <c:pt idx="6">
                  <c:v>1,03% to 7,28%</c:v>
                </c:pt>
                <c:pt idx="7">
                  <c:v>7,28% to 13,52%</c:v>
                </c:pt>
                <c:pt idx="8">
                  <c:v>13,52% to 19,77%</c:v>
                </c:pt>
                <c:pt idx="9">
                  <c:v>19,77% to 26,02%</c:v>
                </c:pt>
                <c:pt idx="10">
                  <c:v>26,02% to 32,26%</c:v>
                </c:pt>
                <c:pt idx="11">
                  <c:v>Greater than 32,26%</c:v>
                </c:pt>
              </c:strCache>
            </c:strRef>
          </c:cat>
          <c:val>
            <c:numRef>
              <c:f>DoR!$I$4:$I$15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33</c:v>
                </c:pt>
                <c:pt idx="5">
                  <c:v>44</c:v>
                </c:pt>
                <c:pt idx="6">
                  <c:v>51</c:v>
                </c:pt>
                <c:pt idx="7">
                  <c:v>21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5-4FF0-B002-4341C446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48</xdr:row>
      <xdr:rowOff>4762</xdr:rowOff>
    </xdr:from>
    <xdr:to>
      <xdr:col>26</xdr:col>
      <xdr:colOff>38099</xdr:colOff>
      <xdr:row>75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15</xdr:row>
      <xdr:rowOff>176211</xdr:rowOff>
    </xdr:from>
    <xdr:to>
      <xdr:col>11</xdr:col>
      <xdr:colOff>1381126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D2698-8430-E511-3862-E996BF6E7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abSelected="1" workbookViewId="0">
      <selection activeCell="E24" sqref="E24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126</v>
      </c>
      <c r="C2" s="19"/>
      <c r="E2" s="24" t="s">
        <v>53</v>
      </c>
      <c r="F2" s="72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45377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0.70486111111111116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>
        <v>25.28</v>
      </c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/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/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/>
      <c r="E10" s="5"/>
      <c r="F10" s="28"/>
      <c r="I10" s="10"/>
      <c r="J10" s="39"/>
      <c r="L10" s="5"/>
      <c r="N10" s="13"/>
    </row>
    <row r="11" spans="2:14" x14ac:dyDescent="0.25">
      <c r="B11" s="5" t="s">
        <v>41</v>
      </c>
      <c r="C11" s="15"/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/>
      <c r="E12" s="5"/>
      <c r="F12" s="28"/>
      <c r="J12" s="13"/>
      <c r="L12" s="5"/>
      <c r="N12" s="13"/>
    </row>
    <row r="13" spans="2:14" x14ac:dyDescent="0.25">
      <c r="B13" s="5" t="s">
        <v>52</v>
      </c>
      <c r="C13" s="36"/>
      <c r="E13" s="5"/>
      <c r="J13" s="13"/>
      <c r="L13" s="5"/>
      <c r="N13" s="13"/>
    </row>
    <row r="14" spans="2:14" x14ac:dyDescent="0.25">
      <c r="B14" s="5" t="s">
        <v>50</v>
      </c>
      <c r="C14" s="36"/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/>
    </row>
    <row r="16" spans="2:14" x14ac:dyDescent="0.25">
      <c r="B16" s="5" t="s">
        <v>48</v>
      </c>
      <c r="C16" s="6"/>
    </row>
    <row r="17" spans="2:14" x14ac:dyDescent="0.25">
      <c r="B17" s="5" t="s">
        <v>49</v>
      </c>
      <c r="C17" s="6"/>
      <c r="E17" s="33" t="s">
        <v>59</v>
      </c>
      <c r="L17" s="73"/>
      <c r="M17" s="74"/>
      <c r="N17" s="75"/>
    </row>
    <row r="18" spans="2:14" x14ac:dyDescent="0.25">
      <c r="B18" s="5" t="s">
        <v>77</v>
      </c>
      <c r="C18" s="57"/>
      <c r="L18" s="76"/>
      <c r="M18" s="77"/>
      <c r="N18" s="78"/>
    </row>
    <row r="19" spans="2:14" x14ac:dyDescent="0.25">
      <c r="B19" s="5" t="s">
        <v>78</v>
      </c>
      <c r="C19" s="57"/>
      <c r="L19" s="76"/>
      <c r="M19" s="77"/>
      <c r="N19" s="78"/>
    </row>
    <row r="20" spans="2:14" x14ac:dyDescent="0.25">
      <c r="B20" s="5" t="s">
        <v>114</v>
      </c>
      <c r="C20" s="6"/>
      <c r="L20" s="76"/>
      <c r="M20" s="77"/>
      <c r="N20" s="78"/>
    </row>
    <row r="21" spans="2:14" x14ac:dyDescent="0.25">
      <c r="B21" s="5" t="s">
        <v>115</v>
      </c>
      <c r="C21" s="6"/>
      <c r="L21" s="76"/>
      <c r="M21" s="77"/>
      <c r="N21" s="78"/>
    </row>
    <row r="22" spans="2:14" x14ac:dyDescent="0.25">
      <c r="B22" s="5" t="s">
        <v>79</v>
      </c>
      <c r="C22" s="51"/>
      <c r="L22" s="76"/>
      <c r="M22" s="77"/>
      <c r="N22" s="78"/>
    </row>
    <row r="23" spans="2:14" x14ac:dyDescent="0.25">
      <c r="B23" s="5" t="s">
        <v>19</v>
      </c>
      <c r="C23" s="13"/>
      <c r="L23" s="76"/>
      <c r="M23" s="77"/>
      <c r="N23" s="78"/>
    </row>
    <row r="24" spans="2:14" x14ac:dyDescent="0.25">
      <c r="B24" s="5" t="s">
        <v>33</v>
      </c>
      <c r="C24" s="13"/>
      <c r="L24" s="76"/>
      <c r="M24" s="77"/>
      <c r="N24" s="78"/>
    </row>
    <row r="25" spans="2:14" x14ac:dyDescent="0.25">
      <c r="B25" s="5" t="s">
        <v>34</v>
      </c>
      <c r="C25" s="13"/>
      <c r="L25" s="76"/>
      <c r="M25" s="77"/>
      <c r="N25" s="78"/>
    </row>
    <row r="26" spans="2:14" x14ac:dyDescent="0.25">
      <c r="B26" s="5" t="s">
        <v>80</v>
      </c>
      <c r="C26" s="13"/>
      <c r="L26" s="76"/>
      <c r="M26" s="77"/>
      <c r="N26" s="78"/>
    </row>
    <row r="27" spans="2:14" x14ac:dyDescent="0.25">
      <c r="B27" s="5" t="s">
        <v>116</v>
      </c>
      <c r="C27" s="13"/>
      <c r="E27" t="s">
        <v>92</v>
      </c>
      <c r="L27" s="76"/>
      <c r="M27" s="77"/>
      <c r="N27" s="78"/>
    </row>
    <row r="28" spans="2:14" x14ac:dyDescent="0.25">
      <c r="B28" s="5" t="s">
        <v>117</v>
      </c>
      <c r="C28" s="13"/>
      <c r="L28" s="79"/>
      <c r="M28" s="80"/>
      <c r="N28" s="81"/>
    </row>
    <row r="29" spans="2:14" x14ac:dyDescent="0.25">
      <c r="B29" s="5" t="s">
        <v>118</v>
      </c>
      <c r="C29" s="13"/>
    </row>
    <row r="30" spans="2:14" x14ac:dyDescent="0.25">
      <c r="B30" s="5" t="s">
        <v>119</v>
      </c>
      <c r="C30" s="13"/>
    </row>
    <row r="31" spans="2:14" x14ac:dyDescent="0.25">
      <c r="B31" s="5" t="s">
        <v>120</v>
      </c>
      <c r="C31" s="13"/>
    </row>
    <row r="32" spans="2:14" x14ac:dyDescent="0.25">
      <c r="B32" s="5" t="s">
        <v>121</v>
      </c>
      <c r="C32" s="13"/>
    </row>
    <row r="33" spans="2:9" x14ac:dyDescent="0.25">
      <c r="B33" s="5" t="s">
        <v>122</v>
      </c>
      <c r="C33" s="13"/>
    </row>
    <row r="34" spans="2:9" x14ac:dyDescent="0.25">
      <c r="B34" s="5" t="s">
        <v>123</v>
      </c>
      <c r="C34" s="13"/>
    </row>
    <row r="35" spans="2:9" x14ac:dyDescent="0.25">
      <c r="B35" s="5" t="s">
        <v>124</v>
      </c>
      <c r="C35" s="13"/>
    </row>
    <row r="36" spans="2:9" x14ac:dyDescent="0.25">
      <c r="B36" s="22" t="s">
        <v>125</v>
      </c>
      <c r="C36" s="23"/>
    </row>
    <row r="41" spans="2:9" x14ac:dyDescent="0.25">
      <c r="E41" s="68"/>
      <c r="F41" s="68"/>
      <c r="G41" s="71"/>
      <c r="H41" s="71"/>
      <c r="I41" s="71"/>
    </row>
    <row r="42" spans="2:9" x14ac:dyDescent="0.25">
      <c r="E42" s="68"/>
      <c r="F42" s="68"/>
      <c r="G42" s="71"/>
      <c r="H42" s="71"/>
      <c r="I42" s="71"/>
    </row>
    <row r="43" spans="2:9" x14ac:dyDescent="0.25">
      <c r="E43" s="68"/>
      <c r="F43" s="68"/>
      <c r="G43" s="71"/>
      <c r="H43" s="71"/>
      <c r="I43" s="71"/>
    </row>
    <row r="44" spans="2:9" x14ac:dyDescent="0.25">
      <c r="E44" s="68"/>
      <c r="F44" s="68"/>
      <c r="G44" s="71"/>
      <c r="H44" s="71"/>
      <c r="I44" s="71"/>
    </row>
    <row r="45" spans="2:9" x14ac:dyDescent="0.25">
      <c r="E45" s="68"/>
      <c r="F45" s="68"/>
      <c r="G45" s="71"/>
      <c r="H45" s="71"/>
      <c r="I45" s="71"/>
    </row>
    <row r="46" spans="2:9" x14ac:dyDescent="0.25">
      <c r="E46" s="68"/>
      <c r="F46" s="68"/>
      <c r="G46" s="71"/>
      <c r="H46" s="71"/>
      <c r="I46" s="71"/>
    </row>
    <row r="47" spans="2:9" x14ac:dyDescent="0.25">
      <c r="E47" s="68"/>
      <c r="F47" s="68"/>
      <c r="G47" s="71"/>
      <c r="H47" s="71"/>
      <c r="I47" s="71"/>
    </row>
    <row r="48" spans="2:9" x14ac:dyDescent="0.25">
      <c r="E48" s="68"/>
      <c r="F48" s="68"/>
      <c r="G48" s="71"/>
      <c r="H48" s="71"/>
      <c r="I48" s="71"/>
    </row>
    <row r="49" spans="5:9" x14ac:dyDescent="0.25">
      <c r="E49" s="68"/>
      <c r="F49" s="68"/>
      <c r="G49" s="71"/>
      <c r="H49" s="71"/>
      <c r="I49" s="71"/>
    </row>
    <row r="50" spans="5:9" x14ac:dyDescent="0.25">
      <c r="E50" s="68"/>
      <c r="F50" s="68"/>
      <c r="G50" s="71"/>
      <c r="H50" s="71"/>
      <c r="I50" s="71"/>
    </row>
    <row r="51" spans="5:9" x14ac:dyDescent="0.25">
      <c r="E51" s="68"/>
      <c r="F51" s="68"/>
      <c r="G51" s="71"/>
      <c r="H51" s="71"/>
      <c r="I51" s="71"/>
    </row>
    <row r="52" spans="5:9" x14ac:dyDescent="0.25">
      <c r="E52" s="69"/>
      <c r="F52" s="70"/>
      <c r="G52" s="70"/>
    </row>
    <row r="53" spans="5:9" x14ac:dyDescent="0.25">
      <c r="E53" s="69"/>
      <c r="F53" s="70"/>
      <c r="G53" s="70"/>
    </row>
    <row r="54" spans="5:9" x14ac:dyDescent="0.25">
      <c r="E54" s="69"/>
      <c r="F54" s="70"/>
      <c r="G54" s="70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9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72" sqref="I72"/>
    </sheetView>
  </sheetViews>
  <sheetFormatPr defaultColWidth="11.42578125" defaultRowHeight="15" x14ac:dyDescent="0.25"/>
  <cols>
    <col min="1" max="1" width="27.28515625" customWidth="1"/>
    <col min="6" max="6" width="11.42578125" style="13"/>
    <col min="22" max="22" width="11.42578125" style="13"/>
  </cols>
  <sheetData>
    <row r="1" spans="1:24" x14ac:dyDescent="0.25">
      <c r="A1" s="8" t="s">
        <v>42</v>
      </c>
    </row>
    <row r="2" spans="1:24" x14ac:dyDescent="0.25">
      <c r="B2" t="s">
        <v>38</v>
      </c>
      <c r="C2" t="s">
        <v>18</v>
      </c>
      <c r="D2" t="s">
        <v>14</v>
      </c>
      <c r="E2" t="s">
        <v>15</v>
      </c>
      <c r="F2" s="13" t="s">
        <v>16</v>
      </c>
      <c r="G2" t="s">
        <v>36</v>
      </c>
      <c r="H2" t="s">
        <v>76</v>
      </c>
      <c r="K2" t="s">
        <v>37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40</v>
      </c>
      <c r="U2" t="s">
        <v>44</v>
      </c>
      <c r="V2" s="13" t="s">
        <v>45</v>
      </c>
      <c r="W2" t="s">
        <v>70</v>
      </c>
      <c r="X2" t="s">
        <v>74</v>
      </c>
    </row>
    <row r="3" spans="1:24" x14ac:dyDescent="0.25">
      <c r="A3" s="9" t="s">
        <v>84</v>
      </c>
    </row>
    <row r="4" spans="1:24" x14ac:dyDescent="0.25">
      <c r="A4" s="9" t="s">
        <v>85</v>
      </c>
    </row>
    <row r="5" spans="1:24" x14ac:dyDescent="0.25">
      <c r="A5" s="9" t="s">
        <v>86</v>
      </c>
      <c r="D5" s="55"/>
      <c r="E5" s="55"/>
      <c r="F5" s="56"/>
    </row>
    <row r="6" spans="1:24" s="1" customFormat="1" x14ac:dyDescent="0.25">
      <c r="A6" s="1" t="s">
        <v>17</v>
      </c>
      <c r="B6" s="11">
        <f>SUM(B3:B5)</f>
        <v>0</v>
      </c>
      <c r="C6" s="11">
        <f>SUM(C3:C5)</f>
        <v>0</v>
      </c>
      <c r="D6" s="11">
        <f>SUM(D3:D5)</f>
        <v>0</v>
      </c>
      <c r="E6" s="11">
        <f>SUM(E3:E5)</f>
        <v>0</v>
      </c>
      <c r="F6" s="14">
        <f>SUM(F3:F5)</f>
        <v>0</v>
      </c>
      <c r="G6" s="44"/>
      <c r="H6" s="44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4"/>
      <c r="W6" s="11"/>
    </row>
    <row r="7" spans="1:24" x14ac:dyDescent="0.25">
      <c r="A7" s="9" t="s">
        <v>72</v>
      </c>
      <c r="B7" s="10"/>
      <c r="C7" s="10"/>
      <c r="D7" s="10"/>
      <c r="E7" s="10"/>
      <c r="F7" s="15"/>
      <c r="G7" s="43"/>
      <c r="H7" s="43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15"/>
      <c r="W7" s="10"/>
      <c r="X7" s="41"/>
    </row>
    <row r="8" spans="1:24" x14ac:dyDescent="0.25">
      <c r="A8" s="9" t="s">
        <v>81</v>
      </c>
      <c r="B8" s="10"/>
      <c r="C8" s="10"/>
      <c r="D8" s="10"/>
      <c r="E8" s="10"/>
      <c r="F8" s="15"/>
      <c r="G8" s="43"/>
      <c r="H8" s="43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15"/>
      <c r="W8" s="10"/>
      <c r="X8" s="41"/>
    </row>
    <row r="9" spans="1:24" x14ac:dyDescent="0.25">
      <c r="A9" s="9" t="s">
        <v>82</v>
      </c>
      <c r="B9" s="10"/>
      <c r="C9" s="10"/>
      <c r="D9" s="10"/>
      <c r="E9" s="10"/>
      <c r="F9" s="15"/>
      <c r="G9" s="43"/>
      <c r="H9" s="43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15"/>
      <c r="W9" s="10"/>
      <c r="X9" s="41"/>
    </row>
    <row r="10" spans="1:24" x14ac:dyDescent="0.25">
      <c r="A10" s="9" t="s">
        <v>83</v>
      </c>
      <c r="B10" s="10"/>
      <c r="C10" s="10"/>
      <c r="D10" s="10"/>
      <c r="E10" s="10"/>
      <c r="F10" s="15"/>
      <c r="G10" s="43"/>
      <c r="H10" s="43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15"/>
      <c r="W10" s="10"/>
      <c r="X10" s="41"/>
    </row>
    <row r="11" spans="1:24" s="1" customFormat="1" x14ac:dyDescent="0.25">
      <c r="A11" s="1" t="s">
        <v>64</v>
      </c>
      <c r="B11" s="11">
        <f>B8+B9+B10</f>
        <v>0</v>
      </c>
      <c r="C11" s="11">
        <f>C8+C9+C10</f>
        <v>0</v>
      </c>
      <c r="D11" s="11">
        <f>D8+D9+D10</f>
        <v>0</v>
      </c>
      <c r="E11" s="11">
        <f>E8+E9+E10</f>
        <v>0</v>
      </c>
      <c r="F11" s="14">
        <f>F8+F9+F10</f>
        <v>0</v>
      </c>
      <c r="G11" s="44">
        <f>G7*(1-G28)</f>
        <v>0</v>
      </c>
      <c r="H11" s="44">
        <f>H7*(1-H28)</f>
        <v>0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</row>
    <row r="12" spans="1:24" x14ac:dyDescent="0.25">
      <c r="A12" t="s">
        <v>65</v>
      </c>
      <c r="B12" s="10"/>
      <c r="C12" s="10"/>
      <c r="D12" s="10"/>
      <c r="E12" s="10"/>
      <c r="F12" s="15"/>
      <c r="G12" s="41"/>
      <c r="H12" s="4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5"/>
    </row>
    <row r="13" spans="1:24" x14ac:dyDescent="0.25">
      <c r="A13" t="s">
        <v>87</v>
      </c>
      <c r="B13" s="10"/>
      <c r="C13" s="10"/>
      <c r="D13" s="10"/>
      <c r="E13" s="10"/>
      <c r="F13" s="15"/>
      <c r="G13" s="41"/>
      <c r="H13" s="4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5"/>
    </row>
    <row r="14" spans="1:24" x14ac:dyDescent="0.25">
      <c r="A14" t="s">
        <v>24</v>
      </c>
      <c r="B14" s="10"/>
      <c r="C14" s="10"/>
      <c r="D14" s="10"/>
      <c r="E14" s="10"/>
      <c r="F14" s="15"/>
      <c r="G14" s="10"/>
      <c r="H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5"/>
    </row>
    <row r="15" spans="1:24" x14ac:dyDescent="0.25">
      <c r="A15" t="s">
        <v>28</v>
      </c>
      <c r="B15" s="10"/>
      <c r="C15" s="10"/>
      <c r="D15" s="10"/>
      <c r="E15" s="10"/>
      <c r="F15" s="15"/>
      <c r="G15" s="41"/>
      <c r="H15" s="4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5"/>
    </row>
    <row r="16" spans="1:24" x14ac:dyDescent="0.25">
      <c r="A16" t="s">
        <v>88</v>
      </c>
      <c r="B16" s="10"/>
      <c r="C16" s="10"/>
      <c r="D16" s="10"/>
      <c r="E16" s="10"/>
      <c r="F16" s="15"/>
      <c r="G16" s="41"/>
      <c r="H16" s="4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5"/>
    </row>
    <row r="17" spans="1:24" s="1" customFormat="1" x14ac:dyDescent="0.25">
      <c r="A17" s="1" t="s">
        <v>23</v>
      </c>
      <c r="B17" s="11">
        <f>B6-B11-B12-B13-B14-B15-B16</f>
        <v>0</v>
      </c>
      <c r="C17" s="11">
        <f>C6-C11-C12-C13-C14-C15-C16</f>
        <v>0</v>
      </c>
      <c r="D17" s="11">
        <f>D6-D11-D12-D13-D14-D15-D16</f>
        <v>0</v>
      </c>
      <c r="E17" s="11">
        <f>E6-E11-E12-E13-E14-E15-E16</f>
        <v>0</v>
      </c>
      <c r="F17" s="14">
        <f>F6-F11-F12-F13-F14-F15-F16</f>
        <v>0</v>
      </c>
      <c r="G17" s="44">
        <f>G7-G11-G12-G13-G14-G15-G16</f>
        <v>0</v>
      </c>
      <c r="H17" s="44">
        <f>H7-H11-H12-H13-H14-H15-H16</f>
        <v>0</v>
      </c>
      <c r="K17" s="11">
        <f t="shared" ref="K17:V17" si="0">K6-K11-K12-K13-K16</f>
        <v>0</v>
      </c>
      <c r="L17" s="11">
        <f t="shared" si="0"/>
        <v>0</v>
      </c>
      <c r="M17" s="11">
        <f t="shared" si="0"/>
        <v>0</v>
      </c>
      <c r="N17" s="11">
        <f t="shared" si="0"/>
        <v>0</v>
      </c>
      <c r="O17" s="11">
        <f t="shared" si="0"/>
        <v>0</v>
      </c>
      <c r="P17" s="11">
        <f t="shared" si="0"/>
        <v>0</v>
      </c>
      <c r="Q17" s="11">
        <f t="shared" si="0"/>
        <v>0</v>
      </c>
      <c r="R17" s="11">
        <f t="shared" si="0"/>
        <v>0</v>
      </c>
      <c r="S17" s="11">
        <f t="shared" si="0"/>
        <v>0</v>
      </c>
      <c r="T17" s="11">
        <f t="shared" si="0"/>
        <v>0</v>
      </c>
      <c r="U17" s="11">
        <f t="shared" si="0"/>
        <v>0</v>
      </c>
      <c r="V17" s="14">
        <f t="shared" si="0"/>
        <v>0</v>
      </c>
    </row>
    <row r="18" spans="1:24" x14ac:dyDescent="0.25">
      <c r="A18" t="s">
        <v>75</v>
      </c>
      <c r="B18" s="10"/>
      <c r="C18" s="10"/>
      <c r="D18" s="10"/>
      <c r="E18" s="10"/>
      <c r="F18" s="15"/>
      <c r="G18" s="41"/>
      <c r="H18" s="4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5"/>
    </row>
    <row r="19" spans="1:24" x14ac:dyDescent="0.25">
      <c r="A19" t="s">
        <v>68</v>
      </c>
      <c r="B19" s="10"/>
      <c r="C19" s="10"/>
      <c r="D19" s="10"/>
      <c r="E19" s="10"/>
      <c r="F19" s="15"/>
      <c r="G19" s="41"/>
      <c r="H19" s="4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5"/>
    </row>
    <row r="20" spans="1:24" x14ac:dyDescent="0.25">
      <c r="A20" t="s">
        <v>27</v>
      </c>
      <c r="B20" s="10"/>
      <c r="C20" s="10"/>
      <c r="D20" s="10"/>
      <c r="E20" s="10"/>
      <c r="F20" s="15"/>
      <c r="G20" s="41"/>
      <c r="H20" s="4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5"/>
    </row>
    <row r="21" spans="1:24" s="1" customFormat="1" x14ac:dyDescent="0.25">
      <c r="A21" s="1" t="s">
        <v>19</v>
      </c>
      <c r="B21" s="11">
        <f t="shared" ref="B21:H21" si="1">B17+B18+B19+B20</f>
        <v>0</v>
      </c>
      <c r="C21" s="11">
        <f t="shared" si="1"/>
        <v>0</v>
      </c>
      <c r="D21" s="11">
        <f t="shared" si="1"/>
        <v>0</v>
      </c>
      <c r="E21" s="11">
        <f t="shared" si="1"/>
        <v>0</v>
      </c>
      <c r="F21" s="14">
        <f t="shared" si="1"/>
        <v>0</v>
      </c>
      <c r="G21" s="11">
        <f t="shared" si="1"/>
        <v>0</v>
      </c>
      <c r="H21" s="11">
        <f t="shared" si="1"/>
        <v>0</v>
      </c>
      <c r="K21" s="11">
        <f t="shared" ref="K21:S21" si="2">K17+K18+K19</f>
        <v>0</v>
      </c>
      <c r="L21" s="11">
        <f t="shared" si="2"/>
        <v>0</v>
      </c>
      <c r="M21" s="11">
        <f t="shared" si="2"/>
        <v>0</v>
      </c>
      <c r="N21" s="11">
        <f t="shared" si="2"/>
        <v>0</v>
      </c>
      <c r="O21" s="11">
        <f t="shared" si="2"/>
        <v>0</v>
      </c>
      <c r="P21" s="11">
        <f t="shared" si="2"/>
        <v>0</v>
      </c>
      <c r="Q21" s="11">
        <f t="shared" si="2"/>
        <v>0</v>
      </c>
      <c r="R21" s="11">
        <f t="shared" si="2"/>
        <v>0</v>
      </c>
      <c r="S21" s="11">
        <f t="shared" si="2"/>
        <v>0</v>
      </c>
      <c r="T21" s="11">
        <f>T17+T18+T19</f>
        <v>0</v>
      </c>
      <c r="U21" s="11">
        <f>U17+U18+U19</f>
        <v>0</v>
      </c>
      <c r="V21" s="14">
        <f>V17+V18+V19</f>
        <v>0</v>
      </c>
    </row>
    <row r="22" spans="1:24" x14ac:dyDescent="0.25">
      <c r="A22" t="s">
        <v>20</v>
      </c>
      <c r="B22" s="10"/>
      <c r="C22" s="10"/>
      <c r="D22" s="10"/>
      <c r="E22" s="10"/>
      <c r="F22" s="15"/>
      <c r="G22" s="41"/>
      <c r="H22" s="41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5"/>
    </row>
    <row r="23" spans="1:24" x14ac:dyDescent="0.25">
      <c r="A23" t="s">
        <v>89</v>
      </c>
      <c r="B23" s="10"/>
      <c r="C23" s="10"/>
      <c r="D23" s="10"/>
      <c r="E23" s="10"/>
      <c r="F23" s="15"/>
      <c r="G23" s="41"/>
      <c r="H23" s="41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5"/>
    </row>
    <row r="24" spans="1:24" s="1" customFormat="1" x14ac:dyDescent="0.25">
      <c r="A24" s="1" t="s">
        <v>21</v>
      </c>
      <c r="B24" s="11"/>
      <c r="C24" s="11"/>
      <c r="D24" s="11"/>
      <c r="E24" s="11"/>
      <c r="F24" s="14"/>
      <c r="G24" s="67"/>
      <c r="H24" s="67"/>
      <c r="K24" s="11">
        <f>K21-K22-K23</f>
        <v>0</v>
      </c>
      <c r="L24" s="11">
        <f>L21-L22-L23</f>
        <v>0</v>
      </c>
      <c r="M24" s="11">
        <f>M21-M22-M23</f>
        <v>0</v>
      </c>
      <c r="N24" s="11">
        <f t="shared" ref="N24:R24" si="3">N21+N22+N23</f>
        <v>0</v>
      </c>
      <c r="O24" s="11">
        <f t="shared" si="3"/>
        <v>0</v>
      </c>
      <c r="P24" s="11">
        <f>P21-P22-P23</f>
        <v>0</v>
      </c>
      <c r="Q24" s="11">
        <f>Q21-Q22-Q23</f>
        <v>0</v>
      </c>
      <c r="R24" s="11">
        <f t="shared" si="3"/>
        <v>0</v>
      </c>
      <c r="S24" s="11">
        <f>S21-S22-S23</f>
        <v>0</v>
      </c>
      <c r="T24" s="11">
        <f>T21-T22-T23</f>
        <v>0</v>
      </c>
      <c r="U24" s="11">
        <f>U21-U22-U23</f>
        <v>0</v>
      </c>
      <c r="V24" s="14">
        <f>V21-V22-V23</f>
        <v>0</v>
      </c>
      <c r="W24" s="11">
        <f>W25*W27</f>
        <v>0</v>
      </c>
      <c r="X24" s="11"/>
    </row>
    <row r="25" spans="1:24" x14ac:dyDescent="0.25">
      <c r="A25" t="s">
        <v>1</v>
      </c>
      <c r="B25" s="10"/>
      <c r="C25" s="10"/>
      <c r="D25" s="10"/>
      <c r="E25" s="10"/>
      <c r="F25" s="15"/>
      <c r="G25" s="41"/>
      <c r="H25" s="41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5"/>
      <c r="W25" s="10"/>
      <c r="X25" s="10"/>
    </row>
    <row r="26" spans="1:24" s="1" customFormat="1" x14ac:dyDescent="0.25">
      <c r="A26" s="1" t="s">
        <v>22</v>
      </c>
      <c r="B26" s="2" t="e">
        <f>B24/B25</f>
        <v>#DIV/0!</v>
      </c>
      <c r="C26" s="2" t="e">
        <f>C24/C25</f>
        <v>#DIV/0!</v>
      </c>
      <c r="D26" s="2" t="e">
        <f>D24/D25</f>
        <v>#DIV/0!</v>
      </c>
      <c r="E26" s="2" t="e">
        <f>E24/E25</f>
        <v>#DIV/0!</v>
      </c>
      <c r="F26" s="63" t="e">
        <f>F24/F25</f>
        <v>#DIV/0!</v>
      </c>
      <c r="G26" s="64"/>
      <c r="H26" s="6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52"/>
      <c r="W26" s="53"/>
      <c r="X26" s="53"/>
    </row>
    <row r="27" spans="1:24" s="1" customFormat="1" x14ac:dyDescent="0.25">
      <c r="A27" s="9" t="s">
        <v>71</v>
      </c>
      <c r="B27" s="2"/>
      <c r="C27" s="2"/>
      <c r="D27" s="2"/>
      <c r="E27" s="2"/>
      <c r="F27" s="35"/>
      <c r="G27" s="45"/>
      <c r="H27" s="46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2"/>
      <c r="W27" s="53"/>
      <c r="X27" s="53"/>
    </row>
    <row r="28" spans="1:24" s="1" customFormat="1" x14ac:dyDescent="0.25">
      <c r="A28" t="s">
        <v>33</v>
      </c>
      <c r="B28" s="3" t="e">
        <f>1-B11/B6</f>
        <v>#DIV/0!</v>
      </c>
      <c r="C28" s="3" t="e">
        <f>1-C11/C6</f>
        <v>#DIV/0!</v>
      </c>
      <c r="D28" s="3" t="e">
        <f>1-D11/D6</f>
        <v>#DIV/0!</v>
      </c>
      <c r="E28" s="3" t="e">
        <f>1-E11/E6</f>
        <v>#DIV/0!</v>
      </c>
      <c r="F28" s="6" t="e">
        <f>1-F11/F6</f>
        <v>#DIV/0!</v>
      </c>
      <c r="G28" s="47"/>
      <c r="H28" s="47"/>
      <c r="K28" s="3" t="e">
        <f t="shared" ref="K28:V28" si="4">1-K11/K6</f>
        <v>#DIV/0!</v>
      </c>
      <c r="L28" s="3" t="e">
        <f t="shared" si="4"/>
        <v>#DIV/0!</v>
      </c>
      <c r="M28" s="3" t="e">
        <f t="shared" si="4"/>
        <v>#DIV/0!</v>
      </c>
      <c r="N28" s="3" t="e">
        <f t="shared" si="4"/>
        <v>#DIV/0!</v>
      </c>
      <c r="O28" s="3" t="e">
        <f t="shared" si="4"/>
        <v>#DIV/0!</v>
      </c>
      <c r="P28" s="3" t="e">
        <f t="shared" si="4"/>
        <v>#DIV/0!</v>
      </c>
      <c r="Q28" s="3" t="e">
        <f t="shared" si="4"/>
        <v>#DIV/0!</v>
      </c>
      <c r="R28" s="3" t="e">
        <f t="shared" si="4"/>
        <v>#DIV/0!</v>
      </c>
      <c r="S28" s="3" t="e">
        <f t="shared" si="4"/>
        <v>#DIV/0!</v>
      </c>
      <c r="T28" s="3" t="e">
        <f t="shared" si="4"/>
        <v>#DIV/0!</v>
      </c>
      <c r="U28" s="3" t="e">
        <f t="shared" si="4"/>
        <v>#DIV/0!</v>
      </c>
      <c r="V28" s="6" t="e">
        <f t="shared" si="4"/>
        <v>#DIV/0!</v>
      </c>
    </row>
    <row r="29" spans="1:24" x14ac:dyDescent="0.25">
      <c r="A29" t="s">
        <v>34</v>
      </c>
      <c r="B29" s="4" t="e">
        <f>B24/B6</f>
        <v>#DIV/0!</v>
      </c>
      <c r="C29" s="4" t="e">
        <f>C24/C6</f>
        <v>#DIV/0!</v>
      </c>
      <c r="D29" s="4" t="e">
        <f>D24/D6</f>
        <v>#DIV/0!</v>
      </c>
      <c r="E29" s="4" t="e">
        <f>E24/E6</f>
        <v>#DIV/0!</v>
      </c>
      <c r="F29" s="7" t="e">
        <f>F24/F6</f>
        <v>#DIV/0!</v>
      </c>
      <c r="G29" s="48" t="e">
        <f>G24/G7</f>
        <v>#DIV/0!</v>
      </c>
      <c r="H29" s="48" t="e">
        <f>H24/H7</f>
        <v>#DIV/0!</v>
      </c>
      <c r="K29" s="4" t="e">
        <f t="shared" ref="K29:V29" si="5">K24/K6</f>
        <v>#DIV/0!</v>
      </c>
      <c r="L29" s="4" t="e">
        <f t="shared" si="5"/>
        <v>#DIV/0!</v>
      </c>
      <c r="M29" s="4" t="e">
        <f t="shared" si="5"/>
        <v>#DIV/0!</v>
      </c>
      <c r="N29" s="4" t="e">
        <f t="shared" si="5"/>
        <v>#DIV/0!</v>
      </c>
      <c r="O29" s="4" t="e">
        <f t="shared" si="5"/>
        <v>#DIV/0!</v>
      </c>
      <c r="P29" s="4" t="e">
        <f t="shared" si="5"/>
        <v>#DIV/0!</v>
      </c>
      <c r="Q29" s="4" t="e">
        <f t="shared" si="5"/>
        <v>#DIV/0!</v>
      </c>
      <c r="R29" s="4" t="e">
        <f t="shared" si="5"/>
        <v>#DIV/0!</v>
      </c>
      <c r="S29" s="4" t="e">
        <f t="shared" si="5"/>
        <v>#DIV/0!</v>
      </c>
      <c r="T29" s="4" t="e">
        <f t="shared" si="5"/>
        <v>#DIV/0!</v>
      </c>
      <c r="U29" s="4" t="e">
        <f t="shared" si="5"/>
        <v>#DIV/0!</v>
      </c>
      <c r="V29" s="7" t="e">
        <f t="shared" si="5"/>
        <v>#DIV/0!</v>
      </c>
    </row>
    <row r="30" spans="1:24" x14ac:dyDescent="0.25">
      <c r="A30" t="s">
        <v>35</v>
      </c>
      <c r="B30" s="3"/>
      <c r="C30" s="3" t="e">
        <f>C6/B6-1</f>
        <v>#DIV/0!</v>
      </c>
      <c r="D30" s="3" t="e">
        <f>D6/C6-1</f>
        <v>#DIV/0!</v>
      </c>
      <c r="E30" s="40" t="e">
        <f>E6/D6-1</f>
        <v>#DIV/0!</v>
      </c>
      <c r="F30" s="6" t="e">
        <f>F6/E6-1</f>
        <v>#DIV/0!</v>
      </c>
      <c r="G30" s="49" t="e">
        <f>G7/F6-1</f>
        <v>#DIV/0!</v>
      </c>
      <c r="H30" s="49" t="e">
        <f>H7/G7-1</f>
        <v>#DIV/0!</v>
      </c>
      <c r="K30" s="4"/>
      <c r="L30" s="4"/>
      <c r="M30" s="4"/>
      <c r="N30" s="4"/>
      <c r="O30" s="4" t="e">
        <f t="shared" ref="O30:V30" si="6">O6/K6-1</f>
        <v>#DIV/0!</v>
      </c>
      <c r="P30" s="4" t="e">
        <f t="shared" si="6"/>
        <v>#DIV/0!</v>
      </c>
      <c r="Q30" s="4" t="e">
        <f t="shared" si="6"/>
        <v>#DIV/0!</v>
      </c>
      <c r="R30" s="4" t="e">
        <f t="shared" si="6"/>
        <v>#DIV/0!</v>
      </c>
      <c r="S30" s="4" t="e">
        <f t="shared" si="6"/>
        <v>#DIV/0!</v>
      </c>
      <c r="T30" s="4" t="e">
        <f t="shared" si="6"/>
        <v>#DIV/0!</v>
      </c>
      <c r="U30" s="4" t="e">
        <f t="shared" si="6"/>
        <v>#DIV/0!</v>
      </c>
      <c r="V30" s="7" t="e">
        <f t="shared" si="6"/>
        <v>#DIV/0!</v>
      </c>
      <c r="W30" s="37" t="e">
        <f>W7/S6-1</f>
        <v>#DIV/0!</v>
      </c>
      <c r="X30" s="37" t="e">
        <f>X7/T6-1</f>
        <v>#DIV/0!</v>
      </c>
    </row>
    <row r="31" spans="1:24" x14ac:dyDescent="0.25">
      <c r="A31" t="s">
        <v>73</v>
      </c>
      <c r="B31" s="4" t="e">
        <f>B12/B6</f>
        <v>#DIV/0!</v>
      </c>
      <c r="C31" s="4" t="e">
        <f>C12/C6</f>
        <v>#DIV/0!</v>
      </c>
      <c r="D31" s="4" t="e">
        <f>D12/D6</f>
        <v>#DIV/0!</v>
      </c>
      <c r="E31" s="4" t="e">
        <f>E12/E6</f>
        <v>#DIV/0!</v>
      </c>
      <c r="F31" s="4" t="e">
        <f>F12/F6</f>
        <v>#DIV/0!</v>
      </c>
      <c r="G31" s="50"/>
      <c r="H31" s="49"/>
      <c r="K31" s="4" t="e">
        <f t="shared" ref="K31:V31" si="7">K12/K6</f>
        <v>#DIV/0!</v>
      </c>
      <c r="L31" s="4" t="e">
        <f t="shared" si="7"/>
        <v>#DIV/0!</v>
      </c>
      <c r="M31" s="4" t="e">
        <f t="shared" si="7"/>
        <v>#DIV/0!</v>
      </c>
      <c r="N31" s="4" t="e">
        <f t="shared" si="7"/>
        <v>#DIV/0!</v>
      </c>
      <c r="O31" s="4" t="e">
        <f t="shared" si="7"/>
        <v>#DIV/0!</v>
      </c>
      <c r="P31" s="4" t="e">
        <f t="shared" si="7"/>
        <v>#DIV/0!</v>
      </c>
      <c r="Q31" s="4" t="e">
        <f t="shared" si="7"/>
        <v>#DIV/0!</v>
      </c>
      <c r="R31" s="4" t="e">
        <f t="shared" si="7"/>
        <v>#DIV/0!</v>
      </c>
      <c r="S31" s="4" t="e">
        <f t="shared" si="7"/>
        <v>#DIV/0!</v>
      </c>
      <c r="T31" s="4" t="e">
        <f t="shared" si="7"/>
        <v>#DIV/0!</v>
      </c>
      <c r="U31" s="4" t="e">
        <f t="shared" si="7"/>
        <v>#DIV/0!</v>
      </c>
      <c r="V31" s="7" t="e">
        <f t="shared" si="7"/>
        <v>#DIV/0!</v>
      </c>
      <c r="W31" s="4"/>
    </row>
    <row r="32" spans="1:24" x14ac:dyDescent="0.25">
      <c r="A32" t="s">
        <v>90</v>
      </c>
      <c r="B32" s="4"/>
      <c r="C32" s="4"/>
      <c r="D32" s="4" t="e">
        <f t="shared" ref="D32:F33" si="8">D3/C3-1</f>
        <v>#DIV/0!</v>
      </c>
      <c r="E32" s="4" t="e">
        <f t="shared" si="8"/>
        <v>#DIV/0!</v>
      </c>
      <c r="F32" s="7" t="e">
        <f t="shared" si="8"/>
        <v>#DIV/0!</v>
      </c>
      <c r="G32" s="49"/>
      <c r="H32" s="4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7"/>
      <c r="W32" s="4"/>
    </row>
    <row r="33" spans="1:23" x14ac:dyDescent="0.25">
      <c r="A33" t="s">
        <v>91</v>
      </c>
      <c r="B33" s="4"/>
      <c r="C33" s="4"/>
      <c r="D33" s="4" t="e">
        <f t="shared" si="8"/>
        <v>#DIV/0!</v>
      </c>
      <c r="E33" s="4" t="e">
        <f t="shared" si="8"/>
        <v>#DIV/0!</v>
      </c>
      <c r="F33" s="7" t="e">
        <f t="shared" si="8"/>
        <v>#DIV/0!</v>
      </c>
      <c r="G33" s="49"/>
      <c r="H33" s="4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7"/>
      <c r="W33" s="4"/>
    </row>
    <row r="34" spans="1:23" x14ac:dyDescent="0.25">
      <c r="A34" t="s">
        <v>39</v>
      </c>
      <c r="B34" s="3"/>
      <c r="C34" s="3" t="e">
        <f>-(C24/B24-1)</f>
        <v>#DIV/0!</v>
      </c>
      <c r="D34" s="3" t="e">
        <f>-(D24/C24-1)</f>
        <v>#DIV/0!</v>
      </c>
      <c r="E34" s="40" t="e">
        <f>E24/D24-1</f>
        <v>#DIV/0!</v>
      </c>
      <c r="F34" s="6" t="e">
        <f>F24/E24-1</f>
        <v>#DIV/0!</v>
      </c>
      <c r="G34" s="66" t="e">
        <f>G26/F26</f>
        <v>#DIV/0!</v>
      </c>
      <c r="H34" s="66" t="e">
        <f>H26/G26</f>
        <v>#DIV/0!</v>
      </c>
      <c r="K34" s="4"/>
      <c r="L34" s="4"/>
      <c r="M34" s="4"/>
      <c r="N34" s="4"/>
      <c r="O34" s="4" t="e">
        <f t="shared" ref="O34:W34" si="9">O24/K24-1</f>
        <v>#DIV/0!</v>
      </c>
      <c r="P34" s="4" t="e">
        <f t="shared" si="9"/>
        <v>#DIV/0!</v>
      </c>
      <c r="Q34" s="4" t="e">
        <f t="shared" si="9"/>
        <v>#DIV/0!</v>
      </c>
      <c r="R34" s="4" t="e">
        <f t="shared" si="9"/>
        <v>#DIV/0!</v>
      </c>
      <c r="S34" s="4" t="e">
        <f t="shared" si="9"/>
        <v>#DIV/0!</v>
      </c>
      <c r="T34" s="4" t="e">
        <f>T24/P24-1</f>
        <v>#DIV/0!</v>
      </c>
      <c r="U34" s="4" t="e">
        <f t="shared" si="9"/>
        <v>#DIV/0!</v>
      </c>
      <c r="V34" s="7" t="e">
        <f t="shared" si="9"/>
        <v>#DIV/0!</v>
      </c>
      <c r="W34" s="4" t="e">
        <f t="shared" si="9"/>
        <v>#DIV/0!</v>
      </c>
    </row>
    <row r="35" spans="1:23" x14ac:dyDescent="0.25">
      <c r="A35" t="s">
        <v>107</v>
      </c>
      <c r="B35" s="58" t="e">
        <f t="shared" ref="B35:E35" si="10">B18/B6</f>
        <v>#DIV/0!</v>
      </c>
      <c r="C35" s="58" t="e">
        <f t="shared" si="10"/>
        <v>#DIV/0!</v>
      </c>
      <c r="D35" s="58" t="e">
        <f t="shared" si="10"/>
        <v>#DIV/0!</v>
      </c>
      <c r="E35" s="58" t="e">
        <f t="shared" si="10"/>
        <v>#DIV/0!</v>
      </c>
      <c r="F35" s="59" t="e">
        <f>F18/F6</f>
        <v>#DIV/0!</v>
      </c>
      <c r="G35" s="58" t="e">
        <f>G18/G7</f>
        <v>#DIV/0!</v>
      </c>
      <c r="H35" s="58" t="e">
        <f>H18/H7</f>
        <v>#DIV/0!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7"/>
      <c r="W35" s="4"/>
    </row>
    <row r="36" spans="1:23" x14ac:dyDescent="0.25">
      <c r="A36" t="s">
        <v>108</v>
      </c>
      <c r="B36" s="60" t="e">
        <f>-B18/B17</f>
        <v>#DIV/0!</v>
      </c>
      <c r="C36" s="60" t="e">
        <f t="shared" ref="C36:H36" si="11">-C18/C17</f>
        <v>#DIV/0!</v>
      </c>
      <c r="D36" s="60" t="e">
        <f t="shared" si="11"/>
        <v>#DIV/0!</v>
      </c>
      <c r="E36" s="60" t="e">
        <f t="shared" si="11"/>
        <v>#DIV/0!</v>
      </c>
      <c r="F36" s="59" t="e">
        <f t="shared" si="11"/>
        <v>#DIV/0!</v>
      </c>
      <c r="G36" s="58" t="e">
        <f t="shared" si="11"/>
        <v>#DIV/0!</v>
      </c>
      <c r="H36" s="58" t="e">
        <f t="shared" si="11"/>
        <v>#DIV/0!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"/>
      <c r="W36" s="4"/>
    </row>
    <row r="39" spans="1:23" s="1" customFormat="1" x14ac:dyDescent="0.25">
      <c r="A39" s="1" t="s">
        <v>43</v>
      </c>
      <c r="B39" s="11">
        <f>B40+B42-B58-B59-B66-B68</f>
        <v>0</v>
      </c>
      <c r="C39" s="11">
        <f>C40+C42-C58-C59-C66-C68</f>
        <v>0</v>
      </c>
      <c r="D39" s="11">
        <f>D40+D42-D58-D59-D66-D68</f>
        <v>0</v>
      </c>
      <c r="E39" s="11">
        <f>E40+E42-E58-E59-E66-E68</f>
        <v>0</v>
      </c>
      <c r="F39" s="14">
        <f>F40+F42-F58-F59-F66-F68</f>
        <v>0</v>
      </c>
      <c r="K39" s="11" t="e">
        <f>K40+K41+K42-K58-K59-#REF!</f>
        <v>#REF!</v>
      </c>
      <c r="L39" s="11" t="e">
        <f>L40+L41+L42-L58-L59-#REF!</f>
        <v>#REF!</v>
      </c>
      <c r="M39" s="11" t="e">
        <f>M40+M41+M42-M58-M59-#REF!</f>
        <v>#REF!</v>
      </c>
      <c r="N39" s="11" t="e">
        <f>N40+N41+N42-N58-N59-#REF!</f>
        <v>#REF!</v>
      </c>
      <c r="O39" s="11" t="e">
        <f>O40+O41+O42-O58-O59-#REF!</f>
        <v>#REF!</v>
      </c>
      <c r="P39" s="11" t="e">
        <f>P40+P41+P42-P58-P59-#REF!</f>
        <v>#REF!</v>
      </c>
      <c r="Q39" s="11" t="e">
        <f>Q40+Q41+Q42-Q58-Q59-#REF!</f>
        <v>#REF!</v>
      </c>
      <c r="R39" s="11" t="e">
        <f>R40+R41+R42-R58-R59-#REF!</f>
        <v>#REF!</v>
      </c>
      <c r="S39" s="11" t="e">
        <f>S40+S41+S42-S58-S59-#REF!</f>
        <v>#REF!</v>
      </c>
      <c r="T39" s="11" t="e">
        <f>T40+T41+T42-T58-T59-#REF!</f>
        <v>#REF!</v>
      </c>
      <c r="U39" s="11" t="e">
        <f>U40+U41+U42-U58-U59-#REF!</f>
        <v>#REF!</v>
      </c>
      <c r="V39" s="14" t="e">
        <f>V40+V41+V42-V58-V59-#REF!</f>
        <v>#REF!</v>
      </c>
    </row>
    <row r="40" spans="1:23" x14ac:dyDescent="0.25">
      <c r="A40" t="s">
        <v>25</v>
      </c>
      <c r="B40" s="10"/>
      <c r="C40" s="10"/>
      <c r="D40" s="10"/>
      <c r="E40" s="10"/>
      <c r="F40" s="15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5"/>
    </row>
    <row r="41" spans="1:23" x14ac:dyDescent="0.25">
      <c r="A41" t="s">
        <v>93</v>
      </c>
      <c r="B41" s="10"/>
      <c r="C41" s="10"/>
      <c r="D41" s="10"/>
      <c r="E41" s="10"/>
      <c r="F41" s="15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5"/>
    </row>
    <row r="42" spans="1:23" x14ac:dyDescent="0.25">
      <c r="A42" t="s">
        <v>26</v>
      </c>
      <c r="B42" s="10"/>
      <c r="C42" s="10"/>
      <c r="D42" s="10"/>
      <c r="E42" s="10"/>
      <c r="F42" s="15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5"/>
    </row>
    <row r="43" spans="1:23" x14ac:dyDescent="0.25">
      <c r="A43" t="s">
        <v>112</v>
      </c>
      <c r="B43" s="10"/>
      <c r="C43" s="10"/>
      <c r="D43" s="10"/>
      <c r="E43" s="10"/>
      <c r="F43" s="15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5"/>
    </row>
    <row r="44" spans="1:23" x14ac:dyDescent="0.25">
      <c r="A44" t="s">
        <v>109</v>
      </c>
      <c r="B44" s="10"/>
      <c r="C44" s="10"/>
      <c r="D44" s="10"/>
      <c r="E44" s="10"/>
      <c r="F44" s="15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5"/>
    </row>
    <row r="45" spans="1:23" x14ac:dyDescent="0.25">
      <c r="A45" t="s">
        <v>95</v>
      </c>
      <c r="B45" s="10"/>
      <c r="C45" s="10"/>
      <c r="D45" s="10"/>
      <c r="E45" s="10"/>
      <c r="F45" s="15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5"/>
    </row>
    <row r="46" spans="1:23" s="1" customFormat="1" x14ac:dyDescent="0.25">
      <c r="A46" s="1" t="s">
        <v>66</v>
      </c>
      <c r="B46" s="11">
        <f t="shared" ref="B46:C46" si="12">SUM(B40:B45)</f>
        <v>0</v>
      </c>
      <c r="C46" s="11">
        <f t="shared" si="12"/>
        <v>0</v>
      </c>
      <c r="D46" s="11">
        <f>SUM(D40:D45)</f>
        <v>0</v>
      </c>
      <c r="E46" s="11">
        <f t="shared" ref="E46:F46" si="13">SUM(E40:E45)</f>
        <v>0</v>
      </c>
      <c r="F46" s="14">
        <f t="shared" si="13"/>
        <v>0</v>
      </c>
      <c r="K46" s="11">
        <f t="shared" ref="K46:V46" si="14">SUM(K40:K45)</f>
        <v>0</v>
      </c>
      <c r="L46" s="11">
        <f t="shared" si="14"/>
        <v>0</v>
      </c>
      <c r="M46" s="11">
        <f t="shared" si="14"/>
        <v>0</v>
      </c>
      <c r="N46" s="11">
        <f t="shared" si="14"/>
        <v>0</v>
      </c>
      <c r="O46" s="11">
        <f t="shared" si="14"/>
        <v>0</v>
      </c>
      <c r="P46" s="11">
        <f t="shared" si="14"/>
        <v>0</v>
      </c>
      <c r="Q46" s="11">
        <f t="shared" si="14"/>
        <v>0</v>
      </c>
      <c r="R46" s="11">
        <f t="shared" si="14"/>
        <v>0</v>
      </c>
      <c r="S46" s="11">
        <f t="shared" si="14"/>
        <v>0</v>
      </c>
      <c r="T46" s="11">
        <f t="shared" si="14"/>
        <v>0</v>
      </c>
      <c r="U46" s="11">
        <f t="shared" si="14"/>
        <v>0</v>
      </c>
      <c r="V46" s="14">
        <f t="shared" si="14"/>
        <v>0</v>
      </c>
    </row>
    <row r="47" spans="1:23" x14ac:dyDescent="0.25">
      <c r="A47" t="s">
        <v>96</v>
      </c>
      <c r="B47" s="10"/>
      <c r="C47" s="10"/>
      <c r="D47" s="10"/>
      <c r="E47" s="10"/>
      <c r="F47" s="15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5"/>
    </row>
    <row r="48" spans="1:23" x14ac:dyDescent="0.25">
      <c r="A48" t="s">
        <v>94</v>
      </c>
      <c r="B48" s="10"/>
      <c r="C48" s="10"/>
      <c r="D48" s="10"/>
      <c r="E48" s="10"/>
      <c r="F48" s="15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5"/>
    </row>
    <row r="49" spans="1:24" x14ac:dyDescent="0.25">
      <c r="A49" t="s">
        <v>97</v>
      </c>
      <c r="B49" s="10"/>
      <c r="C49" s="10"/>
      <c r="D49" s="10"/>
      <c r="E49" s="10"/>
      <c r="F49" s="15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5"/>
    </row>
    <row r="50" spans="1:24" x14ac:dyDescent="0.25">
      <c r="A50" t="s">
        <v>105</v>
      </c>
      <c r="B50" s="10"/>
      <c r="C50" s="10"/>
      <c r="D50" s="10"/>
      <c r="E50" s="10"/>
      <c r="F50" s="15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5"/>
    </row>
    <row r="51" spans="1:24" s="1" customFormat="1" x14ac:dyDescent="0.25">
      <c r="A51" t="s">
        <v>28</v>
      </c>
      <c r="B51" s="10"/>
      <c r="C51" s="10"/>
      <c r="D51" s="10"/>
      <c r="E51" s="10"/>
      <c r="F51" s="15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5"/>
    </row>
    <row r="52" spans="1:24" s="1" customFormat="1" x14ac:dyDescent="0.25">
      <c r="A52" t="s">
        <v>98</v>
      </c>
      <c r="B52" s="10"/>
      <c r="C52" s="10"/>
      <c r="D52" s="10"/>
      <c r="E52" s="10"/>
      <c r="F52" s="15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5"/>
    </row>
    <row r="53" spans="1:24" s="1" customFormat="1" x14ac:dyDescent="0.25">
      <c r="A53" t="s">
        <v>99</v>
      </c>
      <c r="B53" s="10"/>
      <c r="C53" s="10"/>
      <c r="D53" s="10"/>
      <c r="E53" s="10"/>
      <c r="F53" s="15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5"/>
    </row>
    <row r="54" spans="1:24" s="1" customFormat="1" x14ac:dyDescent="0.25">
      <c r="A54" t="s">
        <v>100</v>
      </c>
      <c r="B54" s="10"/>
      <c r="C54" s="10"/>
      <c r="D54" s="10"/>
      <c r="E54" s="10"/>
      <c r="F54" s="15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5"/>
    </row>
    <row r="55" spans="1:24" x14ac:dyDescent="0.25">
      <c r="A55" t="s">
        <v>101</v>
      </c>
      <c r="B55" s="10"/>
      <c r="C55" s="10"/>
      <c r="D55" s="10"/>
      <c r="E55" s="10"/>
      <c r="F55" s="15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5"/>
    </row>
    <row r="56" spans="1:24" x14ac:dyDescent="0.25">
      <c r="A56" t="s">
        <v>109</v>
      </c>
      <c r="B56" s="10"/>
      <c r="C56" s="10"/>
      <c r="D56" s="10"/>
      <c r="E56" s="10"/>
      <c r="F56" s="15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5"/>
    </row>
    <row r="57" spans="1:24" x14ac:dyDescent="0.25">
      <c r="A57" s="1" t="s">
        <v>30</v>
      </c>
      <c r="B57" s="11">
        <f t="shared" ref="B57:C57" si="15">SUM(B46:B56)</f>
        <v>0</v>
      </c>
      <c r="C57" s="11">
        <f t="shared" si="15"/>
        <v>0</v>
      </c>
      <c r="D57" s="11">
        <f>SUM(D46:D56)</f>
        <v>0</v>
      </c>
      <c r="E57" s="11">
        <f t="shared" ref="E57:F57" si="16">SUM(E46:E56)</f>
        <v>0</v>
      </c>
      <c r="F57" s="14">
        <f t="shared" si="16"/>
        <v>0</v>
      </c>
      <c r="K57" s="11">
        <f t="shared" ref="K57:V57" si="17">SUM(K46:K55)</f>
        <v>0</v>
      </c>
      <c r="L57" s="11">
        <f t="shared" si="17"/>
        <v>0</v>
      </c>
      <c r="M57" s="11">
        <f t="shared" si="17"/>
        <v>0</v>
      </c>
      <c r="N57" s="11">
        <f>SUM(N46:N55)</f>
        <v>0</v>
      </c>
      <c r="O57" s="11">
        <f t="shared" si="17"/>
        <v>0</v>
      </c>
      <c r="P57" s="11">
        <f>SUM(P46:P55)</f>
        <v>0</v>
      </c>
      <c r="Q57" s="11">
        <f t="shared" si="17"/>
        <v>0</v>
      </c>
      <c r="R57" s="11">
        <f t="shared" si="17"/>
        <v>0</v>
      </c>
      <c r="S57" s="11">
        <f t="shared" si="17"/>
        <v>0</v>
      </c>
      <c r="T57" s="11">
        <f t="shared" si="17"/>
        <v>0</v>
      </c>
      <c r="U57" s="11">
        <f t="shared" si="17"/>
        <v>0</v>
      </c>
      <c r="V57" s="14">
        <f t="shared" si="17"/>
        <v>0</v>
      </c>
    </row>
    <row r="58" spans="1:24" x14ac:dyDescent="0.25">
      <c r="A58" t="s">
        <v>106</v>
      </c>
      <c r="B58" s="10"/>
      <c r="C58" s="10"/>
      <c r="D58" s="10"/>
      <c r="E58" s="10"/>
      <c r="F58" s="15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5"/>
    </row>
    <row r="59" spans="1:24" x14ac:dyDescent="0.25">
      <c r="A59" t="s">
        <v>32</v>
      </c>
      <c r="B59" s="10"/>
      <c r="C59" s="10"/>
      <c r="D59" s="10"/>
      <c r="E59" s="10"/>
      <c r="F59" s="15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5"/>
    </row>
    <row r="60" spans="1:24" x14ac:dyDescent="0.25">
      <c r="A60" t="s">
        <v>103</v>
      </c>
      <c r="B60" s="10"/>
      <c r="C60" s="10"/>
      <c r="D60" s="10"/>
      <c r="E60" s="10"/>
      <c r="F60" s="15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5"/>
    </row>
    <row r="61" spans="1:24" x14ac:dyDescent="0.25">
      <c r="A61" t="s">
        <v>20</v>
      </c>
      <c r="B61" s="10"/>
      <c r="C61" s="10"/>
      <c r="D61" s="10"/>
      <c r="E61" s="10"/>
      <c r="F61" s="15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5"/>
    </row>
    <row r="62" spans="1:24" x14ac:dyDescent="0.25">
      <c r="A62" t="s">
        <v>110</v>
      </c>
      <c r="B62" s="10"/>
      <c r="C62" s="10"/>
      <c r="D62" s="10"/>
      <c r="E62" s="10"/>
      <c r="F62" s="15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5"/>
    </row>
    <row r="63" spans="1:24" s="1" customFormat="1" x14ac:dyDescent="0.25">
      <c r="A63" s="1" t="s">
        <v>67</v>
      </c>
      <c r="B63" s="11">
        <f>SUM(B58:B62)</f>
        <v>0</v>
      </c>
      <c r="C63" s="11">
        <f>SUM(C58:C62)</f>
        <v>0</v>
      </c>
      <c r="D63" s="11">
        <f>SUM(D58:D62)</f>
        <v>0</v>
      </c>
      <c r="E63" s="11">
        <f>SUM(E58:E62)</f>
        <v>0</v>
      </c>
      <c r="F63" s="14">
        <f>SUM(F58:F62)</f>
        <v>0</v>
      </c>
      <c r="K63" s="11">
        <f t="shared" ref="K63:V63" si="18">SUM(K58:K62)</f>
        <v>0</v>
      </c>
      <c r="L63" s="11">
        <f t="shared" si="18"/>
        <v>0</v>
      </c>
      <c r="M63" s="11">
        <f t="shared" si="18"/>
        <v>0</v>
      </c>
      <c r="N63" s="11">
        <f t="shared" si="18"/>
        <v>0</v>
      </c>
      <c r="O63" s="11">
        <f t="shared" si="18"/>
        <v>0</v>
      </c>
      <c r="P63" s="11">
        <f t="shared" si="18"/>
        <v>0</v>
      </c>
      <c r="Q63" s="11">
        <f t="shared" si="18"/>
        <v>0</v>
      </c>
      <c r="R63" s="11">
        <f t="shared" si="18"/>
        <v>0</v>
      </c>
      <c r="S63" s="11">
        <f t="shared" si="18"/>
        <v>0</v>
      </c>
      <c r="T63" s="11">
        <f t="shared" si="18"/>
        <v>0</v>
      </c>
      <c r="U63" s="11">
        <f t="shared" si="18"/>
        <v>0</v>
      </c>
      <c r="V63" s="14">
        <f t="shared" si="18"/>
        <v>0</v>
      </c>
      <c r="W63" s="11"/>
      <c r="X63" s="11"/>
    </row>
    <row r="64" spans="1:24" x14ac:dyDescent="0.25">
      <c r="A64" t="s">
        <v>100</v>
      </c>
      <c r="B64" s="10"/>
      <c r="C64" s="10"/>
      <c r="D64" s="10"/>
      <c r="E64" s="10"/>
      <c r="F64" s="15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5"/>
    </row>
    <row r="65" spans="1:22" x14ac:dyDescent="0.25">
      <c r="A65" t="s">
        <v>69</v>
      </c>
      <c r="B65" s="10"/>
      <c r="C65" s="10"/>
      <c r="D65" s="10"/>
      <c r="E65" s="10"/>
      <c r="F65" s="15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5"/>
    </row>
    <row r="66" spans="1:22" x14ac:dyDescent="0.25">
      <c r="A66" t="s">
        <v>29</v>
      </c>
      <c r="B66" s="10"/>
      <c r="C66" s="10"/>
      <c r="D66" s="10"/>
      <c r="E66" s="10"/>
      <c r="F66" s="15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5"/>
    </row>
    <row r="67" spans="1:22" x14ac:dyDescent="0.25">
      <c r="A67" t="s">
        <v>102</v>
      </c>
      <c r="B67" s="10"/>
      <c r="C67" s="10"/>
      <c r="D67" s="10"/>
      <c r="E67" s="10"/>
      <c r="F67" s="15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5"/>
    </row>
    <row r="68" spans="1:22" x14ac:dyDescent="0.25">
      <c r="A68" t="s">
        <v>111</v>
      </c>
      <c r="B68" s="10"/>
      <c r="C68" s="10"/>
      <c r="D68" s="10"/>
      <c r="E68" s="10"/>
      <c r="F68" s="15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5"/>
    </row>
    <row r="69" spans="1:22" x14ac:dyDescent="0.25">
      <c r="A69" s="1" t="s">
        <v>31</v>
      </c>
      <c r="B69" s="11">
        <f>SUM(B63:B68)</f>
        <v>0</v>
      </c>
      <c r="C69" s="11">
        <f t="shared" ref="C69:F69" si="19">SUM(C63:C68)</f>
        <v>0</v>
      </c>
      <c r="D69" s="11">
        <f t="shared" si="19"/>
        <v>0</v>
      </c>
      <c r="E69" s="11">
        <f t="shared" si="19"/>
        <v>0</v>
      </c>
      <c r="F69" s="14">
        <f t="shared" si="19"/>
        <v>0</v>
      </c>
      <c r="K69" s="11">
        <f t="shared" ref="K69:U69" si="20">SUM(K63:K68)</f>
        <v>0</v>
      </c>
      <c r="L69" s="11">
        <f t="shared" si="20"/>
        <v>0</v>
      </c>
      <c r="M69" s="11">
        <f t="shared" si="20"/>
        <v>0</v>
      </c>
      <c r="N69" s="11">
        <f t="shared" si="20"/>
        <v>0</v>
      </c>
      <c r="O69" s="11">
        <f t="shared" si="20"/>
        <v>0</v>
      </c>
      <c r="P69" s="11">
        <f t="shared" si="20"/>
        <v>0</v>
      </c>
      <c r="Q69" s="11">
        <f t="shared" si="20"/>
        <v>0</v>
      </c>
      <c r="R69" s="11">
        <f t="shared" si="20"/>
        <v>0</v>
      </c>
      <c r="S69" s="11">
        <f t="shared" si="20"/>
        <v>0</v>
      </c>
      <c r="T69" s="11">
        <f t="shared" si="20"/>
        <v>0</v>
      </c>
      <c r="U69" s="11">
        <f t="shared" si="20"/>
        <v>0</v>
      </c>
      <c r="V69" s="14">
        <f>SUM(V63:V68)</f>
        <v>0</v>
      </c>
    </row>
    <row r="70" spans="1:22" x14ac:dyDescent="0.25">
      <c r="A70" t="s">
        <v>104</v>
      </c>
      <c r="B70" s="10"/>
      <c r="C70" s="10"/>
      <c r="D70" s="10"/>
      <c r="E70" s="10"/>
    </row>
    <row r="72" spans="1:22" s="1" customFormat="1" x14ac:dyDescent="0.25">
      <c r="A72" s="1" t="s">
        <v>113</v>
      </c>
      <c r="B72" s="61" t="e">
        <f>-B18/(B67+B58)</f>
        <v>#DIV/0!</v>
      </c>
      <c r="C72" s="61" t="e">
        <f t="shared" ref="C72:F72" si="21">-C18/(C67+C58)</f>
        <v>#DIV/0!</v>
      </c>
      <c r="D72" s="61" t="e">
        <f t="shared" si="21"/>
        <v>#DIV/0!</v>
      </c>
      <c r="E72" s="61" t="e">
        <f>-E18/(E67+E58)</f>
        <v>#DIV/0!</v>
      </c>
      <c r="F72" s="62" t="e">
        <f t="shared" si="21"/>
        <v>#DIV/0!</v>
      </c>
      <c r="V72" s="16"/>
    </row>
    <row r="90" spans="6:22" s="9" customFormat="1" x14ac:dyDescent="0.25">
      <c r="F90" s="42"/>
      <c r="V90" s="42"/>
    </row>
    <row r="91" spans="6:22" s="1" customFormat="1" x14ac:dyDescent="0.25">
      <c r="F91" s="16"/>
      <c r="V91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25" workbookViewId="0">
      <selection activeCell="X45" sqref="X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topLeftCell="A13" workbookViewId="0">
      <selection activeCell="H9" sqref="H9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55</v>
      </c>
      <c r="B1" s="17" t="s">
        <v>56</v>
      </c>
    </row>
    <row r="2" spans="1:12" x14ac:dyDescent="0.25">
      <c r="A2" s="12">
        <v>44102</v>
      </c>
      <c r="B2" s="18">
        <v>9.1999999999999993</v>
      </c>
      <c r="D2" t="s">
        <v>55</v>
      </c>
      <c r="E2" t="s">
        <v>57</v>
      </c>
      <c r="L2" t="s">
        <v>58</v>
      </c>
    </row>
    <row r="3" spans="1:12" x14ac:dyDescent="0.25">
      <c r="A3" s="12">
        <v>44109</v>
      </c>
      <c r="B3" s="18">
        <v>9.9499999999999993</v>
      </c>
      <c r="D3" s="12">
        <v>45328</v>
      </c>
      <c r="E3" t="s">
        <v>60</v>
      </c>
      <c r="L3" s="12"/>
    </row>
    <row r="4" spans="1:12" x14ac:dyDescent="0.25">
      <c r="A4" s="12">
        <v>44116</v>
      </c>
      <c r="B4" s="18">
        <v>9.7100000000000009</v>
      </c>
      <c r="D4" s="12">
        <v>45302</v>
      </c>
      <c r="E4" t="s">
        <v>60</v>
      </c>
      <c r="L4" s="12"/>
    </row>
    <row r="5" spans="1:12" x14ac:dyDescent="0.25">
      <c r="A5" s="12">
        <v>44123</v>
      </c>
      <c r="B5" s="18">
        <v>9.49</v>
      </c>
      <c r="L5" s="12"/>
    </row>
    <row r="6" spans="1:12" x14ac:dyDescent="0.25">
      <c r="A6" s="12">
        <v>44130</v>
      </c>
      <c r="B6" s="18">
        <v>10.130000000000001</v>
      </c>
      <c r="L6" s="12"/>
    </row>
    <row r="7" spans="1:12" x14ac:dyDescent="0.25">
      <c r="A7" s="12">
        <v>44137</v>
      </c>
      <c r="B7" s="18">
        <v>13.83</v>
      </c>
      <c r="L7" s="12"/>
    </row>
    <row r="8" spans="1:12" x14ac:dyDescent="0.25">
      <c r="A8" s="12">
        <v>44144</v>
      </c>
      <c r="B8" s="18">
        <v>15.8</v>
      </c>
      <c r="L8" s="12"/>
    </row>
    <row r="9" spans="1:12" x14ac:dyDescent="0.25">
      <c r="A9" s="12">
        <v>44151</v>
      </c>
      <c r="B9" s="18">
        <v>18.149999999999999</v>
      </c>
      <c r="L9" s="12"/>
    </row>
    <row r="10" spans="1:12" x14ac:dyDescent="0.25">
      <c r="A10" s="12">
        <v>44158</v>
      </c>
      <c r="B10" s="18">
        <v>27.66</v>
      </c>
      <c r="L10" s="12"/>
    </row>
    <row r="11" spans="1:12" x14ac:dyDescent="0.25">
      <c r="A11" s="12">
        <v>44165</v>
      </c>
      <c r="B11" s="18">
        <v>23.85</v>
      </c>
      <c r="L11" s="12"/>
    </row>
    <row r="12" spans="1:12" x14ac:dyDescent="0.25">
      <c r="A12" s="12">
        <v>44172</v>
      </c>
      <c r="B12" s="18">
        <v>27.200001</v>
      </c>
      <c r="L12" s="12"/>
    </row>
    <row r="13" spans="1:12" x14ac:dyDescent="0.25">
      <c r="A13" s="12">
        <v>44179</v>
      </c>
      <c r="B13" s="18">
        <v>25.969999000000001</v>
      </c>
    </row>
    <row r="14" spans="1:12" x14ac:dyDescent="0.25">
      <c r="A14" s="12">
        <v>44186</v>
      </c>
      <c r="B14" s="18">
        <v>27.75</v>
      </c>
    </row>
    <row r="15" spans="1:12" x14ac:dyDescent="0.25">
      <c r="A15" s="12">
        <v>44193</v>
      </c>
      <c r="B15" s="18">
        <v>23.549999</v>
      </c>
    </row>
    <row r="16" spans="1:12" x14ac:dyDescent="0.25">
      <c r="A16" s="12">
        <v>44200</v>
      </c>
      <c r="B16" s="18">
        <v>25.200001</v>
      </c>
    </row>
    <row r="17" spans="1:2" x14ac:dyDescent="0.25">
      <c r="A17" s="12">
        <v>44207</v>
      </c>
      <c r="B17" s="18">
        <v>25.639999</v>
      </c>
    </row>
    <row r="18" spans="1:2" x14ac:dyDescent="0.25">
      <c r="A18" s="12">
        <v>44214</v>
      </c>
      <c r="B18" s="18">
        <v>32.580002</v>
      </c>
    </row>
    <row r="19" spans="1:2" x14ac:dyDescent="0.25">
      <c r="A19" s="12">
        <v>44221</v>
      </c>
      <c r="B19" s="18">
        <v>35.18</v>
      </c>
    </row>
    <row r="20" spans="1:2" x14ac:dyDescent="0.25">
      <c r="A20" s="12">
        <v>44228</v>
      </c>
      <c r="B20" s="18">
        <v>34.049999</v>
      </c>
    </row>
    <row r="21" spans="1:2" x14ac:dyDescent="0.25">
      <c r="A21" s="12">
        <v>44235</v>
      </c>
      <c r="B21" s="18">
        <v>31.91</v>
      </c>
    </row>
    <row r="22" spans="1:2" x14ac:dyDescent="0.25">
      <c r="A22" s="12">
        <v>44242</v>
      </c>
      <c r="B22" s="18">
        <v>29</v>
      </c>
    </row>
    <row r="23" spans="1:2" x14ac:dyDescent="0.25">
      <c r="A23" s="12">
        <v>44249</v>
      </c>
      <c r="B23" s="18">
        <v>23.9</v>
      </c>
    </row>
    <row r="24" spans="1:2" x14ac:dyDescent="0.25">
      <c r="A24" s="12">
        <v>44256</v>
      </c>
      <c r="B24" s="18">
        <v>23.950001</v>
      </c>
    </row>
    <row r="25" spans="1:2" x14ac:dyDescent="0.25">
      <c r="A25" s="12">
        <v>44263</v>
      </c>
      <c r="B25" s="18">
        <v>26.92</v>
      </c>
    </row>
    <row r="26" spans="1:2" x14ac:dyDescent="0.25">
      <c r="A26" s="12">
        <v>44270</v>
      </c>
      <c r="B26" s="18">
        <v>24.32</v>
      </c>
    </row>
    <row r="27" spans="1:2" x14ac:dyDescent="0.25">
      <c r="A27" s="12">
        <v>44277</v>
      </c>
      <c r="B27" s="18">
        <v>22.58</v>
      </c>
    </row>
    <row r="28" spans="1:2" x14ac:dyDescent="0.25">
      <c r="A28" s="12">
        <v>44284</v>
      </c>
      <c r="B28" s="18">
        <v>23.07</v>
      </c>
    </row>
    <row r="29" spans="1:2" x14ac:dyDescent="0.25">
      <c r="A29" s="12">
        <v>44291</v>
      </c>
      <c r="B29" s="18">
        <v>24.040001</v>
      </c>
    </row>
    <row r="30" spans="1:2" x14ac:dyDescent="0.25">
      <c r="A30" s="12">
        <v>44298</v>
      </c>
      <c r="B30" s="18">
        <v>22.469999000000001</v>
      </c>
    </row>
    <row r="31" spans="1:2" x14ac:dyDescent="0.25">
      <c r="A31" s="12">
        <v>44305</v>
      </c>
      <c r="B31" s="18">
        <v>23.41</v>
      </c>
    </row>
    <row r="32" spans="1:2" x14ac:dyDescent="0.25">
      <c r="A32" s="12">
        <v>44312</v>
      </c>
      <c r="B32" s="18">
        <v>23.040001</v>
      </c>
    </row>
    <row r="33" spans="1:2" x14ac:dyDescent="0.25">
      <c r="A33" s="12">
        <v>44319</v>
      </c>
      <c r="B33" s="18">
        <v>19.75</v>
      </c>
    </row>
    <row r="34" spans="1:2" x14ac:dyDescent="0.25">
      <c r="A34" s="12">
        <v>44326</v>
      </c>
      <c r="B34" s="18">
        <v>20.079999999999998</v>
      </c>
    </row>
    <row r="35" spans="1:2" x14ac:dyDescent="0.25">
      <c r="A35" s="12">
        <v>44333</v>
      </c>
      <c r="B35" s="18">
        <v>20.75</v>
      </c>
    </row>
    <row r="36" spans="1:2" x14ac:dyDescent="0.25">
      <c r="A36" s="12">
        <v>44340</v>
      </c>
      <c r="B36" s="18">
        <v>22.950001</v>
      </c>
    </row>
    <row r="37" spans="1:2" x14ac:dyDescent="0.25">
      <c r="A37" s="12">
        <v>44347</v>
      </c>
      <c r="B37" s="18">
        <v>24.030000999999999</v>
      </c>
    </row>
    <row r="38" spans="1:2" x14ac:dyDescent="0.25">
      <c r="A38" s="12">
        <v>44354</v>
      </c>
      <c r="B38" s="18">
        <v>24.67</v>
      </c>
    </row>
    <row r="39" spans="1:2" x14ac:dyDescent="0.25">
      <c r="A39" s="12">
        <v>44361</v>
      </c>
      <c r="B39" s="18">
        <v>25.370000999999998</v>
      </c>
    </row>
    <row r="40" spans="1:2" x14ac:dyDescent="0.25">
      <c r="A40" s="12">
        <v>44368</v>
      </c>
      <c r="B40" s="18">
        <v>26.780000999999999</v>
      </c>
    </row>
    <row r="41" spans="1:2" x14ac:dyDescent="0.25">
      <c r="A41" s="12">
        <v>44375</v>
      </c>
      <c r="B41" s="18">
        <v>24.440000999999999</v>
      </c>
    </row>
    <row r="42" spans="1:2" x14ac:dyDescent="0.25">
      <c r="A42" s="12">
        <v>44382</v>
      </c>
      <c r="B42" s="18">
        <v>23.290001</v>
      </c>
    </row>
    <row r="43" spans="1:2" x14ac:dyDescent="0.25">
      <c r="A43" s="12">
        <v>44389</v>
      </c>
      <c r="B43" s="18">
        <v>21.370000999999998</v>
      </c>
    </row>
    <row r="44" spans="1:2" x14ac:dyDescent="0.25">
      <c r="A44" s="12">
        <v>44396</v>
      </c>
      <c r="B44" s="18">
        <v>21.809999000000001</v>
      </c>
    </row>
    <row r="45" spans="1:2" x14ac:dyDescent="0.25">
      <c r="A45" s="12">
        <v>44403</v>
      </c>
      <c r="B45" s="18">
        <v>21.709999</v>
      </c>
    </row>
    <row r="46" spans="1:2" x14ac:dyDescent="0.25">
      <c r="A46" s="12">
        <v>44410</v>
      </c>
      <c r="B46" s="18">
        <v>21.82</v>
      </c>
    </row>
    <row r="47" spans="1:2" x14ac:dyDescent="0.25">
      <c r="A47" s="12">
        <v>44417</v>
      </c>
      <c r="B47" s="18">
        <v>24.9</v>
      </c>
    </row>
    <row r="48" spans="1:2" x14ac:dyDescent="0.25">
      <c r="A48" s="12">
        <v>44424</v>
      </c>
      <c r="B48" s="18">
        <v>24.01</v>
      </c>
    </row>
    <row r="49" spans="1:2" x14ac:dyDescent="0.25">
      <c r="A49" s="12">
        <v>44431</v>
      </c>
      <c r="B49" s="18">
        <v>25.709999</v>
      </c>
    </row>
    <row r="50" spans="1:2" x14ac:dyDescent="0.25">
      <c r="A50" s="12">
        <v>44438</v>
      </c>
      <c r="B50" s="18">
        <v>26.639999</v>
      </c>
    </row>
    <row r="51" spans="1:2" x14ac:dyDescent="0.25">
      <c r="A51" s="12">
        <v>44445</v>
      </c>
      <c r="B51" s="18">
        <v>26.280000999999999</v>
      </c>
    </row>
    <row r="52" spans="1:2" x14ac:dyDescent="0.25">
      <c r="A52" s="12">
        <v>44452</v>
      </c>
      <c r="B52" s="18">
        <v>28.709999</v>
      </c>
    </row>
    <row r="53" spans="1:2" x14ac:dyDescent="0.25">
      <c r="A53" s="12">
        <v>44459</v>
      </c>
      <c r="B53" s="18">
        <v>28.559999000000001</v>
      </c>
    </row>
    <row r="54" spans="1:2" x14ac:dyDescent="0.25">
      <c r="A54" s="12">
        <v>44466</v>
      </c>
      <c r="B54" s="18">
        <v>24.33</v>
      </c>
    </row>
    <row r="55" spans="1:2" x14ac:dyDescent="0.25">
      <c r="A55" s="12">
        <v>44473</v>
      </c>
      <c r="B55" s="18">
        <v>23.5</v>
      </c>
    </row>
    <row r="56" spans="1:2" x14ac:dyDescent="0.25">
      <c r="A56" s="12">
        <v>44480</v>
      </c>
      <c r="B56" s="18">
        <v>24</v>
      </c>
    </row>
    <row r="57" spans="1:2" x14ac:dyDescent="0.25">
      <c r="A57" s="12">
        <v>44487</v>
      </c>
      <c r="B57" s="18">
        <v>24.43</v>
      </c>
    </row>
    <row r="58" spans="1:2" x14ac:dyDescent="0.25">
      <c r="A58" s="12">
        <v>44494</v>
      </c>
      <c r="B58" s="18">
        <v>25.879999000000002</v>
      </c>
    </row>
    <row r="59" spans="1:2" x14ac:dyDescent="0.25">
      <c r="A59" s="12">
        <v>44501</v>
      </c>
      <c r="B59" s="18">
        <v>26</v>
      </c>
    </row>
    <row r="60" spans="1:2" x14ac:dyDescent="0.25">
      <c r="A60" s="12">
        <v>44508</v>
      </c>
      <c r="B60" s="18">
        <v>22.83</v>
      </c>
    </row>
    <row r="61" spans="1:2" x14ac:dyDescent="0.25">
      <c r="A61" s="12">
        <v>44515</v>
      </c>
      <c r="B61" s="18">
        <v>21.41</v>
      </c>
    </row>
    <row r="62" spans="1:2" x14ac:dyDescent="0.25">
      <c r="A62" s="12">
        <v>44522</v>
      </c>
      <c r="B62" s="18">
        <v>21.030000999999999</v>
      </c>
    </row>
    <row r="63" spans="1:2" x14ac:dyDescent="0.25">
      <c r="A63" s="12">
        <v>44529</v>
      </c>
      <c r="B63" s="18">
        <v>18.98</v>
      </c>
    </row>
    <row r="64" spans="1:2" x14ac:dyDescent="0.25">
      <c r="A64" s="12">
        <v>44536</v>
      </c>
      <c r="B64" s="18">
        <v>18.940000999999999</v>
      </c>
    </row>
    <row r="65" spans="1:2" x14ac:dyDescent="0.25">
      <c r="A65" s="12">
        <v>44543</v>
      </c>
      <c r="B65" s="18">
        <v>19.059999000000001</v>
      </c>
    </row>
    <row r="66" spans="1:2" x14ac:dyDescent="0.25">
      <c r="A66" s="12">
        <v>44550</v>
      </c>
      <c r="B66" s="18">
        <v>18.93</v>
      </c>
    </row>
    <row r="67" spans="1:2" x14ac:dyDescent="0.25">
      <c r="A67" s="12">
        <v>44557</v>
      </c>
      <c r="B67" s="18">
        <v>18.209999</v>
      </c>
    </row>
    <row r="68" spans="1:2" x14ac:dyDescent="0.25">
      <c r="A68" s="12">
        <v>44564</v>
      </c>
      <c r="B68" s="18">
        <v>16.559999000000001</v>
      </c>
    </row>
    <row r="69" spans="1:2" x14ac:dyDescent="0.25">
      <c r="A69" s="12">
        <v>44571</v>
      </c>
      <c r="B69" s="18">
        <v>16.010000000000002</v>
      </c>
    </row>
    <row r="70" spans="1:2" x14ac:dyDescent="0.25">
      <c r="A70" s="12">
        <v>44578</v>
      </c>
      <c r="B70" s="18">
        <v>13.53</v>
      </c>
    </row>
    <row r="71" spans="1:2" x14ac:dyDescent="0.25">
      <c r="A71" s="12">
        <v>44585</v>
      </c>
      <c r="B71" s="18">
        <v>12.71</v>
      </c>
    </row>
    <row r="72" spans="1:2" x14ac:dyDescent="0.25">
      <c r="A72" s="12">
        <v>44592</v>
      </c>
      <c r="B72" s="18">
        <v>12.94</v>
      </c>
    </row>
    <row r="73" spans="1:2" x14ac:dyDescent="0.25">
      <c r="A73" s="12">
        <v>44599</v>
      </c>
      <c r="B73" s="18">
        <v>13.13</v>
      </c>
    </row>
    <row r="74" spans="1:2" x14ac:dyDescent="0.25">
      <c r="A74" s="12">
        <v>44606</v>
      </c>
      <c r="B74" s="18">
        <v>11.02</v>
      </c>
    </row>
    <row r="75" spans="1:2" x14ac:dyDescent="0.25">
      <c r="A75" s="12">
        <v>44613</v>
      </c>
      <c r="B75" s="18">
        <v>11.47</v>
      </c>
    </row>
    <row r="76" spans="1:2" x14ac:dyDescent="0.25">
      <c r="A76" s="12">
        <v>44620</v>
      </c>
      <c r="B76" s="18">
        <v>10.96</v>
      </c>
    </row>
    <row r="77" spans="1:2" x14ac:dyDescent="0.25">
      <c r="A77" s="12">
        <v>44627</v>
      </c>
      <c r="B77" s="18">
        <v>11.39</v>
      </c>
    </row>
    <row r="78" spans="1:2" x14ac:dyDescent="0.25">
      <c r="A78" s="12">
        <v>44634</v>
      </c>
      <c r="B78" s="18">
        <v>12.82</v>
      </c>
    </row>
    <row r="79" spans="1:2" x14ac:dyDescent="0.25">
      <c r="A79" s="12">
        <v>44641</v>
      </c>
      <c r="B79" s="18">
        <v>12.97</v>
      </c>
    </row>
    <row r="80" spans="1:2" x14ac:dyDescent="0.25">
      <c r="A80" s="12">
        <v>44648</v>
      </c>
      <c r="B80" s="18">
        <v>13.83</v>
      </c>
    </row>
    <row r="81" spans="1:2" x14ac:dyDescent="0.25">
      <c r="A81" s="12">
        <v>44655</v>
      </c>
      <c r="B81" s="18">
        <v>12.7</v>
      </c>
    </row>
    <row r="82" spans="1:2" x14ac:dyDescent="0.25">
      <c r="A82" s="12">
        <v>44662</v>
      </c>
      <c r="B82" s="18">
        <v>12.42</v>
      </c>
    </row>
    <row r="83" spans="1:2" x14ac:dyDescent="0.25">
      <c r="A83" s="12">
        <v>44669</v>
      </c>
      <c r="B83" s="18">
        <v>11.96</v>
      </c>
    </row>
    <row r="84" spans="1:2" x14ac:dyDescent="0.25">
      <c r="A84" s="12">
        <v>44676</v>
      </c>
      <c r="B84" s="18">
        <v>10.4</v>
      </c>
    </row>
    <row r="85" spans="1:2" x14ac:dyDescent="0.25">
      <c r="A85" s="12">
        <v>44683</v>
      </c>
      <c r="B85" s="18">
        <v>9.48</v>
      </c>
    </row>
    <row r="86" spans="1:2" x14ac:dyDescent="0.25">
      <c r="A86" s="12">
        <v>44690</v>
      </c>
      <c r="B86" s="18">
        <v>8.34</v>
      </c>
    </row>
    <row r="87" spans="1:2" x14ac:dyDescent="0.25">
      <c r="A87" s="12">
        <v>44697</v>
      </c>
      <c r="B87" s="18">
        <v>8.08</v>
      </c>
    </row>
    <row r="88" spans="1:2" x14ac:dyDescent="0.25">
      <c r="A88" s="12">
        <v>44704</v>
      </c>
      <c r="B88" s="18">
        <v>8.85</v>
      </c>
    </row>
    <row r="89" spans="1:2" x14ac:dyDescent="0.25">
      <c r="A89" s="12">
        <v>44711</v>
      </c>
      <c r="B89" s="18">
        <v>8.94</v>
      </c>
    </row>
    <row r="90" spans="1:2" x14ac:dyDescent="0.25">
      <c r="A90" s="12">
        <v>44718</v>
      </c>
      <c r="B90" s="18">
        <v>8.26</v>
      </c>
    </row>
    <row r="91" spans="1:2" x14ac:dyDescent="0.25">
      <c r="A91" s="12">
        <v>44725</v>
      </c>
      <c r="B91" s="18">
        <v>8.24</v>
      </c>
    </row>
    <row r="92" spans="1:2" x14ac:dyDescent="0.25">
      <c r="A92" s="12">
        <v>44732</v>
      </c>
      <c r="B92" s="18">
        <v>10.19</v>
      </c>
    </row>
    <row r="93" spans="1:2" x14ac:dyDescent="0.25">
      <c r="A93" s="12">
        <v>44739</v>
      </c>
      <c r="B93" s="18">
        <v>9.27</v>
      </c>
    </row>
    <row r="94" spans="1:2" x14ac:dyDescent="0.25">
      <c r="A94" s="12">
        <v>44746</v>
      </c>
      <c r="B94" s="18">
        <v>10.17</v>
      </c>
    </row>
    <row r="95" spans="1:2" x14ac:dyDescent="0.25">
      <c r="A95" s="12">
        <v>44753</v>
      </c>
      <c r="B95" s="18">
        <v>9.0399999999999991</v>
      </c>
    </row>
    <row r="96" spans="1:2" x14ac:dyDescent="0.25">
      <c r="A96" s="12">
        <v>44760</v>
      </c>
      <c r="B96" s="18">
        <v>9.84</v>
      </c>
    </row>
    <row r="97" spans="1:2" x14ac:dyDescent="0.25">
      <c r="A97" s="12">
        <v>44767</v>
      </c>
      <c r="B97" s="18">
        <v>10.35</v>
      </c>
    </row>
    <row r="98" spans="1:2" x14ac:dyDescent="0.25">
      <c r="A98" s="12">
        <v>44774</v>
      </c>
      <c r="B98" s="18">
        <v>11.45</v>
      </c>
    </row>
    <row r="99" spans="1:2" x14ac:dyDescent="0.25">
      <c r="A99" s="12">
        <v>44781</v>
      </c>
      <c r="B99" s="18">
        <v>9.91</v>
      </c>
    </row>
    <row r="100" spans="1:2" x14ac:dyDescent="0.25">
      <c r="A100" s="12">
        <v>44788</v>
      </c>
      <c r="B100" s="18">
        <v>8.51</v>
      </c>
    </row>
    <row r="101" spans="1:2" x14ac:dyDescent="0.25">
      <c r="A101" s="12">
        <v>44795</v>
      </c>
      <c r="B101" s="18">
        <v>7.94</v>
      </c>
    </row>
    <row r="102" spans="1:2" x14ac:dyDescent="0.25">
      <c r="A102" s="12">
        <v>44802</v>
      </c>
      <c r="B102" s="18">
        <v>7.4</v>
      </c>
    </row>
    <row r="103" spans="1:2" x14ac:dyDescent="0.25">
      <c r="A103" s="12">
        <v>44809</v>
      </c>
      <c r="B103" s="18">
        <v>7.79</v>
      </c>
    </row>
    <row r="104" spans="1:2" x14ac:dyDescent="0.25">
      <c r="A104" s="12">
        <v>44816</v>
      </c>
      <c r="B104" s="18">
        <v>7.78</v>
      </c>
    </row>
    <row r="105" spans="1:2" x14ac:dyDescent="0.25">
      <c r="A105" s="12">
        <v>44823</v>
      </c>
      <c r="B105" s="18">
        <v>7.4</v>
      </c>
    </row>
    <row r="106" spans="1:2" x14ac:dyDescent="0.25">
      <c r="A106" s="12">
        <v>44830</v>
      </c>
      <c r="B106" s="18">
        <v>8.1300000000000008</v>
      </c>
    </row>
    <row r="107" spans="1:2" x14ac:dyDescent="0.25">
      <c r="A107" s="12">
        <v>44837</v>
      </c>
      <c r="B107" s="18">
        <v>8.15</v>
      </c>
    </row>
    <row r="108" spans="1:2" x14ac:dyDescent="0.25">
      <c r="A108" s="12">
        <v>44844</v>
      </c>
      <c r="B108" s="18">
        <v>7.53</v>
      </c>
    </row>
    <row r="109" spans="1:2" x14ac:dyDescent="0.25">
      <c r="A109" s="12">
        <v>44851</v>
      </c>
      <c r="B109" s="18">
        <v>8.2899999999999991</v>
      </c>
    </row>
    <row r="110" spans="1:2" x14ac:dyDescent="0.25">
      <c r="A110" s="12">
        <v>44858</v>
      </c>
      <c r="B110" s="18">
        <v>8.64</v>
      </c>
    </row>
    <row r="111" spans="1:2" x14ac:dyDescent="0.25">
      <c r="A111" s="12">
        <v>44865</v>
      </c>
      <c r="B111" s="18">
        <v>7.93</v>
      </c>
    </row>
    <row r="112" spans="1:2" x14ac:dyDescent="0.25">
      <c r="A112" s="12">
        <v>44872</v>
      </c>
      <c r="B112" s="18">
        <v>8.41</v>
      </c>
    </row>
    <row r="113" spans="1:2" x14ac:dyDescent="0.25">
      <c r="A113" s="12">
        <v>44879</v>
      </c>
      <c r="B113" s="18">
        <v>7.39</v>
      </c>
    </row>
    <row r="114" spans="1:2" x14ac:dyDescent="0.25">
      <c r="A114" s="12">
        <v>44886</v>
      </c>
      <c r="B114" s="18">
        <v>7.28</v>
      </c>
    </row>
    <row r="115" spans="1:2" x14ac:dyDescent="0.25">
      <c r="A115" s="12">
        <v>44893</v>
      </c>
      <c r="B115" s="18">
        <v>7.66</v>
      </c>
    </row>
    <row r="116" spans="1:2" x14ac:dyDescent="0.25">
      <c r="A116" s="12">
        <v>44900</v>
      </c>
      <c r="B116" s="18">
        <v>7.11</v>
      </c>
    </row>
    <row r="117" spans="1:2" x14ac:dyDescent="0.25">
      <c r="A117" s="12">
        <v>44907</v>
      </c>
      <c r="B117" s="18">
        <v>6.9</v>
      </c>
    </row>
    <row r="118" spans="1:2" x14ac:dyDescent="0.25">
      <c r="A118" s="12">
        <v>44914</v>
      </c>
      <c r="B118" s="18">
        <v>6.29</v>
      </c>
    </row>
    <row r="119" spans="1:2" x14ac:dyDescent="0.25">
      <c r="A119" s="12">
        <v>44921</v>
      </c>
      <c r="B119" s="18">
        <v>6.42</v>
      </c>
    </row>
    <row r="120" spans="1:2" x14ac:dyDescent="0.25">
      <c r="A120" s="12">
        <v>44928</v>
      </c>
      <c r="B120" s="18">
        <v>6.4</v>
      </c>
    </row>
    <row r="121" spans="1:2" x14ac:dyDescent="0.25">
      <c r="A121" s="12">
        <v>44935</v>
      </c>
      <c r="B121" s="18">
        <v>6.96</v>
      </c>
    </row>
    <row r="122" spans="1:2" x14ac:dyDescent="0.25">
      <c r="A122" s="12">
        <v>44942</v>
      </c>
      <c r="B122" s="18">
        <v>7.02</v>
      </c>
    </row>
    <row r="123" spans="1:2" x14ac:dyDescent="0.25">
      <c r="A123" s="12">
        <v>44949</v>
      </c>
      <c r="B123" s="18">
        <v>7.55</v>
      </c>
    </row>
    <row r="124" spans="1:2" x14ac:dyDescent="0.25">
      <c r="A124" s="12">
        <v>44956</v>
      </c>
      <c r="B124" s="18">
        <v>8.41</v>
      </c>
    </row>
    <row r="125" spans="1:2" x14ac:dyDescent="0.25">
      <c r="A125" s="12">
        <v>44963</v>
      </c>
      <c r="B125" s="18">
        <v>7.51</v>
      </c>
    </row>
    <row r="126" spans="1:2" x14ac:dyDescent="0.25">
      <c r="A126" s="12">
        <v>44970</v>
      </c>
      <c r="B126" s="18">
        <v>9.1999999999999993</v>
      </c>
    </row>
    <row r="127" spans="1:2" x14ac:dyDescent="0.25">
      <c r="A127" s="12">
        <v>44977</v>
      </c>
      <c r="B127" s="18">
        <v>8.09</v>
      </c>
    </row>
    <row r="128" spans="1:2" x14ac:dyDescent="0.25">
      <c r="A128" s="12">
        <v>44984</v>
      </c>
      <c r="B128" s="18">
        <v>8.33</v>
      </c>
    </row>
    <row r="129" spans="1:2" x14ac:dyDescent="0.25">
      <c r="A129" s="12">
        <v>44991</v>
      </c>
      <c r="B129" s="18">
        <v>7.35</v>
      </c>
    </row>
    <row r="130" spans="1:2" x14ac:dyDescent="0.25">
      <c r="A130" s="12">
        <v>44998</v>
      </c>
      <c r="B130" s="18">
        <v>7.88</v>
      </c>
    </row>
    <row r="131" spans="1:2" x14ac:dyDescent="0.25">
      <c r="A131" s="12">
        <v>45005</v>
      </c>
      <c r="B131" s="18">
        <v>8.1999999999999993</v>
      </c>
    </row>
    <row r="132" spans="1:2" x14ac:dyDescent="0.25">
      <c r="A132" s="12">
        <v>45012</v>
      </c>
      <c r="B132" s="18">
        <v>8.4499999999999993</v>
      </c>
    </row>
    <row r="133" spans="1:2" x14ac:dyDescent="0.25">
      <c r="A133" s="12">
        <v>45019</v>
      </c>
      <c r="B133" s="18">
        <v>8.09</v>
      </c>
    </row>
    <row r="134" spans="1:2" x14ac:dyDescent="0.25">
      <c r="A134" s="12">
        <v>45026</v>
      </c>
      <c r="B134" s="18">
        <v>8.81</v>
      </c>
    </row>
    <row r="135" spans="1:2" x14ac:dyDescent="0.25">
      <c r="A135" s="12">
        <v>45033</v>
      </c>
      <c r="B135" s="18">
        <v>8.18</v>
      </c>
    </row>
    <row r="136" spans="1:2" x14ac:dyDescent="0.25">
      <c r="A136" s="12">
        <v>45040</v>
      </c>
      <c r="B136" s="18">
        <v>7.75</v>
      </c>
    </row>
    <row r="137" spans="1:2" x14ac:dyDescent="0.25">
      <c r="A137" s="12">
        <v>45047</v>
      </c>
      <c r="B137" s="18">
        <v>7.41</v>
      </c>
    </row>
    <row r="138" spans="1:2" x14ac:dyDescent="0.25">
      <c r="A138" s="12">
        <v>45054</v>
      </c>
      <c r="B138" s="18">
        <v>9.5</v>
      </c>
    </row>
    <row r="139" spans="1:2" x14ac:dyDescent="0.25">
      <c r="A139" s="12">
        <v>45061</v>
      </c>
      <c r="B139" s="18">
        <v>11.71</v>
      </c>
    </row>
    <row r="140" spans="1:2" x14ac:dyDescent="0.25">
      <c r="A140" s="12">
        <v>45068</v>
      </c>
      <c r="B140" s="18">
        <v>13.65</v>
      </c>
    </row>
    <row r="141" spans="1:2" x14ac:dyDescent="0.25">
      <c r="A141" s="12">
        <v>45075</v>
      </c>
      <c r="B141" s="18">
        <v>14.52</v>
      </c>
    </row>
    <row r="142" spans="1:2" x14ac:dyDescent="0.25">
      <c r="A142" s="12">
        <v>45082</v>
      </c>
      <c r="B142" s="18">
        <v>15.02</v>
      </c>
    </row>
    <row r="143" spans="1:2" x14ac:dyDescent="0.25">
      <c r="A143" s="12">
        <v>45089</v>
      </c>
      <c r="B143" s="18">
        <v>16.299999</v>
      </c>
    </row>
    <row r="144" spans="1:2" x14ac:dyDescent="0.25">
      <c r="A144" s="12">
        <v>45096</v>
      </c>
      <c r="B144" s="18">
        <v>14.03</v>
      </c>
    </row>
    <row r="145" spans="1:2" x14ac:dyDescent="0.25">
      <c r="A145" s="12">
        <v>45103</v>
      </c>
      <c r="B145" s="18">
        <v>15.33</v>
      </c>
    </row>
    <row r="146" spans="1:2" x14ac:dyDescent="0.25">
      <c r="A146" s="12">
        <v>45110</v>
      </c>
      <c r="B146" s="18">
        <v>15.34</v>
      </c>
    </row>
    <row r="147" spans="1:2" x14ac:dyDescent="0.25">
      <c r="A147" s="12">
        <v>45117</v>
      </c>
      <c r="B147" s="18">
        <v>16.399999999999999</v>
      </c>
    </row>
    <row r="148" spans="1:2" x14ac:dyDescent="0.25">
      <c r="A148" s="12">
        <v>45124</v>
      </c>
      <c r="B148" s="18">
        <v>16.43</v>
      </c>
    </row>
    <row r="149" spans="1:2" x14ac:dyDescent="0.25">
      <c r="A149" s="12">
        <v>45131</v>
      </c>
      <c r="B149" s="18">
        <v>17.809999000000001</v>
      </c>
    </row>
    <row r="150" spans="1:2" x14ac:dyDescent="0.25">
      <c r="A150" s="12">
        <v>45138</v>
      </c>
      <c r="B150" s="18">
        <v>18.200001</v>
      </c>
    </row>
    <row r="151" spans="1:2" x14ac:dyDescent="0.25">
      <c r="A151" s="12">
        <v>45145</v>
      </c>
      <c r="B151" s="18">
        <v>15.41</v>
      </c>
    </row>
    <row r="152" spans="1:2" x14ac:dyDescent="0.25">
      <c r="A152" s="12">
        <v>45152</v>
      </c>
      <c r="B152" s="18">
        <v>14.4</v>
      </c>
    </row>
    <row r="153" spans="1:2" x14ac:dyDescent="0.25">
      <c r="A153" s="12">
        <v>45159</v>
      </c>
      <c r="B153" s="18">
        <v>14.53</v>
      </c>
    </row>
    <row r="154" spans="1:2" x14ac:dyDescent="0.25">
      <c r="A154" s="12">
        <v>45166</v>
      </c>
      <c r="B154" s="18">
        <v>15.18</v>
      </c>
    </row>
    <row r="155" spans="1:2" x14ac:dyDescent="0.25">
      <c r="A155" s="12">
        <v>45173</v>
      </c>
      <c r="B155" s="18">
        <v>15.13</v>
      </c>
    </row>
    <row r="156" spans="1:2" x14ac:dyDescent="0.25">
      <c r="A156" s="12">
        <v>45180</v>
      </c>
      <c r="B156" s="18">
        <v>15.33</v>
      </c>
    </row>
    <row r="157" spans="1:2" x14ac:dyDescent="0.25">
      <c r="A157" s="12">
        <v>45187</v>
      </c>
      <c r="B157" s="18">
        <v>14.13</v>
      </c>
    </row>
    <row r="158" spans="1:2" x14ac:dyDescent="0.25">
      <c r="A158" s="12">
        <v>45194</v>
      </c>
      <c r="B158" s="18">
        <v>16</v>
      </c>
    </row>
    <row r="159" spans="1:2" x14ac:dyDescent="0.25">
      <c r="A159" s="12">
        <v>45201</v>
      </c>
      <c r="B159" s="18">
        <v>16.610001</v>
      </c>
    </row>
    <row r="160" spans="1:2" x14ac:dyDescent="0.25">
      <c r="A160" s="12">
        <v>45208</v>
      </c>
      <c r="B160" s="18">
        <v>17.360001</v>
      </c>
    </row>
    <row r="161" spans="1:2" x14ac:dyDescent="0.25">
      <c r="A161" s="12">
        <v>45215</v>
      </c>
      <c r="B161" s="18">
        <v>16.110001</v>
      </c>
    </row>
    <row r="162" spans="1:2" x14ac:dyDescent="0.25">
      <c r="A162" s="12">
        <v>45222</v>
      </c>
      <c r="B162" s="18">
        <v>15.07</v>
      </c>
    </row>
    <row r="163" spans="1:2" x14ac:dyDescent="0.25">
      <c r="A163" s="12">
        <v>45229</v>
      </c>
      <c r="B163" s="18">
        <v>18.889999</v>
      </c>
    </row>
    <row r="164" spans="1:2" x14ac:dyDescent="0.25">
      <c r="A164" s="12">
        <v>45236</v>
      </c>
      <c r="B164" s="18">
        <v>19.670000000000002</v>
      </c>
    </row>
    <row r="165" spans="1:2" x14ac:dyDescent="0.25">
      <c r="A165" s="12">
        <v>45243</v>
      </c>
      <c r="B165" s="18">
        <v>20.49</v>
      </c>
    </row>
    <row r="166" spans="1:2" x14ac:dyDescent="0.25">
      <c r="A166" s="12">
        <v>45250</v>
      </c>
      <c r="B166" s="18">
        <v>19.200001</v>
      </c>
    </row>
    <row r="167" spans="1:2" x14ac:dyDescent="0.25">
      <c r="A167" s="12">
        <v>45257</v>
      </c>
      <c r="B167" s="18">
        <v>20.27</v>
      </c>
    </row>
    <row r="168" spans="1:2" x14ac:dyDescent="0.25">
      <c r="A168" s="12">
        <v>45264</v>
      </c>
      <c r="B168" s="18">
        <v>17.77</v>
      </c>
    </row>
    <row r="169" spans="1:2" x14ac:dyDescent="0.25">
      <c r="A169" s="12">
        <v>45271</v>
      </c>
      <c r="B169" s="18">
        <v>18.200001</v>
      </c>
    </row>
    <row r="170" spans="1:2" x14ac:dyDescent="0.25">
      <c r="A170" s="12">
        <v>45278</v>
      </c>
      <c r="B170" s="18">
        <v>17.41</v>
      </c>
    </row>
    <row r="171" spans="1:2" x14ac:dyDescent="0.25">
      <c r="A171" s="12">
        <v>45285</v>
      </c>
      <c r="B171" s="18">
        <v>17.170000000000002</v>
      </c>
    </row>
    <row r="172" spans="1:2" x14ac:dyDescent="0.25">
      <c r="A172" s="12">
        <v>45292</v>
      </c>
      <c r="B172" s="18">
        <v>15.98</v>
      </c>
    </row>
    <row r="173" spans="1:2" x14ac:dyDescent="0.25">
      <c r="A173" s="12">
        <v>45299</v>
      </c>
      <c r="B173" s="18">
        <v>16.760000000000002</v>
      </c>
    </row>
    <row r="174" spans="1:2" x14ac:dyDescent="0.25">
      <c r="A174" s="12">
        <v>45306</v>
      </c>
      <c r="B174" s="18">
        <v>16.780000999999999</v>
      </c>
    </row>
    <row r="175" spans="1:2" x14ac:dyDescent="0.25">
      <c r="A175" s="12">
        <v>45313</v>
      </c>
      <c r="B175" s="18">
        <v>16.350000000000001</v>
      </c>
    </row>
    <row r="176" spans="1:2" x14ac:dyDescent="0.25">
      <c r="A176" s="12">
        <v>45320</v>
      </c>
      <c r="B176" s="18">
        <v>17.02</v>
      </c>
    </row>
    <row r="177" spans="1:2" x14ac:dyDescent="0.25">
      <c r="A177" s="12">
        <v>45327</v>
      </c>
      <c r="B177" s="18">
        <v>24.379999000000002</v>
      </c>
    </row>
    <row r="178" spans="1:2" x14ac:dyDescent="0.25">
      <c r="A178" s="12">
        <v>45334</v>
      </c>
      <c r="B178" s="18">
        <v>24.440000999999999</v>
      </c>
    </row>
    <row r="179" spans="1:2" x14ac:dyDescent="0.25">
      <c r="A179" s="12">
        <v>45341</v>
      </c>
      <c r="B179" s="18">
        <v>22.969999000000001</v>
      </c>
    </row>
    <row r="180" spans="1:2" x14ac:dyDescent="0.25">
      <c r="A180" s="12">
        <v>45348</v>
      </c>
      <c r="B180" s="18">
        <v>24.93</v>
      </c>
    </row>
    <row r="181" spans="1:2" x14ac:dyDescent="0.25">
      <c r="A181" s="12">
        <v>45355</v>
      </c>
      <c r="B181" s="18">
        <v>26.040001</v>
      </c>
    </row>
    <row r="182" spans="1:2" x14ac:dyDescent="0.25">
      <c r="A182" s="12">
        <v>45362</v>
      </c>
      <c r="B182" s="18">
        <v>23.49</v>
      </c>
    </row>
    <row r="183" spans="1:2" x14ac:dyDescent="0.25">
      <c r="A183" s="12">
        <v>45369</v>
      </c>
      <c r="B183" s="18">
        <v>24.18</v>
      </c>
    </row>
    <row r="184" spans="1:2" x14ac:dyDescent="0.25">
      <c r="A184" s="12">
        <v>45376</v>
      </c>
      <c r="B184" s="18">
        <v>24.51</v>
      </c>
    </row>
    <row r="185" spans="1:2" x14ac:dyDescent="0.25">
      <c r="A185" s="12"/>
      <c r="B185" s="18"/>
    </row>
    <row r="186" spans="1:2" x14ac:dyDescent="0.25">
      <c r="A186" s="12"/>
      <c r="B186" s="18"/>
    </row>
    <row r="187" spans="1:2" x14ac:dyDescent="0.25">
      <c r="A187" s="12"/>
      <c r="B187" s="18"/>
    </row>
    <row r="188" spans="1:2" x14ac:dyDescent="0.25">
      <c r="A188" s="12"/>
      <c r="B188" s="18"/>
    </row>
    <row r="189" spans="1:2" x14ac:dyDescent="0.25">
      <c r="A189" s="12"/>
      <c r="B189" s="18"/>
    </row>
    <row r="190" spans="1:2" x14ac:dyDescent="0.25">
      <c r="A190" s="12"/>
      <c r="B190" s="18"/>
    </row>
    <row r="191" spans="1:2" x14ac:dyDescent="0.25">
      <c r="A191" s="12"/>
      <c r="B191" s="18"/>
    </row>
    <row r="192" spans="1:2" x14ac:dyDescent="0.25">
      <c r="A192" s="12"/>
      <c r="B192" s="18"/>
    </row>
    <row r="193" spans="1:2" x14ac:dyDescent="0.25">
      <c r="A193" s="12"/>
      <c r="B193" s="18"/>
    </row>
    <row r="194" spans="1:2" x14ac:dyDescent="0.25">
      <c r="A194" s="12"/>
      <c r="B194" s="18"/>
    </row>
    <row r="195" spans="1:2" x14ac:dyDescent="0.25">
      <c r="A195" s="12"/>
      <c r="B195" s="18"/>
    </row>
    <row r="196" spans="1:2" x14ac:dyDescent="0.25">
      <c r="A196" s="12"/>
      <c r="B196" s="18"/>
    </row>
    <row r="197" spans="1:2" x14ac:dyDescent="0.25">
      <c r="A197" s="12"/>
      <c r="B197" s="18"/>
    </row>
    <row r="198" spans="1:2" x14ac:dyDescent="0.25">
      <c r="A198" s="12"/>
      <c r="B198" s="18"/>
    </row>
    <row r="199" spans="1:2" x14ac:dyDescent="0.25">
      <c r="A199" s="12"/>
      <c r="B199" s="18"/>
    </row>
    <row r="200" spans="1:2" x14ac:dyDescent="0.25">
      <c r="A200" s="12"/>
      <c r="B200" s="18"/>
    </row>
    <row r="201" spans="1:2" x14ac:dyDescent="0.25">
      <c r="A201" s="12"/>
      <c r="B201" s="18"/>
    </row>
    <row r="202" spans="1:2" x14ac:dyDescent="0.25">
      <c r="A202" s="12"/>
      <c r="B202" s="18"/>
    </row>
    <row r="203" spans="1:2" x14ac:dyDescent="0.25">
      <c r="A203" s="12"/>
      <c r="B203" s="18"/>
    </row>
    <row r="204" spans="1:2" x14ac:dyDescent="0.25">
      <c r="A204" s="12"/>
      <c r="B204" s="18"/>
    </row>
    <row r="205" spans="1:2" x14ac:dyDescent="0.25">
      <c r="A205" s="12"/>
      <c r="B205" s="18"/>
    </row>
    <row r="206" spans="1:2" x14ac:dyDescent="0.25">
      <c r="A206" s="12"/>
      <c r="B206" s="18"/>
    </row>
    <row r="207" spans="1:2" x14ac:dyDescent="0.25">
      <c r="A207" s="12"/>
      <c r="B207" s="18"/>
    </row>
    <row r="208" spans="1:2" x14ac:dyDescent="0.25">
      <c r="A208" s="12"/>
      <c r="B208" s="18"/>
    </row>
    <row r="209" spans="1:2" x14ac:dyDescent="0.25">
      <c r="A209" s="12"/>
      <c r="B209" s="18"/>
    </row>
    <row r="210" spans="1:2" x14ac:dyDescent="0.25">
      <c r="A210" s="12"/>
      <c r="B210" s="18"/>
    </row>
    <row r="211" spans="1:2" x14ac:dyDescent="0.25">
      <c r="A211" s="12"/>
      <c r="B211" s="18"/>
    </row>
    <row r="212" spans="1:2" x14ac:dyDescent="0.25">
      <c r="A212" s="12"/>
      <c r="B212" s="18"/>
    </row>
    <row r="213" spans="1:2" x14ac:dyDescent="0.25">
      <c r="A213" s="12"/>
      <c r="B213" s="18"/>
    </row>
    <row r="214" spans="1:2" x14ac:dyDescent="0.25">
      <c r="A214" s="12"/>
      <c r="B214" s="18"/>
    </row>
    <row r="215" spans="1:2" x14ac:dyDescent="0.25">
      <c r="A215" s="12"/>
      <c r="B215" s="18"/>
    </row>
    <row r="216" spans="1:2" x14ac:dyDescent="0.25">
      <c r="A216" s="12"/>
      <c r="B216" s="18"/>
    </row>
    <row r="217" spans="1:2" x14ac:dyDescent="0.25">
      <c r="A217" s="12"/>
      <c r="B217" s="18"/>
    </row>
    <row r="218" spans="1:2" x14ac:dyDescent="0.25">
      <c r="A218" s="12"/>
      <c r="B218" s="18"/>
    </row>
    <row r="219" spans="1:2" x14ac:dyDescent="0.25">
      <c r="A219" s="12"/>
      <c r="B219" s="18"/>
    </row>
    <row r="220" spans="1:2" x14ac:dyDescent="0.25">
      <c r="A220" s="12"/>
      <c r="B220" s="18"/>
    </row>
    <row r="221" spans="1:2" x14ac:dyDescent="0.25">
      <c r="A221" s="12"/>
      <c r="B221" s="18"/>
    </row>
    <row r="222" spans="1:2" x14ac:dyDescent="0.25">
      <c r="A222" s="12"/>
      <c r="B222" s="18"/>
    </row>
    <row r="223" spans="1:2" x14ac:dyDescent="0.25">
      <c r="A223" s="12"/>
      <c r="B223" s="18"/>
    </row>
    <row r="224" spans="1:2" x14ac:dyDescent="0.25">
      <c r="A224" s="12"/>
      <c r="B224" s="18"/>
    </row>
    <row r="225" spans="1:2" x14ac:dyDescent="0.25">
      <c r="A225" s="12"/>
      <c r="B225" s="18"/>
    </row>
    <row r="226" spans="1:2" x14ac:dyDescent="0.25">
      <c r="A226" s="12"/>
      <c r="B226" s="18"/>
    </row>
    <row r="227" spans="1:2" x14ac:dyDescent="0.25">
      <c r="A227" s="12"/>
      <c r="B227" s="18"/>
    </row>
    <row r="228" spans="1:2" x14ac:dyDescent="0.25">
      <c r="A228" s="12"/>
      <c r="B228" s="18"/>
    </row>
    <row r="229" spans="1:2" x14ac:dyDescent="0.25">
      <c r="A229" s="12"/>
      <c r="B229" s="18"/>
    </row>
    <row r="230" spans="1:2" x14ac:dyDescent="0.25">
      <c r="A230" s="12"/>
      <c r="B230" s="18"/>
    </row>
    <row r="231" spans="1:2" x14ac:dyDescent="0.25">
      <c r="A231" s="12"/>
      <c r="B231" s="18"/>
    </row>
    <row r="232" spans="1:2" x14ac:dyDescent="0.25">
      <c r="A232" s="12"/>
      <c r="B232" s="18"/>
    </row>
    <row r="233" spans="1:2" x14ac:dyDescent="0.25">
      <c r="A233" s="12"/>
      <c r="B233" s="18"/>
    </row>
    <row r="234" spans="1:2" x14ac:dyDescent="0.25">
      <c r="A234" s="12"/>
      <c r="B234" s="18"/>
    </row>
    <row r="235" spans="1:2" x14ac:dyDescent="0.25">
      <c r="A235" s="12"/>
      <c r="B235" s="18"/>
    </row>
    <row r="236" spans="1:2" x14ac:dyDescent="0.25">
      <c r="A236" s="12"/>
      <c r="B236" s="18"/>
    </row>
    <row r="237" spans="1:2" x14ac:dyDescent="0.25">
      <c r="A237" s="12"/>
      <c r="B237" s="18"/>
    </row>
    <row r="238" spans="1:2" x14ac:dyDescent="0.25">
      <c r="A238" s="12"/>
      <c r="B238" s="18"/>
    </row>
    <row r="239" spans="1:2" x14ac:dyDescent="0.25">
      <c r="A239" s="12"/>
      <c r="B239" s="18"/>
    </row>
    <row r="240" spans="1:2" x14ac:dyDescent="0.25">
      <c r="A240" s="12"/>
      <c r="B240" s="18"/>
    </row>
    <row r="241" spans="1:2" x14ac:dyDescent="0.25">
      <c r="A241" s="12"/>
      <c r="B241" s="18"/>
    </row>
    <row r="242" spans="1:2" x14ac:dyDescent="0.25">
      <c r="A242" s="12"/>
      <c r="B242" s="18"/>
    </row>
    <row r="243" spans="1:2" x14ac:dyDescent="0.25">
      <c r="A243" s="12"/>
      <c r="B243" s="18"/>
    </row>
    <row r="244" spans="1:2" x14ac:dyDescent="0.25">
      <c r="A244" s="12"/>
      <c r="B244" s="18"/>
    </row>
    <row r="245" spans="1:2" x14ac:dyDescent="0.25">
      <c r="A245" s="12"/>
      <c r="B245" s="18"/>
    </row>
    <row r="246" spans="1:2" x14ac:dyDescent="0.25">
      <c r="A246" s="12"/>
      <c r="B246" s="18"/>
    </row>
    <row r="247" spans="1:2" x14ac:dyDescent="0.25">
      <c r="A247" s="12"/>
      <c r="B247" s="18"/>
    </row>
    <row r="248" spans="1:2" x14ac:dyDescent="0.25">
      <c r="A248" s="12"/>
      <c r="B248" s="18"/>
    </row>
    <row r="249" spans="1:2" x14ac:dyDescent="0.25">
      <c r="A249" s="12"/>
      <c r="B249" s="18"/>
    </row>
    <row r="250" spans="1:2" x14ac:dyDescent="0.25">
      <c r="A250" s="12"/>
      <c r="B250" s="18"/>
    </row>
    <row r="251" spans="1:2" x14ac:dyDescent="0.25">
      <c r="A251" s="12"/>
      <c r="B251" s="18"/>
    </row>
    <row r="252" spans="1:2" x14ac:dyDescent="0.25">
      <c r="A252" s="12"/>
      <c r="B252" s="18"/>
    </row>
    <row r="253" spans="1:2" x14ac:dyDescent="0.25">
      <c r="A253" s="12"/>
      <c r="B253" s="18"/>
    </row>
    <row r="254" spans="1:2" x14ac:dyDescent="0.25">
      <c r="A254" s="12"/>
      <c r="B254" s="18"/>
    </row>
    <row r="255" spans="1:2" x14ac:dyDescent="0.25">
      <c r="A255" s="12"/>
      <c r="B255" s="18"/>
    </row>
    <row r="256" spans="1:2" x14ac:dyDescent="0.25">
      <c r="A256" s="12"/>
      <c r="B256" s="18"/>
    </row>
    <row r="257" spans="1:2" x14ac:dyDescent="0.25">
      <c r="A257" s="12"/>
      <c r="B257" s="18"/>
    </row>
    <row r="258" spans="1:2" x14ac:dyDescent="0.25">
      <c r="A258" s="12"/>
      <c r="B258" s="18"/>
    </row>
    <row r="259" spans="1:2" x14ac:dyDescent="0.25">
      <c r="A259" s="12"/>
      <c r="B259" s="18"/>
    </row>
    <row r="260" spans="1:2" x14ac:dyDescent="0.25">
      <c r="A260" s="12"/>
      <c r="B260" s="18"/>
    </row>
    <row r="261" spans="1:2" x14ac:dyDescent="0.25">
      <c r="A261" s="12"/>
      <c r="B261" s="18"/>
    </row>
    <row r="262" spans="1:2" x14ac:dyDescent="0.25">
      <c r="A262" s="12"/>
      <c r="B262" s="18"/>
    </row>
    <row r="263" spans="1:2" x14ac:dyDescent="0.25">
      <c r="A263" s="12"/>
      <c r="B263" s="18"/>
    </row>
    <row r="264" spans="1:2" x14ac:dyDescent="0.25">
      <c r="A264" s="12"/>
      <c r="B264" s="18"/>
    </row>
    <row r="265" spans="1:2" x14ac:dyDescent="0.25">
      <c r="A265" s="12"/>
      <c r="B265" s="18"/>
    </row>
    <row r="266" spans="1:2" x14ac:dyDescent="0.25">
      <c r="A266" s="12"/>
      <c r="B266" s="18"/>
    </row>
    <row r="267" spans="1:2" x14ac:dyDescent="0.25">
      <c r="A267" s="12"/>
      <c r="B267" s="18"/>
    </row>
    <row r="268" spans="1:2" x14ac:dyDescent="0.25">
      <c r="A268" s="12"/>
      <c r="B268" s="18"/>
    </row>
    <row r="269" spans="1:2" x14ac:dyDescent="0.25">
      <c r="A269" s="12"/>
      <c r="B269" s="18"/>
    </row>
    <row r="270" spans="1:2" x14ac:dyDescent="0.25">
      <c r="A270" s="12"/>
      <c r="B270" s="18"/>
    </row>
    <row r="271" spans="1:2" x14ac:dyDescent="0.25">
      <c r="A271" s="12"/>
      <c r="B271" s="18"/>
    </row>
    <row r="272" spans="1:2" x14ac:dyDescent="0.25">
      <c r="A272" s="12"/>
      <c r="B272" s="18"/>
    </row>
    <row r="273" spans="1:2" x14ac:dyDescent="0.25">
      <c r="A273" s="12"/>
      <c r="B273" s="18"/>
    </row>
    <row r="274" spans="1:2" x14ac:dyDescent="0.25">
      <c r="A274" s="12"/>
      <c r="B274" s="18"/>
    </row>
    <row r="275" spans="1:2" x14ac:dyDescent="0.25">
      <c r="A275" s="12"/>
      <c r="B275" s="18"/>
    </row>
    <row r="276" spans="1:2" x14ac:dyDescent="0.25">
      <c r="A276" s="12"/>
      <c r="B276" s="18"/>
    </row>
    <row r="277" spans="1:2" x14ac:dyDescent="0.25">
      <c r="A277" s="12"/>
      <c r="B277" s="18"/>
    </row>
    <row r="278" spans="1:2" x14ac:dyDescent="0.25">
      <c r="A278" s="12"/>
      <c r="B278" s="18"/>
    </row>
    <row r="279" spans="1:2" x14ac:dyDescent="0.25">
      <c r="A279" s="12"/>
      <c r="B279" s="18"/>
    </row>
    <row r="280" spans="1:2" x14ac:dyDescent="0.25">
      <c r="A280" s="12"/>
      <c r="B280" s="18"/>
    </row>
    <row r="281" spans="1:2" x14ac:dyDescent="0.25">
      <c r="A281" s="12"/>
      <c r="B281" s="18"/>
    </row>
    <row r="282" spans="1:2" x14ac:dyDescent="0.25">
      <c r="A282" s="12"/>
      <c r="B282" s="18"/>
    </row>
    <row r="283" spans="1:2" x14ac:dyDescent="0.25">
      <c r="A283" s="12"/>
      <c r="B283" s="18"/>
    </row>
    <row r="284" spans="1:2" x14ac:dyDescent="0.25">
      <c r="A284" s="12"/>
      <c r="B284" s="18"/>
    </row>
    <row r="285" spans="1:2" x14ac:dyDescent="0.25">
      <c r="A285" s="12"/>
      <c r="B285" s="18"/>
    </row>
    <row r="286" spans="1:2" x14ac:dyDescent="0.25">
      <c r="A286" s="12"/>
      <c r="B286" s="18"/>
    </row>
    <row r="287" spans="1:2" x14ac:dyDescent="0.25">
      <c r="A287" s="12"/>
      <c r="B287" s="18"/>
    </row>
    <row r="288" spans="1:2" x14ac:dyDescent="0.25">
      <c r="A288" s="12"/>
      <c r="B288" s="18"/>
    </row>
    <row r="289" spans="1:2" x14ac:dyDescent="0.25">
      <c r="A289" s="12"/>
      <c r="B289" s="18"/>
    </row>
    <row r="290" spans="1:2" x14ac:dyDescent="0.25">
      <c r="A290" s="12"/>
      <c r="B290" s="18"/>
    </row>
    <row r="291" spans="1:2" x14ac:dyDescent="0.25">
      <c r="A291" s="12"/>
      <c r="B291" s="18"/>
    </row>
    <row r="292" spans="1:2" x14ac:dyDescent="0.25">
      <c r="A292" s="12"/>
      <c r="B292" s="18"/>
    </row>
    <row r="293" spans="1:2" x14ac:dyDescent="0.25">
      <c r="A293" s="12"/>
      <c r="B293" s="18"/>
    </row>
    <row r="294" spans="1:2" x14ac:dyDescent="0.25">
      <c r="A294" s="12"/>
      <c r="B294" s="18"/>
    </row>
    <row r="295" spans="1:2" x14ac:dyDescent="0.25">
      <c r="A295" s="12"/>
      <c r="B295" s="18"/>
    </row>
    <row r="296" spans="1:2" x14ac:dyDescent="0.25">
      <c r="A296" s="12"/>
      <c r="B296" s="18"/>
    </row>
    <row r="297" spans="1:2" x14ac:dyDescent="0.25">
      <c r="A297" s="12"/>
      <c r="B297" s="18"/>
    </row>
    <row r="298" spans="1:2" x14ac:dyDescent="0.25">
      <c r="A298" s="12"/>
      <c r="B298" s="18"/>
    </row>
    <row r="299" spans="1:2" x14ac:dyDescent="0.25">
      <c r="A299" s="12"/>
      <c r="B299" s="18"/>
    </row>
    <row r="300" spans="1:2" x14ac:dyDescent="0.25">
      <c r="A300" s="12"/>
      <c r="B300" s="18"/>
    </row>
    <row r="301" spans="1:2" x14ac:dyDescent="0.25">
      <c r="A301" s="12"/>
      <c r="B301" s="18"/>
    </row>
    <row r="302" spans="1:2" x14ac:dyDescent="0.25">
      <c r="A302" s="12"/>
      <c r="B302" s="18"/>
    </row>
    <row r="303" spans="1:2" x14ac:dyDescent="0.25">
      <c r="A303" s="12"/>
      <c r="B303" s="18"/>
    </row>
    <row r="304" spans="1:2" x14ac:dyDescent="0.25">
      <c r="A304" s="12"/>
      <c r="B304" s="18"/>
    </row>
    <row r="305" spans="1:2" x14ac:dyDescent="0.25">
      <c r="A305" s="12"/>
      <c r="B305" s="18"/>
    </row>
    <row r="306" spans="1:2" x14ac:dyDescent="0.25">
      <c r="A306" s="12"/>
      <c r="B306" s="18"/>
    </row>
    <row r="307" spans="1:2" x14ac:dyDescent="0.25">
      <c r="A307" s="12"/>
      <c r="B307" s="18"/>
    </row>
    <row r="308" spans="1:2" x14ac:dyDescent="0.25">
      <c r="A308" s="12"/>
      <c r="B308" s="18"/>
    </row>
    <row r="309" spans="1:2" x14ac:dyDescent="0.25">
      <c r="A309" s="12"/>
      <c r="B309" s="18"/>
    </row>
    <row r="310" spans="1:2" x14ac:dyDescent="0.25">
      <c r="A310" s="12"/>
      <c r="B310" s="18"/>
    </row>
    <row r="311" spans="1:2" x14ac:dyDescent="0.25">
      <c r="A311" s="12"/>
      <c r="B311" s="18"/>
    </row>
    <row r="312" spans="1:2" x14ac:dyDescent="0.25">
      <c r="A312" s="12"/>
      <c r="B312" s="18"/>
    </row>
    <row r="313" spans="1:2" x14ac:dyDescent="0.25">
      <c r="A313" s="12"/>
      <c r="B313" s="18"/>
    </row>
    <row r="314" spans="1:2" x14ac:dyDescent="0.25">
      <c r="A314" s="12"/>
      <c r="B314" s="18"/>
    </row>
    <row r="315" spans="1:2" x14ac:dyDescent="0.25">
      <c r="A315" s="12"/>
      <c r="B315" s="18"/>
    </row>
    <row r="316" spans="1:2" x14ac:dyDescent="0.25">
      <c r="A316" s="12"/>
      <c r="B316" s="18"/>
    </row>
    <row r="317" spans="1:2" x14ac:dyDescent="0.25">
      <c r="A317" s="12"/>
      <c r="B317" s="18"/>
    </row>
    <row r="318" spans="1:2" x14ac:dyDescent="0.25">
      <c r="A318" s="12"/>
      <c r="B318" s="18"/>
    </row>
    <row r="319" spans="1:2" x14ac:dyDescent="0.25">
      <c r="A319" s="12"/>
      <c r="B319" s="18"/>
    </row>
    <row r="320" spans="1:2" x14ac:dyDescent="0.25">
      <c r="A320" s="12"/>
      <c r="B320" s="18"/>
    </row>
    <row r="321" spans="1:2" x14ac:dyDescent="0.25">
      <c r="A321" s="12"/>
      <c r="B321" s="18"/>
    </row>
    <row r="322" spans="1:2" x14ac:dyDescent="0.25">
      <c r="A322" s="12"/>
      <c r="B322" s="18"/>
    </row>
    <row r="323" spans="1:2" x14ac:dyDescent="0.25">
      <c r="A323" s="12"/>
      <c r="B323" s="18"/>
    </row>
    <row r="324" spans="1:2" x14ac:dyDescent="0.25">
      <c r="A324" s="12"/>
      <c r="B324" s="18"/>
    </row>
    <row r="325" spans="1:2" x14ac:dyDescent="0.25">
      <c r="A325" s="12"/>
      <c r="B325" s="18"/>
    </row>
    <row r="326" spans="1:2" x14ac:dyDescent="0.25">
      <c r="A326" s="12"/>
      <c r="B326" s="18"/>
    </row>
    <row r="327" spans="1:2" x14ac:dyDescent="0.25">
      <c r="A327" s="12"/>
      <c r="B327" s="18"/>
    </row>
    <row r="328" spans="1:2" x14ac:dyDescent="0.25">
      <c r="A328" s="12"/>
      <c r="B328" s="18"/>
    </row>
    <row r="329" spans="1:2" x14ac:dyDescent="0.25">
      <c r="A329" s="12"/>
      <c r="B329" s="18"/>
    </row>
    <row r="330" spans="1:2" x14ac:dyDescent="0.25">
      <c r="A330" s="12"/>
      <c r="B330" s="18"/>
    </row>
    <row r="331" spans="1:2" x14ac:dyDescent="0.25">
      <c r="A331" s="12"/>
      <c r="B331" s="18"/>
    </row>
    <row r="332" spans="1:2" x14ac:dyDescent="0.25">
      <c r="A332" s="12"/>
      <c r="B332" s="18"/>
    </row>
    <row r="333" spans="1:2" x14ac:dyDescent="0.25">
      <c r="A333" s="12"/>
      <c r="B333" s="18"/>
    </row>
    <row r="334" spans="1:2" x14ac:dyDescent="0.25">
      <c r="A334" s="12"/>
      <c r="B334" s="18"/>
    </row>
    <row r="335" spans="1:2" x14ac:dyDescent="0.25">
      <c r="A335" s="12"/>
      <c r="B335" s="18"/>
    </row>
    <row r="336" spans="1:2" x14ac:dyDescent="0.25">
      <c r="A336" s="12"/>
      <c r="B336" s="18"/>
    </row>
    <row r="337" spans="1:2" x14ac:dyDescent="0.25">
      <c r="A337" s="12"/>
      <c r="B337" s="18"/>
    </row>
    <row r="338" spans="1:2" x14ac:dyDescent="0.25">
      <c r="A338" s="12"/>
      <c r="B338" s="18"/>
    </row>
    <row r="339" spans="1:2" x14ac:dyDescent="0.25">
      <c r="A339" s="12"/>
      <c r="B339" s="18"/>
    </row>
    <row r="340" spans="1:2" x14ac:dyDescent="0.25">
      <c r="A340" s="12"/>
      <c r="B340" s="18"/>
    </row>
    <row r="341" spans="1:2" x14ac:dyDescent="0.25">
      <c r="A341" s="12"/>
      <c r="B341" s="18"/>
    </row>
    <row r="342" spans="1:2" x14ac:dyDescent="0.25">
      <c r="A342" s="12"/>
      <c r="B342" s="18"/>
    </row>
    <row r="343" spans="1:2" x14ac:dyDescent="0.25">
      <c r="A343" s="12"/>
      <c r="B343" s="18"/>
    </row>
    <row r="344" spans="1:2" x14ac:dyDescent="0.25">
      <c r="A344" s="12"/>
      <c r="B344" s="18"/>
    </row>
    <row r="345" spans="1:2" x14ac:dyDescent="0.25">
      <c r="A345" s="12"/>
      <c r="B345" s="18"/>
    </row>
    <row r="346" spans="1:2" x14ac:dyDescent="0.25">
      <c r="A346" s="12"/>
      <c r="B346" s="18"/>
    </row>
    <row r="347" spans="1:2" x14ac:dyDescent="0.25">
      <c r="A347" s="12"/>
      <c r="B347" s="18"/>
    </row>
    <row r="348" spans="1:2" x14ac:dyDescent="0.25">
      <c r="A348" s="12"/>
      <c r="B348" s="18"/>
    </row>
    <row r="349" spans="1:2" x14ac:dyDescent="0.25">
      <c r="A349" s="12"/>
      <c r="B349" s="18"/>
    </row>
    <row r="350" spans="1:2" x14ac:dyDescent="0.25">
      <c r="A350" s="12"/>
      <c r="B350" s="18"/>
    </row>
    <row r="351" spans="1:2" x14ac:dyDescent="0.25">
      <c r="A351" s="12"/>
      <c r="B351" s="18"/>
    </row>
    <row r="352" spans="1:2" x14ac:dyDescent="0.25">
      <c r="A352" s="12"/>
      <c r="B352" s="18"/>
    </row>
    <row r="353" spans="1:2" x14ac:dyDescent="0.25">
      <c r="A353" s="12"/>
      <c r="B353" s="18"/>
    </row>
    <row r="354" spans="1:2" x14ac:dyDescent="0.25">
      <c r="A354" s="12"/>
      <c r="B354" s="18"/>
    </row>
    <row r="355" spans="1:2" x14ac:dyDescent="0.25">
      <c r="A355" s="12"/>
      <c r="B355" s="18"/>
    </row>
    <row r="356" spans="1:2" x14ac:dyDescent="0.25">
      <c r="A356" s="12"/>
      <c r="B356" s="18"/>
    </row>
    <row r="357" spans="1:2" x14ac:dyDescent="0.25">
      <c r="A357" s="12"/>
      <c r="B357" s="18"/>
    </row>
    <row r="358" spans="1:2" x14ac:dyDescent="0.25">
      <c r="A358" s="12"/>
      <c r="B358" s="18"/>
    </row>
    <row r="359" spans="1:2" x14ac:dyDescent="0.25">
      <c r="A359" s="12"/>
      <c r="B359" s="18"/>
    </row>
    <row r="360" spans="1:2" x14ac:dyDescent="0.25">
      <c r="A360" s="12"/>
      <c r="B360" s="18"/>
    </row>
    <row r="361" spans="1:2" x14ac:dyDescent="0.25">
      <c r="A361" s="12"/>
      <c r="B361" s="18"/>
    </row>
    <row r="362" spans="1:2" x14ac:dyDescent="0.25">
      <c r="A362" s="12"/>
      <c r="B362" s="18"/>
    </row>
    <row r="363" spans="1:2" x14ac:dyDescent="0.25">
      <c r="A363" s="12"/>
      <c r="B363" s="18"/>
    </row>
    <row r="364" spans="1:2" x14ac:dyDescent="0.25">
      <c r="A364" s="12"/>
      <c r="B364" s="18"/>
    </row>
    <row r="365" spans="1:2" x14ac:dyDescent="0.25">
      <c r="A365" s="12"/>
      <c r="B365" s="18"/>
    </row>
    <row r="366" spans="1:2" x14ac:dyDescent="0.25">
      <c r="A366" s="12"/>
      <c r="B366" s="18"/>
    </row>
    <row r="367" spans="1:2" x14ac:dyDescent="0.25">
      <c r="A367" s="12"/>
      <c r="B367" s="18"/>
    </row>
    <row r="368" spans="1:2" x14ac:dyDescent="0.25">
      <c r="A368" s="12"/>
      <c r="B368" s="18"/>
    </row>
    <row r="369" spans="1:2" x14ac:dyDescent="0.25">
      <c r="A369" s="12"/>
      <c r="B369" s="18"/>
    </row>
    <row r="370" spans="1:2" x14ac:dyDescent="0.25">
      <c r="A370" s="12"/>
      <c r="B370" s="18"/>
    </row>
    <row r="371" spans="1:2" x14ac:dyDescent="0.25">
      <c r="A371" s="12"/>
      <c r="B371" s="18"/>
    </row>
    <row r="372" spans="1:2" x14ac:dyDescent="0.25">
      <c r="A372" s="12"/>
      <c r="B372" s="18"/>
    </row>
    <row r="373" spans="1:2" x14ac:dyDescent="0.25">
      <c r="A373" s="12"/>
      <c r="B373" s="18"/>
    </row>
    <row r="374" spans="1:2" x14ac:dyDescent="0.25">
      <c r="A374" s="12"/>
      <c r="B374" s="18"/>
    </row>
    <row r="375" spans="1:2" x14ac:dyDescent="0.25">
      <c r="A375" s="12"/>
      <c r="B375" s="18"/>
    </row>
    <row r="376" spans="1:2" x14ac:dyDescent="0.25">
      <c r="A376" s="12"/>
      <c r="B376" s="18"/>
    </row>
    <row r="377" spans="1:2" x14ac:dyDescent="0.25">
      <c r="A377" s="12"/>
      <c r="B377" s="18"/>
    </row>
    <row r="378" spans="1:2" x14ac:dyDescent="0.25">
      <c r="A378" s="12"/>
      <c r="B378" s="18"/>
    </row>
    <row r="379" spans="1:2" x14ac:dyDescent="0.25">
      <c r="A379" s="12"/>
      <c r="B379" s="18"/>
    </row>
    <row r="380" spans="1:2" x14ac:dyDescent="0.25">
      <c r="A380" s="12"/>
      <c r="B380" s="18"/>
    </row>
    <row r="381" spans="1:2" x14ac:dyDescent="0.25">
      <c r="A381" s="12"/>
      <c r="B381" s="18"/>
    </row>
    <row r="382" spans="1:2" x14ac:dyDescent="0.25">
      <c r="A382" s="12"/>
      <c r="B382" s="18"/>
    </row>
    <row r="383" spans="1:2" x14ac:dyDescent="0.25">
      <c r="A383" s="12"/>
      <c r="B383" s="18"/>
    </row>
    <row r="384" spans="1:2" x14ac:dyDescent="0.25">
      <c r="A384" s="12"/>
      <c r="B384" s="18"/>
    </row>
    <row r="385" spans="1:2" x14ac:dyDescent="0.25">
      <c r="A385" s="12"/>
      <c r="B385" s="18"/>
    </row>
    <row r="386" spans="1:2" x14ac:dyDescent="0.25">
      <c r="A386" s="12"/>
      <c r="B386" s="18"/>
    </row>
    <row r="387" spans="1:2" x14ac:dyDescent="0.25">
      <c r="A387" s="12"/>
      <c r="B387" s="18"/>
    </row>
    <row r="388" spans="1:2" x14ac:dyDescent="0.25">
      <c r="A388" s="12"/>
      <c r="B388" s="18"/>
    </row>
    <row r="389" spans="1:2" x14ac:dyDescent="0.25">
      <c r="A389" s="12"/>
      <c r="B389" s="18"/>
    </row>
    <row r="390" spans="1:2" x14ac:dyDescent="0.25">
      <c r="A390" s="12"/>
      <c r="B390" s="18"/>
    </row>
    <row r="391" spans="1:2" x14ac:dyDescent="0.25">
      <c r="A391" s="12"/>
      <c r="B391" s="18"/>
    </row>
    <row r="392" spans="1:2" x14ac:dyDescent="0.25">
      <c r="A392" s="12"/>
      <c r="B392" s="18"/>
    </row>
    <row r="393" spans="1:2" x14ac:dyDescent="0.25">
      <c r="A393" s="12"/>
      <c r="B393" s="18"/>
    </row>
    <row r="394" spans="1:2" x14ac:dyDescent="0.25">
      <c r="A394" s="12"/>
      <c r="B394" s="18"/>
    </row>
    <row r="395" spans="1:2" x14ac:dyDescent="0.25">
      <c r="A395" s="12"/>
      <c r="B395" s="18"/>
    </row>
    <row r="396" spans="1:2" x14ac:dyDescent="0.25">
      <c r="A396" s="12"/>
      <c r="B396" s="18"/>
    </row>
    <row r="397" spans="1:2" x14ac:dyDescent="0.25">
      <c r="A397" s="12"/>
      <c r="B397" s="18"/>
    </row>
    <row r="398" spans="1:2" x14ac:dyDescent="0.25">
      <c r="A398" s="12"/>
      <c r="B398" s="18"/>
    </row>
    <row r="399" spans="1:2" x14ac:dyDescent="0.25">
      <c r="A399" s="12"/>
      <c r="B399" s="18"/>
    </row>
    <row r="400" spans="1:2" x14ac:dyDescent="0.25">
      <c r="A400" s="12"/>
      <c r="B400" s="18"/>
    </row>
    <row r="401" spans="1:2" x14ac:dyDescent="0.25">
      <c r="A401" s="12"/>
      <c r="B401" s="18"/>
    </row>
    <row r="402" spans="1:2" x14ac:dyDescent="0.25">
      <c r="A402" s="12"/>
      <c r="B402" s="18"/>
    </row>
    <row r="403" spans="1:2" x14ac:dyDescent="0.25">
      <c r="A403" s="12"/>
      <c r="B403" s="18"/>
    </row>
    <row r="404" spans="1:2" x14ac:dyDescent="0.25">
      <c r="A404" s="12"/>
      <c r="B404" s="18"/>
    </row>
    <row r="405" spans="1:2" x14ac:dyDescent="0.25">
      <c r="A405" s="12"/>
      <c r="B405" s="18"/>
    </row>
    <row r="406" spans="1:2" x14ac:dyDescent="0.25">
      <c r="A406" s="12"/>
      <c r="B406" s="18"/>
    </row>
    <row r="407" spans="1:2" x14ac:dyDescent="0.25">
      <c r="A407" s="12"/>
      <c r="B407" s="18"/>
    </row>
    <row r="408" spans="1:2" x14ac:dyDescent="0.25">
      <c r="A408" s="12"/>
      <c r="B408" s="18"/>
    </row>
    <row r="409" spans="1:2" x14ac:dyDescent="0.25">
      <c r="A409" s="12"/>
      <c r="B409" s="18"/>
    </row>
    <row r="410" spans="1:2" x14ac:dyDescent="0.25">
      <c r="A410" s="12"/>
      <c r="B410" s="18"/>
    </row>
    <row r="411" spans="1:2" x14ac:dyDescent="0.25">
      <c r="A411" s="12"/>
      <c r="B411" s="18"/>
    </row>
    <row r="412" spans="1:2" x14ac:dyDescent="0.25">
      <c r="A412" s="12"/>
      <c r="B412" s="18"/>
    </row>
    <row r="413" spans="1:2" x14ac:dyDescent="0.25">
      <c r="A413" s="12"/>
      <c r="B413" s="18"/>
    </row>
    <row r="414" spans="1:2" x14ac:dyDescent="0.25">
      <c r="A414" s="12"/>
      <c r="B414" s="18"/>
    </row>
    <row r="415" spans="1:2" x14ac:dyDescent="0.25">
      <c r="A415" s="12"/>
      <c r="B415" s="18"/>
    </row>
    <row r="416" spans="1:2" x14ac:dyDescent="0.25">
      <c r="A416" s="12"/>
      <c r="B416" s="18"/>
    </row>
    <row r="417" spans="1:2" x14ac:dyDescent="0.25">
      <c r="A417" s="12"/>
      <c r="B417" s="18"/>
    </row>
    <row r="418" spans="1:2" x14ac:dyDescent="0.25">
      <c r="A418" s="12"/>
      <c r="B418" s="18"/>
    </row>
    <row r="419" spans="1:2" x14ac:dyDescent="0.25">
      <c r="A419" s="12"/>
      <c r="B419" s="18"/>
    </row>
    <row r="420" spans="1:2" x14ac:dyDescent="0.25">
      <c r="A420" s="12"/>
      <c r="B420" s="18"/>
    </row>
    <row r="421" spans="1:2" x14ac:dyDescent="0.25">
      <c r="A421" s="12"/>
      <c r="B421" s="18"/>
    </row>
    <row r="422" spans="1:2" x14ac:dyDescent="0.25">
      <c r="A422" s="12"/>
      <c r="B422" s="18"/>
    </row>
    <row r="423" spans="1:2" x14ac:dyDescent="0.25">
      <c r="A423" s="12"/>
      <c r="B423" s="18"/>
    </row>
    <row r="424" spans="1:2" x14ac:dyDescent="0.25">
      <c r="A424" s="12"/>
      <c r="B424" s="18"/>
    </row>
    <row r="425" spans="1:2" x14ac:dyDescent="0.25">
      <c r="A425" s="12"/>
      <c r="B425" s="18"/>
    </row>
    <row r="426" spans="1:2" x14ac:dyDescent="0.25">
      <c r="A426" s="12"/>
      <c r="B426" s="18"/>
    </row>
    <row r="427" spans="1:2" x14ac:dyDescent="0.25">
      <c r="A427" s="12"/>
      <c r="B427" s="18"/>
    </row>
    <row r="428" spans="1:2" x14ac:dyDescent="0.25">
      <c r="A428" s="12"/>
      <c r="B428" s="18"/>
    </row>
    <row r="429" spans="1:2" x14ac:dyDescent="0.25">
      <c r="A429" s="12"/>
      <c r="B429" s="18"/>
    </row>
    <row r="430" spans="1:2" x14ac:dyDescent="0.25">
      <c r="A430" s="12"/>
      <c r="B430" s="18"/>
    </row>
    <row r="431" spans="1:2" x14ac:dyDescent="0.25">
      <c r="A431" s="12"/>
      <c r="B431" s="18"/>
    </row>
    <row r="432" spans="1:2" x14ac:dyDescent="0.25">
      <c r="A432" s="12"/>
      <c r="B432" s="18"/>
    </row>
    <row r="433" spans="1:2" x14ac:dyDescent="0.25">
      <c r="A433" s="12"/>
      <c r="B433" s="18"/>
    </row>
    <row r="434" spans="1:2" x14ac:dyDescent="0.25">
      <c r="A434" s="12"/>
      <c r="B434" s="18"/>
    </row>
    <row r="435" spans="1:2" x14ac:dyDescent="0.25">
      <c r="A435" s="12"/>
      <c r="B435" s="18"/>
    </row>
    <row r="436" spans="1:2" x14ac:dyDescent="0.25">
      <c r="A436" s="12"/>
      <c r="B436" s="18"/>
    </row>
    <row r="437" spans="1:2" x14ac:dyDescent="0.25">
      <c r="A437" s="12"/>
      <c r="B437" s="18"/>
    </row>
    <row r="438" spans="1:2" x14ac:dyDescent="0.25">
      <c r="A438" s="12"/>
      <c r="B438" s="18"/>
    </row>
    <row r="439" spans="1:2" x14ac:dyDescent="0.25">
      <c r="A439" s="12"/>
      <c r="B439" s="18"/>
    </row>
    <row r="440" spans="1:2" x14ac:dyDescent="0.25">
      <c r="A440" s="12"/>
      <c r="B440" s="18"/>
    </row>
    <row r="441" spans="1:2" x14ac:dyDescent="0.25">
      <c r="A441" s="12"/>
      <c r="B441" s="18"/>
    </row>
    <row r="442" spans="1:2" x14ac:dyDescent="0.25">
      <c r="A442" s="12"/>
      <c r="B442" s="18"/>
    </row>
    <row r="443" spans="1:2" x14ac:dyDescent="0.25">
      <c r="A443" s="12"/>
      <c r="B443" s="18"/>
    </row>
    <row r="444" spans="1:2" x14ac:dyDescent="0.25">
      <c r="A444" s="12"/>
      <c r="B444" s="18"/>
    </row>
    <row r="445" spans="1:2" x14ac:dyDescent="0.25">
      <c r="A445" s="12"/>
      <c r="B445" s="18"/>
    </row>
    <row r="446" spans="1:2" x14ac:dyDescent="0.25">
      <c r="A446" s="12"/>
      <c r="B446" s="18"/>
    </row>
    <row r="447" spans="1:2" x14ac:dyDescent="0.25">
      <c r="A447" s="12"/>
      <c r="B447" s="18"/>
    </row>
    <row r="448" spans="1:2" x14ac:dyDescent="0.25">
      <c r="A448" s="12"/>
      <c r="B448" s="18"/>
    </row>
    <row r="449" spans="1:2" x14ac:dyDescent="0.25">
      <c r="A449" s="12"/>
      <c r="B449" s="18"/>
    </row>
    <row r="450" spans="1:2" x14ac:dyDescent="0.25">
      <c r="A450" s="12"/>
      <c r="B450" s="18"/>
    </row>
    <row r="451" spans="1:2" x14ac:dyDescent="0.25">
      <c r="A451" s="12"/>
      <c r="B451" s="18"/>
    </row>
    <row r="452" spans="1:2" x14ac:dyDescent="0.25">
      <c r="A452" s="12"/>
      <c r="B452" s="18"/>
    </row>
    <row r="453" spans="1:2" x14ac:dyDescent="0.25">
      <c r="A453" s="12"/>
      <c r="B453" s="18"/>
    </row>
    <row r="454" spans="1:2" x14ac:dyDescent="0.25">
      <c r="A454" s="12"/>
      <c r="B454" s="18"/>
    </row>
    <row r="455" spans="1:2" x14ac:dyDescent="0.25">
      <c r="A455" s="12"/>
      <c r="B455" s="18"/>
    </row>
    <row r="456" spans="1:2" x14ac:dyDescent="0.25">
      <c r="A456" s="12"/>
      <c r="B456" s="18"/>
    </row>
    <row r="457" spans="1:2" x14ac:dyDescent="0.25">
      <c r="A457" s="12"/>
      <c r="B457" s="18"/>
    </row>
    <row r="458" spans="1:2" x14ac:dyDescent="0.25">
      <c r="A458" s="12"/>
      <c r="B458" s="18"/>
    </row>
    <row r="459" spans="1:2" x14ac:dyDescent="0.25">
      <c r="A459" s="12"/>
      <c r="B459" s="18"/>
    </row>
    <row r="460" spans="1:2" x14ac:dyDescent="0.25">
      <c r="A460" s="12"/>
      <c r="B460" s="18"/>
    </row>
    <row r="461" spans="1:2" x14ac:dyDescent="0.25">
      <c r="A461" s="12"/>
      <c r="B461" s="18"/>
    </row>
    <row r="462" spans="1:2" x14ac:dyDescent="0.25">
      <c r="A462" s="12"/>
      <c r="B462" s="18"/>
    </row>
    <row r="463" spans="1:2" x14ac:dyDescent="0.25">
      <c r="A463" s="12"/>
      <c r="B463" s="18"/>
    </row>
    <row r="464" spans="1:2" x14ac:dyDescent="0.25">
      <c r="A464" s="12"/>
      <c r="B464" s="18"/>
    </row>
    <row r="465" spans="1:2" x14ac:dyDescent="0.25">
      <c r="A465" s="12"/>
      <c r="B465" s="18"/>
    </row>
    <row r="466" spans="1:2" x14ac:dyDescent="0.25">
      <c r="A466" s="12"/>
      <c r="B466" s="18"/>
    </row>
    <row r="467" spans="1:2" x14ac:dyDescent="0.25">
      <c r="A467" s="12"/>
      <c r="B467" s="18"/>
    </row>
    <row r="468" spans="1:2" x14ac:dyDescent="0.25">
      <c r="A468" s="12"/>
      <c r="B468" s="18"/>
    </row>
    <row r="469" spans="1:2" x14ac:dyDescent="0.25">
      <c r="A469" s="12"/>
      <c r="B469" s="18"/>
    </row>
    <row r="470" spans="1:2" x14ac:dyDescent="0.25">
      <c r="A470" s="12"/>
      <c r="B470" s="18"/>
    </row>
    <row r="471" spans="1:2" x14ac:dyDescent="0.25">
      <c r="A471" s="12"/>
      <c r="B471" s="18"/>
    </row>
    <row r="472" spans="1:2" x14ac:dyDescent="0.25">
      <c r="A472" s="12"/>
      <c r="B472" s="18"/>
    </row>
    <row r="473" spans="1:2" x14ac:dyDescent="0.25">
      <c r="A473" s="12"/>
      <c r="B473" s="18"/>
    </row>
    <row r="474" spans="1:2" x14ac:dyDescent="0.25">
      <c r="A474" s="12"/>
      <c r="B474" s="18"/>
    </row>
    <row r="475" spans="1:2" x14ac:dyDescent="0.25">
      <c r="A475" s="12"/>
      <c r="B475" s="18"/>
    </row>
    <row r="476" spans="1:2" x14ac:dyDescent="0.25">
      <c r="A476" s="12"/>
      <c r="B476" s="18"/>
    </row>
    <row r="477" spans="1:2" x14ac:dyDescent="0.25">
      <c r="A477" s="12"/>
      <c r="B477" s="18"/>
    </row>
    <row r="478" spans="1:2" x14ac:dyDescent="0.25">
      <c r="A478" s="12"/>
      <c r="B478" s="18"/>
    </row>
    <row r="479" spans="1:2" x14ac:dyDescent="0.25">
      <c r="A479" s="12"/>
      <c r="B479" s="18"/>
    </row>
    <row r="480" spans="1:2" x14ac:dyDescent="0.25">
      <c r="A480" s="12"/>
      <c r="B480" s="18"/>
    </row>
    <row r="481" spans="1:2" x14ac:dyDescent="0.25">
      <c r="A481" s="12"/>
      <c r="B481" s="18"/>
    </row>
    <row r="482" spans="1:2" x14ac:dyDescent="0.25">
      <c r="A482" s="12"/>
      <c r="B482" s="18"/>
    </row>
    <row r="483" spans="1:2" x14ac:dyDescent="0.25">
      <c r="A483" s="12"/>
      <c r="B483" s="18"/>
    </row>
    <row r="484" spans="1:2" x14ac:dyDescent="0.25">
      <c r="A484" s="12"/>
      <c r="B484" s="18"/>
    </row>
    <row r="485" spans="1:2" x14ac:dyDescent="0.25">
      <c r="A485" s="12"/>
      <c r="B485" s="18"/>
    </row>
    <row r="486" spans="1:2" x14ac:dyDescent="0.25">
      <c r="A486" s="12"/>
      <c r="B486" s="18"/>
    </row>
    <row r="487" spans="1:2" x14ac:dyDescent="0.25">
      <c r="A487" s="12"/>
      <c r="B487" s="18"/>
    </row>
    <row r="488" spans="1:2" x14ac:dyDescent="0.25">
      <c r="A488" s="12"/>
      <c r="B488" s="18"/>
    </row>
    <row r="489" spans="1:2" x14ac:dyDescent="0.25">
      <c r="A489" s="12"/>
      <c r="B489" s="18"/>
    </row>
    <row r="490" spans="1:2" x14ac:dyDescent="0.25">
      <c r="A490" s="12"/>
      <c r="B490" s="18"/>
    </row>
    <row r="491" spans="1:2" x14ac:dyDescent="0.25">
      <c r="A491" s="12"/>
      <c r="B491" s="18"/>
    </row>
    <row r="492" spans="1:2" x14ac:dyDescent="0.25">
      <c r="A492" s="12"/>
      <c r="B492" s="18"/>
    </row>
    <row r="493" spans="1:2" x14ac:dyDescent="0.25">
      <c r="A493" s="12"/>
      <c r="B493" s="18"/>
    </row>
    <row r="494" spans="1:2" x14ac:dyDescent="0.25">
      <c r="A494" s="12"/>
      <c r="B494" s="18"/>
    </row>
    <row r="495" spans="1:2" x14ac:dyDescent="0.25">
      <c r="A495" s="12"/>
      <c r="B495" s="18"/>
    </row>
    <row r="496" spans="1:2" x14ac:dyDescent="0.25">
      <c r="A496" s="12"/>
      <c r="B496" s="18"/>
    </row>
    <row r="497" spans="1:2" x14ac:dyDescent="0.25">
      <c r="A497" s="12"/>
      <c r="B497" s="18"/>
    </row>
    <row r="498" spans="1:2" x14ac:dyDescent="0.25">
      <c r="A498" s="12"/>
      <c r="B498" s="18"/>
    </row>
    <row r="499" spans="1:2" x14ac:dyDescent="0.25">
      <c r="A499" s="12"/>
      <c r="B499" s="18"/>
    </row>
    <row r="500" spans="1:2" x14ac:dyDescent="0.25">
      <c r="A500" s="12"/>
      <c r="B500" s="18"/>
    </row>
    <row r="501" spans="1:2" x14ac:dyDescent="0.25">
      <c r="A501" s="12"/>
      <c r="B501" s="18"/>
    </row>
    <row r="502" spans="1:2" x14ac:dyDescent="0.25">
      <c r="A502" s="12"/>
      <c r="B502" s="18"/>
    </row>
    <row r="503" spans="1:2" x14ac:dyDescent="0.25">
      <c r="A503" s="12"/>
      <c r="B503" s="18"/>
    </row>
    <row r="504" spans="1:2" x14ac:dyDescent="0.25">
      <c r="A504" s="12"/>
      <c r="B504" s="18"/>
    </row>
    <row r="505" spans="1:2" x14ac:dyDescent="0.25">
      <c r="A505" s="12"/>
      <c r="B505" s="18"/>
    </row>
    <row r="506" spans="1:2" x14ac:dyDescent="0.25">
      <c r="A506" s="12"/>
      <c r="B506" s="18"/>
    </row>
    <row r="507" spans="1:2" x14ac:dyDescent="0.25">
      <c r="A507" s="12"/>
      <c r="B507" s="18"/>
    </row>
    <row r="508" spans="1:2" x14ac:dyDescent="0.25">
      <c r="A508" s="12"/>
      <c r="B508" s="18"/>
    </row>
    <row r="509" spans="1:2" x14ac:dyDescent="0.25">
      <c r="A509" s="12"/>
      <c r="B509" s="18"/>
    </row>
    <row r="510" spans="1:2" x14ac:dyDescent="0.25">
      <c r="A510" s="12"/>
      <c r="B510" s="18"/>
    </row>
    <row r="511" spans="1:2" x14ac:dyDescent="0.25">
      <c r="A511" s="12"/>
      <c r="B511" s="18"/>
    </row>
    <row r="512" spans="1:2" x14ac:dyDescent="0.25">
      <c r="A512" s="12"/>
      <c r="B512" s="18"/>
    </row>
    <row r="513" spans="1:2" x14ac:dyDescent="0.25">
      <c r="A513" s="12"/>
      <c r="B513" s="18"/>
    </row>
    <row r="514" spans="1:2" x14ac:dyDescent="0.25">
      <c r="A514" s="12"/>
      <c r="B514" s="18"/>
    </row>
    <row r="515" spans="1:2" x14ac:dyDescent="0.25">
      <c r="A515" s="12"/>
      <c r="B515" s="18"/>
    </row>
    <row r="516" spans="1:2" x14ac:dyDescent="0.25">
      <c r="A516" s="12"/>
      <c r="B516" s="18"/>
    </row>
    <row r="517" spans="1:2" x14ac:dyDescent="0.25">
      <c r="A517" s="12"/>
      <c r="B517" s="18"/>
    </row>
    <row r="518" spans="1:2" x14ac:dyDescent="0.25">
      <c r="A518" s="12"/>
      <c r="B518" s="18"/>
    </row>
    <row r="519" spans="1:2" x14ac:dyDescent="0.25">
      <c r="A519" s="12"/>
      <c r="B519" s="18"/>
    </row>
    <row r="520" spans="1:2" x14ac:dyDescent="0.25">
      <c r="A520" s="12"/>
      <c r="B520" s="18"/>
    </row>
    <row r="521" spans="1:2" x14ac:dyDescent="0.25">
      <c r="A521" s="12"/>
      <c r="B521" s="18"/>
    </row>
    <row r="522" spans="1:2" x14ac:dyDescent="0.25">
      <c r="A522" s="12"/>
      <c r="B522" s="18"/>
    </row>
    <row r="523" spans="1:2" x14ac:dyDescent="0.25">
      <c r="A523" s="12"/>
      <c r="B523" s="18"/>
    </row>
    <row r="524" spans="1:2" x14ac:dyDescent="0.25">
      <c r="A524" s="12"/>
      <c r="B524" s="18"/>
    </row>
    <row r="525" spans="1:2" x14ac:dyDescent="0.25">
      <c r="A525" s="12"/>
      <c r="B525" s="18"/>
    </row>
    <row r="526" spans="1:2" x14ac:dyDescent="0.25">
      <c r="A526" s="12"/>
      <c r="B526" s="18"/>
    </row>
    <row r="527" spans="1:2" x14ac:dyDescent="0.25">
      <c r="A527" s="12"/>
      <c r="B527" s="18"/>
    </row>
    <row r="528" spans="1:2" x14ac:dyDescent="0.25">
      <c r="A528" s="12"/>
      <c r="B528" s="18"/>
    </row>
    <row r="529" spans="1:2" x14ac:dyDescent="0.25">
      <c r="A529" s="12"/>
      <c r="B529" s="18"/>
    </row>
    <row r="530" spans="1:2" x14ac:dyDescent="0.25">
      <c r="A530" s="12"/>
      <c r="B530" s="18"/>
    </row>
    <row r="531" spans="1:2" x14ac:dyDescent="0.25">
      <c r="A531" s="12"/>
      <c r="B531" s="18"/>
    </row>
    <row r="532" spans="1:2" x14ac:dyDescent="0.25">
      <c r="A532" s="12"/>
      <c r="B532" s="18"/>
    </row>
    <row r="533" spans="1:2" x14ac:dyDescent="0.25">
      <c r="A533" s="12"/>
      <c r="B533" s="18"/>
    </row>
    <row r="534" spans="1:2" x14ac:dyDescent="0.25">
      <c r="A534" s="12"/>
      <c r="B534" s="18"/>
    </row>
    <row r="535" spans="1:2" x14ac:dyDescent="0.25">
      <c r="A535" s="12"/>
      <c r="B535" s="18"/>
    </row>
    <row r="536" spans="1:2" x14ac:dyDescent="0.25">
      <c r="A536" s="12"/>
      <c r="B536" s="18"/>
    </row>
    <row r="537" spans="1:2" x14ac:dyDescent="0.25">
      <c r="A537" s="12"/>
      <c r="B537" s="18"/>
    </row>
    <row r="538" spans="1:2" x14ac:dyDescent="0.25">
      <c r="A538" s="12"/>
      <c r="B538" s="18"/>
    </row>
    <row r="539" spans="1:2" x14ac:dyDescent="0.25">
      <c r="A539" s="12"/>
      <c r="B539" s="18"/>
    </row>
    <row r="540" spans="1:2" x14ac:dyDescent="0.25">
      <c r="A540" s="12"/>
      <c r="B540" s="18"/>
    </row>
    <row r="541" spans="1:2" x14ac:dyDescent="0.25">
      <c r="A541" s="12"/>
      <c r="B541" s="18"/>
    </row>
    <row r="542" spans="1:2" x14ac:dyDescent="0.25">
      <c r="A542" s="12"/>
      <c r="B542" s="18"/>
    </row>
    <row r="543" spans="1:2" x14ac:dyDescent="0.25">
      <c r="A543" s="12"/>
      <c r="B543" s="18"/>
    </row>
    <row r="544" spans="1:2" x14ac:dyDescent="0.25">
      <c r="A544" s="12"/>
      <c r="B544" s="18"/>
    </row>
    <row r="545" spans="1:2" x14ac:dyDescent="0.25">
      <c r="A545" s="12"/>
      <c r="B545" s="18"/>
    </row>
    <row r="546" spans="1:2" x14ac:dyDescent="0.25">
      <c r="A546" s="12"/>
      <c r="B546" s="18"/>
    </row>
    <row r="547" spans="1:2" x14ac:dyDescent="0.25">
      <c r="A547" s="12"/>
      <c r="B547" s="18"/>
    </row>
    <row r="548" spans="1:2" x14ac:dyDescent="0.25">
      <c r="A548" s="12"/>
      <c r="B548" s="18"/>
    </row>
    <row r="549" spans="1:2" x14ac:dyDescent="0.25">
      <c r="A549" s="12"/>
      <c r="B549" s="18"/>
    </row>
    <row r="550" spans="1:2" x14ac:dyDescent="0.25">
      <c r="A550" s="12"/>
      <c r="B550" s="18"/>
    </row>
    <row r="551" spans="1:2" x14ac:dyDescent="0.25">
      <c r="A551" s="12"/>
      <c r="B551" s="18"/>
    </row>
    <row r="552" spans="1:2" x14ac:dyDescent="0.25">
      <c r="A552" s="12"/>
      <c r="B552" s="18"/>
    </row>
    <row r="553" spans="1:2" x14ac:dyDescent="0.25">
      <c r="A553" s="12"/>
      <c r="B553" s="18"/>
    </row>
    <row r="554" spans="1:2" x14ac:dyDescent="0.25">
      <c r="A554" s="12"/>
      <c r="B554" s="18"/>
    </row>
    <row r="555" spans="1:2" x14ac:dyDescent="0.25">
      <c r="A555" s="12"/>
      <c r="B555" s="18"/>
    </row>
    <row r="556" spans="1:2" x14ac:dyDescent="0.25">
      <c r="A556" s="12"/>
      <c r="B556" s="18"/>
    </row>
    <row r="557" spans="1:2" x14ac:dyDescent="0.25">
      <c r="A557" s="12"/>
      <c r="B557" s="18"/>
    </row>
    <row r="558" spans="1:2" x14ac:dyDescent="0.25">
      <c r="A558" s="12"/>
      <c r="B558" s="18"/>
    </row>
    <row r="559" spans="1:2" x14ac:dyDescent="0.25">
      <c r="A559" s="12"/>
      <c r="B559" s="18"/>
    </row>
    <row r="560" spans="1:2" x14ac:dyDescent="0.25">
      <c r="A560" s="12"/>
      <c r="B560" s="18"/>
    </row>
    <row r="561" spans="1:2" x14ac:dyDescent="0.25">
      <c r="A561" s="12"/>
      <c r="B561" s="18"/>
    </row>
    <row r="562" spans="1:2" x14ac:dyDescent="0.25">
      <c r="A562" s="12"/>
      <c r="B562" s="18"/>
    </row>
    <row r="563" spans="1:2" x14ac:dyDescent="0.25">
      <c r="A563" s="12"/>
      <c r="B563" s="18"/>
    </row>
    <row r="564" spans="1:2" x14ac:dyDescent="0.25">
      <c r="A564" s="12"/>
      <c r="B564" s="18"/>
    </row>
    <row r="565" spans="1:2" x14ac:dyDescent="0.25">
      <c r="A565" s="12"/>
      <c r="B565" s="18"/>
    </row>
    <row r="566" spans="1:2" x14ac:dyDescent="0.25">
      <c r="A566" s="12"/>
      <c r="B566" s="18"/>
    </row>
    <row r="567" spans="1:2" x14ac:dyDescent="0.25">
      <c r="A567" s="12"/>
      <c r="B567" s="18"/>
    </row>
    <row r="568" spans="1:2" x14ac:dyDescent="0.25">
      <c r="A568" s="12"/>
      <c r="B568" s="18"/>
    </row>
    <row r="569" spans="1:2" x14ac:dyDescent="0.25">
      <c r="A569" s="12"/>
      <c r="B569" s="18"/>
    </row>
    <row r="570" spans="1:2" x14ac:dyDescent="0.25">
      <c r="A570" s="12"/>
      <c r="B570" s="18"/>
    </row>
    <row r="571" spans="1:2" x14ac:dyDescent="0.25">
      <c r="A571" s="12"/>
      <c r="B571" s="18"/>
    </row>
    <row r="572" spans="1:2" x14ac:dyDescent="0.25">
      <c r="A572" s="12"/>
      <c r="B572" s="18"/>
    </row>
    <row r="573" spans="1:2" x14ac:dyDescent="0.25">
      <c r="A573" s="12"/>
      <c r="B573" s="18"/>
    </row>
    <row r="574" spans="1:2" x14ac:dyDescent="0.25">
      <c r="A574" s="12"/>
      <c r="B574" s="18"/>
    </row>
    <row r="575" spans="1:2" x14ac:dyDescent="0.25">
      <c r="A575" s="12"/>
      <c r="B575" s="18"/>
    </row>
    <row r="576" spans="1:2" x14ac:dyDescent="0.25">
      <c r="A576" s="12"/>
      <c r="B576" s="18"/>
    </row>
    <row r="577" spans="1:2" x14ac:dyDescent="0.25">
      <c r="A577" s="12"/>
      <c r="B577" s="18"/>
    </row>
    <row r="578" spans="1:2" x14ac:dyDescent="0.25">
      <c r="A578" s="12"/>
      <c r="B578" s="18"/>
    </row>
    <row r="579" spans="1:2" x14ac:dyDescent="0.25">
      <c r="A579" s="12"/>
      <c r="B579" s="18"/>
    </row>
    <row r="580" spans="1:2" x14ac:dyDescent="0.25">
      <c r="A580" s="12"/>
      <c r="B580" s="18"/>
    </row>
    <row r="581" spans="1:2" x14ac:dyDescent="0.25">
      <c r="A581" s="12"/>
      <c r="B581" s="18"/>
    </row>
    <row r="582" spans="1:2" x14ac:dyDescent="0.25">
      <c r="A582" s="12"/>
      <c r="B582" s="18"/>
    </row>
    <row r="583" spans="1:2" x14ac:dyDescent="0.25">
      <c r="A583" s="12"/>
      <c r="B583" s="18"/>
    </row>
    <row r="584" spans="1:2" x14ac:dyDescent="0.25">
      <c r="A584" s="12"/>
      <c r="B584" s="18"/>
    </row>
    <row r="585" spans="1:2" x14ac:dyDescent="0.25">
      <c r="A585" s="12"/>
      <c r="B585" s="18"/>
    </row>
    <row r="586" spans="1:2" x14ac:dyDescent="0.25">
      <c r="A586" s="12"/>
      <c r="B586" s="18"/>
    </row>
    <row r="587" spans="1:2" x14ac:dyDescent="0.25">
      <c r="A587" s="12"/>
      <c r="B587" s="18"/>
    </row>
    <row r="588" spans="1:2" x14ac:dyDescent="0.25">
      <c r="A588" s="12"/>
      <c r="B588" s="18"/>
    </row>
    <row r="589" spans="1:2" x14ac:dyDescent="0.25">
      <c r="A589" s="12"/>
      <c r="B589" s="18"/>
    </row>
    <row r="590" spans="1:2" x14ac:dyDescent="0.25">
      <c r="A590" s="12"/>
      <c r="B590" s="18"/>
    </row>
    <row r="591" spans="1:2" x14ac:dyDescent="0.25">
      <c r="A591" s="12"/>
      <c r="B591" s="18"/>
    </row>
    <row r="592" spans="1:2" x14ac:dyDescent="0.25">
      <c r="A592" s="12"/>
      <c r="B592" s="18"/>
    </row>
    <row r="593" spans="1:2" x14ac:dyDescent="0.25">
      <c r="A593" s="12"/>
      <c r="B593" s="18"/>
    </row>
    <row r="594" spans="1:2" x14ac:dyDescent="0.25">
      <c r="A594" s="12"/>
      <c r="B594" s="18"/>
    </row>
    <row r="595" spans="1:2" x14ac:dyDescent="0.25">
      <c r="A595" s="12"/>
      <c r="B595" s="18"/>
    </row>
    <row r="596" spans="1:2" x14ac:dyDescent="0.25">
      <c r="A596" s="12"/>
      <c r="B596" s="18"/>
    </row>
    <row r="597" spans="1:2" x14ac:dyDescent="0.25">
      <c r="A597" s="12"/>
      <c r="B597" s="18"/>
    </row>
    <row r="598" spans="1:2" x14ac:dyDescent="0.25">
      <c r="A598" s="12"/>
      <c r="B598" s="18"/>
    </row>
    <row r="599" spans="1:2" x14ac:dyDescent="0.25">
      <c r="A599" s="12"/>
      <c r="B599" s="18"/>
    </row>
    <row r="600" spans="1:2" x14ac:dyDescent="0.25">
      <c r="A600" s="12"/>
      <c r="B600" s="18"/>
    </row>
    <row r="601" spans="1:2" x14ac:dyDescent="0.25">
      <c r="A601" s="12"/>
      <c r="B601" s="18"/>
    </row>
    <row r="602" spans="1:2" x14ac:dyDescent="0.25">
      <c r="A602" s="12"/>
      <c r="B602" s="18"/>
    </row>
    <row r="603" spans="1:2" x14ac:dyDescent="0.25">
      <c r="A603" s="12"/>
      <c r="B603" s="18"/>
    </row>
    <row r="604" spans="1:2" x14ac:dyDescent="0.25">
      <c r="A604" s="12"/>
      <c r="B604" s="18"/>
    </row>
    <row r="605" spans="1:2" x14ac:dyDescent="0.25">
      <c r="A605" s="12"/>
      <c r="B605" s="18"/>
    </row>
    <row r="606" spans="1:2" x14ac:dyDescent="0.25">
      <c r="A606" s="12"/>
      <c r="B606" s="18"/>
    </row>
    <row r="607" spans="1:2" x14ac:dyDescent="0.25">
      <c r="A607" s="12"/>
      <c r="B607" s="18"/>
    </row>
    <row r="608" spans="1:2" x14ac:dyDescent="0.25">
      <c r="A608" s="12"/>
      <c r="B608" s="18"/>
    </row>
    <row r="609" spans="1:2" x14ac:dyDescent="0.25">
      <c r="A609" s="12"/>
      <c r="B609" s="18"/>
    </row>
    <row r="610" spans="1:2" x14ac:dyDescent="0.25">
      <c r="A610" s="12"/>
      <c r="B610" s="18"/>
    </row>
    <row r="611" spans="1:2" x14ac:dyDescent="0.25">
      <c r="A611" s="12"/>
      <c r="B611" s="18"/>
    </row>
    <row r="612" spans="1:2" x14ac:dyDescent="0.25">
      <c r="A612" s="12"/>
      <c r="B612" s="18"/>
    </row>
    <row r="613" spans="1:2" x14ac:dyDescent="0.25">
      <c r="A613" s="12"/>
      <c r="B613" s="18"/>
    </row>
    <row r="614" spans="1:2" x14ac:dyDescent="0.25">
      <c r="A614" s="12"/>
      <c r="B614" s="18"/>
    </row>
    <row r="615" spans="1:2" x14ac:dyDescent="0.25">
      <c r="A615" s="12"/>
      <c r="B615" s="18"/>
    </row>
    <row r="616" spans="1:2" x14ac:dyDescent="0.25">
      <c r="A616" s="12"/>
      <c r="B616" s="18"/>
    </row>
    <row r="617" spans="1:2" x14ac:dyDescent="0.25">
      <c r="A617" s="12"/>
      <c r="B617" s="18"/>
    </row>
    <row r="618" spans="1:2" x14ac:dyDescent="0.25">
      <c r="A618" s="12"/>
      <c r="B618" s="18"/>
    </row>
    <row r="619" spans="1:2" x14ac:dyDescent="0.25">
      <c r="A619" s="12"/>
      <c r="B619" s="18"/>
    </row>
    <row r="620" spans="1:2" x14ac:dyDescent="0.25">
      <c r="A620" s="12"/>
      <c r="B620" s="18"/>
    </row>
    <row r="621" spans="1:2" x14ac:dyDescent="0.25">
      <c r="A621" s="12"/>
      <c r="B621" s="18"/>
    </row>
    <row r="622" spans="1:2" x14ac:dyDescent="0.25">
      <c r="A622" s="12"/>
      <c r="B622" s="18"/>
    </row>
    <row r="623" spans="1:2" x14ac:dyDescent="0.25">
      <c r="A623" s="12"/>
      <c r="B623" s="18"/>
    </row>
    <row r="624" spans="1:2" x14ac:dyDescent="0.25">
      <c r="A624" s="12"/>
      <c r="B624" s="18"/>
    </row>
    <row r="625" spans="1:2" x14ac:dyDescent="0.25">
      <c r="A625" s="12"/>
      <c r="B625" s="18"/>
    </row>
    <row r="626" spans="1:2" x14ac:dyDescent="0.25">
      <c r="A626" s="12"/>
      <c r="B626" s="18"/>
    </row>
    <row r="627" spans="1:2" x14ac:dyDescent="0.25">
      <c r="A627" s="12"/>
      <c r="B627" s="18"/>
    </row>
    <row r="628" spans="1:2" x14ac:dyDescent="0.25">
      <c r="A628" s="12"/>
      <c r="B628" s="18"/>
    </row>
    <row r="629" spans="1:2" x14ac:dyDescent="0.25">
      <c r="A629" s="12"/>
      <c r="B629" s="18"/>
    </row>
    <row r="630" spans="1:2" x14ac:dyDescent="0.25">
      <c r="A630" s="12"/>
      <c r="B630" s="18"/>
    </row>
    <row r="631" spans="1:2" x14ac:dyDescent="0.25">
      <c r="A631" s="12"/>
      <c r="B631" s="18"/>
    </row>
    <row r="632" spans="1:2" x14ac:dyDescent="0.25">
      <c r="A632" s="12"/>
      <c r="B632" s="18"/>
    </row>
    <row r="633" spans="1:2" x14ac:dyDescent="0.25">
      <c r="A633" s="12"/>
      <c r="B633" s="18"/>
    </row>
    <row r="634" spans="1:2" x14ac:dyDescent="0.25">
      <c r="A634" s="12"/>
      <c r="B634" s="18"/>
    </row>
    <row r="635" spans="1:2" x14ac:dyDescent="0.25">
      <c r="A635" s="12"/>
      <c r="B635" s="18"/>
    </row>
    <row r="636" spans="1:2" x14ac:dyDescent="0.25">
      <c r="A636" s="12"/>
      <c r="B636" s="18"/>
    </row>
    <row r="637" spans="1:2" x14ac:dyDescent="0.25">
      <c r="A637" s="12"/>
      <c r="B637" s="18"/>
    </row>
    <row r="638" spans="1:2" x14ac:dyDescent="0.25">
      <c r="A638" s="12"/>
      <c r="B638" s="18"/>
    </row>
    <row r="639" spans="1:2" x14ac:dyDescent="0.25">
      <c r="A639" s="12"/>
      <c r="B639" s="18"/>
    </row>
    <row r="640" spans="1:2" x14ac:dyDescent="0.25">
      <c r="A640" s="12"/>
      <c r="B640" s="18"/>
    </row>
    <row r="641" spans="1:2" x14ac:dyDescent="0.25">
      <c r="A641" s="12"/>
      <c r="B641" s="18"/>
    </row>
    <row r="642" spans="1:2" x14ac:dyDescent="0.25">
      <c r="A642" s="12"/>
      <c r="B642" s="18"/>
    </row>
    <row r="643" spans="1:2" x14ac:dyDescent="0.25">
      <c r="A643" s="12"/>
      <c r="B643" s="18"/>
    </row>
    <row r="644" spans="1:2" x14ac:dyDescent="0.25">
      <c r="A644" s="12"/>
      <c r="B644" s="18"/>
    </row>
    <row r="645" spans="1:2" x14ac:dyDescent="0.25">
      <c r="A645" s="12"/>
      <c r="B645" s="18"/>
    </row>
    <row r="646" spans="1:2" x14ac:dyDescent="0.25">
      <c r="A646" s="12"/>
      <c r="B646" s="18"/>
    </row>
    <row r="647" spans="1:2" x14ac:dyDescent="0.25">
      <c r="A647" s="12"/>
      <c r="B647" s="18"/>
    </row>
    <row r="648" spans="1:2" x14ac:dyDescent="0.25">
      <c r="A648" s="12"/>
      <c r="B648" s="18"/>
    </row>
    <row r="649" spans="1:2" x14ac:dyDescent="0.25">
      <c r="A649" s="12"/>
      <c r="B649" s="18"/>
    </row>
    <row r="650" spans="1:2" x14ac:dyDescent="0.25">
      <c r="A650" s="12"/>
      <c r="B650" s="18"/>
    </row>
    <row r="651" spans="1:2" x14ac:dyDescent="0.25">
      <c r="A651" s="12"/>
      <c r="B651" s="18"/>
    </row>
    <row r="652" spans="1:2" x14ac:dyDescent="0.25">
      <c r="A652" s="12"/>
      <c r="B652" s="18"/>
    </row>
    <row r="653" spans="1:2" x14ac:dyDescent="0.25">
      <c r="A653" s="12"/>
      <c r="B653" s="18"/>
    </row>
    <row r="654" spans="1:2" x14ac:dyDescent="0.25">
      <c r="A654" s="12"/>
      <c r="B654" s="18"/>
    </row>
    <row r="655" spans="1:2" x14ac:dyDescent="0.25">
      <c r="A655" s="12"/>
      <c r="B655" s="18"/>
    </row>
    <row r="656" spans="1:2" x14ac:dyDescent="0.25">
      <c r="A656" s="12"/>
      <c r="B656" s="18"/>
    </row>
    <row r="657" spans="1:2" x14ac:dyDescent="0.25">
      <c r="A657" s="12"/>
      <c r="B657" s="18"/>
    </row>
    <row r="658" spans="1:2" x14ac:dyDescent="0.25">
      <c r="A658" s="12"/>
      <c r="B658" s="18"/>
    </row>
    <row r="659" spans="1:2" x14ac:dyDescent="0.25">
      <c r="A659" s="12"/>
      <c r="B659" s="18"/>
    </row>
    <row r="660" spans="1:2" x14ac:dyDescent="0.25">
      <c r="A660" s="12"/>
      <c r="B660" s="18"/>
    </row>
    <row r="661" spans="1:2" x14ac:dyDescent="0.25">
      <c r="A661" s="12"/>
      <c r="B661" s="18"/>
    </row>
    <row r="662" spans="1:2" x14ac:dyDescent="0.25">
      <c r="A662" s="12"/>
      <c r="B662" s="18"/>
    </row>
    <row r="663" spans="1:2" x14ac:dyDescent="0.25">
      <c r="A663" s="12"/>
      <c r="B663" s="18"/>
    </row>
    <row r="664" spans="1:2" x14ac:dyDescent="0.25">
      <c r="A664" s="12"/>
      <c r="B664" s="18"/>
    </row>
    <row r="665" spans="1:2" x14ac:dyDescent="0.25">
      <c r="A665" s="12"/>
      <c r="B665" s="18"/>
    </row>
    <row r="666" spans="1:2" x14ac:dyDescent="0.25">
      <c r="A666" s="12"/>
      <c r="B666" s="18"/>
    </row>
    <row r="667" spans="1:2" x14ac:dyDescent="0.25">
      <c r="A667" s="12"/>
      <c r="B667" s="18"/>
    </row>
    <row r="668" spans="1:2" x14ac:dyDescent="0.25">
      <c r="A668" s="12"/>
      <c r="B668" s="18"/>
    </row>
    <row r="669" spans="1:2" x14ac:dyDescent="0.25">
      <c r="A669" s="12"/>
      <c r="B669" s="18"/>
    </row>
    <row r="670" spans="1:2" x14ac:dyDescent="0.25">
      <c r="A670" s="12"/>
      <c r="B670" s="18"/>
    </row>
    <row r="671" spans="1:2" x14ac:dyDescent="0.25">
      <c r="A671" s="12"/>
      <c r="B671" s="18"/>
    </row>
    <row r="672" spans="1:2" x14ac:dyDescent="0.25">
      <c r="A672" s="12"/>
      <c r="B672" s="18"/>
    </row>
    <row r="673" spans="1:2" x14ac:dyDescent="0.25">
      <c r="A673" s="12"/>
      <c r="B673" s="18"/>
    </row>
    <row r="674" spans="1:2" x14ac:dyDescent="0.25">
      <c r="A674" s="12"/>
      <c r="B674" s="18"/>
    </row>
    <row r="675" spans="1:2" x14ac:dyDescent="0.25">
      <c r="A675" s="12"/>
      <c r="B675" s="18"/>
    </row>
    <row r="676" spans="1:2" x14ac:dyDescent="0.25">
      <c r="A676" s="12"/>
      <c r="B676" s="18"/>
    </row>
    <row r="677" spans="1:2" x14ac:dyDescent="0.25">
      <c r="A677" s="12"/>
      <c r="B677" s="18"/>
    </row>
    <row r="678" spans="1:2" x14ac:dyDescent="0.25">
      <c r="A678" s="12"/>
      <c r="B678" s="18"/>
    </row>
    <row r="679" spans="1:2" x14ac:dyDescent="0.25">
      <c r="A679" s="12"/>
      <c r="B679" s="18"/>
    </row>
    <row r="680" spans="1:2" x14ac:dyDescent="0.25">
      <c r="A680" s="12"/>
      <c r="B680" s="18"/>
    </row>
    <row r="681" spans="1:2" x14ac:dyDescent="0.25">
      <c r="A681" s="12"/>
      <c r="B681" s="18"/>
    </row>
    <row r="682" spans="1:2" x14ac:dyDescent="0.25">
      <c r="A682" s="12"/>
      <c r="B682" s="18"/>
    </row>
    <row r="683" spans="1:2" x14ac:dyDescent="0.25">
      <c r="A683" s="12"/>
      <c r="B683" s="18"/>
    </row>
    <row r="684" spans="1:2" x14ac:dyDescent="0.25">
      <c r="A684" s="12"/>
      <c r="B684" s="18"/>
    </row>
    <row r="685" spans="1:2" x14ac:dyDescent="0.25">
      <c r="A685" s="12"/>
      <c r="B685" s="18"/>
    </row>
    <row r="686" spans="1:2" x14ac:dyDescent="0.25">
      <c r="A686" s="12"/>
      <c r="B686" s="18"/>
    </row>
    <row r="687" spans="1:2" x14ac:dyDescent="0.25">
      <c r="A687" s="12"/>
      <c r="B687" s="18"/>
    </row>
    <row r="688" spans="1:2" x14ac:dyDescent="0.25">
      <c r="A688" s="12"/>
      <c r="B688" s="18"/>
    </row>
    <row r="689" spans="1:2" x14ac:dyDescent="0.25">
      <c r="A689" s="12"/>
      <c r="B689" s="18"/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P184"/>
  <sheetViews>
    <sheetView topLeftCell="A51" workbookViewId="0">
      <selection activeCell="E73" sqref="E73"/>
    </sheetView>
  </sheetViews>
  <sheetFormatPr defaultRowHeight="15" x14ac:dyDescent="0.25"/>
  <cols>
    <col min="1" max="1" width="10.140625" bestFit="1" customWidth="1"/>
    <col min="7" max="7" width="18.140625" bestFit="1" customWidth="1"/>
    <col min="8" max="8" width="13.140625" customWidth="1"/>
    <col min="9" max="9" width="15.7109375" customWidth="1"/>
    <col min="10" max="10" width="23.5703125" customWidth="1"/>
    <col min="11" max="11" width="25.7109375" bestFit="1" customWidth="1"/>
    <col min="12" max="12" width="22" bestFit="1" customWidth="1"/>
  </cols>
  <sheetData>
    <row r="1" spans="1:16" ht="16.5" thickBot="1" x14ac:dyDescent="0.3">
      <c r="A1" t="s">
        <v>55</v>
      </c>
      <c r="B1" t="s">
        <v>0</v>
      </c>
      <c r="C1" t="s">
        <v>127</v>
      </c>
      <c r="G1" s="82" t="s">
        <v>167</v>
      </c>
      <c r="H1" s="83"/>
      <c r="I1" s="83"/>
      <c r="J1" s="83"/>
      <c r="K1" s="83"/>
      <c r="L1" s="84"/>
    </row>
    <row r="2" spans="1:16" ht="15.75" thickBot="1" x14ac:dyDescent="0.3">
      <c r="A2" s="12">
        <v>44102</v>
      </c>
      <c r="B2" s="18">
        <v>9.1999999999999993</v>
      </c>
      <c r="C2" s="3">
        <f>B3/B2-1</f>
        <v>8.1521739130434812E-2</v>
      </c>
      <c r="G2" s="85"/>
      <c r="H2" s="86"/>
      <c r="I2" s="86"/>
      <c r="J2" s="86"/>
      <c r="K2" s="86"/>
      <c r="L2" s="87"/>
    </row>
    <row r="3" spans="1:16" ht="15.75" thickBot="1" x14ac:dyDescent="0.3">
      <c r="A3" s="12">
        <v>44109</v>
      </c>
      <c r="B3" s="18">
        <v>9.9499999999999993</v>
      </c>
      <c r="C3" s="3">
        <f>B4/B3-1</f>
        <v>-2.4120603015075237E-2</v>
      </c>
      <c r="G3" s="88" t="s">
        <v>142</v>
      </c>
      <c r="H3" s="107" t="s">
        <v>143</v>
      </c>
      <c r="I3" s="89" t="s">
        <v>144</v>
      </c>
      <c r="J3" s="90" t="s">
        <v>137</v>
      </c>
      <c r="K3" s="90" t="s">
        <v>145</v>
      </c>
      <c r="L3" s="91" t="s">
        <v>146</v>
      </c>
      <c r="P3" t="s">
        <v>166</v>
      </c>
    </row>
    <row r="4" spans="1:16" x14ac:dyDescent="0.25">
      <c r="A4" s="12">
        <v>44116</v>
      </c>
      <c r="B4" s="18">
        <v>9.7100000000000009</v>
      </c>
      <c r="C4" s="3">
        <f>B5/B4-1</f>
        <v>-2.2657054582904235E-2</v>
      </c>
      <c r="G4" s="92">
        <f>$H$19-3*$H$23</f>
        <v>-0.30196155743324171</v>
      </c>
      <c r="H4" s="93">
        <f>G4</f>
        <v>-0.30196155743324171</v>
      </c>
      <c r="I4" s="94">
        <f>COUNTIF(C:C,"&lt;="&amp;G4)</f>
        <v>0</v>
      </c>
      <c r="J4" s="94" t="str">
        <f>"Less than "&amp;TEXT(G4,"0,00%")</f>
        <v>Less than -30,20%</v>
      </c>
      <c r="K4" s="95">
        <f>I4/$H$31</f>
        <v>0</v>
      </c>
      <c r="L4" s="96">
        <f>K4</f>
        <v>0</v>
      </c>
    </row>
    <row r="5" spans="1:16" x14ac:dyDescent="0.25">
      <c r="A5" s="12">
        <v>44123</v>
      </c>
      <c r="B5" s="18">
        <v>9.49</v>
      </c>
      <c r="C5" s="3">
        <f>B6/B5-1</f>
        <v>6.7439409905163394E-2</v>
      </c>
      <c r="G5" s="97">
        <f>$H$19-2.4*$H$23</f>
        <v>-0.2395044379089247</v>
      </c>
      <c r="H5" s="98">
        <f>G5</f>
        <v>-0.2395044379089247</v>
      </c>
      <c r="I5" s="99">
        <f>COUNTIFS(C:C,"&lt;="&amp;G5,C:C,"&gt;"&amp;G4)</f>
        <v>0</v>
      </c>
      <c r="J5" s="100" t="str">
        <f>TEXT(G4,"0,00%")&amp;" to "&amp;TEXT(G5,"0,00%")</f>
        <v>-30,20% to -23,95%</v>
      </c>
      <c r="K5" s="101">
        <f>I5/$H$31</f>
        <v>0</v>
      </c>
      <c r="L5" s="102">
        <f>L4+K5</f>
        <v>0</v>
      </c>
    </row>
    <row r="6" spans="1:16" x14ac:dyDescent="0.25">
      <c r="A6" s="12">
        <v>44130</v>
      </c>
      <c r="B6" s="18">
        <v>10.130000000000001</v>
      </c>
      <c r="C6" s="3">
        <f t="shared" ref="C6:C67" si="0">B7/B6-1</f>
        <v>0.36525172754195445</v>
      </c>
      <c r="G6" s="97">
        <f>$H$19-1.8*$H$23</f>
        <v>-0.17704731838460766</v>
      </c>
      <c r="H6" s="98">
        <f t="shared" ref="H6:H14" si="1">G6</f>
        <v>-0.17704731838460766</v>
      </c>
      <c r="I6" s="99">
        <f t="shared" ref="I6:I14" si="2">COUNTIFS(C:C,"&lt;="&amp;G6,C:C,"&gt;"&amp;G5)</f>
        <v>0</v>
      </c>
      <c r="J6" s="100" t="str">
        <f>TEXT(G5,"0,00%")&amp;" to "&amp;TEXT(G6,"0,00%")</f>
        <v>-23,95% to -17,70%</v>
      </c>
      <c r="K6" s="101">
        <f t="shared" ref="K6:K15" si="3">I6/$H$31</f>
        <v>0</v>
      </c>
      <c r="L6" s="102">
        <f t="shared" ref="L6:L15" si="4">L5+K6</f>
        <v>0</v>
      </c>
    </row>
    <row r="7" spans="1:16" x14ac:dyDescent="0.25">
      <c r="A7" s="12">
        <v>44137</v>
      </c>
      <c r="B7" s="18">
        <v>13.83</v>
      </c>
      <c r="C7" s="3">
        <f t="shared" si="0"/>
        <v>0.14244396240057844</v>
      </c>
      <c r="G7" s="97">
        <f>$H$19-1.2*$H$23</f>
        <v>-0.11459019886029058</v>
      </c>
      <c r="H7" s="98">
        <f t="shared" si="1"/>
        <v>-0.11459019886029058</v>
      </c>
      <c r="I7" s="99">
        <f t="shared" si="2"/>
        <v>18</v>
      </c>
      <c r="J7" s="100" t="str">
        <f>TEXT(G6,"0,00%")&amp;" to "&amp;TEXT(G7,"0,00%")</f>
        <v>-17,70% to -11,46%</v>
      </c>
      <c r="K7" s="101">
        <f t="shared" si="3"/>
        <v>9.9447513812154692E-2</v>
      </c>
      <c r="L7" s="102">
        <f t="shared" si="4"/>
        <v>9.9447513812154692E-2</v>
      </c>
    </row>
    <row r="8" spans="1:16" x14ac:dyDescent="0.25">
      <c r="A8" s="12">
        <v>44144</v>
      </c>
      <c r="B8" s="18">
        <v>15.8</v>
      </c>
      <c r="C8" s="3">
        <f t="shared" si="0"/>
        <v>0.14873417721518978</v>
      </c>
      <c r="G8" s="97">
        <f>$H$19-0.6*$H$23</f>
        <v>-5.2133079335973533E-2</v>
      </c>
      <c r="H8" s="98">
        <f t="shared" si="1"/>
        <v>-5.2133079335973533E-2</v>
      </c>
      <c r="I8" s="99">
        <f t="shared" si="2"/>
        <v>33</v>
      </c>
      <c r="J8" s="100" t="str">
        <f>TEXT(G7,"0,00%")&amp;" to "&amp;TEXT(G8,"0,00%")</f>
        <v>-11,46% to -5,21%</v>
      </c>
      <c r="K8" s="101">
        <f t="shared" si="3"/>
        <v>0.18232044198895028</v>
      </c>
      <c r="L8" s="102">
        <f t="shared" si="4"/>
        <v>0.28176795580110497</v>
      </c>
    </row>
    <row r="9" spans="1:16" x14ac:dyDescent="0.25">
      <c r="A9" s="12">
        <v>44151</v>
      </c>
      <c r="B9" s="18">
        <v>18.149999999999999</v>
      </c>
      <c r="C9" s="3">
        <f t="shared" si="0"/>
        <v>0.5239669421487605</v>
      </c>
      <c r="G9" s="97">
        <f>$H$19</f>
        <v>1.0324040188343523E-2</v>
      </c>
      <c r="H9" s="98">
        <f t="shared" si="1"/>
        <v>1.0324040188343523E-2</v>
      </c>
      <c r="I9" s="99">
        <f t="shared" si="2"/>
        <v>44</v>
      </c>
      <c r="J9" s="100" t="str">
        <f>TEXT(G8,"0,00%")&amp;" to "&amp;TEXT(G9,"0,00%")</f>
        <v>-5,21% to 1,03%</v>
      </c>
      <c r="K9" s="101">
        <f t="shared" si="3"/>
        <v>0.24309392265193369</v>
      </c>
      <c r="L9" s="102">
        <f t="shared" si="4"/>
        <v>0.52486187845303867</v>
      </c>
    </row>
    <row r="10" spans="1:16" x14ac:dyDescent="0.25">
      <c r="A10" s="12">
        <v>44158</v>
      </c>
      <c r="B10" s="18">
        <v>27.66</v>
      </c>
      <c r="C10" s="3">
        <f t="shared" si="0"/>
        <v>-0.13774403470715835</v>
      </c>
      <c r="G10" s="97">
        <f>$H$19+0.6*$H$23</f>
        <v>7.2781159712660581E-2</v>
      </c>
      <c r="H10" s="98">
        <f t="shared" si="1"/>
        <v>7.2781159712660581E-2</v>
      </c>
      <c r="I10" s="99">
        <f t="shared" si="2"/>
        <v>51</v>
      </c>
      <c r="J10" s="100" t="str">
        <f>TEXT(G9,"0,00%")&amp;" to "&amp;TEXT(G10,"0,00%")</f>
        <v>1,03% to 7,28%</v>
      </c>
      <c r="K10" s="101">
        <f t="shared" si="3"/>
        <v>0.28176795580110497</v>
      </c>
      <c r="L10" s="102">
        <f t="shared" si="4"/>
        <v>0.80662983425414359</v>
      </c>
    </row>
    <row r="11" spans="1:16" x14ac:dyDescent="0.25">
      <c r="A11" s="12">
        <v>44165</v>
      </c>
      <c r="B11" s="18">
        <v>23.85</v>
      </c>
      <c r="C11" s="3">
        <f t="shared" si="0"/>
        <v>0.1404612578616351</v>
      </c>
      <c r="G11" s="97">
        <f>$H$19+1.2*$H$23</f>
        <v>0.13523827923697762</v>
      </c>
      <c r="H11" s="98">
        <f t="shared" si="1"/>
        <v>0.13523827923697762</v>
      </c>
      <c r="I11" s="99">
        <f t="shared" si="2"/>
        <v>21</v>
      </c>
      <c r="J11" s="100" t="str">
        <f>TEXT(G10,"0,00%")&amp;" to "&amp;TEXT(G11,"0,00%")</f>
        <v>7,28% to 13,52%</v>
      </c>
      <c r="K11" s="101">
        <f t="shared" si="3"/>
        <v>0.11602209944751381</v>
      </c>
      <c r="L11" s="102">
        <f t="shared" si="4"/>
        <v>0.92265193370165743</v>
      </c>
    </row>
    <row r="12" spans="1:16" x14ac:dyDescent="0.25">
      <c r="A12" s="12">
        <v>44172</v>
      </c>
      <c r="B12" s="18">
        <v>27.200001</v>
      </c>
      <c r="C12" s="3">
        <f t="shared" si="0"/>
        <v>-4.522066010218162E-2</v>
      </c>
      <c r="G12" s="97">
        <f>$H$19+1.8*$H$23</f>
        <v>0.19769539876129469</v>
      </c>
      <c r="H12" s="98">
        <f t="shared" si="1"/>
        <v>0.19769539876129469</v>
      </c>
      <c r="I12" s="99">
        <f t="shared" si="2"/>
        <v>5</v>
      </c>
      <c r="J12" s="100" t="str">
        <f>TEXT(G11,"0,00%")&amp;" to "&amp;TEXT(G12,"0,00%")</f>
        <v>13,52% to 19,77%</v>
      </c>
      <c r="K12" s="101">
        <f t="shared" si="3"/>
        <v>2.7624309392265192E-2</v>
      </c>
      <c r="L12" s="102">
        <f t="shared" si="4"/>
        <v>0.95027624309392267</v>
      </c>
    </row>
    <row r="13" spans="1:16" x14ac:dyDescent="0.25">
      <c r="A13" s="12">
        <v>44179</v>
      </c>
      <c r="B13" s="18">
        <v>25.969999000000001</v>
      </c>
      <c r="C13" s="3">
        <f t="shared" si="0"/>
        <v>6.8540664941881602E-2</v>
      </c>
      <c r="G13" s="97">
        <f>$H$19+2.4*$H$23</f>
        <v>0.26015251828561176</v>
      </c>
      <c r="H13" s="98">
        <f t="shared" si="1"/>
        <v>0.26015251828561176</v>
      </c>
      <c r="I13" s="99">
        <f t="shared" si="2"/>
        <v>4</v>
      </c>
      <c r="J13" s="100" t="str">
        <f>TEXT(G12,"0,00%")&amp;" to "&amp;TEXT(G13,"0,00%")</f>
        <v>19,77% to 26,02%</v>
      </c>
      <c r="K13" s="101">
        <f t="shared" si="3"/>
        <v>2.2099447513812154E-2</v>
      </c>
      <c r="L13" s="102">
        <f t="shared" si="4"/>
        <v>0.97237569060773477</v>
      </c>
    </row>
    <row r="14" spans="1:16" x14ac:dyDescent="0.25">
      <c r="A14" s="12">
        <v>44186</v>
      </c>
      <c r="B14" s="18">
        <v>27.75</v>
      </c>
      <c r="C14" s="3">
        <f t="shared" si="0"/>
        <v>-0.1513513873873874</v>
      </c>
      <c r="G14" s="97">
        <f>$H$19+3*$H$23</f>
        <v>0.3226096378099288</v>
      </c>
      <c r="H14" s="98">
        <f t="shared" si="1"/>
        <v>0.3226096378099288</v>
      </c>
      <c r="I14" s="99">
        <f t="shared" si="2"/>
        <v>2</v>
      </c>
      <c r="J14" s="100" t="str">
        <f>TEXT(G13,"0,00%")&amp;" to "&amp;TEXT(G14,"0,00%")</f>
        <v>26,02% to 32,26%</v>
      </c>
      <c r="K14" s="101">
        <f t="shared" si="3"/>
        <v>1.1049723756906077E-2</v>
      </c>
      <c r="L14" s="102">
        <f t="shared" si="4"/>
        <v>0.98342541436464082</v>
      </c>
    </row>
    <row r="15" spans="1:16" ht="15.75" thickBot="1" x14ac:dyDescent="0.3">
      <c r="A15" s="12">
        <v>44193</v>
      </c>
      <c r="B15" s="18">
        <v>23.549999</v>
      </c>
      <c r="C15" s="3">
        <f t="shared" si="0"/>
        <v>7.0063782168313438E-2</v>
      </c>
      <c r="G15" s="103"/>
      <c r="H15" s="104" t="s">
        <v>147</v>
      </c>
      <c r="I15" s="104">
        <f>COUNTIF(C:C,"&gt;"&amp;G14)</f>
        <v>3</v>
      </c>
      <c r="J15" s="104" t="str">
        <f>"Greater than "&amp;TEXT(G14,"0,00%")</f>
        <v>Greater than 32,26%</v>
      </c>
      <c r="K15" s="106">
        <f t="shared" si="3"/>
        <v>1.6574585635359115E-2</v>
      </c>
      <c r="L15" s="106">
        <f t="shared" si="4"/>
        <v>0.99999999999999989</v>
      </c>
    </row>
    <row r="16" spans="1:16" ht="15.75" thickBot="1" x14ac:dyDescent="0.3">
      <c r="A16" s="12">
        <v>44200</v>
      </c>
      <c r="B16" s="18">
        <v>25.200001</v>
      </c>
      <c r="C16" s="3">
        <f t="shared" si="0"/>
        <v>1.746023740237157E-2</v>
      </c>
      <c r="G16" s="141"/>
      <c r="L16" s="110"/>
    </row>
    <row r="17" spans="1:12" x14ac:dyDescent="0.25">
      <c r="A17" s="12">
        <v>44207</v>
      </c>
      <c r="B17" s="18">
        <v>25.639999</v>
      </c>
      <c r="C17" s="3">
        <f t="shared" si="0"/>
        <v>0.27067095439434308</v>
      </c>
      <c r="G17" s="145" t="s">
        <v>128</v>
      </c>
      <c r="H17" s="147"/>
      <c r="L17" s="110"/>
    </row>
    <row r="18" spans="1:12" x14ac:dyDescent="0.25">
      <c r="A18" s="12">
        <v>44214</v>
      </c>
      <c r="B18" s="18">
        <v>32.580002</v>
      </c>
      <c r="C18" s="3">
        <f t="shared" si="0"/>
        <v>7.9803494180264334E-2</v>
      </c>
      <c r="G18" s="146"/>
      <c r="H18" s="148"/>
      <c r="L18" s="110"/>
    </row>
    <row r="19" spans="1:12" x14ac:dyDescent="0.25">
      <c r="A19" s="12">
        <v>44221</v>
      </c>
      <c r="B19" s="18">
        <v>35.18</v>
      </c>
      <c r="C19" s="3">
        <f t="shared" si="0"/>
        <v>-3.2120551449687285E-2</v>
      </c>
      <c r="G19" s="150" t="s">
        <v>129</v>
      </c>
      <c r="H19" s="151">
        <v>1.0324040188343523E-2</v>
      </c>
      <c r="L19" s="110"/>
    </row>
    <row r="20" spans="1:12" x14ac:dyDescent="0.25">
      <c r="A20" s="12">
        <v>44228</v>
      </c>
      <c r="B20" s="18">
        <v>34.049999</v>
      </c>
      <c r="C20" s="3">
        <f t="shared" si="0"/>
        <v>-6.2848724312737803E-2</v>
      </c>
      <c r="G20" s="150" t="s">
        <v>130</v>
      </c>
      <c r="H20" s="151">
        <v>7.7373352223140783E-3</v>
      </c>
      <c r="L20" s="110"/>
    </row>
    <row r="21" spans="1:12" x14ac:dyDescent="0.25">
      <c r="A21" s="12">
        <v>44235</v>
      </c>
      <c r="B21" s="18">
        <v>31.91</v>
      </c>
      <c r="C21" s="3">
        <f t="shared" si="0"/>
        <v>-9.1193983077405227E-2</v>
      </c>
      <c r="G21" s="150" t="s">
        <v>131</v>
      </c>
      <c r="H21" s="151">
        <v>5.0668357930372387E-3</v>
      </c>
      <c r="L21" s="110"/>
    </row>
    <row r="22" spans="1:12" x14ac:dyDescent="0.25">
      <c r="A22" s="12">
        <v>44242</v>
      </c>
      <c r="B22" s="18">
        <v>29</v>
      </c>
      <c r="C22" s="3">
        <f t="shared" si="0"/>
        <v>-0.17586206896551726</v>
      </c>
      <c r="G22" s="150" t="s">
        <v>132</v>
      </c>
      <c r="H22" s="151"/>
      <c r="L22" s="110"/>
    </row>
    <row r="23" spans="1:12" x14ac:dyDescent="0.25">
      <c r="A23" s="12">
        <v>44249</v>
      </c>
      <c r="B23" s="18">
        <v>23.9</v>
      </c>
      <c r="C23" s="3">
        <f t="shared" si="0"/>
        <v>2.0920920502092155E-3</v>
      </c>
      <c r="G23" s="150" t="s">
        <v>133</v>
      </c>
      <c r="H23" s="151">
        <v>0.10409519920719509</v>
      </c>
      <c r="L23" s="110"/>
    </row>
    <row r="24" spans="1:12" x14ac:dyDescent="0.25">
      <c r="A24" s="12">
        <v>44256</v>
      </c>
      <c r="B24" s="18">
        <v>23.950001</v>
      </c>
      <c r="C24" s="3">
        <f t="shared" si="0"/>
        <v>0.12400830379923589</v>
      </c>
      <c r="G24" s="150" t="s">
        <v>134</v>
      </c>
      <c r="H24" s="151">
        <v>1.0835810497985631E-2</v>
      </c>
      <c r="L24" s="110"/>
    </row>
    <row r="25" spans="1:12" x14ac:dyDescent="0.25">
      <c r="A25" s="12">
        <v>44263</v>
      </c>
      <c r="B25" s="18">
        <v>26.92</v>
      </c>
      <c r="C25" s="3">
        <f t="shared" si="0"/>
        <v>-9.6582466567607828E-2</v>
      </c>
      <c r="G25" s="150" t="s">
        <v>135</v>
      </c>
      <c r="H25" s="152">
        <v>4.4499182088364986</v>
      </c>
      <c r="L25" s="110"/>
    </row>
    <row r="26" spans="1:12" x14ac:dyDescent="0.25">
      <c r="A26" s="12">
        <v>44270</v>
      </c>
      <c r="B26" s="18">
        <v>24.32</v>
      </c>
      <c r="C26" s="3">
        <f t="shared" si="0"/>
        <v>-7.1546052631578982E-2</v>
      </c>
      <c r="G26" s="150" t="s">
        <v>136</v>
      </c>
      <c r="H26" s="152">
        <v>1.4086978788475739</v>
      </c>
      <c r="L26" s="110"/>
    </row>
    <row r="27" spans="1:12" x14ac:dyDescent="0.25">
      <c r="A27" s="12">
        <v>44277</v>
      </c>
      <c r="B27" s="18">
        <v>22.58</v>
      </c>
      <c r="C27" s="3">
        <f t="shared" si="0"/>
        <v>2.1700620017714778E-2</v>
      </c>
      <c r="G27" s="150" t="s">
        <v>137</v>
      </c>
      <c r="H27" s="151">
        <v>0.69982901111427775</v>
      </c>
      <c r="L27" s="110"/>
    </row>
    <row r="28" spans="1:12" x14ac:dyDescent="0.25">
      <c r="A28" s="12">
        <v>44284</v>
      </c>
      <c r="B28" s="18">
        <v>23.07</v>
      </c>
      <c r="C28" s="3">
        <f t="shared" si="0"/>
        <v>4.2045990463805749E-2</v>
      </c>
      <c r="G28" s="150" t="s">
        <v>138</v>
      </c>
      <c r="H28" s="151">
        <v>-0.17586206896551726</v>
      </c>
      <c r="L28" s="110"/>
    </row>
    <row r="29" spans="1:12" x14ac:dyDescent="0.25">
      <c r="A29" s="12">
        <v>44291</v>
      </c>
      <c r="B29" s="18">
        <v>24.040001</v>
      </c>
      <c r="C29" s="3">
        <f t="shared" si="0"/>
        <v>-6.5307900777541561E-2</v>
      </c>
      <c r="G29" s="150" t="s">
        <v>139</v>
      </c>
      <c r="H29" s="151">
        <v>0.5239669421487605</v>
      </c>
      <c r="L29" s="110"/>
    </row>
    <row r="30" spans="1:12" x14ac:dyDescent="0.25">
      <c r="A30" s="12">
        <v>44298</v>
      </c>
      <c r="B30" s="18">
        <v>22.469999000000001</v>
      </c>
      <c r="C30" s="3">
        <f t="shared" si="0"/>
        <v>4.183360221778365E-2</v>
      </c>
      <c r="G30" s="150" t="s">
        <v>140</v>
      </c>
      <c r="H30" s="152">
        <v>1.8686512740901775</v>
      </c>
      <c r="L30" s="110"/>
    </row>
    <row r="31" spans="1:12" ht="15.75" thickBot="1" x14ac:dyDescent="0.3">
      <c r="A31" s="12">
        <v>44305</v>
      </c>
      <c r="B31" s="18">
        <v>23.41</v>
      </c>
      <c r="C31" s="3">
        <f t="shared" si="0"/>
        <v>-1.5805168731311436E-2</v>
      </c>
      <c r="G31" s="149" t="s">
        <v>141</v>
      </c>
      <c r="H31" s="153">
        <v>181</v>
      </c>
      <c r="L31" s="110"/>
    </row>
    <row r="32" spans="1:12" ht="15.75" thickBot="1" x14ac:dyDescent="0.3">
      <c r="A32" s="12">
        <v>44312</v>
      </c>
      <c r="B32" s="18">
        <v>23.040001</v>
      </c>
      <c r="C32" s="3">
        <f t="shared" si="0"/>
        <v>-0.14279517609395942</v>
      </c>
      <c r="G32" s="144"/>
      <c r="L32" s="110"/>
    </row>
    <row r="33" spans="1:12" x14ac:dyDescent="0.25">
      <c r="A33" s="12">
        <v>44319</v>
      </c>
      <c r="B33" s="18">
        <v>19.75</v>
      </c>
      <c r="C33" s="3">
        <f t="shared" si="0"/>
        <v>1.6708860759493627E-2</v>
      </c>
      <c r="G33" s="142"/>
      <c r="H33" s="108" t="s">
        <v>148</v>
      </c>
      <c r="I33" s="108" t="s">
        <v>141</v>
      </c>
      <c r="J33" s="108" t="s">
        <v>149</v>
      </c>
      <c r="K33" s="109" t="s">
        <v>150</v>
      </c>
      <c r="L33" s="110"/>
    </row>
    <row r="34" spans="1:12" x14ac:dyDescent="0.25">
      <c r="A34" s="12">
        <v>44326</v>
      </c>
      <c r="B34" s="18">
        <v>20.079999999999998</v>
      </c>
      <c r="C34" s="3">
        <f t="shared" si="0"/>
        <v>3.3366533864541914E-2</v>
      </c>
      <c r="G34" s="139" t="s">
        <v>151</v>
      </c>
      <c r="H34" s="101">
        <f>AVERAGEIF(C:C,"&gt;0")</f>
        <v>7.8780891150942514E-2</v>
      </c>
      <c r="I34" s="99">
        <f>COUNTIF(C:C,"&gt;0")</f>
        <v>98</v>
      </c>
      <c r="J34" s="101">
        <f>I34/$H$31</f>
        <v>0.54143646408839774</v>
      </c>
      <c r="K34" s="102">
        <f>J34*H34</f>
        <v>4.2654847142499258E-2</v>
      </c>
      <c r="L34" s="110"/>
    </row>
    <row r="35" spans="1:12" x14ac:dyDescent="0.25">
      <c r="A35" s="12">
        <v>44333</v>
      </c>
      <c r="B35" s="18">
        <v>20.75</v>
      </c>
      <c r="C35" s="3">
        <f t="shared" si="0"/>
        <v>0.10602414457831322</v>
      </c>
      <c r="G35" s="139" t="s">
        <v>152</v>
      </c>
      <c r="H35" s="101">
        <f>AVERAGEIF(C:C,"&lt;0")</f>
        <v>-7.050453082773725E-2</v>
      </c>
      <c r="I35" s="99">
        <f>COUNTIF(C:C,"&lt;0")</f>
        <v>83</v>
      </c>
      <c r="J35" s="101">
        <f>I35/$H$31</f>
        <v>0.4585635359116022</v>
      </c>
      <c r="K35" s="102">
        <f t="shared" ref="K35:K36" si="5">J35*H35</f>
        <v>-3.2330806954155758E-2</v>
      </c>
      <c r="L35" s="110"/>
    </row>
    <row r="36" spans="1:12" ht="15.75" thickBot="1" x14ac:dyDescent="0.3">
      <c r="A36" s="12">
        <v>44340</v>
      </c>
      <c r="B36" s="18">
        <v>22.950001</v>
      </c>
      <c r="C36" s="3">
        <f t="shared" si="0"/>
        <v>4.7058821478918489E-2</v>
      </c>
      <c r="G36" s="143" t="s">
        <v>153</v>
      </c>
      <c r="H36" s="104">
        <v>0</v>
      </c>
      <c r="I36" s="104">
        <f>COUNTIF(C:C,"0")</f>
        <v>0</v>
      </c>
      <c r="J36" s="105">
        <f>I36/$H$31</f>
        <v>0</v>
      </c>
      <c r="K36" s="106">
        <f t="shared" si="5"/>
        <v>0</v>
      </c>
      <c r="L36" s="110"/>
    </row>
    <row r="37" spans="1:12" ht="15.75" thickBot="1" x14ac:dyDescent="0.3">
      <c r="A37" s="12">
        <v>44347</v>
      </c>
      <c r="B37" s="18">
        <v>24.030000999999999</v>
      </c>
      <c r="C37" s="3">
        <f t="shared" si="0"/>
        <v>2.6633332224996753E-2</v>
      </c>
      <c r="G37" s="144"/>
      <c r="H37" s="111"/>
      <c r="I37" s="111"/>
      <c r="J37" s="111"/>
      <c r="K37" s="111"/>
      <c r="L37" s="110"/>
    </row>
    <row r="38" spans="1:12" x14ac:dyDescent="0.25">
      <c r="A38" s="12">
        <v>44354</v>
      </c>
      <c r="B38" s="18">
        <v>24.67</v>
      </c>
      <c r="C38" s="3">
        <f t="shared" si="0"/>
        <v>2.8374584515605816E-2</v>
      </c>
      <c r="G38" s="92" t="s">
        <v>154</v>
      </c>
      <c r="H38" s="108" t="s">
        <v>155</v>
      </c>
      <c r="I38" s="108" t="s">
        <v>156</v>
      </c>
      <c r="J38" s="108" t="s">
        <v>157</v>
      </c>
      <c r="K38" s="108" t="s">
        <v>158</v>
      </c>
      <c r="L38" s="109" t="s">
        <v>159</v>
      </c>
    </row>
    <row r="39" spans="1:12" x14ac:dyDescent="0.25">
      <c r="A39" s="12">
        <v>44361</v>
      </c>
      <c r="B39" s="18">
        <v>25.370000999999998</v>
      </c>
      <c r="C39" s="3">
        <f t="shared" si="0"/>
        <v>5.5577451494779107E-2</v>
      </c>
      <c r="G39" s="140">
        <v>1</v>
      </c>
      <c r="H39" s="101">
        <f>$H$19+($G39*$H$23)</f>
        <v>0.11441923939553862</v>
      </c>
      <c r="I39" s="101">
        <f>$H$19-($G39*$H$23)</f>
        <v>-9.3771159018851566E-2</v>
      </c>
      <c r="J39" s="99">
        <f>COUNTIFS(C:C,"&lt;"&amp;H39,C:C,"&gt;"&amp;I39)</f>
        <v>141</v>
      </c>
      <c r="K39" s="101">
        <f>J39/$H$31</f>
        <v>0.77900552486187846</v>
      </c>
      <c r="L39" s="102">
        <v>0.68269999999999997</v>
      </c>
    </row>
    <row r="40" spans="1:12" x14ac:dyDescent="0.25">
      <c r="A40" s="12">
        <v>44368</v>
      </c>
      <c r="B40" s="18">
        <v>26.780000999999999</v>
      </c>
      <c r="C40" s="3">
        <f t="shared" si="0"/>
        <v>-8.7378637513867208E-2</v>
      </c>
      <c r="G40" s="140">
        <v>2</v>
      </c>
      <c r="H40" s="101">
        <f>$H$19+($G40*$H$23)</f>
        <v>0.2185144386027337</v>
      </c>
      <c r="I40" s="101">
        <f>$H$19-($G40*$H$23)</f>
        <v>-0.19786635822604667</v>
      </c>
      <c r="J40" s="99">
        <f>COUNTIFS(C:C,"&lt;"&amp;H40,C:C,"&gt;"&amp;I40)</f>
        <v>172</v>
      </c>
      <c r="K40" s="101">
        <f>J40/$H$31</f>
        <v>0.95027624309392267</v>
      </c>
      <c r="L40" s="102">
        <v>0.95450000000000002</v>
      </c>
    </row>
    <row r="41" spans="1:12" x14ac:dyDescent="0.25">
      <c r="A41" s="12">
        <v>44375</v>
      </c>
      <c r="B41" s="18">
        <v>24.440000999999999</v>
      </c>
      <c r="C41" s="3">
        <f t="shared" si="0"/>
        <v>-4.7054007894680505E-2</v>
      </c>
      <c r="G41" s="140">
        <v>3</v>
      </c>
      <c r="H41" s="101">
        <f>$H$19+($G41*$H$23)</f>
        <v>0.3226096378099288</v>
      </c>
      <c r="I41" s="101">
        <f>$H$19-($G41*$H$23)</f>
        <v>-0.30196155743324171</v>
      </c>
      <c r="J41" s="99">
        <f>COUNTIFS(C:C,"&lt;"&amp;H41,C:C,"&gt;"&amp;I41)</f>
        <v>178</v>
      </c>
      <c r="K41" s="101">
        <f>J41/$H$31</f>
        <v>0.98342541436464093</v>
      </c>
      <c r="L41" s="112">
        <v>0.99729999999999996</v>
      </c>
    </row>
    <row r="42" spans="1:12" ht="15.75" thickBot="1" x14ac:dyDescent="0.3">
      <c r="A42" s="12">
        <v>44382</v>
      </c>
      <c r="B42" s="18">
        <v>23.290001</v>
      </c>
      <c r="C42" s="3">
        <f t="shared" si="0"/>
        <v>-8.2438811402369749E-2</v>
      </c>
      <c r="G42" s="97"/>
      <c r="L42" s="112"/>
    </row>
    <row r="43" spans="1:12" ht="15.75" thickBot="1" x14ac:dyDescent="0.3">
      <c r="A43" s="12">
        <v>44389</v>
      </c>
      <c r="B43" s="18">
        <v>21.370000999999998</v>
      </c>
      <c r="C43" s="3">
        <f t="shared" si="0"/>
        <v>2.0589517052432615E-2</v>
      </c>
      <c r="G43" s="113" t="s">
        <v>160</v>
      </c>
      <c r="H43" s="114"/>
      <c r="I43" s="114"/>
      <c r="J43" s="114"/>
      <c r="K43" s="114"/>
      <c r="L43" s="115"/>
    </row>
    <row r="44" spans="1:12" x14ac:dyDescent="0.25">
      <c r="A44" s="12">
        <v>44396</v>
      </c>
      <c r="B44" s="18">
        <v>21.809999000000001</v>
      </c>
      <c r="C44" s="3">
        <f t="shared" si="0"/>
        <v>-4.5850529383335559E-3</v>
      </c>
      <c r="G44" s="116">
        <v>0.01</v>
      </c>
      <c r="H44" s="117">
        <f>_xlfn.PERCENTILE.INC(C:C,G44)</f>
        <v>-0.15606268549787766</v>
      </c>
      <c r="I44" s="118">
        <v>0.2</v>
      </c>
      <c r="J44" s="117">
        <f>_xlfn.PERCENTILE.INC(C:C,I44)</f>
        <v>-7.1801566579634435E-2</v>
      </c>
      <c r="K44" s="118">
        <v>0.85</v>
      </c>
      <c r="L44" s="119">
        <f>_xlfn.PERCENTILE.INC(C:C,K44)</f>
        <v>8.8495575221239076E-2</v>
      </c>
    </row>
    <row r="45" spans="1:12" x14ac:dyDescent="0.25">
      <c r="A45" s="12">
        <v>44403</v>
      </c>
      <c r="B45" s="18">
        <v>21.709999</v>
      </c>
      <c r="C45" s="3">
        <f t="shared" si="0"/>
        <v>5.0668357930372387E-3</v>
      </c>
      <c r="G45" s="120">
        <v>0.02</v>
      </c>
      <c r="H45" s="121">
        <f>_xlfn.PERCENTILE.INC(C:C,G45)</f>
        <v>-0.15212953235997639</v>
      </c>
      <c r="I45" s="122">
        <v>0.25</v>
      </c>
      <c r="J45" s="121">
        <f>_xlfn.PERCENTILE.INC(C:C,I45)</f>
        <v>-6.2957491459248338E-2</v>
      </c>
      <c r="K45" s="122">
        <v>0.86</v>
      </c>
      <c r="L45" s="123">
        <f>_xlfn.PERCENTILE.INC(C:C,K45)</f>
        <v>9.1772291823352337E-2</v>
      </c>
    </row>
    <row r="46" spans="1:12" x14ac:dyDescent="0.25">
      <c r="A46" s="12">
        <v>44410</v>
      </c>
      <c r="B46" s="18">
        <v>21.82</v>
      </c>
      <c r="C46" s="3">
        <f t="shared" si="0"/>
        <v>0.14115490375801998</v>
      </c>
      <c r="G46" s="120">
        <v>0.03</v>
      </c>
      <c r="H46" s="121">
        <f>_xlfn.PERCENTILE.INC(C:C,G46)</f>
        <v>-0.145983598759206</v>
      </c>
      <c r="I46" s="122">
        <v>0.3</v>
      </c>
      <c r="J46" s="121">
        <f>_xlfn.PERCENTILE.INC(C:C,I46)</f>
        <v>-4.4463818657367038E-2</v>
      </c>
      <c r="K46" s="122">
        <v>0.87</v>
      </c>
      <c r="L46" s="123">
        <f>_xlfn.PERCENTILE.INC(C:C,K46)</f>
        <v>9.4241653317149232E-2</v>
      </c>
    </row>
    <row r="47" spans="1:12" x14ac:dyDescent="0.25">
      <c r="A47" s="12">
        <v>44417</v>
      </c>
      <c r="B47" s="18">
        <v>24.9</v>
      </c>
      <c r="C47" s="3">
        <f t="shared" si="0"/>
        <v>-3.5742971887550046E-2</v>
      </c>
      <c r="G47" s="120">
        <v>0.04</v>
      </c>
      <c r="H47" s="121">
        <f>_xlfn.PERCENTILE.INC(C:C,G47)</f>
        <v>-0.14086990456452095</v>
      </c>
      <c r="I47" s="122">
        <v>0.35</v>
      </c>
      <c r="J47" s="121">
        <f>_xlfn.PERCENTILE.INC(C:C,I47)</f>
        <v>-3.2120551449687292E-2</v>
      </c>
      <c r="K47" s="122">
        <v>0.88</v>
      </c>
      <c r="L47" s="123">
        <f>_xlfn.PERCENTILE.INC(C:C,K47)</f>
        <v>9.7711886643925452E-2</v>
      </c>
    </row>
    <row r="48" spans="1:12" x14ac:dyDescent="0.25">
      <c r="A48" s="12">
        <v>44424</v>
      </c>
      <c r="B48" s="18">
        <v>24.01</v>
      </c>
      <c r="C48" s="3">
        <f t="shared" si="0"/>
        <v>7.0803790087463403E-2</v>
      </c>
      <c r="G48" s="120">
        <v>0.05</v>
      </c>
      <c r="H48" s="121">
        <f>_xlfn.PERCENTILE.INC(C:C,G48)</f>
        <v>-0.13774403470715835</v>
      </c>
      <c r="I48" s="122">
        <v>0.4</v>
      </c>
      <c r="J48" s="121">
        <f>_xlfn.PERCENTILE.INC(C:C,I48)</f>
        <v>-1.4884979702300294E-2</v>
      </c>
      <c r="K48" s="122">
        <v>0.89</v>
      </c>
      <c r="L48" s="123">
        <f>_xlfn.PERCENTILE.INC(C:C,K48)</f>
        <v>0.10194852081473289</v>
      </c>
    </row>
    <row r="49" spans="1:12" x14ac:dyDescent="0.25">
      <c r="A49" s="12">
        <v>44431</v>
      </c>
      <c r="B49" s="18">
        <v>25.709999</v>
      </c>
      <c r="C49" s="3">
        <f t="shared" si="0"/>
        <v>3.6172696856191955E-2</v>
      </c>
      <c r="G49" s="120">
        <v>0.06</v>
      </c>
      <c r="H49" s="121">
        <f>_xlfn.PERCENTILE.INC(C:C,G49)</f>
        <v>-0.13124738940573383</v>
      </c>
      <c r="I49" s="122">
        <v>0.45</v>
      </c>
      <c r="J49" s="121">
        <f>_xlfn.PERCENTILE.INC(C:C,I49)</f>
        <v>-2.1074288724974855E-3</v>
      </c>
      <c r="K49" s="122">
        <v>0.9</v>
      </c>
      <c r="L49" s="123">
        <f>_xlfn.PERCENTILE.INC(C:C,K49)</f>
        <v>0.106280193236715</v>
      </c>
    </row>
    <row r="50" spans="1:12" x14ac:dyDescent="0.25">
      <c r="A50" s="12">
        <v>44438</v>
      </c>
      <c r="B50" s="18">
        <v>26.639999</v>
      </c>
      <c r="C50" s="3">
        <f t="shared" si="0"/>
        <v>-1.3513438945699674E-2</v>
      </c>
      <c r="G50" s="120">
        <v>7.0000000000000007E-2</v>
      </c>
      <c r="H50" s="121">
        <f>_xlfn.PERCENTILE.INC(C:C,G50)</f>
        <v>-0.12248783727372782</v>
      </c>
      <c r="I50" s="122">
        <v>0.5</v>
      </c>
      <c r="J50" s="121">
        <f>_xlfn.PERCENTILE.INC(C:C,I50)</f>
        <v>5.0668357930372387E-3</v>
      </c>
      <c r="K50" s="122">
        <v>0.91</v>
      </c>
      <c r="L50" s="123">
        <f>_xlfn.PERCENTILE.INC(C:C,K50)</f>
        <v>0.1219880999930312</v>
      </c>
    </row>
    <row r="51" spans="1:12" x14ac:dyDescent="0.25">
      <c r="A51" s="12">
        <v>44445</v>
      </c>
      <c r="B51" s="18">
        <v>26.280000999999999</v>
      </c>
      <c r="C51" s="3">
        <f t="shared" si="0"/>
        <v>9.2465673802676118E-2</v>
      </c>
      <c r="G51" s="120">
        <v>0.08</v>
      </c>
      <c r="H51" s="121">
        <f>_xlfn.PERCENTILE.INC(C:C,G51)</f>
        <v>-0.12103138086129347</v>
      </c>
      <c r="I51" s="122">
        <v>0.55000000000000004</v>
      </c>
      <c r="J51" s="121">
        <f>_xlfn.PERCENTILE.INC(C:C,I51)</f>
        <v>1.7460237402371577E-2</v>
      </c>
      <c r="K51" s="122">
        <v>0.92</v>
      </c>
      <c r="L51" s="123">
        <f>_xlfn.PERCENTILE.INC(C:C,K51)</f>
        <v>0.12962501095123852</v>
      </c>
    </row>
    <row r="52" spans="1:12" x14ac:dyDescent="0.25">
      <c r="A52" s="12">
        <v>44452</v>
      </c>
      <c r="B52" s="18">
        <v>28.709999</v>
      </c>
      <c r="C52" s="3">
        <f t="shared" si="0"/>
        <v>-5.2246605790546852E-3</v>
      </c>
      <c r="G52" s="120">
        <v>0.09</v>
      </c>
      <c r="H52" s="121">
        <f>_xlfn.PERCENTILE.INC(C:C,G52)</f>
        <v>-0.11973194341027558</v>
      </c>
      <c r="I52" s="122">
        <v>0.6</v>
      </c>
      <c r="J52" s="121">
        <f>_xlfn.PERCENTILE.INC(C:C,I52)</f>
        <v>2.6633332224996753E-2</v>
      </c>
      <c r="K52" s="122">
        <v>0.93</v>
      </c>
      <c r="L52" s="123">
        <f>_xlfn.PERCENTILE.INC(C:C,K52)</f>
        <v>0.14073871622018905</v>
      </c>
    </row>
    <row r="53" spans="1:12" x14ac:dyDescent="0.25">
      <c r="A53" s="12">
        <v>44459</v>
      </c>
      <c r="B53" s="18">
        <v>28.559999000000001</v>
      </c>
      <c r="C53" s="3">
        <f t="shared" si="0"/>
        <v>-0.14810921386937037</v>
      </c>
      <c r="G53" s="120">
        <v>0.1</v>
      </c>
      <c r="H53" s="121">
        <f>_xlfn.PERCENTILE.INC(C:C,G53)</f>
        <v>-0.11111111111111116</v>
      </c>
      <c r="I53" s="122">
        <v>0.65</v>
      </c>
      <c r="J53" s="121">
        <f>_xlfn.PERCENTILE.INC(C:C,I53)</f>
        <v>3.9233576642335732E-2</v>
      </c>
      <c r="K53" s="122">
        <v>0.94</v>
      </c>
      <c r="L53" s="123">
        <f>_xlfn.PERCENTILE.INC(C:C,K53)</f>
        <v>0.14370200536350064</v>
      </c>
    </row>
    <row r="54" spans="1:12" x14ac:dyDescent="0.25">
      <c r="A54" s="12">
        <v>44466</v>
      </c>
      <c r="B54" s="18">
        <v>24.33</v>
      </c>
      <c r="C54" s="3">
        <f t="shared" si="0"/>
        <v>-3.4114262227702308E-2</v>
      </c>
      <c r="G54" s="120">
        <v>0.11</v>
      </c>
      <c r="H54" s="121">
        <f>_xlfn.PERCENTILE.INC(C:C,G54)</f>
        <v>-9.9744133096031959E-2</v>
      </c>
      <c r="I54" s="122">
        <v>0.7</v>
      </c>
      <c r="J54" s="121">
        <f>_xlfn.PERCENTILE.INC(C:C,I54)</f>
        <v>4.45247091857199E-2</v>
      </c>
      <c r="K54" s="122">
        <v>0.95</v>
      </c>
      <c r="L54" s="123">
        <f>_xlfn.PERCENTILE.INC(C:C,K54)</f>
        <v>0.16567036720751482</v>
      </c>
    </row>
    <row r="55" spans="1:12" x14ac:dyDescent="0.25">
      <c r="A55" s="12">
        <v>44473</v>
      </c>
      <c r="B55" s="18">
        <v>23.5</v>
      </c>
      <c r="C55" s="3">
        <f t="shared" si="0"/>
        <v>2.1276595744680771E-2</v>
      </c>
      <c r="G55" s="120">
        <v>0.12</v>
      </c>
      <c r="H55" s="121">
        <f>_xlfn.PERCENTILE.INC(C:C,G55)</f>
        <v>-9.6941413416934949E-2</v>
      </c>
      <c r="I55" s="122">
        <v>0.75</v>
      </c>
      <c r="J55" s="121">
        <f>_xlfn.PERCENTILE.INC(C:C,I55)</f>
        <v>5.5729111680775434E-2</v>
      </c>
      <c r="K55" s="122">
        <v>0.96</v>
      </c>
      <c r="L55" s="123">
        <f>_xlfn.PERCENTILE.INC(C:C,K55)</f>
        <v>0.23111192094750854</v>
      </c>
    </row>
    <row r="56" spans="1:12" x14ac:dyDescent="0.25">
      <c r="A56" s="12">
        <v>44480</v>
      </c>
      <c r="B56" s="18">
        <v>24</v>
      </c>
      <c r="C56" s="3">
        <f t="shared" si="0"/>
        <v>1.7916666666666581E-2</v>
      </c>
      <c r="G56" s="120">
        <v>0.13</v>
      </c>
      <c r="H56" s="121">
        <f>_xlfn.PERCENTILE.INC(C:C,G56)</f>
        <v>-9.0960213912550963E-2</v>
      </c>
      <c r="I56" s="122">
        <v>0.8</v>
      </c>
      <c r="J56" s="121">
        <f>_xlfn.PERCENTILE.INC(C:C,I56)</f>
        <v>7.0803790087463403E-2</v>
      </c>
      <c r="K56" s="122">
        <v>0.97</v>
      </c>
      <c r="L56" s="123">
        <f>_xlfn.PERCENTILE.INC(C:C,K56)</f>
        <v>0.24675039988145922</v>
      </c>
    </row>
    <row r="57" spans="1:12" x14ac:dyDescent="0.25">
      <c r="A57" s="12">
        <v>44487</v>
      </c>
      <c r="B57" s="18">
        <v>24.43</v>
      </c>
      <c r="C57" s="3">
        <f t="shared" si="0"/>
        <v>5.9353213262382409E-2</v>
      </c>
      <c r="G57" s="120">
        <v>0.14000000000000001</v>
      </c>
      <c r="H57" s="121">
        <f>_xlfn.PERCENTILE.INC(C:C,G57)</f>
        <v>-8.9919981882690403E-2</v>
      </c>
      <c r="I57" s="122"/>
      <c r="J57" s="121"/>
      <c r="K57" s="122">
        <v>0.98</v>
      </c>
      <c r="L57" s="123">
        <f>_xlfn.PERCENTILE.INC(C:C,K57)</f>
        <v>0.27522308545711871</v>
      </c>
    </row>
    <row r="58" spans="1:12" ht="15.75" thickBot="1" x14ac:dyDescent="0.3">
      <c r="A58" s="12">
        <v>44494</v>
      </c>
      <c r="B58" s="18">
        <v>25.879999000000002</v>
      </c>
      <c r="C58" s="3">
        <f t="shared" si="0"/>
        <v>4.6368239813301404E-3</v>
      </c>
      <c r="G58" s="124">
        <v>0.15</v>
      </c>
      <c r="H58" s="125">
        <f>_xlfn.PERCENTILE.INC(C:C,G58)</f>
        <v>-8.8405797101449357E-2</v>
      </c>
      <c r="I58" s="126"/>
      <c r="J58" s="127"/>
      <c r="K58" s="128">
        <v>0.99</v>
      </c>
      <c r="L58" s="129">
        <f>_xlfn.PERCENTILE.INC(C:C,K58)</f>
        <v>0.378687856769168</v>
      </c>
    </row>
    <row r="59" spans="1:12" ht="15.75" thickBot="1" x14ac:dyDescent="0.3">
      <c r="A59" s="12">
        <v>44501</v>
      </c>
      <c r="B59" s="18">
        <v>26</v>
      </c>
      <c r="C59" s="3">
        <f t="shared" si="0"/>
        <v>-0.12192307692307702</v>
      </c>
    </row>
    <row r="60" spans="1:12" x14ac:dyDescent="0.25">
      <c r="A60" s="12">
        <v>44508</v>
      </c>
      <c r="B60" s="18">
        <v>22.83</v>
      </c>
      <c r="C60" s="3">
        <f t="shared" si="0"/>
        <v>-6.219886114761275E-2</v>
      </c>
      <c r="G60" s="130" t="s">
        <v>161</v>
      </c>
      <c r="H60" s="131"/>
    </row>
    <row r="61" spans="1:12" ht="15.75" thickBot="1" x14ac:dyDescent="0.3">
      <c r="A61" s="12">
        <v>44515</v>
      </c>
      <c r="B61" s="18">
        <v>21.41</v>
      </c>
      <c r="C61" s="3">
        <f t="shared" si="0"/>
        <v>-1.7748668846333526E-2</v>
      </c>
      <c r="G61" s="132" t="s">
        <v>162</v>
      </c>
      <c r="H61" s="133"/>
    </row>
    <row r="62" spans="1:12" ht="15.75" thickBot="1" x14ac:dyDescent="0.3">
      <c r="A62" s="12">
        <v>44522</v>
      </c>
      <c r="B62" s="18">
        <v>21.030000999999999</v>
      </c>
      <c r="C62" s="3">
        <f t="shared" si="0"/>
        <v>-9.747983369092561E-2</v>
      </c>
      <c r="G62" s="134"/>
    </row>
    <row r="63" spans="1:12" x14ac:dyDescent="0.25">
      <c r="A63" s="12">
        <v>44529</v>
      </c>
      <c r="B63" s="18">
        <v>18.98</v>
      </c>
      <c r="C63" s="3">
        <f t="shared" si="0"/>
        <v>-2.1074288724974855E-3</v>
      </c>
      <c r="G63" s="130" t="s">
        <v>163</v>
      </c>
      <c r="H63" s="135"/>
    </row>
    <row r="64" spans="1:12" x14ac:dyDescent="0.25">
      <c r="A64" s="12">
        <v>44536</v>
      </c>
      <c r="B64" s="18">
        <v>18.940000999999999</v>
      </c>
      <c r="C64" s="3">
        <f t="shared" si="0"/>
        <v>6.3356913233532097E-3</v>
      </c>
      <c r="G64" s="136" t="s">
        <v>164</v>
      </c>
      <c r="H64" s="137">
        <f>H63*(1-H60)</f>
        <v>0</v>
      </c>
    </row>
    <row r="65" spans="1:8" ht="15.75" thickBot="1" x14ac:dyDescent="0.3">
      <c r="A65" s="12">
        <v>44543</v>
      </c>
      <c r="B65" s="18">
        <v>19.059999000000001</v>
      </c>
      <c r="C65" s="3">
        <f t="shared" si="0"/>
        <v>-6.8205145236367448E-3</v>
      </c>
      <c r="G65" s="132" t="s">
        <v>165</v>
      </c>
      <c r="H65" s="138">
        <f>H63*(1+H61)</f>
        <v>0</v>
      </c>
    </row>
    <row r="66" spans="1:8" x14ac:dyDescent="0.25">
      <c r="A66" s="12">
        <v>44550</v>
      </c>
      <c r="B66" s="18">
        <v>18.93</v>
      </c>
      <c r="C66" s="3">
        <f t="shared" si="0"/>
        <v>-3.8034918119387195E-2</v>
      </c>
    </row>
    <row r="67" spans="1:8" x14ac:dyDescent="0.25">
      <c r="A67" s="12">
        <v>44557</v>
      </c>
      <c r="B67" s="18">
        <v>18.209999</v>
      </c>
      <c r="C67" s="3">
        <f t="shared" si="0"/>
        <v>-9.0609560165269554E-2</v>
      </c>
    </row>
    <row r="68" spans="1:8" x14ac:dyDescent="0.25">
      <c r="A68" s="12">
        <v>44564</v>
      </c>
      <c r="B68" s="18">
        <v>16.559999000000001</v>
      </c>
      <c r="C68" s="3">
        <f t="shared" ref="C68:C131" si="6">B69/B68-1</f>
        <v>-3.3212502005585898E-2</v>
      </c>
    </row>
    <row r="69" spans="1:8" x14ac:dyDescent="0.25">
      <c r="A69" s="12">
        <v>44571</v>
      </c>
      <c r="B69" s="18">
        <v>16.010000000000002</v>
      </c>
      <c r="C69" s="3">
        <f t="shared" si="6"/>
        <v>-0.15490318550905691</v>
      </c>
    </row>
    <row r="70" spans="1:8" x14ac:dyDescent="0.25">
      <c r="A70" s="12">
        <v>44578</v>
      </c>
      <c r="B70" s="18">
        <v>13.53</v>
      </c>
      <c r="C70" s="3">
        <f t="shared" si="6"/>
        <v>-6.0606060606060552E-2</v>
      </c>
    </row>
    <row r="71" spans="1:8" x14ac:dyDescent="0.25">
      <c r="A71" s="12">
        <v>44585</v>
      </c>
      <c r="B71" s="18">
        <v>12.71</v>
      </c>
      <c r="C71" s="3">
        <f t="shared" si="6"/>
        <v>1.8095987411486991E-2</v>
      </c>
    </row>
    <row r="72" spans="1:8" x14ac:dyDescent="0.25">
      <c r="A72" s="12">
        <v>44592</v>
      </c>
      <c r="B72" s="18">
        <v>12.94</v>
      </c>
      <c r="C72" s="3">
        <f t="shared" si="6"/>
        <v>1.4683153013910433E-2</v>
      </c>
    </row>
    <row r="73" spans="1:8" x14ac:dyDescent="0.25">
      <c r="A73" s="12">
        <v>44599</v>
      </c>
      <c r="B73" s="18">
        <v>13.13</v>
      </c>
      <c r="C73" s="3">
        <f t="shared" si="6"/>
        <v>-0.16070068545316074</v>
      </c>
    </row>
    <row r="74" spans="1:8" x14ac:dyDescent="0.25">
      <c r="A74" s="12">
        <v>44606</v>
      </c>
      <c r="B74" s="18">
        <v>11.02</v>
      </c>
      <c r="C74" s="3">
        <f t="shared" si="6"/>
        <v>4.0834845735027381E-2</v>
      </c>
    </row>
    <row r="75" spans="1:8" x14ac:dyDescent="0.25">
      <c r="A75" s="12">
        <v>44613</v>
      </c>
      <c r="B75" s="18">
        <v>11.47</v>
      </c>
      <c r="C75" s="3">
        <f t="shared" si="6"/>
        <v>-4.4463818657367038E-2</v>
      </c>
    </row>
    <row r="76" spans="1:8" x14ac:dyDescent="0.25">
      <c r="A76" s="12">
        <v>44620</v>
      </c>
      <c r="B76" s="18">
        <v>10.96</v>
      </c>
      <c r="C76" s="3">
        <f t="shared" si="6"/>
        <v>3.9233576642335732E-2</v>
      </c>
    </row>
    <row r="77" spans="1:8" x14ac:dyDescent="0.25">
      <c r="A77" s="12">
        <v>44627</v>
      </c>
      <c r="B77" s="18">
        <v>11.39</v>
      </c>
      <c r="C77" s="3">
        <f t="shared" si="6"/>
        <v>0.12554872695346786</v>
      </c>
    </row>
    <row r="78" spans="1:8" x14ac:dyDescent="0.25">
      <c r="A78" s="12">
        <v>44634</v>
      </c>
      <c r="B78" s="18">
        <v>12.82</v>
      </c>
      <c r="C78" s="3">
        <f t="shared" si="6"/>
        <v>1.1700468018720711E-2</v>
      </c>
    </row>
    <row r="79" spans="1:8" x14ac:dyDescent="0.25">
      <c r="A79" s="12">
        <v>44641</v>
      </c>
      <c r="B79" s="18">
        <v>12.97</v>
      </c>
      <c r="C79" s="3">
        <f t="shared" si="6"/>
        <v>6.6306861989205768E-2</v>
      </c>
    </row>
    <row r="80" spans="1:8" x14ac:dyDescent="0.25">
      <c r="A80" s="12">
        <v>44648</v>
      </c>
      <c r="B80" s="18">
        <v>13.83</v>
      </c>
      <c r="C80" s="3">
        <f t="shared" si="6"/>
        <v>-8.1706435285611057E-2</v>
      </c>
    </row>
    <row r="81" spans="1:3" x14ac:dyDescent="0.25">
      <c r="A81" s="12">
        <v>44655</v>
      </c>
      <c r="B81" s="18">
        <v>12.7</v>
      </c>
      <c r="C81" s="3">
        <f t="shared" si="6"/>
        <v>-2.2047244094488105E-2</v>
      </c>
    </row>
    <row r="82" spans="1:3" x14ac:dyDescent="0.25">
      <c r="A82" s="12">
        <v>44662</v>
      </c>
      <c r="B82" s="18">
        <v>12.42</v>
      </c>
      <c r="C82" s="3">
        <f t="shared" si="6"/>
        <v>-3.7037037037036979E-2</v>
      </c>
    </row>
    <row r="83" spans="1:3" x14ac:dyDescent="0.25">
      <c r="A83" s="12">
        <v>44669</v>
      </c>
      <c r="B83" s="18">
        <v>11.96</v>
      </c>
      <c r="C83" s="3">
        <f t="shared" si="6"/>
        <v>-0.13043478260869568</v>
      </c>
    </row>
    <row r="84" spans="1:3" x14ac:dyDescent="0.25">
      <c r="A84" s="12">
        <v>44676</v>
      </c>
      <c r="B84" s="18">
        <v>10.4</v>
      </c>
      <c r="C84" s="3">
        <f t="shared" si="6"/>
        <v>-8.846153846153848E-2</v>
      </c>
    </row>
    <row r="85" spans="1:3" x14ac:dyDescent="0.25">
      <c r="A85" s="12">
        <v>44683</v>
      </c>
      <c r="B85" s="18">
        <v>9.48</v>
      </c>
      <c r="C85" s="3">
        <f t="shared" si="6"/>
        <v>-0.12025316455696211</v>
      </c>
    </row>
    <row r="86" spans="1:3" x14ac:dyDescent="0.25">
      <c r="A86" s="12">
        <v>44690</v>
      </c>
      <c r="B86" s="18">
        <v>8.34</v>
      </c>
      <c r="C86" s="3">
        <f t="shared" si="6"/>
        <v>-3.1175059952038398E-2</v>
      </c>
    </row>
    <row r="87" spans="1:3" x14ac:dyDescent="0.25">
      <c r="A87" s="12">
        <v>44697</v>
      </c>
      <c r="B87" s="18">
        <v>8.08</v>
      </c>
      <c r="C87" s="3">
        <f t="shared" si="6"/>
        <v>9.5297029702970271E-2</v>
      </c>
    </row>
    <row r="88" spans="1:3" x14ac:dyDescent="0.25">
      <c r="A88" s="12">
        <v>44704</v>
      </c>
      <c r="B88" s="18">
        <v>8.85</v>
      </c>
      <c r="C88" s="3">
        <f t="shared" si="6"/>
        <v>1.0169491525423791E-2</v>
      </c>
    </row>
    <row r="89" spans="1:3" x14ac:dyDescent="0.25">
      <c r="A89" s="12">
        <v>44711</v>
      </c>
      <c r="B89" s="18">
        <v>8.94</v>
      </c>
      <c r="C89" s="3">
        <f t="shared" si="6"/>
        <v>-7.606263982102901E-2</v>
      </c>
    </row>
    <row r="90" spans="1:3" x14ac:dyDescent="0.25">
      <c r="A90" s="12">
        <v>44718</v>
      </c>
      <c r="B90" s="18">
        <v>8.26</v>
      </c>
      <c r="C90" s="3">
        <f t="shared" si="6"/>
        <v>-2.421307506053183E-3</v>
      </c>
    </row>
    <row r="91" spans="1:3" x14ac:dyDescent="0.25">
      <c r="A91" s="12">
        <v>44725</v>
      </c>
      <c r="B91" s="18">
        <v>8.24</v>
      </c>
      <c r="C91" s="3">
        <f t="shared" si="6"/>
        <v>0.23665048543689315</v>
      </c>
    </row>
    <row r="92" spans="1:3" x14ac:dyDescent="0.25">
      <c r="A92" s="12">
        <v>44732</v>
      </c>
      <c r="B92" s="18">
        <v>10.19</v>
      </c>
      <c r="C92" s="3">
        <f t="shared" si="6"/>
        <v>-9.0284592737978397E-2</v>
      </c>
    </row>
    <row r="93" spans="1:3" x14ac:dyDescent="0.25">
      <c r="A93" s="12">
        <v>44739</v>
      </c>
      <c r="B93" s="18">
        <v>9.27</v>
      </c>
      <c r="C93" s="3">
        <f t="shared" si="6"/>
        <v>9.7087378640776656E-2</v>
      </c>
    </row>
    <row r="94" spans="1:3" x14ac:dyDescent="0.25">
      <c r="A94" s="12">
        <v>44746</v>
      </c>
      <c r="B94" s="18">
        <v>10.17</v>
      </c>
      <c r="C94" s="3">
        <f t="shared" si="6"/>
        <v>-0.11111111111111116</v>
      </c>
    </row>
    <row r="95" spans="1:3" x14ac:dyDescent="0.25">
      <c r="A95" s="12">
        <v>44753</v>
      </c>
      <c r="B95" s="18">
        <v>9.0399999999999991</v>
      </c>
      <c r="C95" s="3">
        <f t="shared" si="6"/>
        <v>8.8495575221239076E-2</v>
      </c>
    </row>
    <row r="96" spans="1:3" x14ac:dyDescent="0.25">
      <c r="A96" s="12">
        <v>44760</v>
      </c>
      <c r="B96" s="18">
        <v>9.84</v>
      </c>
      <c r="C96" s="3">
        <f t="shared" si="6"/>
        <v>5.1829268292682862E-2</v>
      </c>
    </row>
    <row r="97" spans="1:3" x14ac:dyDescent="0.25">
      <c r="A97" s="12">
        <v>44767</v>
      </c>
      <c r="B97" s="18">
        <v>10.35</v>
      </c>
      <c r="C97" s="3">
        <f t="shared" si="6"/>
        <v>0.106280193236715</v>
      </c>
    </row>
    <row r="98" spans="1:3" x14ac:dyDescent="0.25">
      <c r="A98" s="12">
        <v>44774</v>
      </c>
      <c r="B98" s="18">
        <v>11.45</v>
      </c>
      <c r="C98" s="3">
        <f t="shared" si="6"/>
        <v>-0.13449781659388638</v>
      </c>
    </row>
    <row r="99" spans="1:3" x14ac:dyDescent="0.25">
      <c r="A99" s="12">
        <v>44781</v>
      </c>
      <c r="B99" s="18">
        <v>9.91</v>
      </c>
      <c r="C99" s="3">
        <f t="shared" si="6"/>
        <v>-0.14127144298688199</v>
      </c>
    </row>
    <row r="100" spans="1:3" x14ac:dyDescent="0.25">
      <c r="A100" s="12">
        <v>44788</v>
      </c>
      <c r="B100" s="18">
        <v>8.51</v>
      </c>
      <c r="C100" s="3">
        <f t="shared" si="6"/>
        <v>-6.6980023501762576E-2</v>
      </c>
    </row>
    <row r="101" spans="1:3" x14ac:dyDescent="0.25">
      <c r="A101" s="12">
        <v>44795</v>
      </c>
      <c r="B101" s="18">
        <v>7.94</v>
      </c>
      <c r="C101" s="3">
        <f t="shared" si="6"/>
        <v>-6.801007556675065E-2</v>
      </c>
    </row>
    <row r="102" spans="1:3" x14ac:dyDescent="0.25">
      <c r="A102" s="12">
        <v>44802</v>
      </c>
      <c r="B102" s="18">
        <v>7.4</v>
      </c>
      <c r="C102" s="3">
        <f t="shared" si="6"/>
        <v>5.270270270270272E-2</v>
      </c>
    </row>
    <row r="103" spans="1:3" x14ac:dyDescent="0.25">
      <c r="A103" s="12">
        <v>44809</v>
      </c>
      <c r="B103" s="18">
        <v>7.79</v>
      </c>
      <c r="C103" s="3">
        <f t="shared" si="6"/>
        <v>-1.2836970474967568E-3</v>
      </c>
    </row>
    <row r="104" spans="1:3" x14ac:dyDescent="0.25">
      <c r="A104" s="12">
        <v>44816</v>
      </c>
      <c r="B104" s="18">
        <v>7.78</v>
      </c>
      <c r="C104" s="3">
        <f t="shared" si="6"/>
        <v>-4.8843187660668419E-2</v>
      </c>
    </row>
    <row r="105" spans="1:3" x14ac:dyDescent="0.25">
      <c r="A105" s="12">
        <v>44823</v>
      </c>
      <c r="B105" s="18">
        <v>7.4</v>
      </c>
      <c r="C105" s="3">
        <f t="shared" si="6"/>
        <v>9.864864864864864E-2</v>
      </c>
    </row>
    <row r="106" spans="1:3" x14ac:dyDescent="0.25">
      <c r="A106" s="12">
        <v>44830</v>
      </c>
      <c r="B106" s="18">
        <v>8.1300000000000008</v>
      </c>
      <c r="C106" s="3">
        <f t="shared" si="6"/>
        <v>2.4600246002459691E-3</v>
      </c>
    </row>
    <row r="107" spans="1:3" x14ac:dyDescent="0.25">
      <c r="A107" s="12">
        <v>44837</v>
      </c>
      <c r="B107" s="18">
        <v>8.15</v>
      </c>
      <c r="C107" s="3">
        <f t="shared" si="6"/>
        <v>-7.6073619631901845E-2</v>
      </c>
    </row>
    <row r="108" spans="1:3" x14ac:dyDescent="0.25">
      <c r="A108" s="12">
        <v>44844</v>
      </c>
      <c r="B108" s="18">
        <v>7.53</v>
      </c>
      <c r="C108" s="3">
        <f t="shared" si="6"/>
        <v>0.10092961487383789</v>
      </c>
    </row>
    <row r="109" spans="1:3" x14ac:dyDescent="0.25">
      <c r="A109" s="12">
        <v>44851</v>
      </c>
      <c r="B109" s="18">
        <v>8.2899999999999991</v>
      </c>
      <c r="C109" s="3">
        <f t="shared" si="6"/>
        <v>4.2219541616405509E-2</v>
      </c>
    </row>
    <row r="110" spans="1:3" x14ac:dyDescent="0.25">
      <c r="A110" s="12">
        <v>44858</v>
      </c>
      <c r="B110" s="18">
        <v>8.64</v>
      </c>
      <c r="C110" s="3">
        <f t="shared" si="6"/>
        <v>-8.2175925925926041E-2</v>
      </c>
    </row>
    <row r="111" spans="1:3" x14ac:dyDescent="0.25">
      <c r="A111" s="12">
        <v>44865</v>
      </c>
      <c r="B111" s="18">
        <v>7.93</v>
      </c>
      <c r="C111" s="3">
        <f t="shared" si="6"/>
        <v>6.0529634300126256E-2</v>
      </c>
    </row>
    <row r="112" spans="1:3" x14ac:dyDescent="0.25">
      <c r="A112" s="12">
        <v>44872</v>
      </c>
      <c r="B112" s="18">
        <v>8.41</v>
      </c>
      <c r="C112" s="3">
        <f t="shared" si="6"/>
        <v>-0.12128418549346021</v>
      </c>
    </row>
    <row r="113" spans="1:3" x14ac:dyDescent="0.25">
      <c r="A113" s="12">
        <v>44879</v>
      </c>
      <c r="B113" s="18">
        <v>7.39</v>
      </c>
      <c r="C113" s="3">
        <f t="shared" si="6"/>
        <v>-1.4884979702300294E-2</v>
      </c>
    </row>
    <row r="114" spans="1:3" x14ac:dyDescent="0.25">
      <c r="A114" s="12">
        <v>44886</v>
      </c>
      <c r="B114" s="18">
        <v>7.28</v>
      </c>
      <c r="C114" s="3">
        <f t="shared" si="6"/>
        <v>5.2197802197802234E-2</v>
      </c>
    </row>
    <row r="115" spans="1:3" x14ac:dyDescent="0.25">
      <c r="A115" s="12">
        <v>44893</v>
      </c>
      <c r="B115" s="18">
        <v>7.66</v>
      </c>
      <c r="C115" s="3">
        <f t="shared" si="6"/>
        <v>-7.1801566579634435E-2</v>
      </c>
    </row>
    <row r="116" spans="1:3" x14ac:dyDescent="0.25">
      <c r="A116" s="12">
        <v>44900</v>
      </c>
      <c r="B116" s="18">
        <v>7.11</v>
      </c>
      <c r="C116" s="3">
        <f t="shared" si="6"/>
        <v>-2.9535864978902926E-2</v>
      </c>
    </row>
    <row r="117" spans="1:3" x14ac:dyDescent="0.25">
      <c r="A117" s="12">
        <v>44907</v>
      </c>
      <c r="B117" s="18">
        <v>6.9</v>
      </c>
      <c r="C117" s="3">
        <f t="shared" si="6"/>
        <v>-8.8405797101449357E-2</v>
      </c>
    </row>
    <row r="118" spans="1:3" x14ac:dyDescent="0.25">
      <c r="A118" s="12">
        <v>44914</v>
      </c>
      <c r="B118" s="18">
        <v>6.29</v>
      </c>
      <c r="C118" s="3">
        <f t="shared" si="6"/>
        <v>2.0667726550079424E-2</v>
      </c>
    </row>
    <row r="119" spans="1:3" x14ac:dyDescent="0.25">
      <c r="A119" s="12">
        <v>44921</v>
      </c>
      <c r="B119" s="18">
        <v>6.42</v>
      </c>
      <c r="C119" s="3">
        <f t="shared" si="6"/>
        <v>-3.1152647975076775E-3</v>
      </c>
    </row>
    <row r="120" spans="1:3" x14ac:dyDescent="0.25">
      <c r="A120" s="12">
        <v>44928</v>
      </c>
      <c r="B120" s="18">
        <v>6.4</v>
      </c>
      <c r="C120" s="3">
        <f t="shared" si="6"/>
        <v>8.7499999999999911E-2</v>
      </c>
    </row>
    <row r="121" spans="1:3" x14ac:dyDescent="0.25">
      <c r="A121" s="12">
        <v>44935</v>
      </c>
      <c r="B121" s="18">
        <v>6.96</v>
      </c>
      <c r="C121" s="3">
        <f t="shared" si="6"/>
        <v>8.6206896551723755E-3</v>
      </c>
    </row>
    <row r="122" spans="1:3" x14ac:dyDescent="0.25">
      <c r="A122" s="12">
        <v>44942</v>
      </c>
      <c r="B122" s="18">
        <v>7.02</v>
      </c>
      <c r="C122" s="3">
        <f t="shared" si="6"/>
        <v>7.5498575498575526E-2</v>
      </c>
    </row>
    <row r="123" spans="1:3" x14ac:dyDescent="0.25">
      <c r="A123" s="12">
        <v>44949</v>
      </c>
      <c r="B123" s="18">
        <v>7.55</v>
      </c>
      <c r="C123" s="3">
        <f t="shared" si="6"/>
        <v>0.11390728476821188</v>
      </c>
    </row>
    <row r="124" spans="1:3" x14ac:dyDescent="0.25">
      <c r="A124" s="12">
        <v>44956</v>
      </c>
      <c r="B124" s="18">
        <v>8.41</v>
      </c>
      <c r="C124" s="3">
        <f t="shared" si="6"/>
        <v>-0.1070154577883472</v>
      </c>
    </row>
    <row r="125" spans="1:3" x14ac:dyDescent="0.25">
      <c r="A125" s="12">
        <v>44963</v>
      </c>
      <c r="B125" s="18">
        <v>7.51</v>
      </c>
      <c r="C125" s="3">
        <f t="shared" si="6"/>
        <v>0.22503328894806929</v>
      </c>
    </row>
    <row r="126" spans="1:3" x14ac:dyDescent="0.25">
      <c r="A126" s="12">
        <v>44970</v>
      </c>
      <c r="B126" s="18">
        <v>9.1999999999999993</v>
      </c>
      <c r="C126" s="3">
        <f t="shared" si="6"/>
        <v>-0.12065217391304339</v>
      </c>
    </row>
    <row r="127" spans="1:3" x14ac:dyDescent="0.25">
      <c r="A127" s="12">
        <v>44977</v>
      </c>
      <c r="B127" s="18">
        <v>8.09</v>
      </c>
      <c r="C127" s="3">
        <f t="shared" si="6"/>
        <v>2.9666254635352329E-2</v>
      </c>
    </row>
    <row r="128" spans="1:3" x14ac:dyDescent="0.25">
      <c r="A128" s="12">
        <v>44984</v>
      </c>
      <c r="B128" s="18">
        <v>8.33</v>
      </c>
      <c r="C128" s="3">
        <f t="shared" si="6"/>
        <v>-0.11764705882352944</v>
      </c>
    </row>
    <row r="129" spans="1:3" x14ac:dyDescent="0.25">
      <c r="A129" s="12">
        <v>44991</v>
      </c>
      <c r="B129" s="18">
        <v>7.35</v>
      </c>
      <c r="C129" s="3">
        <f t="shared" si="6"/>
        <v>7.210884353741509E-2</v>
      </c>
    </row>
    <row r="130" spans="1:3" x14ac:dyDescent="0.25">
      <c r="A130" s="12">
        <v>44998</v>
      </c>
      <c r="B130" s="18">
        <v>7.88</v>
      </c>
      <c r="C130" s="3">
        <f t="shared" si="6"/>
        <v>4.0609137055837463E-2</v>
      </c>
    </row>
    <row r="131" spans="1:3" x14ac:dyDescent="0.25">
      <c r="A131" s="12">
        <v>45005</v>
      </c>
      <c r="B131" s="18">
        <v>8.1999999999999993</v>
      </c>
      <c r="C131" s="3">
        <f t="shared" si="6"/>
        <v>3.0487804878048808E-2</v>
      </c>
    </row>
    <row r="132" spans="1:3" x14ac:dyDescent="0.25">
      <c r="A132" s="12">
        <v>45012</v>
      </c>
      <c r="B132" s="18">
        <v>8.4499999999999993</v>
      </c>
      <c r="C132" s="3">
        <f t="shared" ref="C132:C183" si="7">B133/B132-1</f>
        <v>-4.2603550295857939E-2</v>
      </c>
    </row>
    <row r="133" spans="1:3" x14ac:dyDescent="0.25">
      <c r="A133" s="12">
        <v>45019</v>
      </c>
      <c r="B133" s="18">
        <v>8.09</v>
      </c>
      <c r="C133" s="3">
        <f t="shared" si="7"/>
        <v>8.8998763906056988E-2</v>
      </c>
    </row>
    <row r="134" spans="1:3" x14ac:dyDescent="0.25">
      <c r="A134" s="12">
        <v>45026</v>
      </c>
      <c r="B134" s="18">
        <v>8.81</v>
      </c>
      <c r="C134" s="3">
        <f t="shared" si="7"/>
        <v>-7.1509648127128345E-2</v>
      </c>
    </row>
    <row r="135" spans="1:3" x14ac:dyDescent="0.25">
      <c r="A135" s="12">
        <v>45033</v>
      </c>
      <c r="B135" s="18">
        <v>8.18</v>
      </c>
      <c r="C135" s="3">
        <f t="shared" si="7"/>
        <v>-5.2567237163814173E-2</v>
      </c>
    </row>
    <row r="136" spans="1:3" x14ac:dyDescent="0.25">
      <c r="A136" s="12">
        <v>45040</v>
      </c>
      <c r="B136" s="18">
        <v>7.75</v>
      </c>
      <c r="C136" s="3">
        <f t="shared" si="7"/>
        <v>-4.387096774193544E-2</v>
      </c>
    </row>
    <row r="137" spans="1:3" x14ac:dyDescent="0.25">
      <c r="A137" s="12">
        <v>45047</v>
      </c>
      <c r="B137" s="18">
        <v>7.41</v>
      </c>
      <c r="C137" s="3">
        <f t="shared" si="7"/>
        <v>0.28205128205128194</v>
      </c>
    </row>
    <row r="138" spans="1:3" x14ac:dyDescent="0.25">
      <c r="A138" s="12">
        <v>45054</v>
      </c>
      <c r="B138" s="18">
        <v>9.5</v>
      </c>
      <c r="C138" s="3">
        <f t="shared" si="7"/>
        <v>0.23263157894736852</v>
      </c>
    </row>
    <row r="139" spans="1:3" x14ac:dyDescent="0.25">
      <c r="A139" s="12">
        <v>45061</v>
      </c>
      <c r="B139" s="18">
        <v>11.71</v>
      </c>
      <c r="C139" s="3">
        <f t="shared" si="7"/>
        <v>0.16567036720751482</v>
      </c>
    </row>
    <row r="140" spans="1:3" x14ac:dyDescent="0.25">
      <c r="A140" s="12">
        <v>45068</v>
      </c>
      <c r="B140" s="18">
        <v>13.65</v>
      </c>
      <c r="C140" s="3">
        <f t="shared" si="7"/>
        <v>6.3736263736263732E-2</v>
      </c>
    </row>
    <row r="141" spans="1:3" x14ac:dyDescent="0.25">
      <c r="A141" s="12">
        <v>45075</v>
      </c>
      <c r="B141" s="18">
        <v>14.52</v>
      </c>
      <c r="C141" s="3">
        <f t="shared" si="7"/>
        <v>3.4435261707989051E-2</v>
      </c>
    </row>
    <row r="142" spans="1:3" x14ac:dyDescent="0.25">
      <c r="A142" s="12">
        <v>45082</v>
      </c>
      <c r="B142" s="18">
        <v>15.02</v>
      </c>
      <c r="C142" s="3">
        <f t="shared" si="7"/>
        <v>8.5219640479360814E-2</v>
      </c>
    </row>
    <row r="143" spans="1:3" x14ac:dyDescent="0.25">
      <c r="A143" s="12">
        <v>45089</v>
      </c>
      <c r="B143" s="18">
        <v>16.299999</v>
      </c>
      <c r="C143" s="3">
        <f t="shared" si="7"/>
        <v>-0.13926375087507681</v>
      </c>
    </row>
    <row r="144" spans="1:3" x14ac:dyDescent="0.25">
      <c r="A144" s="12">
        <v>45096</v>
      </c>
      <c r="B144" s="18">
        <v>14.03</v>
      </c>
      <c r="C144" s="3">
        <f t="shared" si="7"/>
        <v>9.2658588738417702E-2</v>
      </c>
    </row>
    <row r="145" spans="1:3" x14ac:dyDescent="0.25">
      <c r="A145" s="12">
        <v>45103</v>
      </c>
      <c r="B145" s="18">
        <v>15.33</v>
      </c>
      <c r="C145" s="3">
        <f t="shared" si="7"/>
        <v>6.5231572080892697E-4</v>
      </c>
    </row>
    <row r="146" spans="1:3" x14ac:dyDescent="0.25">
      <c r="A146" s="12">
        <v>45110</v>
      </c>
      <c r="B146" s="18">
        <v>15.34</v>
      </c>
      <c r="C146" s="3">
        <f t="shared" si="7"/>
        <v>6.9100391134289341E-2</v>
      </c>
    </row>
    <row r="147" spans="1:3" x14ac:dyDescent="0.25">
      <c r="A147" s="12">
        <v>45117</v>
      </c>
      <c r="B147" s="18">
        <v>16.399999999999999</v>
      </c>
      <c r="C147" s="3">
        <f t="shared" si="7"/>
        <v>1.8292682926830395E-3</v>
      </c>
    </row>
    <row r="148" spans="1:3" x14ac:dyDescent="0.25">
      <c r="A148" s="12">
        <v>45124</v>
      </c>
      <c r="B148" s="18">
        <v>16.43</v>
      </c>
      <c r="C148" s="3">
        <f t="shared" si="7"/>
        <v>8.3992635423006723E-2</v>
      </c>
    </row>
    <row r="149" spans="1:3" x14ac:dyDescent="0.25">
      <c r="A149" s="12">
        <v>45131</v>
      </c>
      <c r="B149" s="18">
        <v>17.809999000000001</v>
      </c>
      <c r="C149" s="3">
        <f t="shared" si="7"/>
        <v>2.1897923744970349E-2</v>
      </c>
    </row>
    <row r="150" spans="1:3" x14ac:dyDescent="0.25">
      <c r="A150" s="12">
        <v>45138</v>
      </c>
      <c r="B150" s="18">
        <v>18.200001</v>
      </c>
      <c r="C150" s="3">
        <f t="shared" si="7"/>
        <v>-0.15329674981885988</v>
      </c>
    </row>
    <row r="151" spans="1:3" x14ac:dyDescent="0.25">
      <c r="A151" s="12">
        <v>45145</v>
      </c>
      <c r="B151" s="18">
        <v>15.41</v>
      </c>
      <c r="C151" s="3">
        <f t="shared" si="7"/>
        <v>-6.5541855937702787E-2</v>
      </c>
    </row>
    <row r="152" spans="1:3" x14ac:dyDescent="0.25">
      <c r="A152" s="12">
        <v>45152</v>
      </c>
      <c r="B152" s="18">
        <v>14.4</v>
      </c>
      <c r="C152" s="3">
        <f t="shared" si="7"/>
        <v>9.0277777777776347E-3</v>
      </c>
    </row>
    <row r="153" spans="1:3" x14ac:dyDescent="0.25">
      <c r="A153" s="12">
        <v>45159</v>
      </c>
      <c r="B153" s="18">
        <v>14.53</v>
      </c>
      <c r="C153" s="3">
        <f t="shared" si="7"/>
        <v>4.4735030970405987E-2</v>
      </c>
    </row>
    <row r="154" spans="1:3" x14ac:dyDescent="0.25">
      <c r="A154" s="12">
        <v>45166</v>
      </c>
      <c r="B154" s="18">
        <v>15.18</v>
      </c>
      <c r="C154" s="3">
        <f t="shared" si="7"/>
        <v>-3.2938076416336726E-3</v>
      </c>
    </row>
    <row r="155" spans="1:3" x14ac:dyDescent="0.25">
      <c r="A155" s="12">
        <v>45173</v>
      </c>
      <c r="B155" s="18">
        <v>15.13</v>
      </c>
      <c r="C155" s="3">
        <f t="shared" si="7"/>
        <v>1.3218770654329193E-2</v>
      </c>
    </row>
    <row r="156" spans="1:3" x14ac:dyDescent="0.25">
      <c r="A156" s="12">
        <v>45180</v>
      </c>
      <c r="B156" s="18">
        <v>15.33</v>
      </c>
      <c r="C156" s="3">
        <f t="shared" si="7"/>
        <v>-7.8277886497064575E-2</v>
      </c>
    </row>
    <row r="157" spans="1:3" x14ac:dyDescent="0.25">
      <c r="A157" s="12">
        <v>45187</v>
      </c>
      <c r="B157" s="18">
        <v>14.13</v>
      </c>
      <c r="C157" s="3">
        <f t="shared" si="7"/>
        <v>0.13234253361641901</v>
      </c>
    </row>
    <row r="158" spans="1:3" x14ac:dyDescent="0.25">
      <c r="A158" s="12">
        <v>45194</v>
      </c>
      <c r="B158" s="18">
        <v>16</v>
      </c>
      <c r="C158" s="3">
        <f t="shared" si="7"/>
        <v>3.8125062500000029E-2</v>
      </c>
    </row>
    <row r="159" spans="1:3" x14ac:dyDescent="0.25">
      <c r="A159" s="12">
        <v>45201</v>
      </c>
      <c r="B159" s="18">
        <v>16.610001</v>
      </c>
      <c r="C159" s="3">
        <f t="shared" si="7"/>
        <v>4.5153519256260211E-2</v>
      </c>
    </row>
    <row r="160" spans="1:3" x14ac:dyDescent="0.25">
      <c r="A160" s="12">
        <v>45208</v>
      </c>
      <c r="B160" s="18">
        <v>17.360001</v>
      </c>
      <c r="C160" s="3">
        <f t="shared" si="7"/>
        <v>-7.2004604147200224E-2</v>
      </c>
    </row>
    <row r="161" spans="1:3" x14ac:dyDescent="0.25">
      <c r="A161" s="12">
        <v>45215</v>
      </c>
      <c r="B161" s="18">
        <v>16.110001</v>
      </c>
      <c r="C161" s="3">
        <f t="shared" si="7"/>
        <v>-6.4556234354051223E-2</v>
      </c>
    </row>
    <row r="162" spans="1:3" x14ac:dyDescent="0.25">
      <c r="A162" s="12">
        <v>45222</v>
      </c>
      <c r="B162" s="18">
        <v>15.07</v>
      </c>
      <c r="C162" s="3">
        <f t="shared" si="7"/>
        <v>0.25348367617783674</v>
      </c>
    </row>
    <row r="163" spans="1:3" x14ac:dyDescent="0.25">
      <c r="A163" s="12">
        <v>45229</v>
      </c>
      <c r="B163" s="18">
        <v>18.889999</v>
      </c>
      <c r="C163" s="3">
        <f t="shared" si="7"/>
        <v>4.1291743848160145E-2</v>
      </c>
    </row>
    <row r="164" spans="1:3" x14ac:dyDescent="0.25">
      <c r="A164" s="12">
        <v>45236</v>
      </c>
      <c r="B164" s="18">
        <v>19.670000000000002</v>
      </c>
      <c r="C164" s="3">
        <f t="shared" si="7"/>
        <v>4.1687849517030751E-2</v>
      </c>
    </row>
    <row r="165" spans="1:3" x14ac:dyDescent="0.25">
      <c r="A165" s="12">
        <v>45243</v>
      </c>
      <c r="B165" s="18">
        <v>20.49</v>
      </c>
      <c r="C165" s="3">
        <f t="shared" si="7"/>
        <v>-6.2957491459248338E-2</v>
      </c>
    </row>
    <row r="166" spans="1:3" x14ac:dyDescent="0.25">
      <c r="A166" s="12">
        <v>45250</v>
      </c>
      <c r="B166" s="18">
        <v>19.200001</v>
      </c>
      <c r="C166" s="3">
        <f t="shared" si="7"/>
        <v>5.5729111680775434E-2</v>
      </c>
    </row>
    <row r="167" spans="1:3" x14ac:dyDescent="0.25">
      <c r="A167" s="12">
        <v>45257</v>
      </c>
      <c r="B167" s="18">
        <v>20.27</v>
      </c>
      <c r="C167" s="3">
        <f t="shared" si="7"/>
        <v>-0.12333497779970404</v>
      </c>
    </row>
    <row r="168" spans="1:3" x14ac:dyDescent="0.25">
      <c r="A168" s="12">
        <v>45264</v>
      </c>
      <c r="B168" s="18">
        <v>17.77</v>
      </c>
      <c r="C168" s="3">
        <f t="shared" si="7"/>
        <v>2.4198142937535305E-2</v>
      </c>
    </row>
    <row r="169" spans="1:3" x14ac:dyDescent="0.25">
      <c r="A169" s="12">
        <v>45271</v>
      </c>
      <c r="B169" s="18">
        <v>18.200001</v>
      </c>
      <c r="C169" s="3">
        <f t="shared" si="7"/>
        <v>-4.3406645966667767E-2</v>
      </c>
    </row>
    <row r="170" spans="1:3" x14ac:dyDescent="0.25">
      <c r="A170" s="12">
        <v>45278</v>
      </c>
      <c r="B170" s="18">
        <v>17.41</v>
      </c>
      <c r="C170" s="3">
        <f t="shared" si="7"/>
        <v>-1.378518093049963E-2</v>
      </c>
    </row>
    <row r="171" spans="1:3" x14ac:dyDescent="0.25">
      <c r="A171" s="12">
        <v>45285</v>
      </c>
      <c r="B171" s="18">
        <v>17.170000000000002</v>
      </c>
      <c r="C171" s="3">
        <f t="shared" si="7"/>
        <v>-6.9306930693069368E-2</v>
      </c>
    </row>
    <row r="172" spans="1:3" x14ac:dyDescent="0.25">
      <c r="A172" s="12">
        <v>45292</v>
      </c>
      <c r="B172" s="18">
        <v>15.98</v>
      </c>
      <c r="C172" s="3">
        <f t="shared" si="7"/>
        <v>4.8811013767209088E-2</v>
      </c>
    </row>
    <row r="173" spans="1:3" x14ac:dyDescent="0.25">
      <c r="A173" s="12">
        <v>45299</v>
      </c>
      <c r="B173" s="18">
        <v>16.760000000000002</v>
      </c>
      <c r="C173" s="3">
        <f t="shared" si="7"/>
        <v>1.1933770883052475E-3</v>
      </c>
    </row>
    <row r="174" spans="1:3" x14ac:dyDescent="0.25">
      <c r="A174" s="12">
        <v>45306</v>
      </c>
      <c r="B174" s="18">
        <v>16.780000999999999</v>
      </c>
      <c r="C174" s="3">
        <f t="shared" si="7"/>
        <v>-2.5625803002037761E-2</v>
      </c>
    </row>
    <row r="175" spans="1:3" x14ac:dyDescent="0.25">
      <c r="A175" s="12">
        <v>45313</v>
      </c>
      <c r="B175" s="18">
        <v>16.350000000000001</v>
      </c>
      <c r="C175" s="3">
        <f t="shared" si="7"/>
        <v>4.0978593272171127E-2</v>
      </c>
    </row>
    <row r="176" spans="1:3" x14ac:dyDescent="0.25">
      <c r="A176" s="12">
        <v>45320</v>
      </c>
      <c r="B176" s="18">
        <v>17.02</v>
      </c>
      <c r="C176" s="3">
        <f>B177/B176-1</f>
        <v>0.43243237367802601</v>
      </c>
    </row>
    <row r="177" spans="1:3" x14ac:dyDescent="0.25">
      <c r="A177" s="12">
        <v>45327</v>
      </c>
      <c r="B177" s="18">
        <v>24.379999000000002</v>
      </c>
      <c r="C177" s="3">
        <f t="shared" si="7"/>
        <v>2.4611157695288988E-3</v>
      </c>
    </row>
    <row r="178" spans="1:3" x14ac:dyDescent="0.25">
      <c r="A178" s="12">
        <v>45334</v>
      </c>
      <c r="B178" s="18">
        <v>24.440000999999999</v>
      </c>
      <c r="C178" s="3">
        <f t="shared" si="7"/>
        <v>-6.0147378881040048E-2</v>
      </c>
    </row>
    <row r="179" spans="1:3" x14ac:dyDescent="0.25">
      <c r="A179" s="12">
        <v>45341</v>
      </c>
      <c r="B179" s="18">
        <v>22.969999000000001</v>
      </c>
      <c r="C179" s="3">
        <f t="shared" si="7"/>
        <v>8.5328736844960229E-2</v>
      </c>
    </row>
    <row r="180" spans="1:3" x14ac:dyDescent="0.25">
      <c r="A180" s="12">
        <v>45348</v>
      </c>
      <c r="B180" s="18">
        <v>24.93</v>
      </c>
      <c r="C180" s="3">
        <f t="shared" si="7"/>
        <v>4.4524709185719935E-2</v>
      </c>
    </row>
    <row r="181" spans="1:3" x14ac:dyDescent="0.25">
      <c r="A181" s="12">
        <v>45355</v>
      </c>
      <c r="B181" s="18">
        <v>26.040001</v>
      </c>
      <c r="C181" s="3">
        <f t="shared" si="7"/>
        <v>-9.7926301922953152E-2</v>
      </c>
    </row>
    <row r="182" spans="1:3" x14ac:dyDescent="0.25">
      <c r="A182" s="12">
        <v>45362</v>
      </c>
      <c r="B182" s="18">
        <v>23.49</v>
      </c>
      <c r="C182" s="3">
        <f t="shared" si="7"/>
        <v>2.9374201787994991E-2</v>
      </c>
    </row>
    <row r="183" spans="1:3" x14ac:dyDescent="0.25">
      <c r="A183" s="12">
        <v>45369</v>
      </c>
      <c r="B183" s="18">
        <v>24.18</v>
      </c>
      <c r="C183" s="3"/>
    </row>
    <row r="184" spans="1:3" x14ac:dyDescent="0.25">
      <c r="A184" s="12"/>
      <c r="B184" s="18"/>
    </row>
  </sheetData>
  <mergeCells count="4">
    <mergeCell ref="G1:L1"/>
    <mergeCell ref="G43:L43"/>
    <mergeCell ref="G17:H17"/>
    <mergeCell ref="G18:H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2024-03-26T17:13:21Z</dcterms:modified>
</cp:coreProperties>
</file>