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50D2362C-E0E7-4331-8670-712C805F6B8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Model!$K$2:$W$2</definedName>
    <definedName name="_xlchart.v1.3" hidden="1">Model!$K$3:$W$3</definedName>
    <definedName name="_xlchart.v1.4" hidden="1">Model!$K$4:$W$4</definedName>
    <definedName name="_xlchart.v1.5" hidden="1">Model!$B$21</definedName>
    <definedName name="_xlchart.v1.6" hidden="1">Model!$B$22</definedName>
    <definedName name="_xlchart.v1.7" hidden="1">Model!$K$21:$W$21</definedName>
    <definedName name="_xlchart.v1.8" hidden="1">Model!$K$22:$W$22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2" l="1"/>
  <c r="G63" i="2"/>
  <c r="H19" i="2"/>
  <c r="G19" i="2"/>
  <c r="C35" i="1"/>
  <c r="C34" i="1"/>
  <c r="C33" i="1"/>
  <c r="C31" i="1"/>
  <c r="C30" i="1"/>
  <c r="C29" i="1"/>
  <c r="J8" i="1"/>
  <c r="C17" i="1"/>
  <c r="C14" i="1"/>
  <c r="C13" i="1"/>
  <c r="C15" i="1"/>
  <c r="X21" i="2"/>
  <c r="Y13" i="2"/>
  <c r="Z13" i="2" s="1"/>
  <c r="Z5" i="2"/>
  <c r="Z27" i="2" s="1"/>
  <c r="Y7" i="2"/>
  <c r="Z7" i="2" s="1"/>
  <c r="Y6" i="2"/>
  <c r="Y23" i="2" s="1"/>
  <c r="Y5" i="2"/>
  <c r="Y27" i="2" s="1"/>
  <c r="Y18" i="2"/>
  <c r="Z18" i="2" s="1"/>
  <c r="Y15" i="2"/>
  <c r="Z15" i="2" s="1"/>
  <c r="Y14" i="2"/>
  <c r="Z14" i="2" s="1"/>
  <c r="Y10" i="2"/>
  <c r="Z10" i="2" s="1"/>
  <c r="Y9" i="2"/>
  <c r="Z9" i="2" s="1"/>
  <c r="Y8" i="2"/>
  <c r="Y26" i="2" s="1"/>
  <c r="V29" i="2"/>
  <c r="T21" i="2"/>
  <c r="S21" i="2"/>
  <c r="W21" i="2"/>
  <c r="V21" i="2"/>
  <c r="V20" i="2"/>
  <c r="V18" i="2"/>
  <c r="V17" i="2"/>
  <c r="V15" i="2"/>
  <c r="V14" i="2"/>
  <c r="V13" i="2"/>
  <c r="V30" i="2" s="1"/>
  <c r="V10" i="2"/>
  <c r="V9" i="2"/>
  <c r="V8" i="2"/>
  <c r="V12" i="2" s="1"/>
  <c r="V7" i="2"/>
  <c r="V6" i="2"/>
  <c r="V5" i="2"/>
  <c r="V3" i="2"/>
  <c r="U21" i="2"/>
  <c r="Y34" i="2"/>
  <c r="X34" i="2"/>
  <c r="W34" i="2"/>
  <c r="U34" i="2"/>
  <c r="T34" i="2"/>
  <c r="S34" i="2"/>
  <c r="R34" i="2"/>
  <c r="Q34" i="2"/>
  <c r="P34" i="2"/>
  <c r="O34" i="2"/>
  <c r="N34" i="2"/>
  <c r="M34" i="2"/>
  <c r="L34" i="2"/>
  <c r="K34" i="2"/>
  <c r="V59" i="2"/>
  <c r="V58" i="2"/>
  <c r="V57" i="2"/>
  <c r="V56" i="2"/>
  <c r="V55" i="2"/>
  <c r="V53" i="2"/>
  <c r="V52" i="2"/>
  <c r="V51" i="2"/>
  <c r="V50" i="2"/>
  <c r="V49" i="2"/>
  <c r="V48" i="2"/>
  <c r="V46" i="2"/>
  <c r="V44" i="2"/>
  <c r="V43" i="2"/>
  <c r="V42" i="2"/>
  <c r="V40" i="2"/>
  <c r="V39" i="2"/>
  <c r="V38" i="2"/>
  <c r="V37" i="2"/>
  <c r="V36" i="2"/>
  <c r="V35" i="2"/>
  <c r="V41" i="2" s="1"/>
  <c r="H29" i="2"/>
  <c r="W25" i="2"/>
  <c r="U25" i="2"/>
  <c r="T25" i="2"/>
  <c r="S25" i="2"/>
  <c r="R25" i="2"/>
  <c r="Q25" i="2"/>
  <c r="X25" i="2"/>
  <c r="T12" i="2"/>
  <c r="T31" i="2" s="1"/>
  <c r="X30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L26" i="2"/>
  <c r="M26" i="2"/>
  <c r="N26" i="2"/>
  <c r="O26" i="2"/>
  <c r="P26" i="2"/>
  <c r="Q26" i="2"/>
  <c r="R26" i="2"/>
  <c r="S26" i="2"/>
  <c r="T26" i="2"/>
  <c r="U26" i="2"/>
  <c r="W26" i="2"/>
  <c r="X26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L30" i="2"/>
  <c r="M30" i="2"/>
  <c r="N30" i="2"/>
  <c r="O30" i="2"/>
  <c r="P30" i="2"/>
  <c r="Q30" i="2"/>
  <c r="R30" i="2"/>
  <c r="S30" i="2"/>
  <c r="T30" i="2"/>
  <c r="U30" i="2"/>
  <c r="W30" i="2"/>
  <c r="M31" i="2"/>
  <c r="P31" i="2"/>
  <c r="K30" i="2"/>
  <c r="K28" i="2"/>
  <c r="K27" i="2"/>
  <c r="K26" i="2"/>
  <c r="K23" i="2"/>
  <c r="F30" i="2"/>
  <c r="E30" i="2"/>
  <c r="L12" i="2"/>
  <c r="L31" i="2" s="1"/>
  <c r="M12" i="2"/>
  <c r="N12" i="2"/>
  <c r="N31" i="2" s="1"/>
  <c r="O12" i="2"/>
  <c r="O31" i="2" s="1"/>
  <c r="P12" i="2"/>
  <c r="Q12" i="2"/>
  <c r="Q31" i="2" s="1"/>
  <c r="R12" i="2"/>
  <c r="R31" i="2" s="1"/>
  <c r="S12" i="2"/>
  <c r="S31" i="2" s="1"/>
  <c r="U12" i="2"/>
  <c r="U31" i="2" s="1"/>
  <c r="W12" i="2"/>
  <c r="W31" i="2" s="1"/>
  <c r="X12" i="2"/>
  <c r="X31" i="2" s="1"/>
  <c r="K12" i="2"/>
  <c r="K31" i="2" s="1"/>
  <c r="X54" i="2"/>
  <c r="X60" i="2" s="1"/>
  <c r="W54" i="2"/>
  <c r="W60" i="2" s="1"/>
  <c r="X41" i="2"/>
  <c r="X47" i="2" s="1"/>
  <c r="W41" i="2"/>
  <c r="W47" i="2" s="1"/>
  <c r="E34" i="2"/>
  <c r="D34" i="2"/>
  <c r="C34" i="2"/>
  <c r="F34" i="2"/>
  <c r="D43" i="2"/>
  <c r="C43" i="2"/>
  <c r="E23" i="2"/>
  <c r="F23" i="2"/>
  <c r="F27" i="2"/>
  <c r="E27" i="2"/>
  <c r="D27" i="2"/>
  <c r="C27" i="2"/>
  <c r="D3" i="2"/>
  <c r="D12" i="2" s="1"/>
  <c r="C3" i="2"/>
  <c r="C12" i="2" s="1"/>
  <c r="C21" i="1"/>
  <c r="C20" i="1"/>
  <c r="C7" i="1"/>
  <c r="J6" i="1" s="1"/>
  <c r="E15" i="2"/>
  <c r="E12" i="2"/>
  <c r="F12" i="2"/>
  <c r="C16" i="1" s="1"/>
  <c r="E54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G12" i="2"/>
  <c r="G16" i="2" s="1"/>
  <c r="H12" i="2"/>
  <c r="H16" i="2" s="1"/>
  <c r="J9" i="1" l="1"/>
  <c r="J10" i="1"/>
  <c r="J3" i="1"/>
  <c r="J4" i="1"/>
  <c r="J5" i="1"/>
  <c r="Z6" i="2"/>
  <c r="Z23" i="2" s="1"/>
  <c r="Z8" i="2"/>
  <c r="Z26" i="2" s="1"/>
  <c r="Y12" i="2"/>
  <c r="Z30" i="2"/>
  <c r="Y16" i="2"/>
  <c r="Y19" i="2" s="1"/>
  <c r="Y24" i="2" s="1"/>
  <c r="Y30" i="2"/>
  <c r="V31" i="2"/>
  <c r="V26" i="2"/>
  <c r="V25" i="2"/>
  <c r="C23" i="2"/>
  <c r="V34" i="2"/>
  <c r="D23" i="2"/>
  <c r="D26" i="2"/>
  <c r="C30" i="2"/>
  <c r="D30" i="2"/>
  <c r="X61" i="2"/>
  <c r="W61" i="2"/>
  <c r="F31" i="2"/>
  <c r="T16" i="2"/>
  <c r="T19" i="2" s="1"/>
  <c r="R16" i="2"/>
  <c r="R19" i="2" s="1"/>
  <c r="X16" i="2"/>
  <c r="X19" i="2" s="1"/>
  <c r="P16" i="2"/>
  <c r="P19" i="2" s="1"/>
  <c r="Q16" i="2"/>
  <c r="Q19" i="2" s="1"/>
  <c r="S16" i="2"/>
  <c r="S19" i="2" s="1"/>
  <c r="K16" i="2"/>
  <c r="K19" i="2" s="1"/>
  <c r="W16" i="2"/>
  <c r="W19" i="2" s="1"/>
  <c r="O16" i="2"/>
  <c r="O19" i="2" s="1"/>
  <c r="V16" i="2"/>
  <c r="V19" i="2" s="1"/>
  <c r="N16" i="2"/>
  <c r="N19" i="2" s="1"/>
  <c r="L16" i="2"/>
  <c r="L19" i="2" s="1"/>
  <c r="U16" i="2"/>
  <c r="U19" i="2" s="1"/>
  <c r="M16" i="2"/>
  <c r="M19" i="2" s="1"/>
  <c r="C22" i="1"/>
  <c r="C28" i="1" s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Z12" i="2" l="1"/>
  <c r="Y21" i="2"/>
  <c r="Y31" i="2"/>
  <c r="Q21" i="2"/>
  <c r="Q24" i="2"/>
  <c r="K21" i="2"/>
  <c r="K24" i="2"/>
  <c r="L21" i="2"/>
  <c r="L24" i="2"/>
  <c r="P21" i="2"/>
  <c r="P24" i="2"/>
  <c r="M21" i="2"/>
  <c r="M24" i="2"/>
  <c r="N21" i="2"/>
  <c r="N24" i="2"/>
  <c r="R21" i="2"/>
  <c r="R24" i="2"/>
  <c r="O21" i="2"/>
  <c r="S29" i="2" s="1"/>
  <c r="O24" i="2"/>
  <c r="V24" i="2"/>
  <c r="W24" i="2"/>
  <c r="U24" i="2"/>
  <c r="S24" i="2"/>
  <c r="T24" i="2"/>
  <c r="X24" i="2"/>
  <c r="I27" i="5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6" i="2"/>
  <c r="C19" i="2" s="1"/>
  <c r="D16" i="2"/>
  <c r="D19" i="2" s="1"/>
  <c r="E16" i="2"/>
  <c r="E19" i="2" s="1"/>
  <c r="F16" i="2"/>
  <c r="F19" i="2" s="1"/>
  <c r="K41" i="2"/>
  <c r="K47" i="2" s="1"/>
  <c r="L41" i="2"/>
  <c r="L47" i="2" s="1"/>
  <c r="M41" i="2"/>
  <c r="M47" i="2" s="1"/>
  <c r="N41" i="2"/>
  <c r="N47" i="2" s="1"/>
  <c r="O41" i="2"/>
  <c r="O47" i="2" s="1"/>
  <c r="P41" i="2"/>
  <c r="P47" i="2" s="1"/>
  <c r="Q41" i="2"/>
  <c r="Q47" i="2" s="1"/>
  <c r="R41" i="2"/>
  <c r="R47" i="2" s="1"/>
  <c r="S41" i="2"/>
  <c r="S47" i="2" s="1"/>
  <c r="T41" i="2"/>
  <c r="T47" i="2" s="1"/>
  <c r="U41" i="2"/>
  <c r="U47" i="2" s="1"/>
  <c r="V47" i="2"/>
  <c r="K54" i="2"/>
  <c r="K60" i="2" s="1"/>
  <c r="L54" i="2"/>
  <c r="L60" i="2" s="1"/>
  <c r="M54" i="2"/>
  <c r="M60" i="2" s="1"/>
  <c r="N54" i="2"/>
  <c r="N60" i="2" s="1"/>
  <c r="O54" i="2"/>
  <c r="O60" i="2" s="1"/>
  <c r="P54" i="2"/>
  <c r="P60" i="2" s="1"/>
  <c r="Q54" i="2"/>
  <c r="Q60" i="2" s="1"/>
  <c r="R54" i="2"/>
  <c r="R60" i="2" s="1"/>
  <c r="S54" i="2"/>
  <c r="S60" i="2" s="1"/>
  <c r="T54" i="2"/>
  <c r="T60" i="2" s="1"/>
  <c r="U54" i="2"/>
  <c r="U60" i="2" s="1"/>
  <c r="V54" i="2"/>
  <c r="V60" i="2" s="1"/>
  <c r="H30" i="2"/>
  <c r="G30" i="2"/>
  <c r="C41" i="2"/>
  <c r="C47" i="2" s="1"/>
  <c r="D41" i="2"/>
  <c r="D47" i="2" s="1"/>
  <c r="H24" i="2"/>
  <c r="G24" i="2"/>
  <c r="H25" i="2"/>
  <c r="Z31" i="2" l="1"/>
  <c r="Z16" i="2"/>
  <c r="Z19" i="2" s="1"/>
  <c r="W29" i="2"/>
  <c r="T29" i="2"/>
  <c r="X29" i="2"/>
  <c r="T61" i="2"/>
  <c r="L61" i="2"/>
  <c r="K61" i="2"/>
  <c r="S61" i="2"/>
  <c r="Q61" i="2"/>
  <c r="V61" i="2"/>
  <c r="N61" i="2"/>
  <c r="U61" i="2"/>
  <c r="M61" i="2"/>
  <c r="R61" i="2"/>
  <c r="P61" i="2"/>
  <c r="O61" i="2"/>
  <c r="K11" i="5"/>
  <c r="E28" i="2"/>
  <c r="D28" i="2"/>
  <c r="C28" i="2"/>
  <c r="F28" i="2"/>
  <c r="F26" i="2"/>
  <c r="C26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G31" i="2"/>
  <c r="H31" i="2"/>
  <c r="G25" i="2"/>
  <c r="E26" i="2"/>
  <c r="F25" i="2"/>
  <c r="F54" i="2"/>
  <c r="F60" i="2" s="1"/>
  <c r="F41" i="2"/>
  <c r="F47" i="2" s="1"/>
  <c r="D25" i="2"/>
  <c r="E25" i="2"/>
  <c r="C54" i="2"/>
  <c r="C60" i="2" s="1"/>
  <c r="C61" i="2" s="1"/>
  <c r="D54" i="2"/>
  <c r="E41" i="2"/>
  <c r="E47" i="2" s="1"/>
  <c r="Z24" i="2" l="1"/>
  <c r="Z21" i="2"/>
  <c r="F61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1" i="2"/>
  <c r="E31" i="2"/>
  <c r="D31" i="2"/>
  <c r="E60" i="2"/>
  <c r="E61" i="2" s="1"/>
  <c r="D60" i="2"/>
  <c r="D61" i="2" s="1"/>
  <c r="C18" i="1" l="1"/>
  <c r="D21" i="2"/>
  <c r="C24" i="2"/>
  <c r="F21" i="2"/>
  <c r="F24" i="2"/>
  <c r="G29" i="2" l="1"/>
  <c r="D24" i="2"/>
  <c r="E29" i="2"/>
  <c r="E21" i="2"/>
  <c r="F29" i="2" s="1"/>
  <c r="D29" i="2"/>
  <c r="C21" i="2"/>
  <c r="E24" i="2"/>
  <c r="C9" i="1" s="1"/>
  <c r="C11" i="1" s="1"/>
  <c r="C12" i="1" l="1"/>
  <c r="C26" i="1" s="1"/>
  <c r="U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<sst xmlns="http://schemas.openxmlformats.org/spreadsheetml/2006/main" count="207" uniqueCount="190">
  <si>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</si>
  <si>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</si>
  <si>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</si>
  <si>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</si>
  <si>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</si>
  <si>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</si>
  <si>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</si>
  <si>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</si>
  <si>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</si>
  <si>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</si>
  <si>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</si>
  <si>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</si>
  <si>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</si>
  <si>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</si>
  <si>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</si>
  <si>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</si>
  <si>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</si>
  <si>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</si>
  <si>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</si>
  <si>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</si>
  <si>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</si>
  <si>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</si>
  <si>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</si>
  <si>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</si>
  <si>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</si>
  <si>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</si>
  <si>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</si>
  <si>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</si>
  <si>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</si>
  <si>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</si>
  <si>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</si>
  <si>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</si>
  <si>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</si>
  <si>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</si>
  <si>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</si>
  <si>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</si>
  <si>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</si>
  <si>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</si>
  <si>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</si>
  <si>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</si>
  <si>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</si>
  <si>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</si>
  <si>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</si>
  <si>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</si>
  <si>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</si>
  <si>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</si>
  <si>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</si>
  <si>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</si>
  <si>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</si>
  <si>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</si>
  <si>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</si>
  <si>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</si>
  <si>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</si>
  <si>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</si>
  <si>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</si>
  <si>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</si>
  <si>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</si>
  <si>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</si>
  <si>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</si>
  <si>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</si>
  <si>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</si>
  <si>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</si>
  <si>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</si>
  <si>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</si>
  <si>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</si>
  <si>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</si>
  <si>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</si>
  <si>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</si>
  <si>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</si>
  <si>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</si>
  <si>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</si>
  <si>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</si>
  <si>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Long term debt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</si>
  <si>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</si>
  <si>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</si>
  <si>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</si>
  <si>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</si>
  <si>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</si>
  <si>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</si>
  <si>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</si>
  <si>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</si>
  <si>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</si>
  <si>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</si>
  <si>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</si>
  <si>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</si>
  <si>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</si>
  <si>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</si>
  <si>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</si>
  <si>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</si>
  <si>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</si>
  <si>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</si>
  <si>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</si>
  <si>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</si>
  <si>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</si>
  <si>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</si>
  <si>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</si>
  <si>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</si>
  <si>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</si>
  <si>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</si>
  <si>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</si>
  <si>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</si>
  <si>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</si>
  <si>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</si>
  <si>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</si>
  <si>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</si>
  <si>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</si>
  <si>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</si>
  <si>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</si>
  <si>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</si>
  <si>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</si>
  <si>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</si>
  <si>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</si>
  <si>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</si>
  <si>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</si>
  <si>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</si>
  <si>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</si>
  <si>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</si>
  <si>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</si>
  <si>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</si>
  <si>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</si>
  <si>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</si>
  <si>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</si>
  <si>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</si>
  <si>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</si>
  <si>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</si>
  <si>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</si>
  <si>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</si>
  <si>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</si>
  <si>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</si>
  <si>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</si>
  <si>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</si>
  <si>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</si>
  <si>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Mr. Charles G. Youakim</t>
  </si>
  <si>
    <t>Co-Founder, Executive Chairman &amp; CEO</t>
  </si>
  <si>
    <t>Mr. Paul Victor Paradis</t>
  </si>
  <si>
    <t>Co-Founder, President &amp; Executive Director</t>
  </si>
  <si>
    <t>Ms. Karen M. Hartje</t>
  </si>
  <si>
    <t>Chief Financial Officer</t>
  </si>
  <si>
    <t>Mr. Amin Sabzivand</t>
  </si>
  <si>
    <t>Chief Operating Officer</t>
  </si>
  <si>
    <t>Kerissa Hollis</t>
  </si>
  <si>
    <t>Interim General Counsel</t>
  </si>
  <si>
    <t>Mr. Justin Bradley Clyne A.C.I.S., AGIA, Grad Dip ACG, L.L.B., L.L.M., LLM</t>
  </si>
  <si>
    <t>Company Secretary</t>
  </si>
  <si>
    <t>Justin Krause</t>
  </si>
  <si>
    <t>Senior VP of Finance &amp; Financial Controller</t>
  </si>
  <si>
    <t>Institutions</t>
  </si>
  <si>
    <t>Notes Receivable</t>
  </si>
  <si>
    <t>Allowance for credit losses</t>
  </si>
  <si>
    <t>Others</t>
  </si>
  <si>
    <t>Prepraid Expense</t>
  </si>
  <si>
    <t>Internally developed intangible</t>
  </si>
  <si>
    <t>Operating right of use</t>
  </si>
  <si>
    <t>Restricted Cash, non-current</t>
  </si>
  <si>
    <t>Merchant AP</t>
  </si>
  <si>
    <t>Operating Lease Liab</t>
  </si>
  <si>
    <t>Accrued Liab</t>
  </si>
  <si>
    <t>Other Payables</t>
  </si>
  <si>
    <t>Deferred Revenue</t>
  </si>
  <si>
    <t>Line of credit</t>
  </si>
  <si>
    <t>Warrant Liablities</t>
  </si>
  <si>
    <t>Other / Merger</t>
  </si>
  <si>
    <t>Provision for credit losses</t>
  </si>
  <si>
    <t>Marketing</t>
  </si>
  <si>
    <t>Third Party Technology and Data</t>
  </si>
  <si>
    <t>Transaction Expense</t>
  </si>
  <si>
    <t>Personell</t>
  </si>
  <si>
    <t>Other Income</t>
  </si>
  <si>
    <t>LoC/Fair Value</t>
  </si>
  <si>
    <t>Currency Adjustments</t>
  </si>
  <si>
    <t>Shares (diluted)</t>
  </si>
  <si>
    <t>Personell / REV</t>
  </si>
  <si>
    <t>Q324</t>
  </si>
  <si>
    <t>Q424</t>
  </si>
  <si>
    <t>EPS Growth</t>
  </si>
  <si>
    <t>Deferred Tax</t>
  </si>
  <si>
    <t>I dont like the Management</t>
  </si>
  <si>
    <t>little experience</t>
  </si>
  <si>
    <t>might be in over their head when this thing grows</t>
  </si>
  <si>
    <t>HARTJE KARENChief Financial Officer</t>
  </si>
  <si>
    <t>KRAUSE JUSTINOfficer</t>
  </si>
  <si>
    <t>LAHIFF PAUL ALANDirector</t>
  </si>
  <si>
    <t>PARADIS PAULPresident</t>
  </si>
  <si>
    <t>PURCELL PAUL MARTINFormer</t>
  </si>
  <si>
    <t>SABZIVAND AMINChief Operating Officer</t>
  </si>
  <si>
    <t>WEBSTER KAREN LDirector</t>
  </si>
  <si>
    <t>YOUAKIM CHARLESChief Executive Officer</t>
  </si>
  <si>
    <t>CEO hält 40% der Aktien</t>
  </si>
  <si>
    <t>Haben bereits Aktienrückkaufprogramme durchgeführt</t>
  </si>
  <si>
    <t>Buy now Pay Later Anbieter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</si>
</sst>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6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10" fontId="0" fillId="0" borderId="0" xfId="1" applyNumberFormat="1" applyFont="1" applyAlignment="1">
      <alignment horizontal="right"/>
    </xf>
    <xf numFmtId="4" fontId="2" fillId="0" borderId="0" xfId="0" applyNumberFormat="1" applyFont="1"/>
    <xf numFmtId="167" fontId="0" fillId="0" borderId="0" xfId="0" applyNumberFormat="1"/>
    <xf numFmtId="4" fontId="0" fillId="0" borderId="0" xfId="0" applyNumberFormat="1"/>
    <xf numFmtId="4" fontId="0" fillId="0" borderId="2" xfId="0" applyNumberFormat="1" applyBorder="1"/>
    <xf numFmtId="4" fontId="2" fillId="0" borderId="2" xfId="0" applyNumberFormat="1" applyFont="1" applyBorder="1"/>
    <xf numFmtId="0" fontId="0" fillId="6" borderId="0" xfId="0" applyFill="1"/>
    <xf numFmtId="9" fontId="0" fillId="6" borderId="0" xfId="1" applyFont="1" applyFill="1"/>
    <xf numFmtId="9" fontId="0" fillId="6" borderId="0" xfId="1" applyFont="1" applyFill="1" applyBorder="1"/>
    <xf numFmtId="9" fontId="0" fillId="6" borderId="2" xfId="1" applyFont="1" applyFill="1" applyBorder="1"/>
    <xf numFmtId="164" fontId="5" fillId="12" borderId="0" xfId="0" applyNumberFormat="1" applyFont="1" applyFill="1"/>
    <xf numFmtId="164" fontId="6" fillId="12" borderId="0" xfId="0" applyNumberFormat="1" applyFont="1" applyFill="1"/>
    <xf numFmtId="164" fontId="6" fillId="12" borderId="2" xfId="0" applyNumberFormat="1" applyFont="1" applyFill="1" applyBorder="1"/>
    <xf numFmtId="164" fontId="5" fillId="12" borderId="2" xfId="0" applyNumberFormat="1" applyFont="1" applyFill="1" applyBorder="1"/>
    <xf numFmtId="164" fontId="5" fillId="12" borderId="0" xfId="1" applyNumberFormat="1" applyFont="1" applyFill="1" applyBorder="1"/>
    <xf numFmtId="164" fontId="5" fillId="12" borderId="0" xfId="1" applyNumberFormat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4" fontId="0" fillId="0" borderId="0" xfId="0" applyNumberFormat="1" applyBorder="1"/>
    <xf numFmtId="9" fontId="2" fillId="0" borderId="0" xfId="1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#,##0.00</c:formatCode>
                <c:ptCount val="13"/>
                <c:pt idx="8" formatCode="0.00">
                  <c:v>34.673431000000001</c:v>
                </c:pt>
                <c:pt idx="9">
                  <c:v>34.937665000000003</c:v>
                </c:pt>
                <c:pt idx="10">
                  <c:v>40.844200999999998</c:v>
                </c:pt>
                <c:pt idx="11">
                  <c:v>48.901474999999998</c:v>
                </c:pt>
                <c:pt idx="12">
                  <c:v>46.978634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Model!$K$25:$W$25</c:f>
              <c:numCache>
                <c:formatCode>0%</c:formatCode>
                <c:ptCount val="13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0.3548885312214991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9-4C5F-BC60-95E8249AFCF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#,##0.00</c:formatCode>
                <c:ptCount val="6"/>
                <c:pt idx="0">
                  <c:v>58.788273000000004</c:v>
                </c:pt>
                <c:pt idx="1">
                  <c:v>114.81663499999999</c:v>
                </c:pt>
                <c:pt idx="2">
                  <c:v>125.570441</c:v>
                </c:pt>
                <c:pt idx="3">
                  <c:v>159.35677200000001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1">
                  <c:v>0.95305337511785693</c:v>
                </c:pt>
                <c:pt idx="2">
                  <c:v>9.3660696466152382E-2</c:v>
                </c:pt>
                <c:pt idx="3">
                  <c:v>0.26906277250392074</c:v>
                </c:pt>
                <c:pt idx="4">
                  <c:v>0.38550748254363465</c:v>
                </c:pt>
                <c:pt idx="5">
                  <c:v>0.25431405407853624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">
                  <c:v>1.5787380000000018</c:v>
                </c:pt>
                <c:pt idx="9">
                  <c:v>1.4444650000000023</c:v>
                </c:pt>
                <c:pt idx="10">
                  <c:v>0.93593499999999885</c:v>
                </c:pt>
                <c:pt idx="11">
                  <c:v>3.1419090000000067</c:v>
                </c:pt>
                <c:pt idx="12">
                  <c:v>8.0084560000000007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Model!$K$23:$W$23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0.76239484347539765</c:v>
                </c:pt>
                <c:pt idx="9">
                  <c:v>0.77256785764017144</c:v>
                </c:pt>
                <c:pt idx="10">
                  <c:v>0.75671444766418616</c:v>
                </c:pt>
                <c:pt idx="11">
                  <c:v>0.73239191660374248</c:v>
                </c:pt>
                <c:pt idx="12">
                  <c:v>0.74909559950167992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Model!$C$19:$H$19</c:f>
              <c:numCache>
                <c:formatCode>#,##0.00</c:formatCode>
                <c:ptCount val="6"/>
                <c:pt idx="0">
                  <c:v>-32.877244999999995</c:v>
                </c:pt>
                <c:pt idx="1">
                  <c:v>-75.237769</c:v>
                </c:pt>
                <c:pt idx="2">
                  <c:v>-36.885870999999987</c:v>
                </c:pt>
                <c:pt idx="3">
                  <c:v>7.1010470000000003</c:v>
                </c:pt>
                <c:pt idx="4" formatCode="#,##0">
                  <c:v>38.216486709999998</c:v>
                </c:pt>
                <c:pt idx="5" formatCode="#,##0">
                  <c:v>51.844951510000001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-1.2884450628390551</c:v>
                </c:pt>
                <c:pt idx="2">
                  <c:v>-0.50974262673844062</c:v>
                </c:pt>
                <c:pt idx="3">
                  <c:v>-1.1845496616419049</c:v>
                </c:pt>
                <c:pt idx="4">
                  <c:v>4.3818101344773526</c:v>
                </c:pt>
                <c:pt idx="5">
                  <c:v>0.35661218424962859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Model!$K$26:$U$26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9.2265862008291025E-2</c:v>
                </c:pt>
                <c:pt idx="9">
                  <c:v>9.4844976045193624E-2</c:v>
                </c:pt>
                <c:pt idx="10">
                  <c:v>8.8515356194628469E-2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Model!$K$27:$V$27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0.33379996343598073</c:v>
                </c:pt>
                <c:pt idx="9">
                  <c:v>0.34395747397543591</c:v>
                </c:pt>
                <c:pt idx="10">
                  <c:v>0.27125451664484757</c:v>
                </c:pt>
                <c:pt idx="11">
                  <c:v>0.23933184019500423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Model!$K$28:$V$28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Model!$C$26:$F$26</c:f>
              <c:numCache>
                <c:formatCode>0%</c:formatCode>
                <c:ptCount val="4"/>
                <c:pt idx="0">
                  <c:v>7.2717376814250015E-2</c:v>
                </c:pt>
                <c:pt idx="1">
                  <c:v>8.0579386427759359E-2</c:v>
                </c:pt>
                <c:pt idx="2">
                  <c:v>0.15108671156136178</c:v>
                </c:pt>
                <c:pt idx="3">
                  <c:v>7.5202445742312093E-2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Model!$C$27:$F$27</c:f>
              <c:numCache>
                <c:formatCode>0%</c:formatCode>
                <c:ptCount val="4"/>
                <c:pt idx="0">
                  <c:v>0.52203373962014499</c:v>
                </c:pt>
                <c:pt idx="1">
                  <c:v>0.49497503562963679</c:v>
                </c:pt>
                <c:pt idx="2">
                  <c:v>0.40787531358594181</c:v>
                </c:pt>
                <c:pt idx="3">
                  <c:v>0.29100686728267811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Model!$C$28:$F$28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-8.7600233879882611E-2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opLeftCell="A13" workbookViewId="0">
      <selection activeCell="L29" sqref="L2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10.5703125" bestFit="1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/>
      <c r="C2" s="18"/>
      <c r="E2" s="23" t="s">
        <v>46</v>
      </c>
      <c r="F2" s="65" t="s">
        <v>47</v>
      </c>
      <c r="G2" s="24"/>
      <c r="H2" s="25" t="s">
        <v>54</v>
      </c>
      <c r="I2" s="25" t="s">
        <v>1</v>
      </c>
      <c r="J2" s="26" t="s">
        <v>47</v>
      </c>
      <c r="L2" s="29" t="s">
        <v>40</v>
      </c>
      <c r="M2" s="30" t="s">
        <v>56</v>
      </c>
      <c r="N2" s="31" t="s">
        <v>55</v>
      </c>
    </row>
    <row r="3" spans="2:14" x14ac:dyDescent="0.25">
      <c r="B3" s="4" t="s">
        <v>39</v>
      </c>
      <c r="C3" s="19">
        <v>45547</v>
      </c>
      <c r="E3" s="4" t="s">
        <v>54</v>
      </c>
      <c r="F3" s="129">
        <v>0.62009999999999998</v>
      </c>
      <c r="H3" t="s">
        <v>179</v>
      </c>
      <c r="I3" s="9">
        <v>37.363</v>
      </c>
      <c r="J3" s="5">
        <f t="shared" ref="J3:J9" si="0">I3/($C$7*1000)</f>
        <v>6.5796992776471783E-3</v>
      </c>
      <c r="L3" s="4" t="s">
        <v>132</v>
      </c>
      <c r="M3" t="s">
        <v>133</v>
      </c>
      <c r="N3" s="36" t="s">
        <v>176</v>
      </c>
    </row>
    <row r="4" spans="2:14" x14ac:dyDescent="0.25">
      <c r="B4" s="4"/>
      <c r="C4" s="20">
        <v>0.95625000000000004</v>
      </c>
      <c r="E4" s="4" t="s">
        <v>146</v>
      </c>
      <c r="F4" s="129">
        <v>0.14199999999999999</v>
      </c>
      <c r="H4" t="s">
        <v>180</v>
      </c>
      <c r="I4" s="9">
        <v>16.533000000000001</v>
      </c>
      <c r="J4" s="5">
        <f t="shared" si="0"/>
        <v>2.9114944773530179E-3</v>
      </c>
      <c r="L4" s="4" t="s">
        <v>134</v>
      </c>
      <c r="M4" t="s">
        <v>135</v>
      </c>
      <c r="N4" s="12" t="s">
        <v>177</v>
      </c>
    </row>
    <row r="5" spans="2:14" x14ac:dyDescent="0.25">
      <c r="B5" s="4"/>
      <c r="C5" s="12"/>
      <c r="E5" s="4"/>
      <c r="F5" s="27"/>
      <c r="H5" t="s">
        <v>181</v>
      </c>
      <c r="I5" s="9">
        <v>5.0979999999999999</v>
      </c>
      <c r="J5" s="5">
        <f t="shared" si="0"/>
        <v>8.9776803033603605E-4</v>
      </c>
      <c r="L5" s="4" t="s">
        <v>136</v>
      </c>
      <c r="M5" t="s">
        <v>137</v>
      </c>
      <c r="N5" s="12" t="s">
        <v>178</v>
      </c>
    </row>
    <row r="6" spans="2:14" x14ac:dyDescent="0.25">
      <c r="B6" s="4" t="s">
        <v>0</v>
      </c>
      <c r="C6" s="12">
        <v>149.26</v>
      </c>
      <c r="E6" s="4"/>
      <c r="F6" s="27"/>
      <c r="H6" t="s">
        <v>182</v>
      </c>
      <c r="I6" s="9">
        <v>173.11199999999999</v>
      </c>
      <c r="J6" s="5">
        <f t="shared" si="0"/>
        <v>3.0485370589943481E-2</v>
      </c>
      <c r="L6" s="4" t="s">
        <v>138</v>
      </c>
      <c r="M6" t="s">
        <v>139</v>
      </c>
      <c r="N6" s="12"/>
    </row>
    <row r="7" spans="2:14" x14ac:dyDescent="0.25">
      <c r="B7" s="4" t="s">
        <v>1</v>
      </c>
      <c r="C7" s="14">
        <f>Model!F20</f>
        <v>5.6785269999999999</v>
      </c>
      <c r="E7" s="4"/>
      <c r="F7" s="27"/>
      <c r="H7" t="s">
        <v>183</v>
      </c>
      <c r="I7" s="9"/>
      <c r="J7" s="5"/>
      <c r="L7" s="4" t="s">
        <v>140</v>
      </c>
      <c r="M7" t="s">
        <v>141</v>
      </c>
      <c r="N7" s="12"/>
    </row>
    <row r="8" spans="2:14" x14ac:dyDescent="0.25">
      <c r="B8" s="4" t="s">
        <v>2</v>
      </c>
      <c r="C8" s="14">
        <f>C6*C7</f>
        <v>847.57694001999994</v>
      </c>
      <c r="E8" s="4"/>
      <c r="F8" s="27"/>
      <c r="H8" t="s">
        <v>184</v>
      </c>
      <c r="I8" s="9">
        <v>53.247999999999998</v>
      </c>
      <c r="J8" s="5">
        <f t="shared" si="0"/>
        <v>9.3770796546357883E-3</v>
      </c>
      <c r="L8" s="4" t="s">
        <v>142</v>
      </c>
      <c r="M8" t="s">
        <v>143</v>
      </c>
      <c r="N8" s="12"/>
    </row>
    <row r="9" spans="2:14" x14ac:dyDescent="0.25">
      <c r="B9" s="4" t="s">
        <v>3</v>
      </c>
      <c r="C9" s="14">
        <f>Model!E24</f>
        <v>-0.29374644786028892</v>
      </c>
      <c r="E9" s="4"/>
      <c r="F9" s="27"/>
      <c r="H9" t="s">
        <v>185</v>
      </c>
      <c r="I9" s="9">
        <v>1.1499999999999999</v>
      </c>
      <c r="J9" s="5">
        <f t="shared" si="0"/>
        <v>2.0251730774547693E-4</v>
      </c>
      <c r="L9" s="4" t="s">
        <v>144</v>
      </c>
      <c r="M9" t="s">
        <v>145</v>
      </c>
      <c r="N9" s="12"/>
    </row>
    <row r="10" spans="2:14" x14ac:dyDescent="0.25">
      <c r="B10" s="4" t="s">
        <v>4</v>
      </c>
      <c r="C10" s="14">
        <f>Model!E35+Model!E39</f>
        <v>70.812248999999994</v>
      </c>
      <c r="E10" s="4"/>
      <c r="F10" s="27"/>
      <c r="H10" t="s">
        <v>186</v>
      </c>
      <c r="I10" s="9">
        <v>2226.58</v>
      </c>
      <c r="J10" s="5">
        <f>I10/($C$7*1000)</f>
        <v>0.39210520615645572</v>
      </c>
      <c r="L10" s="4"/>
      <c r="N10" s="12"/>
    </row>
    <row r="11" spans="2:14" x14ac:dyDescent="0.25">
      <c r="B11" s="4" t="s">
        <v>34</v>
      </c>
      <c r="C11" s="14">
        <f>C9-C10</f>
        <v>-71.10599544786028</v>
      </c>
      <c r="E11" s="4"/>
      <c r="F11" s="27"/>
      <c r="I11" s="9"/>
      <c r="J11" s="37"/>
      <c r="L11" s="4"/>
      <c r="N11" s="12"/>
    </row>
    <row r="12" spans="2:14" x14ac:dyDescent="0.25">
      <c r="B12" s="4" t="s">
        <v>5</v>
      </c>
      <c r="C12" s="14">
        <f>C8-C9+C10</f>
        <v>918.68293546786015</v>
      </c>
      <c r="E12" s="4"/>
      <c r="F12" s="27"/>
      <c r="J12" s="12"/>
      <c r="L12" s="4"/>
      <c r="N12" s="12"/>
    </row>
    <row r="13" spans="2:14" x14ac:dyDescent="0.25">
      <c r="B13" s="4" t="s">
        <v>45</v>
      </c>
      <c r="C13" s="35">
        <f>C6/Model!F21</f>
        <v>119.35943249213811</v>
      </c>
      <c r="E13" s="4"/>
      <c r="J13" s="12"/>
      <c r="L13" s="4"/>
      <c r="N13" s="12"/>
    </row>
    <row r="14" spans="2:14" x14ac:dyDescent="0.25">
      <c r="B14" s="4" t="s">
        <v>43</v>
      </c>
      <c r="C14" s="35">
        <f>C6/Model!G22</f>
        <v>22.17830609212481</v>
      </c>
      <c r="E14" s="21"/>
      <c r="F14" s="28"/>
      <c r="G14" s="28"/>
      <c r="H14" s="28"/>
      <c r="I14" s="28"/>
      <c r="J14" s="22"/>
      <c r="L14" s="21"/>
      <c r="M14" s="28"/>
      <c r="N14" s="22"/>
    </row>
    <row r="15" spans="2:14" x14ac:dyDescent="0.25">
      <c r="B15" s="4" t="s">
        <v>44</v>
      </c>
      <c r="C15" s="35">
        <f>C6/Model!H22</f>
        <v>16.348302300109527</v>
      </c>
    </row>
    <row r="16" spans="2:14" x14ac:dyDescent="0.25">
      <c r="B16" s="4" t="s">
        <v>41</v>
      </c>
      <c r="C16" s="5">
        <f>Model!F12/Model!G22-1</f>
        <v>2.2987222882615153</v>
      </c>
    </row>
    <row r="17" spans="2:14" x14ac:dyDescent="0.25">
      <c r="B17" s="4" t="s">
        <v>42</v>
      </c>
      <c r="C17" s="5">
        <f>Model!H22/Model!G22-1</f>
        <v>0.35661218424962859</v>
      </c>
      <c r="E17" s="32" t="s">
        <v>52</v>
      </c>
      <c r="L17" s="145" t="s">
        <v>189</v>
      </c>
      <c r="M17" s="146"/>
      <c r="N17" s="147"/>
    </row>
    <row r="18" spans="2:14" x14ac:dyDescent="0.25">
      <c r="B18" s="4" t="s">
        <v>66</v>
      </c>
      <c r="C18" s="51">
        <f>C14/(C16*100)</f>
        <v>9.6481015585827418E-2</v>
      </c>
      <c r="L18" s="148"/>
      <c r="M18" s="149"/>
      <c r="N18" s="150"/>
    </row>
    <row r="19" spans="2:14" x14ac:dyDescent="0.25">
      <c r="B19" s="4" t="s">
        <v>67</v>
      </c>
      <c r="C19" s="51">
        <f>C15/(C17*100)</f>
        <v>0.45843364366557121</v>
      </c>
      <c r="L19" s="148"/>
      <c r="M19" s="149"/>
      <c r="N19" s="150"/>
    </row>
    <row r="20" spans="2:14" x14ac:dyDescent="0.25">
      <c r="B20" s="4" t="s">
        <v>77</v>
      </c>
      <c r="C20" s="5">
        <f>Model!G4/Model!F3-1</f>
        <v>0.38550748254363465</v>
      </c>
      <c r="L20" s="148"/>
      <c r="M20" s="149"/>
      <c r="N20" s="150"/>
    </row>
    <row r="21" spans="2:14" x14ac:dyDescent="0.25">
      <c r="B21" s="4" t="s">
        <v>78</v>
      </c>
      <c r="C21" s="5">
        <f>Model!H4/Model!G4-1</f>
        <v>0.25431405407853624</v>
      </c>
      <c r="L21" s="148"/>
      <c r="M21" s="149"/>
      <c r="N21" s="150"/>
    </row>
    <row r="22" spans="2:14" x14ac:dyDescent="0.25">
      <c r="B22" s="4" t="s">
        <v>68</v>
      </c>
      <c r="C22" s="14">
        <f>Model!E8+Model!E7</f>
        <v>27.162047000000001</v>
      </c>
      <c r="L22" s="148"/>
      <c r="M22" s="149"/>
      <c r="N22" s="150"/>
    </row>
    <row r="23" spans="2:14" x14ac:dyDescent="0.25">
      <c r="B23" s="4" t="s">
        <v>19</v>
      </c>
      <c r="C23" s="14">
        <f>Model!E8</f>
        <v>18.972024999999999</v>
      </c>
      <c r="L23" s="148"/>
      <c r="M23" s="149"/>
      <c r="N23" s="150"/>
    </row>
    <row r="24" spans="2:14" x14ac:dyDescent="0.25">
      <c r="B24" s="4" t="s">
        <v>28</v>
      </c>
      <c r="C24" s="6"/>
      <c r="L24" s="148"/>
      <c r="M24" s="149"/>
      <c r="N24" s="150"/>
    </row>
    <row r="25" spans="2:14" x14ac:dyDescent="0.25">
      <c r="B25" s="4" t="s">
        <v>29</v>
      </c>
      <c r="C25" s="6"/>
      <c r="L25" s="148"/>
      <c r="M25" s="149"/>
      <c r="N25" s="150"/>
    </row>
    <row r="26" spans="2:14" x14ac:dyDescent="0.25">
      <c r="B26" s="4" t="s">
        <v>69</v>
      </c>
      <c r="C26" s="35">
        <f>C12/C23</f>
        <v>48.423029985879751</v>
      </c>
      <c r="L26" s="148"/>
      <c r="M26" s="149"/>
      <c r="N26" s="150"/>
    </row>
    <row r="27" spans="2:14" x14ac:dyDescent="0.25">
      <c r="B27" s="4" t="s">
        <v>79</v>
      </c>
      <c r="C27" s="125"/>
      <c r="E27" t="s">
        <v>70</v>
      </c>
      <c r="L27" s="148"/>
      <c r="M27" s="149"/>
      <c r="N27" s="150"/>
    </row>
    <row r="28" spans="2:14" x14ac:dyDescent="0.25">
      <c r="B28" s="4" t="s">
        <v>80</v>
      </c>
      <c r="C28" s="35">
        <f>C22/-Model!E7</f>
        <v>-3.3164803464508394</v>
      </c>
      <c r="E28" t="s">
        <v>187</v>
      </c>
      <c r="L28" s="151"/>
      <c r="M28" s="152"/>
      <c r="N28" s="153"/>
    </row>
    <row r="29" spans="2:14" x14ac:dyDescent="0.25">
      <c r="B29" s="4" t="s">
        <v>81</v>
      </c>
      <c r="C29" s="35">
        <f>Model!X41/Model!X54</f>
        <v>2.0715283893564633</v>
      </c>
      <c r="E29" t="s">
        <v>188</v>
      </c>
    </row>
    <row r="30" spans="2:14" x14ac:dyDescent="0.25">
      <c r="B30" s="4" t="s">
        <v>82</v>
      </c>
      <c r="C30" s="35">
        <f>(Model!X35+Model!X37)/Model!X54</f>
        <v>2.0560557070594001</v>
      </c>
    </row>
    <row r="31" spans="2:14" x14ac:dyDescent="0.25">
      <c r="B31" s="4" t="s">
        <v>83</v>
      </c>
      <c r="C31" s="5">
        <f>(Model!X41-Model!X54)/Model!X47</f>
        <v>0.46456548896968874</v>
      </c>
    </row>
    <row r="32" spans="2:14" x14ac:dyDescent="0.25">
      <c r="B32" s="4" t="s">
        <v>84</v>
      </c>
      <c r="C32" s="35">
        <f>(Model!P34-Model!P43)/Main!C7</f>
        <v>0</v>
      </c>
    </row>
    <row r="33" spans="2:9" x14ac:dyDescent="0.25">
      <c r="B33" s="4" t="s">
        <v>85</v>
      </c>
      <c r="C33" s="35">
        <f>Model!F3/Model!F47</f>
        <v>0.74940186658172903</v>
      </c>
    </row>
    <row r="34" spans="2:9" x14ac:dyDescent="0.25">
      <c r="B34" s="4" t="s">
        <v>86</v>
      </c>
      <c r="C34" s="37">
        <f>Model!F19/Model!F47</f>
        <v>3.3393860892743155E-2</v>
      </c>
    </row>
    <row r="35" spans="2:9" x14ac:dyDescent="0.25">
      <c r="B35" s="4" t="s">
        <v>87</v>
      </c>
      <c r="C35" s="37">
        <f>Model!F19/Model!F61</f>
        <v>0.32139688908336822</v>
      </c>
    </row>
    <row r="36" spans="2:9" x14ac:dyDescent="0.25">
      <c r="B36" s="21" t="s">
        <v>88</v>
      </c>
      <c r="C36" s="22"/>
    </row>
    <row r="41" spans="2:9" x14ac:dyDescent="0.25">
      <c r="E41" s="61"/>
      <c r="F41" s="61"/>
      <c r="G41" s="64"/>
      <c r="H41" s="64"/>
      <c r="I41" s="64"/>
    </row>
    <row r="42" spans="2:9" x14ac:dyDescent="0.25">
      <c r="E42" s="62"/>
      <c r="F42" s="63"/>
      <c r="G42" s="63"/>
    </row>
    <row r="43" spans="2:9" x14ac:dyDescent="0.25">
      <c r="E43" s="62"/>
      <c r="F43" s="63"/>
      <c r="G43" s="63"/>
    </row>
    <row r="44" spans="2:9" x14ac:dyDescent="0.25">
      <c r="E44" s="62"/>
      <c r="F44" s="63"/>
      <c r="G44" s="6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82"/>
  <sheetViews>
    <sheetView tabSelected="1" zoomScaleNormal="100" workbookViewId="0">
      <pane xSplit="2" ySplit="2" topLeftCell="C36" activePane="bottomRight" state="frozen"/>
      <selection pane="topRight" activeCell="B1" sqref="B1"/>
      <selection pane="bottomLeft" activeCell="A3" sqref="A3"/>
      <selection pane="bottomRight" activeCell="J54" sqref="J54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2"/>
    <col min="24" max="24" width="11.42578125" style="12"/>
  </cols>
  <sheetData>
    <row r="1" spans="1:26" x14ac:dyDescent="0.25">
      <c r="A1" s="7" t="s">
        <v>35</v>
      </c>
    </row>
    <row r="2" spans="1:26" x14ac:dyDescent="0.25">
      <c r="C2" t="s">
        <v>18</v>
      </c>
      <c r="D2" t="s">
        <v>14</v>
      </c>
      <c r="E2" t="s">
        <v>15</v>
      </c>
      <c r="F2" s="12" t="s">
        <v>16</v>
      </c>
      <c r="G2" t="s">
        <v>31</v>
      </c>
      <c r="H2" t="s">
        <v>65</v>
      </c>
      <c r="K2" t="s">
        <v>32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33</v>
      </c>
      <c r="U2" t="s">
        <v>37</v>
      </c>
      <c r="V2" t="s">
        <v>38</v>
      </c>
      <c r="W2" t="s">
        <v>59</v>
      </c>
      <c r="X2" s="12" t="s">
        <v>63</v>
      </c>
      <c r="Y2" t="s">
        <v>172</v>
      </c>
      <c r="Z2" t="s">
        <v>173</v>
      </c>
    </row>
    <row r="3" spans="1:26" s="1" customFormat="1" x14ac:dyDescent="0.25">
      <c r="B3" s="1" t="s">
        <v>17</v>
      </c>
      <c r="C3" s="132">
        <f>49.659042+9.129231</f>
        <v>58.788273000000004</v>
      </c>
      <c r="D3" s="132">
        <f>98.200184+16.616451</f>
        <v>114.81663499999999</v>
      </c>
      <c r="E3" s="132">
        <v>125.570441</v>
      </c>
      <c r="F3" s="133">
        <v>159.35677200000001</v>
      </c>
      <c r="G3" s="42"/>
      <c r="H3" s="42"/>
      <c r="K3" s="132"/>
      <c r="L3" s="132"/>
      <c r="M3" s="132"/>
      <c r="N3" s="132"/>
      <c r="O3" s="132"/>
      <c r="P3" s="132"/>
      <c r="Q3" s="132"/>
      <c r="R3" s="132"/>
      <c r="S3" s="17">
        <v>34.673431000000001</v>
      </c>
      <c r="T3" s="132">
        <v>34.937665000000003</v>
      </c>
      <c r="U3" s="132">
        <v>40.844200999999998</v>
      </c>
      <c r="V3" s="132">
        <f>F3-U3-T3-S3</f>
        <v>48.901474999999998</v>
      </c>
      <c r="W3" s="132">
        <v>46.978634</v>
      </c>
      <c r="X3" s="133">
        <v>55.968505</v>
      </c>
    </row>
    <row r="4" spans="1:26" x14ac:dyDescent="0.25">
      <c r="B4" s="8" t="s">
        <v>61</v>
      </c>
      <c r="C4" s="132"/>
      <c r="D4" s="132"/>
      <c r="E4" s="132"/>
      <c r="F4" s="133"/>
      <c r="G4" s="41">
        <v>220.79</v>
      </c>
      <c r="H4" s="41">
        <v>276.94</v>
      </c>
      <c r="K4" s="132"/>
      <c r="L4" s="132"/>
      <c r="M4" s="132"/>
      <c r="N4" s="132"/>
      <c r="O4" s="132"/>
      <c r="P4" s="132"/>
      <c r="Q4" s="132"/>
      <c r="R4" s="132"/>
      <c r="S4" s="17"/>
      <c r="T4" s="132"/>
      <c r="U4" s="132"/>
      <c r="V4" s="132"/>
      <c r="W4" s="132"/>
      <c r="X4" s="133"/>
      <c r="Y4" s="139">
        <v>52.63</v>
      </c>
      <c r="Z4" s="139">
        <v>65.180000000000007</v>
      </c>
    </row>
    <row r="5" spans="1:26" x14ac:dyDescent="0.25">
      <c r="B5" t="s">
        <v>166</v>
      </c>
      <c r="C5" s="132">
        <v>30.689461999999999</v>
      </c>
      <c r="D5" s="132">
        <v>56.831367999999998</v>
      </c>
      <c r="E5" s="132">
        <v>51.217083000000002</v>
      </c>
      <c r="F5" s="133">
        <v>46.373914999999997</v>
      </c>
      <c r="G5" s="41"/>
      <c r="H5" s="41"/>
      <c r="K5" s="132"/>
      <c r="L5" s="132"/>
      <c r="M5" s="132"/>
      <c r="N5" s="132"/>
      <c r="O5" s="132"/>
      <c r="P5" s="132"/>
      <c r="Q5" s="132"/>
      <c r="R5" s="132"/>
      <c r="S5" s="17">
        <v>11.57399</v>
      </c>
      <c r="T5" s="132">
        <v>12.017071</v>
      </c>
      <c r="U5" s="132">
        <v>11.079174</v>
      </c>
      <c r="V5" s="132">
        <f t="shared" ref="V5:V10" si="0">F5-U5-T5-S5</f>
        <v>11.703679999999993</v>
      </c>
      <c r="W5" s="132">
        <v>11.025040000000001</v>
      </c>
      <c r="X5" s="133">
        <v>12.736523</v>
      </c>
      <c r="Y5" s="139">
        <f>Y4*0.23</f>
        <v>12.104900000000001</v>
      </c>
      <c r="Z5" s="139">
        <f>Z4*0.23</f>
        <v>14.991400000000002</v>
      </c>
    </row>
    <row r="6" spans="1:26" x14ac:dyDescent="0.25">
      <c r="B6" t="s">
        <v>165</v>
      </c>
      <c r="C6" s="132">
        <v>22.489626000000001</v>
      </c>
      <c r="D6" s="132">
        <v>43.476143</v>
      </c>
      <c r="E6" s="132">
        <v>40.776825000000002</v>
      </c>
      <c r="F6" s="133">
        <v>39.207768000000002</v>
      </c>
      <c r="G6" s="41"/>
      <c r="H6" s="41"/>
      <c r="K6" s="132"/>
      <c r="L6" s="132"/>
      <c r="M6" s="132"/>
      <c r="N6" s="132"/>
      <c r="O6" s="132"/>
      <c r="P6" s="132"/>
      <c r="Q6" s="132"/>
      <c r="R6" s="132"/>
      <c r="S6" s="17">
        <v>8.2385859999999997</v>
      </c>
      <c r="T6" s="132">
        <v>7.9459479999999996</v>
      </c>
      <c r="U6" s="132">
        <v>9.9368040000000004</v>
      </c>
      <c r="V6" s="132">
        <f t="shared" si="0"/>
        <v>13.086429999999998</v>
      </c>
      <c r="W6" s="132">
        <v>11.787146</v>
      </c>
      <c r="X6" s="133">
        <v>10.741618000000001</v>
      </c>
      <c r="Y6" s="139">
        <f t="shared" ref="Y6:Z10" si="1">$Y$4*(X6/$X$3)</f>
        <v>10.100883619099708</v>
      </c>
      <c r="Z6" s="139">
        <f t="shared" si="1"/>
        <v>9.4983688571495293</v>
      </c>
    </row>
    <row r="7" spans="1:26" x14ac:dyDescent="0.25">
      <c r="B7" t="s">
        <v>164</v>
      </c>
      <c r="C7" s="132">
        <v>2.454113</v>
      </c>
      <c r="D7" s="132">
        <v>5.5498440000000002</v>
      </c>
      <c r="E7" s="132">
        <v>8.1900220000000008</v>
      </c>
      <c r="F7" s="133">
        <v>7.8159150000000004</v>
      </c>
      <c r="G7" s="41"/>
      <c r="H7" s="41"/>
      <c r="K7" s="132"/>
      <c r="L7" s="132"/>
      <c r="M7" s="132"/>
      <c r="N7" s="132"/>
      <c r="O7" s="132"/>
      <c r="P7" s="132"/>
      <c r="Q7" s="132"/>
      <c r="R7" s="132"/>
      <c r="S7" s="17">
        <v>1.7491760000000001</v>
      </c>
      <c r="T7" s="132">
        <v>1.9036299999999999</v>
      </c>
      <c r="U7" s="132">
        <v>2.0025149999999998</v>
      </c>
      <c r="V7" s="132">
        <f t="shared" si="0"/>
        <v>2.1605940000000006</v>
      </c>
      <c r="W7" s="132">
        <v>2.1571720000000001</v>
      </c>
      <c r="X7" s="133">
        <v>2.1802329999999999</v>
      </c>
      <c r="Y7" s="139">
        <f t="shared" si="1"/>
        <v>2.0501827374163377</v>
      </c>
      <c r="Z7" s="139">
        <f t="shared" si="1"/>
        <v>1.9278899350665495</v>
      </c>
    </row>
    <row r="8" spans="1:26" x14ac:dyDescent="0.25">
      <c r="B8" t="s">
        <v>163</v>
      </c>
      <c r="C8" s="132">
        <v>4.2749290000000002</v>
      </c>
      <c r="D8" s="132">
        <v>9.2518539999999998</v>
      </c>
      <c r="E8" s="132">
        <v>18.972024999999999</v>
      </c>
      <c r="F8" s="133">
        <v>11.984019</v>
      </c>
      <c r="G8" s="39"/>
      <c r="H8" s="39"/>
      <c r="K8" s="132"/>
      <c r="L8" s="132"/>
      <c r="M8" s="132"/>
      <c r="N8" s="132"/>
      <c r="O8" s="132"/>
      <c r="P8" s="132"/>
      <c r="Q8" s="132"/>
      <c r="R8" s="132"/>
      <c r="S8" s="17">
        <v>3.1991740000000002</v>
      </c>
      <c r="T8" s="132">
        <v>3.3136619999999999</v>
      </c>
      <c r="U8" s="132">
        <v>3.6153390000000001</v>
      </c>
      <c r="V8" s="132">
        <f t="shared" si="0"/>
        <v>1.8558439999999994</v>
      </c>
      <c r="W8" s="132">
        <v>0.65487499999999998</v>
      </c>
      <c r="X8" s="133">
        <v>0.995089</v>
      </c>
      <c r="Y8" s="139">
        <f t="shared" si="1"/>
        <v>0.93573223136833827</v>
      </c>
      <c r="Z8" s="139">
        <f t="shared" si="1"/>
        <v>0.87991607667411598</v>
      </c>
    </row>
    <row r="9" spans="1:26" x14ac:dyDescent="0.25">
      <c r="B9" t="s">
        <v>130</v>
      </c>
      <c r="C9" s="132">
        <v>7.2145349999999997</v>
      </c>
      <c r="D9" s="132">
        <v>15.768583</v>
      </c>
      <c r="E9" s="132">
        <v>16.411912000000001</v>
      </c>
      <c r="F9" s="133">
        <v>8.5877809999999997</v>
      </c>
      <c r="G9" s="39"/>
      <c r="H9" s="39"/>
      <c r="K9" s="132"/>
      <c r="L9" s="132"/>
      <c r="M9" s="132"/>
      <c r="N9" s="132"/>
      <c r="O9" s="132"/>
      <c r="P9" s="132"/>
      <c r="Q9" s="132"/>
      <c r="R9" s="132"/>
      <c r="S9" s="17">
        <v>2.7982100000000001</v>
      </c>
      <c r="T9" s="132">
        <v>1.6976290000000001</v>
      </c>
      <c r="U9" s="132">
        <v>2.1840760000000001</v>
      </c>
      <c r="V9" s="132">
        <f t="shared" si="0"/>
        <v>1.9078659999999994</v>
      </c>
      <c r="W9" s="132">
        <v>2.3797779999999999</v>
      </c>
      <c r="X9" s="133">
        <v>2.521782</v>
      </c>
      <c r="Y9" s="139">
        <f t="shared" si="1"/>
        <v>2.3713584391793203</v>
      </c>
      <c r="Z9" s="139">
        <f t="shared" si="1"/>
        <v>2.2299075998904678</v>
      </c>
    </row>
    <row r="10" spans="1:26" x14ac:dyDescent="0.25">
      <c r="B10" t="s">
        <v>162</v>
      </c>
      <c r="C10" s="132">
        <v>19.587917999999998</v>
      </c>
      <c r="D10" s="132">
        <v>52.621682</v>
      </c>
      <c r="E10" s="132">
        <v>29.437179</v>
      </c>
      <c r="F10" s="133">
        <v>23.186972999999998</v>
      </c>
      <c r="G10" s="9"/>
      <c r="H10" s="9"/>
      <c r="K10" s="132"/>
      <c r="L10" s="132"/>
      <c r="M10" s="132"/>
      <c r="N10" s="132"/>
      <c r="O10" s="132"/>
      <c r="P10" s="132"/>
      <c r="Q10" s="132"/>
      <c r="R10" s="132"/>
      <c r="S10" s="17">
        <v>1.694364</v>
      </c>
      <c r="T10" s="132">
        <v>4.2964339999999996</v>
      </c>
      <c r="U10" s="132">
        <v>6.6765480000000004</v>
      </c>
      <c r="V10" s="132">
        <f t="shared" si="0"/>
        <v>10.519626999999998</v>
      </c>
      <c r="W10" s="132">
        <v>5.1399660000000003</v>
      </c>
      <c r="X10" s="133">
        <v>10.09388</v>
      </c>
      <c r="Y10" s="139">
        <f t="shared" si="1"/>
        <v>9.4917830018865086</v>
      </c>
      <c r="Z10" s="139">
        <f t="shared" si="1"/>
        <v>8.9256009141085144</v>
      </c>
    </row>
    <row r="11" spans="1:26" x14ac:dyDescent="0.25">
      <c r="B11" t="s">
        <v>161</v>
      </c>
      <c r="C11" s="132"/>
      <c r="D11" s="132"/>
      <c r="E11" s="132">
        <v>-11</v>
      </c>
      <c r="F11" s="133"/>
      <c r="G11" s="39"/>
      <c r="H11" s="39"/>
      <c r="K11" s="132"/>
      <c r="L11" s="132"/>
      <c r="M11" s="132"/>
      <c r="N11" s="132"/>
      <c r="O11" s="132"/>
      <c r="P11" s="132"/>
      <c r="Q11" s="132"/>
      <c r="R11" s="132"/>
      <c r="S11" s="17"/>
      <c r="T11" s="132"/>
      <c r="U11" s="132"/>
      <c r="V11" s="132"/>
      <c r="W11" s="132"/>
      <c r="X11" s="133"/>
      <c r="Y11" s="139"/>
      <c r="Z11" s="139"/>
    </row>
    <row r="12" spans="1:26" s="1" customFormat="1" x14ac:dyDescent="0.25">
      <c r="B12" s="1" t="s">
        <v>23</v>
      </c>
      <c r="C12" s="130">
        <f t="shared" ref="C12:E12" si="2">C3-SUM(C5:C11)</f>
        <v>-27.922309999999996</v>
      </c>
      <c r="D12" s="130">
        <f t="shared" si="2"/>
        <v>-68.682839000000001</v>
      </c>
      <c r="E12" s="130">
        <f t="shared" si="2"/>
        <v>-28.434604999999991</v>
      </c>
      <c r="F12" s="134">
        <f>F3-SUM(F5:F11)</f>
        <v>22.200400999999999</v>
      </c>
      <c r="G12" s="10">
        <f>G3-SUM(G8:G11)</f>
        <v>0</v>
      </c>
      <c r="H12" s="10">
        <f>H3-SUM(H8:H11)</f>
        <v>0</v>
      </c>
      <c r="I12" s="10"/>
      <c r="J12" s="10"/>
      <c r="K12" s="130">
        <f t="shared" ref="K12" si="3">K3-SUM(K5:K11)</f>
        <v>0</v>
      </c>
      <c r="L12" s="130">
        <f t="shared" ref="L12" si="4">L3-SUM(L5:L11)</f>
        <v>0</v>
      </c>
      <c r="M12" s="130">
        <f t="shared" ref="M12" si="5">M3-SUM(M5:M11)</f>
        <v>0</v>
      </c>
      <c r="N12" s="130">
        <f t="shared" ref="N12" si="6">N3-SUM(N5:N11)</f>
        <v>0</v>
      </c>
      <c r="O12" s="130">
        <f t="shared" ref="O12" si="7">O3-SUM(O5:O11)</f>
        <v>0</v>
      </c>
      <c r="P12" s="130">
        <f t="shared" ref="P12" si="8">P3-SUM(P5:P11)</f>
        <v>0</v>
      </c>
      <c r="Q12" s="130">
        <f t="shared" ref="Q12" si="9">Q3-SUM(Q5:Q11)</f>
        <v>0</v>
      </c>
      <c r="R12" s="130">
        <f t="shared" ref="R12" si="10">R3-SUM(R5:R11)</f>
        <v>0</v>
      </c>
      <c r="S12" s="2">
        <f t="shared" ref="S12" si="11">S3-SUM(S5:S11)</f>
        <v>5.4199310000000018</v>
      </c>
      <c r="T12" s="130">
        <f>T3-SUM(T5:T11)</f>
        <v>3.7632910000000024</v>
      </c>
      <c r="U12" s="130">
        <f t="shared" ref="U12" si="12">U3-SUM(U5:U11)</f>
        <v>5.3497449999999986</v>
      </c>
      <c r="V12" s="130">
        <f t="shared" ref="V12" si="13">V3-SUM(V5:V11)</f>
        <v>7.6674340000000072</v>
      </c>
      <c r="W12" s="130">
        <f t="shared" ref="W12" si="14">W3-SUM(W5:W11)</f>
        <v>13.834657</v>
      </c>
      <c r="X12" s="130">
        <f t="shared" ref="X12" si="15">X3-SUM(X5:X11)</f>
        <v>16.699379999999998</v>
      </c>
      <c r="Y12" s="140">
        <f>Y4-SUM(Y5:Y11)</f>
        <v>15.575159971049786</v>
      </c>
      <c r="Z12" s="140">
        <f>Z4-SUM(Z5:Z11)</f>
        <v>26.726916617110831</v>
      </c>
    </row>
    <row r="13" spans="1:26" x14ac:dyDescent="0.25">
      <c r="B13" t="s">
        <v>64</v>
      </c>
      <c r="C13" s="132">
        <v>-4.3031750000000004</v>
      </c>
      <c r="D13" s="132">
        <v>-5.2692839999999999</v>
      </c>
      <c r="E13" s="132">
        <v>-8.6007160000000002</v>
      </c>
      <c r="F13" s="133">
        <v>-15.96838</v>
      </c>
      <c r="G13" s="39"/>
      <c r="H13" s="39"/>
      <c r="K13" s="132"/>
      <c r="L13" s="132"/>
      <c r="M13" s="132"/>
      <c r="N13" s="132"/>
      <c r="O13" s="132"/>
      <c r="P13" s="132"/>
      <c r="Q13" s="132"/>
      <c r="R13" s="132"/>
      <c r="S13" s="17">
        <v>-3.3770470000000001</v>
      </c>
      <c r="T13" s="132">
        <v>-3.933446</v>
      </c>
      <c r="U13" s="132">
        <v>-4.1432580000000003</v>
      </c>
      <c r="V13" s="132">
        <f t="shared" ref="V13:V15" si="16">F13-U13-T13-S13</f>
        <v>-4.5146290000000002</v>
      </c>
      <c r="W13" s="132">
        <v>-4.081442</v>
      </c>
      <c r="X13" s="133">
        <v>-2.911133</v>
      </c>
      <c r="Y13" s="139">
        <f>$Y$4*(AVERAGE(U13:X13)/Y4)-1</f>
        <v>-4.9126155000000002</v>
      </c>
      <c r="Z13" s="139">
        <f>$Y$4*(AVERAGE(V13:Y13)/Z4)-1</f>
        <v>-4.3145715721271856</v>
      </c>
    </row>
    <row r="14" spans="1:26" x14ac:dyDescent="0.25">
      <c r="B14" t="s">
        <v>167</v>
      </c>
      <c r="C14" s="132">
        <v>-0.12629099999999999</v>
      </c>
      <c r="D14" s="132">
        <v>-6.5144999999999995E-2</v>
      </c>
      <c r="E14" s="132">
        <v>-0.225606</v>
      </c>
      <c r="F14" s="133">
        <v>1.9334499999999999</v>
      </c>
      <c r="G14" s="39"/>
      <c r="H14" s="39"/>
      <c r="K14" s="132"/>
      <c r="L14" s="132"/>
      <c r="M14" s="132"/>
      <c r="N14" s="132"/>
      <c r="O14" s="132"/>
      <c r="P14" s="132"/>
      <c r="Q14" s="132"/>
      <c r="R14" s="132"/>
      <c r="S14" s="17">
        <v>0.113487</v>
      </c>
      <c r="T14" s="132">
        <v>1.0787530000000001</v>
      </c>
      <c r="U14" s="132">
        <v>1.456E-2</v>
      </c>
      <c r="V14" s="132">
        <f t="shared" si="16"/>
        <v>0.72664999999999991</v>
      </c>
      <c r="W14" s="132">
        <v>-9.1560000000000002E-2</v>
      </c>
      <c r="X14" s="133">
        <v>5.0126999999999998E-2</v>
      </c>
      <c r="Y14" s="139">
        <f>$Y$4*(X14/$X$3)</f>
        <v>4.7136939069571358E-2</v>
      </c>
      <c r="Z14" s="139">
        <f>$Y$4*(Y14/$X$3)</f>
        <v>4.4325234401589621E-2</v>
      </c>
    </row>
    <row r="15" spans="1:26" x14ac:dyDescent="0.25">
      <c r="B15" t="s">
        <v>168</v>
      </c>
      <c r="C15" s="132">
        <v>0</v>
      </c>
      <c r="D15" s="132">
        <v>-1.092679</v>
      </c>
      <c r="E15" s="132">
        <f>-0.813806+0.050424</f>
        <v>-0.76338200000000001</v>
      </c>
      <c r="F15" s="133">
        <v>-0.45596199999999998</v>
      </c>
      <c r="G15" s="39"/>
      <c r="H15" s="39"/>
      <c r="K15" s="132"/>
      <c r="L15" s="132"/>
      <c r="M15" s="132"/>
      <c r="N15" s="132"/>
      <c r="O15" s="132"/>
      <c r="P15" s="132"/>
      <c r="Q15" s="132"/>
      <c r="R15" s="132"/>
      <c r="S15" s="17">
        <v>-0.42020099999999999</v>
      </c>
      <c r="T15" s="132">
        <v>0.25170599999999999</v>
      </c>
      <c r="U15" s="132">
        <v>8.9227000000000001E-2</v>
      </c>
      <c r="V15" s="132">
        <f t="shared" si="16"/>
        <v>-0.37669399999999992</v>
      </c>
      <c r="W15" s="132">
        <v>-1.2615559999999999</v>
      </c>
      <c r="X15" s="133">
        <v>-0.25970599999999999</v>
      </c>
      <c r="Y15" s="139">
        <f>$Y$4*(X15/$X$3)</f>
        <v>-0.24421461284341969</v>
      </c>
      <c r="Z15" s="139">
        <f>$Y$4*(Y15/$X$3)</f>
        <v>-0.22964728241265653</v>
      </c>
    </row>
    <row r="16" spans="1:26" s="1" customFormat="1" x14ac:dyDescent="0.25">
      <c r="B16" s="1" t="s">
        <v>131</v>
      </c>
      <c r="C16" s="130">
        <f>C12+SUM(C13:C15)</f>
        <v>-32.351775999999994</v>
      </c>
      <c r="D16" s="130">
        <f t="shared" ref="D16:H16" si="17">D12+SUM(D13:D15)</f>
        <v>-75.109947000000005</v>
      </c>
      <c r="E16" s="130">
        <f t="shared" si="17"/>
        <v>-38.024308999999988</v>
      </c>
      <c r="F16" s="134">
        <f t="shared" si="17"/>
        <v>7.7095090000000006</v>
      </c>
      <c r="G16" s="10">
        <f t="shared" si="17"/>
        <v>0</v>
      </c>
      <c r="H16" s="10">
        <f t="shared" si="17"/>
        <v>0</v>
      </c>
      <c r="K16" s="130">
        <f t="shared" ref="K16" si="18">K12+SUM(K13:K15)</f>
        <v>0</v>
      </c>
      <c r="L16" s="130">
        <f t="shared" ref="L16" si="19">L12+SUM(L13:L15)</f>
        <v>0</v>
      </c>
      <c r="M16" s="130">
        <f t="shared" ref="M16" si="20">M12+SUM(M13:M15)</f>
        <v>0</v>
      </c>
      <c r="N16" s="130">
        <f t="shared" ref="N16" si="21">N12+SUM(N13:N15)</f>
        <v>0</v>
      </c>
      <c r="O16" s="130">
        <f t="shared" ref="O16" si="22">O12+SUM(O13:O15)</f>
        <v>0</v>
      </c>
      <c r="P16" s="130">
        <f t="shared" ref="P16" si="23">P12+SUM(P13:P15)</f>
        <v>0</v>
      </c>
      <c r="Q16" s="130">
        <f t="shared" ref="Q16" si="24">Q12+SUM(Q13:Q15)</f>
        <v>0</v>
      </c>
      <c r="R16" s="130">
        <f t="shared" ref="R16" si="25">R12+SUM(R13:R15)</f>
        <v>0</v>
      </c>
      <c r="S16" s="2">
        <f t="shared" ref="S16" si="26">S12+SUM(S13:S15)</f>
        <v>1.7361700000000018</v>
      </c>
      <c r="T16" s="130">
        <f>T12+SUM(T13:T15)</f>
        <v>1.1603040000000022</v>
      </c>
      <c r="U16" s="130">
        <f t="shared" ref="U16" si="27">U12+SUM(U13:U15)</f>
        <v>1.3102739999999988</v>
      </c>
      <c r="V16" s="130">
        <f t="shared" ref="V16" si="28">V12+SUM(V13:V15)</f>
        <v>3.5027610000000067</v>
      </c>
      <c r="W16" s="130">
        <f t="shared" ref="W16" si="29">W12+SUM(W13:W15)</f>
        <v>8.4000990000000009</v>
      </c>
      <c r="X16" s="134">
        <f t="shared" ref="X16:Y16" si="30">X12+SUM(X13:X15)</f>
        <v>13.578667999999997</v>
      </c>
      <c r="Y16" s="141">
        <f t="shared" si="30"/>
        <v>10.465466797275937</v>
      </c>
      <c r="Z16" s="141">
        <f t="shared" ref="Z16" si="31">Z12+SUM(Z13:Z15)</f>
        <v>22.227022996972579</v>
      </c>
    </row>
    <row r="17" spans="2:26" x14ac:dyDescent="0.25">
      <c r="B17" t="s">
        <v>20</v>
      </c>
      <c r="C17" s="132">
        <v>3.0963999999999998E-2</v>
      </c>
      <c r="D17" s="132">
        <v>5.8416000000000003E-2</v>
      </c>
      <c r="E17" s="132">
        <v>6.9446999999999995E-2</v>
      </c>
      <c r="F17" s="133">
        <v>0.611487</v>
      </c>
      <c r="G17" s="39"/>
      <c r="H17" s="39"/>
      <c r="K17" s="132"/>
      <c r="L17" s="132"/>
      <c r="M17" s="132"/>
      <c r="N17" s="132"/>
      <c r="O17" s="132"/>
      <c r="P17" s="132"/>
      <c r="Q17" s="132"/>
      <c r="R17" s="132"/>
      <c r="S17" s="17">
        <v>1.1624000000000001E-2</v>
      </c>
      <c r="T17" s="132">
        <v>2.0525999999999999E-2</v>
      </c>
      <c r="U17" s="132">
        <v>1.5873999999999999E-2</v>
      </c>
      <c r="V17" s="132">
        <f t="shared" ref="V17:V18" si="32">F17-U17-T17-S17</f>
        <v>0.56346299999999994</v>
      </c>
      <c r="W17" s="132">
        <v>0.393094</v>
      </c>
      <c r="X17" s="133">
        <v>-16.123213</v>
      </c>
      <c r="Y17" s="139">
        <v>0.5</v>
      </c>
      <c r="Z17" s="139">
        <v>0.5</v>
      </c>
    </row>
    <row r="18" spans="2:26" x14ac:dyDescent="0.25">
      <c r="B18" t="s">
        <v>169</v>
      </c>
      <c r="C18" s="132">
        <v>0.49450499999999997</v>
      </c>
      <c r="D18" s="132">
        <v>6.9405999999999995E-2</v>
      </c>
      <c r="E18" s="132">
        <v>-1.2078850000000001</v>
      </c>
      <c r="F18" s="133">
        <v>-3.0249999999999999E-3</v>
      </c>
      <c r="G18" s="39"/>
      <c r="H18" s="39"/>
      <c r="K18" s="132"/>
      <c r="L18" s="132"/>
      <c r="M18" s="132"/>
      <c r="N18" s="132"/>
      <c r="O18" s="132"/>
      <c r="P18" s="132"/>
      <c r="Q18" s="132"/>
      <c r="R18" s="132"/>
      <c r="S18" s="17">
        <v>0.14580799999999999</v>
      </c>
      <c r="T18" s="132">
        <v>-0.30468699999999999</v>
      </c>
      <c r="U18" s="132">
        <v>0.35846499999999998</v>
      </c>
      <c r="V18" s="132">
        <f t="shared" si="32"/>
        <v>-0.20261099999999999</v>
      </c>
      <c r="W18" s="132">
        <v>-1.451E-3</v>
      </c>
      <c r="X18" s="133">
        <v>-7.5401999999999997E-2</v>
      </c>
      <c r="Y18" s="139">
        <f>$Y$4*(X18/$X$3)</f>
        <v>-7.0904292691041149E-2</v>
      </c>
      <c r="Z18" s="139">
        <f>$Y$4*(Y18/$X$3)</f>
        <v>-6.6674872311302508E-2</v>
      </c>
    </row>
    <row r="19" spans="2:26" s="1" customFormat="1" x14ac:dyDescent="0.25">
      <c r="B19" s="1" t="s">
        <v>21</v>
      </c>
      <c r="C19" s="130">
        <f t="shared" ref="C19:F19" si="33">C16-SUM(C17:C18)</f>
        <v>-32.877244999999995</v>
      </c>
      <c r="D19" s="130">
        <f t="shared" si="33"/>
        <v>-75.237769</v>
      </c>
      <c r="E19" s="130">
        <f t="shared" si="33"/>
        <v>-36.885870999999987</v>
      </c>
      <c r="F19" s="134">
        <f t="shared" si="33"/>
        <v>7.1010470000000003</v>
      </c>
      <c r="G19" s="60">
        <f>G22*G20</f>
        <v>38.216486709999998</v>
      </c>
      <c r="H19" s="60">
        <f>H22*H20</f>
        <v>51.844951510000001</v>
      </c>
      <c r="K19" s="130">
        <f t="shared" ref="K19" si="34">K16-SUM(K17:K18)</f>
        <v>0</v>
      </c>
      <c r="L19" s="130">
        <f t="shared" ref="L19" si="35">L16-SUM(L17:L18)</f>
        <v>0</v>
      </c>
      <c r="M19" s="130">
        <f t="shared" ref="M19" si="36">M16-SUM(M17:M18)</f>
        <v>0</v>
      </c>
      <c r="N19" s="130">
        <f t="shared" ref="N19" si="37">N16-SUM(N17:N18)</f>
        <v>0</v>
      </c>
      <c r="O19" s="130">
        <f t="shared" ref="O19" si="38">O16-SUM(O17:O18)</f>
        <v>0</v>
      </c>
      <c r="P19" s="130">
        <f t="shared" ref="P19" si="39">P16-SUM(P17:P18)</f>
        <v>0</v>
      </c>
      <c r="Q19" s="130">
        <f t="shared" ref="Q19" si="40">Q16-SUM(Q17:Q18)</f>
        <v>0</v>
      </c>
      <c r="R19" s="130">
        <f t="shared" ref="R19" si="41">R16-SUM(R17:R18)</f>
        <v>0</v>
      </c>
      <c r="S19" s="2">
        <f t="shared" ref="S19:T19" si="42">S16-SUM(S17:S18)</f>
        <v>1.5787380000000018</v>
      </c>
      <c r="T19" s="130">
        <f t="shared" si="42"/>
        <v>1.4444650000000023</v>
      </c>
      <c r="U19" s="130">
        <f t="shared" ref="U19" si="43">U16-SUM(U17:U18)</f>
        <v>0.93593499999999885</v>
      </c>
      <c r="V19" s="130">
        <f t="shared" ref="V19" si="44">V16-SUM(V17:V18)</f>
        <v>3.1419090000000067</v>
      </c>
      <c r="W19" s="130">
        <f t="shared" ref="W19" si="45">W16-SUM(W17:W18)</f>
        <v>8.0084560000000007</v>
      </c>
      <c r="X19" s="134">
        <f t="shared" ref="X19:Y19" si="46">X16-SUM(X17:X18)</f>
        <v>29.777282999999997</v>
      </c>
      <c r="Y19" s="141">
        <f t="shared" si="46"/>
        <v>10.036371089966979</v>
      </c>
      <c r="Z19" s="141">
        <f t="shared" ref="Z19" si="47">Z16-SUM(Z17:Z18)</f>
        <v>21.793697869283882</v>
      </c>
    </row>
    <row r="20" spans="2:26" x14ac:dyDescent="0.25">
      <c r="B20" t="s">
        <v>170</v>
      </c>
      <c r="C20" s="132">
        <v>186.842646</v>
      </c>
      <c r="D20" s="132">
        <v>200.34402800000001</v>
      </c>
      <c r="E20" s="132">
        <v>5.4436049999999998</v>
      </c>
      <c r="F20" s="133">
        <v>5.6785269999999999</v>
      </c>
      <c r="G20" s="164">
        <v>5.6785269999999999</v>
      </c>
      <c r="H20" s="164">
        <v>5.6785269999999999</v>
      </c>
      <c r="K20" s="132"/>
      <c r="L20" s="132"/>
      <c r="M20" s="132"/>
      <c r="N20" s="132"/>
      <c r="O20" s="132"/>
      <c r="P20" s="132"/>
      <c r="Q20" s="132"/>
      <c r="R20" s="132"/>
      <c r="S20" s="17">
        <v>5.5568299999999997</v>
      </c>
      <c r="T20" s="132">
        <v>5.6557409999999999</v>
      </c>
      <c r="U20" s="131">
        <v>5.7296649999999998</v>
      </c>
      <c r="V20" s="132">
        <f>F20</f>
        <v>5.6785269999999999</v>
      </c>
      <c r="W20" s="132">
        <v>5.9607679999999998</v>
      </c>
      <c r="X20" s="133">
        <v>6.0243779999999996</v>
      </c>
      <c r="Y20" s="142">
        <v>6.08</v>
      </c>
      <c r="Z20" s="142">
        <v>6.14</v>
      </c>
    </row>
    <row r="21" spans="2:26" s="1" customFormat="1" x14ac:dyDescent="0.25">
      <c r="B21" s="1" t="s">
        <v>22</v>
      </c>
      <c r="C21" s="2">
        <f>C19/C20</f>
        <v>-0.1759622104688027</v>
      </c>
      <c r="D21" s="2">
        <f>D19/D20</f>
        <v>-0.3755428587070237</v>
      </c>
      <c r="E21" s="2">
        <f>E19/E20</f>
        <v>-6.77600064663031</v>
      </c>
      <c r="F21" s="57">
        <f>F19/F20</f>
        <v>1.2505086266209531</v>
      </c>
      <c r="G21" s="58"/>
      <c r="H21" s="59"/>
      <c r="K21" s="2" t="e">
        <f>K19/K20</f>
        <v>#DIV/0!</v>
      </c>
      <c r="L21" s="2" t="e">
        <f t="shared" ref="L21:R21" si="48">L19/L20</f>
        <v>#DIV/0!</v>
      </c>
      <c r="M21" s="2" t="e">
        <f t="shared" si="48"/>
        <v>#DIV/0!</v>
      </c>
      <c r="N21" s="2" t="e">
        <f t="shared" si="48"/>
        <v>#DIV/0!</v>
      </c>
      <c r="O21" s="2" t="e">
        <f t="shared" si="48"/>
        <v>#DIV/0!</v>
      </c>
      <c r="P21" s="2" t="e">
        <f t="shared" si="48"/>
        <v>#DIV/0!</v>
      </c>
      <c r="Q21" s="2" t="e">
        <f t="shared" si="48"/>
        <v>#DIV/0!</v>
      </c>
      <c r="R21" s="2" t="e">
        <f t="shared" si="48"/>
        <v>#DIV/0!</v>
      </c>
      <c r="S21" s="2">
        <f t="shared" ref="S21:T21" si="49">(S19+S18)/S20</f>
        <v>0.3103470863783851</v>
      </c>
      <c r="T21" s="2">
        <f t="shared" si="49"/>
        <v>0.2015258478066804</v>
      </c>
      <c r="U21" s="2">
        <f>(U19+U18)/U20</f>
        <v>0.22591198612833366</v>
      </c>
      <c r="V21" s="2">
        <f t="shared" ref="V21:Z21" si="50">(V19+V18)/V20</f>
        <v>0.5176162761927533</v>
      </c>
      <c r="W21" s="2">
        <f t="shared" si="50"/>
        <v>1.3432841204354877</v>
      </c>
      <c r="X21" s="34">
        <f>(X19+X18)/X20</f>
        <v>4.9302817651880408</v>
      </c>
      <c r="Y21" s="141">
        <f t="shared" si="50"/>
        <v>1.6390570390256476</v>
      </c>
      <c r="Z21" s="141">
        <f t="shared" si="50"/>
        <v>3.5386030939694755</v>
      </c>
    </row>
    <row r="22" spans="2:26" s="1" customFormat="1" x14ac:dyDescent="0.25">
      <c r="B22" s="8" t="s">
        <v>60</v>
      </c>
      <c r="C22" s="2"/>
      <c r="D22" s="2"/>
      <c r="E22" s="2"/>
      <c r="F22" s="34"/>
      <c r="G22" s="43">
        <v>6.73</v>
      </c>
      <c r="H22" s="44">
        <v>9.1300000000000008</v>
      </c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49"/>
      <c r="W22" s="49"/>
      <c r="X22" s="48"/>
      <c r="Y22" s="140">
        <v>0.89</v>
      </c>
      <c r="Z22" s="140">
        <v>2.21</v>
      </c>
    </row>
    <row r="23" spans="2:26" s="1" customFormat="1" x14ac:dyDescent="0.25">
      <c r="B23" t="s">
        <v>28</v>
      </c>
      <c r="C23" s="38">
        <f t="shared" ref="C23:E23" si="51">1-(C6)/C3</f>
        <v>0.61744707145930278</v>
      </c>
      <c r="D23" s="38">
        <f t="shared" si="51"/>
        <v>0.62134282197000457</v>
      </c>
      <c r="E23" s="38">
        <f t="shared" si="51"/>
        <v>0.67526732664735967</v>
      </c>
      <c r="F23" s="5">
        <f>1-(F6)/F3</f>
        <v>0.75396233553224834</v>
      </c>
      <c r="G23" s="45"/>
      <c r="H23" s="45"/>
      <c r="K23" s="38" t="e">
        <f t="shared" ref="K23:Z23" si="52">1-(K6)/K3</f>
        <v>#DIV/0!</v>
      </c>
      <c r="L23" s="38" t="e">
        <f t="shared" si="52"/>
        <v>#DIV/0!</v>
      </c>
      <c r="M23" s="38" t="e">
        <f t="shared" si="52"/>
        <v>#DIV/0!</v>
      </c>
      <c r="N23" s="38" t="e">
        <f t="shared" si="52"/>
        <v>#DIV/0!</v>
      </c>
      <c r="O23" s="38" t="e">
        <f t="shared" si="52"/>
        <v>#DIV/0!</v>
      </c>
      <c r="P23" s="38" t="e">
        <f t="shared" si="52"/>
        <v>#DIV/0!</v>
      </c>
      <c r="Q23" s="38" t="e">
        <f t="shared" si="52"/>
        <v>#DIV/0!</v>
      </c>
      <c r="R23" s="38" t="e">
        <f t="shared" si="52"/>
        <v>#DIV/0!</v>
      </c>
      <c r="S23" s="38">
        <f t="shared" si="52"/>
        <v>0.76239484347539765</v>
      </c>
      <c r="T23" s="38">
        <f t="shared" si="52"/>
        <v>0.77256785764017144</v>
      </c>
      <c r="U23" s="38">
        <f t="shared" si="52"/>
        <v>0.75671444766418616</v>
      </c>
      <c r="V23" s="38">
        <f t="shared" si="52"/>
        <v>0.73239191660374248</v>
      </c>
      <c r="W23" s="38">
        <f t="shared" si="52"/>
        <v>0.74909559950167992</v>
      </c>
      <c r="X23" s="5">
        <f t="shared" si="52"/>
        <v>0.80807745356071237</v>
      </c>
      <c r="Y23" s="143" t="e">
        <f t="shared" si="52"/>
        <v>#DIV/0!</v>
      </c>
      <c r="Z23" s="143" t="e">
        <f t="shared" si="52"/>
        <v>#DIV/0!</v>
      </c>
    </row>
    <row r="24" spans="2:26" x14ac:dyDescent="0.25">
      <c r="B24" t="s">
        <v>29</v>
      </c>
      <c r="C24" s="3">
        <f>C19/C3</f>
        <v>-0.55924835553512509</v>
      </c>
      <c r="D24" s="3">
        <f>D19/D3</f>
        <v>-0.65528630934010568</v>
      </c>
      <c r="E24" s="3">
        <f>E19/E3</f>
        <v>-0.29374644786028892</v>
      </c>
      <c r="F24" s="6">
        <f>F19/F3</f>
        <v>4.4560685503845419E-2</v>
      </c>
      <c r="G24" s="46">
        <f>G19/G4</f>
        <v>0.17308975365732143</v>
      </c>
      <c r="H24" s="46">
        <f>H19/H4</f>
        <v>0.1872064400592186</v>
      </c>
      <c r="K24" s="3" t="e">
        <f>K19/K3</f>
        <v>#DIV/0!</v>
      </c>
      <c r="L24" s="3" t="e">
        <f t="shared" ref="L24:Z24" si="53">L19/L3</f>
        <v>#DIV/0!</v>
      </c>
      <c r="M24" s="3" t="e">
        <f t="shared" si="53"/>
        <v>#DIV/0!</v>
      </c>
      <c r="N24" s="3" t="e">
        <f t="shared" si="53"/>
        <v>#DIV/0!</v>
      </c>
      <c r="O24" s="3" t="e">
        <f t="shared" si="53"/>
        <v>#DIV/0!</v>
      </c>
      <c r="P24" s="3" t="e">
        <f t="shared" si="53"/>
        <v>#DIV/0!</v>
      </c>
      <c r="Q24" s="3" t="e">
        <f t="shared" si="53"/>
        <v>#DIV/0!</v>
      </c>
      <c r="R24" s="3" t="e">
        <f t="shared" si="53"/>
        <v>#DIV/0!</v>
      </c>
      <c r="S24" s="3">
        <f t="shared" si="53"/>
        <v>4.5531634870515168E-2</v>
      </c>
      <c r="T24" s="3">
        <f t="shared" si="53"/>
        <v>4.1344062346467696E-2</v>
      </c>
      <c r="U24" s="3">
        <f t="shared" si="53"/>
        <v>2.2914758450042857E-2</v>
      </c>
      <c r="V24" s="3">
        <f t="shared" si="53"/>
        <v>6.4249779786806169E-2</v>
      </c>
      <c r="W24" s="3">
        <f t="shared" si="53"/>
        <v>0.17047017586760826</v>
      </c>
      <c r="X24" s="6">
        <f t="shared" si="53"/>
        <v>0.53203641941123847</v>
      </c>
      <c r="Y24" s="139" t="e">
        <f t="shared" si="53"/>
        <v>#DIV/0!</v>
      </c>
      <c r="Z24" s="139" t="e">
        <f t="shared" si="53"/>
        <v>#DIV/0!</v>
      </c>
    </row>
    <row r="25" spans="2:26" s="135" customFormat="1" x14ac:dyDescent="0.25">
      <c r="B25" s="135" t="s">
        <v>30</v>
      </c>
      <c r="C25" s="136"/>
      <c r="D25" s="136">
        <f>D3/C3-1</f>
        <v>0.95305337511785693</v>
      </c>
      <c r="E25" s="137">
        <f>E3/D3-1</f>
        <v>9.3660696466152382E-2</v>
      </c>
      <c r="F25" s="138">
        <f>F3/E3-1</f>
        <v>0.26906277250392074</v>
      </c>
      <c r="G25" s="47">
        <f>G4/F3-1</f>
        <v>0.38550748254363465</v>
      </c>
      <c r="H25" s="47">
        <f>H4/G4-1</f>
        <v>0.25431405407853624</v>
      </c>
      <c r="K25" s="136"/>
      <c r="L25" s="136"/>
      <c r="M25" s="136"/>
      <c r="N25" s="136"/>
      <c r="O25" s="136"/>
      <c r="P25" s="136"/>
      <c r="Q25" s="137" t="e">
        <f t="shared" ref="Q25:W25" si="54">Q3/M3-1</f>
        <v>#DIV/0!</v>
      </c>
      <c r="R25" s="137" t="e">
        <f t="shared" si="54"/>
        <v>#DIV/0!</v>
      </c>
      <c r="S25" s="137" t="e">
        <f t="shared" si="54"/>
        <v>#DIV/0!</v>
      </c>
      <c r="T25" s="137" t="e">
        <f t="shared" si="54"/>
        <v>#DIV/0!</v>
      </c>
      <c r="U25" s="137" t="e">
        <f t="shared" si="54"/>
        <v>#DIV/0!</v>
      </c>
      <c r="V25" s="137" t="e">
        <f t="shared" si="54"/>
        <v>#DIV/0!</v>
      </c>
      <c r="W25" s="137">
        <f t="shared" si="54"/>
        <v>0.3548885312214991</v>
      </c>
      <c r="X25" s="138">
        <f>X3/T3-1</f>
        <v>0.60195322154471387</v>
      </c>
      <c r="Y25" s="144"/>
      <c r="Z25" s="144"/>
    </row>
    <row r="26" spans="2:26" x14ac:dyDescent="0.25">
      <c r="B26" t="s">
        <v>62</v>
      </c>
      <c r="C26" s="3">
        <f>C8/C3</f>
        <v>7.2717376814250015E-2</v>
      </c>
      <c r="D26" s="3">
        <f>D8/D3</f>
        <v>8.0579386427759359E-2</v>
      </c>
      <c r="E26" s="3">
        <f>E8/E3</f>
        <v>0.15108671156136178</v>
      </c>
      <c r="F26" s="6">
        <f>F8/F3</f>
        <v>7.5202445742312093E-2</v>
      </c>
      <c r="G26" s="126"/>
      <c r="H26" s="126"/>
      <c r="K26" s="3" t="e">
        <f>K8/K3</f>
        <v>#DIV/0!</v>
      </c>
      <c r="L26" s="3" t="e">
        <f t="shared" ref="L26:Z26" si="55">L8/L3</f>
        <v>#DIV/0!</v>
      </c>
      <c r="M26" s="3" t="e">
        <f t="shared" si="55"/>
        <v>#DIV/0!</v>
      </c>
      <c r="N26" s="3" t="e">
        <f t="shared" si="55"/>
        <v>#DIV/0!</v>
      </c>
      <c r="O26" s="3" t="e">
        <f t="shared" si="55"/>
        <v>#DIV/0!</v>
      </c>
      <c r="P26" s="3" t="e">
        <f t="shared" si="55"/>
        <v>#DIV/0!</v>
      </c>
      <c r="Q26" s="3" t="e">
        <f t="shared" si="55"/>
        <v>#DIV/0!</v>
      </c>
      <c r="R26" s="3" t="e">
        <f t="shared" si="55"/>
        <v>#DIV/0!</v>
      </c>
      <c r="S26" s="3">
        <f t="shared" si="55"/>
        <v>9.2265862008291025E-2</v>
      </c>
      <c r="T26" s="3">
        <f t="shared" si="55"/>
        <v>9.4844976045193624E-2</v>
      </c>
      <c r="U26" s="3">
        <f t="shared" si="55"/>
        <v>8.8515356194628469E-2</v>
      </c>
      <c r="V26" s="3">
        <f t="shared" si="55"/>
        <v>3.795067531194099E-2</v>
      </c>
      <c r="W26" s="3">
        <f t="shared" si="55"/>
        <v>1.3939847633713658E-2</v>
      </c>
      <c r="X26" s="6">
        <f t="shared" si="55"/>
        <v>1.7779445779371808E-2</v>
      </c>
      <c r="Y26" s="139" t="e">
        <f t="shared" si="55"/>
        <v>#DIV/0!</v>
      </c>
      <c r="Z26" s="139" t="e">
        <f t="shared" si="55"/>
        <v>#DIV/0!</v>
      </c>
    </row>
    <row r="27" spans="2:26" x14ac:dyDescent="0.25">
      <c r="B27" t="s">
        <v>171</v>
      </c>
      <c r="C27" s="3">
        <f>C5/C3</f>
        <v>0.52203373962014499</v>
      </c>
      <c r="D27" s="3">
        <f>D5/D3</f>
        <v>0.49497503562963679</v>
      </c>
      <c r="E27" s="3">
        <f>E5/E3</f>
        <v>0.40787531358594181</v>
      </c>
      <c r="F27" s="6">
        <f>F5/F3</f>
        <v>0.29100686728267811</v>
      </c>
      <c r="G27" s="126"/>
      <c r="H27" s="126"/>
      <c r="K27" s="3" t="e">
        <f>K5/K3</f>
        <v>#DIV/0!</v>
      </c>
      <c r="L27" s="3" t="e">
        <f t="shared" ref="L27:Z27" si="56">L5/L3</f>
        <v>#DIV/0!</v>
      </c>
      <c r="M27" s="3" t="e">
        <f t="shared" si="56"/>
        <v>#DIV/0!</v>
      </c>
      <c r="N27" s="3" t="e">
        <f t="shared" si="56"/>
        <v>#DIV/0!</v>
      </c>
      <c r="O27" s="3" t="e">
        <f t="shared" si="56"/>
        <v>#DIV/0!</v>
      </c>
      <c r="P27" s="3" t="e">
        <f t="shared" si="56"/>
        <v>#DIV/0!</v>
      </c>
      <c r="Q27" s="3" t="e">
        <f t="shared" si="56"/>
        <v>#DIV/0!</v>
      </c>
      <c r="R27" s="3" t="e">
        <f t="shared" si="56"/>
        <v>#DIV/0!</v>
      </c>
      <c r="S27" s="3">
        <f t="shared" si="56"/>
        <v>0.33379996343598073</v>
      </c>
      <c r="T27" s="3">
        <f t="shared" si="56"/>
        <v>0.34395747397543591</v>
      </c>
      <c r="U27" s="3">
        <f t="shared" si="56"/>
        <v>0.27125451664484757</v>
      </c>
      <c r="V27" s="3">
        <f t="shared" si="56"/>
        <v>0.23933184019500423</v>
      </c>
      <c r="W27" s="3">
        <f t="shared" si="56"/>
        <v>0.23468200458957578</v>
      </c>
      <c r="X27" s="6">
        <f t="shared" si="56"/>
        <v>0.22756589621252166</v>
      </c>
      <c r="Y27" s="139" t="e">
        <f t="shared" si="56"/>
        <v>#DIV/0!</v>
      </c>
      <c r="Z27" s="139" t="e">
        <f t="shared" si="56"/>
        <v>#DIV/0!</v>
      </c>
    </row>
    <row r="28" spans="2:26" x14ac:dyDescent="0.25">
      <c r="B28" t="s">
        <v>129</v>
      </c>
      <c r="C28" s="3">
        <f>C11/C3</f>
        <v>0</v>
      </c>
      <c r="D28" s="3">
        <f>D11/D3</f>
        <v>0</v>
      </c>
      <c r="E28" s="3">
        <f>E11/E3</f>
        <v>-8.7600233879882611E-2</v>
      </c>
      <c r="F28" s="6">
        <f>F11/F3</f>
        <v>0</v>
      </c>
      <c r="G28" s="126"/>
      <c r="H28" s="126"/>
      <c r="K28" s="3" t="e">
        <f>K11/K3</f>
        <v>#DIV/0!</v>
      </c>
      <c r="L28" s="3" t="e">
        <f t="shared" ref="L28:Z28" si="57">L11/L3</f>
        <v>#DIV/0!</v>
      </c>
      <c r="M28" s="3" t="e">
        <f t="shared" si="57"/>
        <v>#DIV/0!</v>
      </c>
      <c r="N28" s="3" t="e">
        <f t="shared" si="57"/>
        <v>#DIV/0!</v>
      </c>
      <c r="O28" s="3" t="e">
        <f t="shared" si="57"/>
        <v>#DIV/0!</v>
      </c>
      <c r="P28" s="3" t="e">
        <f t="shared" si="57"/>
        <v>#DIV/0!</v>
      </c>
      <c r="Q28" s="3" t="e">
        <f t="shared" si="57"/>
        <v>#DIV/0!</v>
      </c>
      <c r="R28" s="3" t="e">
        <f t="shared" si="57"/>
        <v>#DIV/0!</v>
      </c>
      <c r="S28" s="3">
        <f t="shared" si="57"/>
        <v>0</v>
      </c>
      <c r="T28" s="3">
        <f t="shared" si="57"/>
        <v>0</v>
      </c>
      <c r="U28" s="3">
        <f t="shared" si="57"/>
        <v>0</v>
      </c>
      <c r="V28" s="3">
        <f t="shared" si="57"/>
        <v>0</v>
      </c>
      <c r="W28" s="3">
        <f t="shared" si="57"/>
        <v>0</v>
      </c>
      <c r="X28" s="6">
        <f t="shared" si="57"/>
        <v>0</v>
      </c>
      <c r="Y28" s="139" t="e">
        <f t="shared" si="57"/>
        <v>#DIV/0!</v>
      </c>
      <c r="Z28" s="139" t="e">
        <f t="shared" si="57"/>
        <v>#DIV/0!</v>
      </c>
    </row>
    <row r="29" spans="2:26" s="135" customFormat="1" x14ac:dyDescent="0.25">
      <c r="B29" s="135" t="s">
        <v>174</v>
      </c>
      <c r="C29" s="136"/>
      <c r="D29" s="136">
        <f>-(D19/C19-1)</f>
        <v>-1.2884450628390551</v>
      </c>
      <c r="E29" s="137">
        <f>E19/D19-1</f>
        <v>-0.50974262673844062</v>
      </c>
      <c r="F29" s="138">
        <f>F21/E21-1</f>
        <v>-1.1845496616419049</v>
      </c>
      <c r="G29" s="47">
        <f>G22/F21-1</f>
        <v>4.3818101344773526</v>
      </c>
      <c r="H29" s="47">
        <f>H22/G22-1</f>
        <v>0.35661218424962859</v>
      </c>
      <c r="K29" s="136"/>
      <c r="L29" s="136"/>
      <c r="M29" s="136"/>
      <c r="N29" s="136"/>
      <c r="O29" s="136"/>
      <c r="P29" s="136"/>
      <c r="Q29" s="136"/>
      <c r="R29" s="136"/>
      <c r="S29" s="137" t="e">
        <f t="shared" ref="S29:W29" si="58">S21/O21-1</f>
        <v>#DIV/0!</v>
      </c>
      <c r="T29" s="137" t="e">
        <f t="shared" si="58"/>
        <v>#DIV/0!</v>
      </c>
      <c r="U29" s="137" t="e">
        <f t="shared" si="58"/>
        <v>#DIV/0!</v>
      </c>
      <c r="V29" s="137" t="e">
        <f>V21/R21-1</f>
        <v>#DIV/0!</v>
      </c>
      <c r="W29" s="137">
        <f t="shared" si="58"/>
        <v>3.3283284406211981</v>
      </c>
      <c r="X29" s="138">
        <f>X21/T21-1</f>
        <v>23.46476131398072</v>
      </c>
      <c r="Y29" s="144"/>
      <c r="Z29" s="144"/>
    </row>
    <row r="30" spans="2:26" x14ac:dyDescent="0.25">
      <c r="B30" t="s">
        <v>74</v>
      </c>
      <c r="C30" s="52">
        <f>C13/C3</f>
        <v>-7.3197846788253168E-2</v>
      </c>
      <c r="D30" s="52">
        <f>D13/D3</f>
        <v>-4.5893036318300044E-2</v>
      </c>
      <c r="E30" s="52">
        <f>E13/E3</f>
        <v>-6.8493157557677126E-2</v>
      </c>
      <c r="F30" s="53">
        <f>F13/F3</f>
        <v>-0.10020521751030448</v>
      </c>
      <c r="G30" s="52">
        <f>G13/G4</f>
        <v>0</v>
      </c>
      <c r="H30" s="52">
        <f>H13/H4</f>
        <v>0</v>
      </c>
      <c r="K30" s="52" t="e">
        <f>K13/K3</f>
        <v>#DIV/0!</v>
      </c>
      <c r="L30" s="52" t="e">
        <f t="shared" ref="L30:Z30" si="59">L13/L3</f>
        <v>#DIV/0!</v>
      </c>
      <c r="M30" s="52" t="e">
        <f t="shared" si="59"/>
        <v>#DIV/0!</v>
      </c>
      <c r="N30" s="52" t="e">
        <f t="shared" si="59"/>
        <v>#DIV/0!</v>
      </c>
      <c r="O30" s="52" t="e">
        <f t="shared" si="59"/>
        <v>#DIV/0!</v>
      </c>
      <c r="P30" s="52" t="e">
        <f t="shared" si="59"/>
        <v>#DIV/0!</v>
      </c>
      <c r="Q30" s="52" t="e">
        <f t="shared" si="59"/>
        <v>#DIV/0!</v>
      </c>
      <c r="R30" s="52" t="e">
        <f t="shared" si="59"/>
        <v>#DIV/0!</v>
      </c>
      <c r="S30" s="52">
        <f t="shared" si="59"/>
        <v>-9.7395812949690505E-2</v>
      </c>
      <c r="T30" s="52">
        <f t="shared" si="59"/>
        <v>-0.11258468475211493</v>
      </c>
      <c r="U30" s="52">
        <f t="shared" si="59"/>
        <v>-0.1014405447666855</v>
      </c>
      <c r="V30" s="52">
        <f t="shared" si="59"/>
        <v>-9.232091670036538E-2</v>
      </c>
      <c r="W30" s="52">
        <f t="shared" si="59"/>
        <v>-8.6878686170398234E-2</v>
      </c>
      <c r="X30" s="53">
        <f>X13/X3</f>
        <v>-5.2013770959220725E-2</v>
      </c>
      <c r="Y30" s="143" t="e">
        <f t="shared" si="59"/>
        <v>#DIV/0!</v>
      </c>
      <c r="Z30" s="143" t="e">
        <f t="shared" si="59"/>
        <v>#DIV/0!</v>
      </c>
    </row>
    <row r="31" spans="2:26" x14ac:dyDescent="0.25">
      <c r="B31" t="s">
        <v>75</v>
      </c>
      <c r="C31" s="54">
        <f t="shared" ref="C31:H31" si="60">-C13/C12</f>
        <v>-0.1541124283771651</v>
      </c>
      <c r="D31" s="54">
        <f t="shared" si="60"/>
        <v>-7.671907679879103E-2</v>
      </c>
      <c r="E31" s="54">
        <f t="shared" si="60"/>
        <v>-0.30247355291202405</v>
      </c>
      <c r="F31" s="53">
        <f t="shared" si="60"/>
        <v>0.71928340393491097</v>
      </c>
      <c r="G31" s="52" t="e">
        <f t="shared" si="60"/>
        <v>#DIV/0!</v>
      </c>
      <c r="H31" s="52" t="e">
        <f t="shared" si="60"/>
        <v>#DIV/0!</v>
      </c>
      <c r="K31" s="54" t="e">
        <f>-K13/K12</f>
        <v>#DIV/0!</v>
      </c>
      <c r="L31" s="54" t="e">
        <f t="shared" ref="L31:Z31" si="61">-L13/L12</f>
        <v>#DIV/0!</v>
      </c>
      <c r="M31" s="54" t="e">
        <f t="shared" si="61"/>
        <v>#DIV/0!</v>
      </c>
      <c r="N31" s="54" t="e">
        <f t="shared" si="61"/>
        <v>#DIV/0!</v>
      </c>
      <c r="O31" s="54" t="e">
        <f t="shared" si="61"/>
        <v>#DIV/0!</v>
      </c>
      <c r="P31" s="54" t="e">
        <f t="shared" si="61"/>
        <v>#DIV/0!</v>
      </c>
      <c r="Q31" s="54" t="e">
        <f t="shared" si="61"/>
        <v>#DIV/0!</v>
      </c>
      <c r="R31" s="54" t="e">
        <f t="shared" si="61"/>
        <v>#DIV/0!</v>
      </c>
      <c r="S31" s="54">
        <f t="shared" si="61"/>
        <v>0.62307933440481045</v>
      </c>
      <c r="T31" s="54">
        <f t="shared" si="61"/>
        <v>1.0452144147237079</v>
      </c>
      <c r="U31" s="54">
        <f t="shared" si="61"/>
        <v>0.77447766201940493</v>
      </c>
      <c r="V31" s="54">
        <f t="shared" si="61"/>
        <v>0.58880572040137491</v>
      </c>
      <c r="W31" s="54">
        <f t="shared" si="61"/>
        <v>0.2950157709005724</v>
      </c>
      <c r="X31" s="53">
        <f>-X13/X12</f>
        <v>0.1743258132936672</v>
      </c>
      <c r="Y31" s="144">
        <f t="shared" si="61"/>
        <v>0.31541348590520341</v>
      </c>
      <c r="Z31" s="144">
        <f t="shared" si="61"/>
        <v>0.16143169950868763</v>
      </c>
    </row>
    <row r="34" spans="2:26" s="1" customFormat="1" x14ac:dyDescent="0.25">
      <c r="B34" s="1" t="s">
        <v>36</v>
      </c>
      <c r="C34" s="10">
        <f t="shared" ref="C34:E34" si="62">C35-C55-C57</f>
        <v>42.988823999999994</v>
      </c>
      <c r="D34" s="10">
        <f t="shared" si="62"/>
        <v>-0.97740299999999536</v>
      </c>
      <c r="E34" s="10">
        <f t="shared" si="62"/>
        <v>4.2520639999999972</v>
      </c>
      <c r="F34" s="13">
        <f>F35-F55-F57</f>
        <v>67.374212</v>
      </c>
      <c r="K34" s="10">
        <f t="shared" ref="K34" si="63">K35-K55-K57</f>
        <v>0</v>
      </c>
      <c r="L34" s="10">
        <f t="shared" ref="L34" si="64">L35-L55-L57</f>
        <v>0</v>
      </c>
      <c r="M34" s="10">
        <f t="shared" ref="M34" si="65">M35-M55-M57</f>
        <v>0</v>
      </c>
      <c r="N34" s="10">
        <f t="shared" ref="N34" si="66">N35-N55-N57</f>
        <v>0</v>
      </c>
      <c r="O34" s="10">
        <f t="shared" ref="O34" si="67">O35-O55-O57</f>
        <v>0</v>
      </c>
      <c r="P34" s="10">
        <f t="shared" ref="P34" si="68">P35-P55-P57</f>
        <v>0</v>
      </c>
      <c r="Q34" s="10">
        <f t="shared" ref="Q34" si="69">Q35-Q55-Q57</f>
        <v>0</v>
      </c>
      <c r="R34" s="10">
        <f t="shared" ref="R34" si="70">R35-R55-R57</f>
        <v>0</v>
      </c>
      <c r="S34" s="10">
        <f t="shared" ref="S34" si="71">S35-S55-S57</f>
        <v>0</v>
      </c>
      <c r="T34" s="10">
        <f t="shared" ref="T34" si="72">T35-T55-T57</f>
        <v>0</v>
      </c>
      <c r="U34" s="10">
        <f t="shared" ref="U34" si="73">U35-U55-U57</f>
        <v>-10.23635800000001</v>
      </c>
      <c r="V34" s="10">
        <f t="shared" ref="V34" si="74">V35-V55-V57</f>
        <v>67.374212</v>
      </c>
      <c r="W34" s="10">
        <f t="shared" ref="W34" si="75">W35-W55-W57</f>
        <v>6.0957769999999982</v>
      </c>
      <c r="X34" s="13">
        <f t="shared" ref="X34" si="76">X35-X55-X57</f>
        <v>-10.855995</v>
      </c>
      <c r="Y34" s="10">
        <f t="shared" ref="Y34" si="77">Y35-Y55-Y57</f>
        <v>0</v>
      </c>
      <c r="Z34" s="10"/>
    </row>
    <row r="35" spans="2:26" x14ac:dyDescent="0.25">
      <c r="B35" t="s">
        <v>24</v>
      </c>
      <c r="C35" s="9">
        <v>84.285382999999996</v>
      </c>
      <c r="D35" s="9">
        <v>76.983727999999999</v>
      </c>
      <c r="E35" s="9">
        <v>68.279539</v>
      </c>
      <c r="F35" s="14">
        <v>67.624212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132">
        <v>65.150279999999995</v>
      </c>
      <c r="V35" s="9">
        <f t="shared" ref="V35:V40" si="78">F35</f>
        <v>67.624212</v>
      </c>
      <c r="W35" s="9">
        <v>77.784582999999998</v>
      </c>
      <c r="X35" s="14">
        <v>58.026052999999997</v>
      </c>
      <c r="Y35" s="9"/>
      <c r="Z35" s="9"/>
    </row>
    <row r="36" spans="2:26" x14ac:dyDescent="0.25">
      <c r="B36" t="s">
        <v>71</v>
      </c>
      <c r="C36" s="9">
        <v>4.7985199999999999</v>
      </c>
      <c r="D36" s="9">
        <v>1.8864399999999999</v>
      </c>
      <c r="E36" s="9">
        <v>1.2231190000000001</v>
      </c>
      <c r="F36" s="14">
        <v>2.9930110000000001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132">
        <v>1.5804180000000001</v>
      </c>
      <c r="V36" s="9">
        <f t="shared" si="78"/>
        <v>2.9930110000000001</v>
      </c>
      <c r="W36" s="9">
        <v>3.8184969999999998</v>
      </c>
      <c r="X36" s="14">
        <v>5.384366</v>
      </c>
      <c r="Y36" s="9"/>
      <c r="Z36" s="9"/>
    </row>
    <row r="37" spans="2:26" x14ac:dyDescent="0.25">
      <c r="B37" t="s">
        <v>147</v>
      </c>
      <c r="C37" s="9">
        <v>80.807299999999998</v>
      </c>
      <c r="D37" s="9">
        <v>133.986583</v>
      </c>
      <c r="E37" s="9">
        <v>103.581855</v>
      </c>
      <c r="F37" s="14">
        <v>142.885682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132">
        <v>111.146024</v>
      </c>
      <c r="V37" s="9">
        <f t="shared" si="78"/>
        <v>142.885682</v>
      </c>
      <c r="W37" s="9">
        <v>112.514403</v>
      </c>
      <c r="X37" s="14">
        <v>131.02147400000001</v>
      </c>
      <c r="Y37" s="9"/>
      <c r="Z37" s="9"/>
    </row>
    <row r="38" spans="2:26" x14ac:dyDescent="0.25">
      <c r="B38" t="s">
        <v>148</v>
      </c>
      <c r="C38" s="9"/>
      <c r="D38" s="9"/>
      <c r="E38" s="9">
        <v>-10.223451000000001</v>
      </c>
      <c r="F38" s="14">
        <v>-12.253041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132">
        <v>-8.5979419999999998</v>
      </c>
      <c r="V38" s="9">
        <f t="shared" si="78"/>
        <v>-12.253041</v>
      </c>
      <c r="W38" s="9">
        <v>-9.1827319999999997</v>
      </c>
      <c r="X38" s="14">
        <v>-11.786141000000001</v>
      </c>
      <c r="Y38" s="9"/>
      <c r="Z38" s="9"/>
    </row>
    <row r="39" spans="2:26" x14ac:dyDescent="0.25">
      <c r="B39" t="s">
        <v>149</v>
      </c>
      <c r="C39" s="9">
        <v>1.4033059999999999</v>
      </c>
      <c r="D39" s="9">
        <v>5.0840990000000001</v>
      </c>
      <c r="E39" s="9">
        <v>2.5327099999999998</v>
      </c>
      <c r="F39" s="14">
        <v>1.571728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>
        <v>2.0556489999999998</v>
      </c>
      <c r="V39" s="9">
        <f t="shared" si="78"/>
        <v>1.571728</v>
      </c>
      <c r="W39" s="9">
        <v>1.31633</v>
      </c>
      <c r="X39" s="14">
        <v>1.023752</v>
      </c>
      <c r="Y39" s="9"/>
      <c r="Z39" s="9"/>
    </row>
    <row r="40" spans="2:26" x14ac:dyDescent="0.25">
      <c r="B40" t="s">
        <v>150</v>
      </c>
      <c r="C40" s="9">
        <v>1.705919</v>
      </c>
      <c r="D40" s="9">
        <v>3.3500529999999999</v>
      </c>
      <c r="E40" s="9">
        <v>4.7376880000000003</v>
      </c>
      <c r="F40" s="14">
        <v>6.223274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4.8685590000000003</v>
      </c>
      <c r="V40" s="9">
        <f t="shared" si="78"/>
        <v>6.223274</v>
      </c>
      <c r="W40" s="9">
        <v>5.4328779999999997</v>
      </c>
      <c r="X40" s="14">
        <v>6.8006849999999996</v>
      </c>
      <c r="Y40" s="9"/>
      <c r="Z40" s="9"/>
    </row>
    <row r="41" spans="2:26" s="1" customFormat="1" x14ac:dyDescent="0.25">
      <c r="B41" s="1" t="s">
        <v>57</v>
      </c>
      <c r="C41" s="10">
        <f t="shared" ref="C41" si="79">SUM(C35:C40)</f>
        <v>173.00042799999997</v>
      </c>
      <c r="D41" s="10">
        <f>SUM(D35:D40)</f>
        <v>221.29090299999999</v>
      </c>
      <c r="E41" s="10">
        <f t="shared" ref="E41:F41" si="80">SUM(E35:E40)</f>
        <v>170.13146</v>
      </c>
      <c r="F41" s="13">
        <f t="shared" si="80"/>
        <v>209.04486600000001</v>
      </c>
      <c r="K41" s="10">
        <f t="shared" ref="K41:X41" si="81">SUM(K35:K40)</f>
        <v>0</v>
      </c>
      <c r="L41" s="10">
        <f t="shared" si="81"/>
        <v>0</v>
      </c>
      <c r="M41" s="10">
        <f t="shared" si="81"/>
        <v>0</v>
      </c>
      <c r="N41" s="10">
        <f t="shared" si="81"/>
        <v>0</v>
      </c>
      <c r="O41" s="10">
        <f t="shared" si="81"/>
        <v>0</v>
      </c>
      <c r="P41" s="10">
        <f t="shared" si="81"/>
        <v>0</v>
      </c>
      <c r="Q41" s="10">
        <f t="shared" si="81"/>
        <v>0</v>
      </c>
      <c r="R41" s="10">
        <f t="shared" si="81"/>
        <v>0</v>
      </c>
      <c r="S41" s="10">
        <f t="shared" si="81"/>
        <v>0</v>
      </c>
      <c r="T41" s="10">
        <f t="shared" si="81"/>
        <v>0</v>
      </c>
      <c r="U41" s="10">
        <f t="shared" si="81"/>
        <v>176.20298799999998</v>
      </c>
      <c r="V41" s="10">
        <f t="shared" si="81"/>
        <v>209.04486600000001</v>
      </c>
      <c r="W41" s="10">
        <f t="shared" si="81"/>
        <v>191.68395899999999</v>
      </c>
      <c r="X41" s="13">
        <f t="shared" si="81"/>
        <v>190.470189</v>
      </c>
      <c r="Y41" s="10"/>
      <c r="Z41" s="10"/>
    </row>
    <row r="42" spans="2:26" x14ac:dyDescent="0.25">
      <c r="B42" t="s">
        <v>151</v>
      </c>
      <c r="C42" s="9">
        <v>0.53704600000000002</v>
      </c>
      <c r="D42" s="9">
        <v>0.91058399999999995</v>
      </c>
      <c r="E42" s="9">
        <v>1.3228359999999999</v>
      </c>
      <c r="F42" s="14">
        <v>1.8984700000000001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>
        <v>1.791784</v>
      </c>
      <c r="V42" s="9">
        <f t="shared" ref="V42:V46" si="82">F42</f>
        <v>1.8984700000000001</v>
      </c>
      <c r="W42" s="9">
        <v>2.058271</v>
      </c>
      <c r="X42" s="14">
        <v>2.1996370000000001</v>
      </c>
      <c r="Y42" s="9"/>
      <c r="Z42" s="9"/>
    </row>
    <row r="43" spans="2:26" x14ac:dyDescent="0.25">
      <c r="B43" t="s">
        <v>152</v>
      </c>
      <c r="C43" s="9">
        <f>0.375186+0.145576</f>
        <v>0.52076200000000006</v>
      </c>
      <c r="D43" s="9">
        <f>0.662472+0.285865</f>
        <v>0.94833699999999999</v>
      </c>
      <c r="E43" s="9">
        <v>8.6715E-2</v>
      </c>
      <c r="F43" s="14">
        <v>0.99447600000000003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>
        <v>0.166264</v>
      </c>
      <c r="V43" s="9">
        <f t="shared" si="82"/>
        <v>0.99447600000000003</v>
      </c>
      <c r="W43" s="9">
        <v>0.86786099999999999</v>
      </c>
      <c r="X43" s="14">
        <v>0.86539299999999997</v>
      </c>
      <c r="Y43" s="9"/>
      <c r="Z43" s="9"/>
    </row>
    <row r="44" spans="2:26" x14ac:dyDescent="0.25">
      <c r="B44" t="s">
        <v>153</v>
      </c>
      <c r="C44" s="9">
        <v>0.02</v>
      </c>
      <c r="D44" s="9">
        <v>0.02</v>
      </c>
      <c r="E44" s="9">
        <v>0.02</v>
      </c>
      <c r="F44" s="14">
        <v>8.2000000000000003E-2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>
        <v>1.028165</v>
      </c>
      <c r="V44" s="9">
        <f t="shared" si="82"/>
        <v>8.2000000000000003E-2</v>
      </c>
      <c r="W44" s="9">
        <v>0.58199999999999996</v>
      </c>
      <c r="X44" s="14">
        <v>0.58199999999999996</v>
      </c>
      <c r="Y44" s="9"/>
      <c r="Z44" s="9"/>
    </row>
    <row r="45" spans="2:26" x14ac:dyDescent="0.25">
      <c r="B45" t="s">
        <v>175</v>
      </c>
      <c r="C45" s="9"/>
      <c r="D45" s="9"/>
      <c r="E45" s="9"/>
      <c r="F45" s="14"/>
      <c r="K45" s="9"/>
      <c r="L45" s="9"/>
      <c r="M45" s="9"/>
      <c r="N45" s="9"/>
      <c r="O45" s="9"/>
      <c r="P45" s="9"/>
      <c r="Q45" s="9"/>
      <c r="R45" s="9"/>
      <c r="S45" s="9"/>
      <c r="T45" s="9"/>
      <c r="U45" s="9">
        <v>8.2000000000000003E-2</v>
      </c>
      <c r="V45" s="9"/>
      <c r="W45" s="9"/>
      <c r="X45" s="14">
        <v>17.557068000000001</v>
      </c>
      <c r="Y45" s="9"/>
      <c r="Z45" s="9"/>
    </row>
    <row r="46" spans="2:26" x14ac:dyDescent="0.25">
      <c r="B46" t="s">
        <v>25</v>
      </c>
      <c r="C46" s="9">
        <v>3.2537000000000003E-2</v>
      </c>
      <c r="D46" s="9">
        <v>0.23375199999999999</v>
      </c>
      <c r="E46" s="9">
        <v>1.0155270000000001</v>
      </c>
      <c r="F46" s="14">
        <v>0.625471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>
        <v>0.632158</v>
      </c>
      <c r="V46" s="9">
        <f t="shared" si="82"/>
        <v>0.625471</v>
      </c>
      <c r="W46" s="9">
        <v>0.51632999999999996</v>
      </c>
      <c r="X46" s="14">
        <v>0.402366</v>
      </c>
      <c r="Y46" s="9"/>
      <c r="Z46" s="9"/>
    </row>
    <row r="47" spans="2:26" x14ac:dyDescent="0.25">
      <c r="B47" s="1" t="s">
        <v>26</v>
      </c>
      <c r="C47" s="10">
        <f>SUM(C41:C46)</f>
        <v>174.11077299999997</v>
      </c>
      <c r="D47" s="10">
        <f>SUM(D41:D46)</f>
        <v>223.40357600000002</v>
      </c>
      <c r="E47" s="10">
        <f>SUM(E41:E46)</f>
        <v>172.576538</v>
      </c>
      <c r="F47" s="13">
        <f>SUM(F41:F46)</f>
        <v>212.64528300000001</v>
      </c>
      <c r="K47" s="10">
        <f t="shared" ref="K47:X47" si="83">SUM(K41:K46)</f>
        <v>0</v>
      </c>
      <c r="L47" s="10">
        <f t="shared" si="83"/>
        <v>0</v>
      </c>
      <c r="M47" s="10">
        <f t="shared" si="83"/>
        <v>0</v>
      </c>
      <c r="N47" s="10">
        <f t="shared" si="83"/>
        <v>0</v>
      </c>
      <c r="O47" s="10">
        <f t="shared" si="83"/>
        <v>0</v>
      </c>
      <c r="P47" s="10">
        <f t="shared" si="83"/>
        <v>0</v>
      </c>
      <c r="Q47" s="10">
        <f t="shared" si="83"/>
        <v>0</v>
      </c>
      <c r="R47" s="10">
        <f t="shared" si="83"/>
        <v>0</v>
      </c>
      <c r="S47" s="10">
        <f t="shared" si="83"/>
        <v>0</v>
      </c>
      <c r="T47" s="10">
        <f t="shared" si="83"/>
        <v>0</v>
      </c>
      <c r="U47" s="10">
        <f t="shared" si="83"/>
        <v>179.90335899999999</v>
      </c>
      <c r="V47" s="10">
        <f t="shared" si="83"/>
        <v>212.64528300000001</v>
      </c>
      <c r="W47" s="10">
        <f t="shared" si="83"/>
        <v>195.70842099999999</v>
      </c>
      <c r="X47" s="13">
        <f t="shared" si="83"/>
        <v>212.07665299999999</v>
      </c>
      <c r="Y47" s="10"/>
      <c r="Z47" s="10"/>
    </row>
    <row r="48" spans="2:26" x14ac:dyDescent="0.25">
      <c r="B48" t="s">
        <v>154</v>
      </c>
      <c r="C48" s="9">
        <v>60.933272000000002</v>
      </c>
      <c r="D48" s="9">
        <v>96.516667999999996</v>
      </c>
      <c r="E48" s="9">
        <v>83.020739000000006</v>
      </c>
      <c r="F48" s="14">
        <v>74.135491000000002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>
        <v>68.182563000000002</v>
      </c>
      <c r="V48" s="9">
        <f t="shared" ref="V48:V53" si="84">F48</f>
        <v>74.135491000000002</v>
      </c>
      <c r="W48" s="9">
        <v>73.732664999999997</v>
      </c>
      <c r="X48" s="14">
        <v>71.251579000000007</v>
      </c>
      <c r="Y48" s="9"/>
      <c r="Z48" s="9"/>
    </row>
    <row r="49" spans="2:26" x14ac:dyDescent="0.25">
      <c r="B49" t="s">
        <v>155</v>
      </c>
      <c r="C49" s="9">
        <v>0.14274300000000001</v>
      </c>
      <c r="D49" s="9">
        <v>0.171959</v>
      </c>
      <c r="E49" s="9">
        <v>7.9311999999999994E-2</v>
      </c>
      <c r="F49" s="14">
        <v>5.7315999999999999E-2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>
        <v>5.2116999999999997E-2</v>
      </c>
      <c r="V49" s="9">
        <f t="shared" si="84"/>
        <v>5.7315999999999999E-2</v>
      </c>
      <c r="W49" s="9">
        <v>5.0430999999999997E-2</v>
      </c>
      <c r="X49" s="14">
        <v>6.9705000000000003E-2</v>
      </c>
      <c r="Y49" s="9"/>
      <c r="Z49" s="9"/>
    </row>
    <row r="50" spans="2:26" x14ac:dyDescent="0.25">
      <c r="B50" t="s">
        <v>156</v>
      </c>
      <c r="C50" s="9">
        <v>6.6808699999999996</v>
      </c>
      <c r="D50" s="9">
        <v>7.996772</v>
      </c>
      <c r="E50" s="9">
        <v>10.448872</v>
      </c>
      <c r="F50" s="14">
        <v>10.790308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>
        <v>7.8326510000000003</v>
      </c>
      <c r="V50" s="9">
        <f t="shared" si="84"/>
        <v>10.790308</v>
      </c>
      <c r="W50" s="9">
        <v>10.488273</v>
      </c>
      <c r="X50" s="14">
        <v>8.4402989999999996</v>
      </c>
      <c r="Y50" s="9"/>
      <c r="Z50" s="9"/>
    </row>
    <row r="51" spans="2:26" x14ac:dyDescent="0.25">
      <c r="B51" t="s">
        <v>157</v>
      </c>
      <c r="C51" s="9">
        <v>0.61583900000000003</v>
      </c>
      <c r="D51" s="9">
        <v>2.8740459999999999</v>
      </c>
      <c r="E51" s="9">
        <v>4.1293709999999999</v>
      </c>
      <c r="F51" s="14">
        <v>5.2614359999999998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>
        <v>5.300675</v>
      </c>
      <c r="V51" s="9">
        <f t="shared" si="84"/>
        <v>5.2614359999999998</v>
      </c>
      <c r="W51" s="9">
        <v>5.5360370000000003</v>
      </c>
      <c r="X51" s="14">
        <v>8.2429919999999992</v>
      </c>
      <c r="Y51" s="9"/>
      <c r="Z51" s="9"/>
    </row>
    <row r="52" spans="2:26" x14ac:dyDescent="0.25">
      <c r="B52" t="s">
        <v>158</v>
      </c>
      <c r="C52" s="9"/>
      <c r="D52" s="9"/>
      <c r="E52" s="9">
        <v>1.5162279999999999</v>
      </c>
      <c r="F52" s="14">
        <v>2.64323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>
        <v>2.0702310000000002</v>
      </c>
      <c r="V52" s="9">
        <f t="shared" si="84"/>
        <v>2.64323</v>
      </c>
      <c r="W52" s="9">
        <v>3.1341350000000001</v>
      </c>
      <c r="X52" s="14">
        <v>3.9421200000000001</v>
      </c>
      <c r="Y52" s="9"/>
      <c r="Z52" s="9"/>
    </row>
    <row r="53" spans="2:26" x14ac:dyDescent="0.25">
      <c r="B53" t="s">
        <v>159</v>
      </c>
      <c r="C53" s="9"/>
      <c r="D53" s="9"/>
      <c r="E53" s="9"/>
      <c r="F53" s="14">
        <v>94.380905999999996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f t="shared" si="84"/>
        <v>94.380905999999996</v>
      </c>
      <c r="W53" s="9"/>
      <c r="X53" s="14"/>
      <c r="Y53" s="9"/>
      <c r="Z53" s="9"/>
    </row>
    <row r="54" spans="2:26" s="1" customFormat="1" x14ac:dyDescent="0.25">
      <c r="B54" s="1" t="s">
        <v>58</v>
      </c>
      <c r="C54" s="10">
        <f>SUM(C48:C53)</f>
        <v>68.372724000000005</v>
      </c>
      <c r="D54" s="10">
        <f>SUM(D48:D53)</f>
        <v>107.55944499999998</v>
      </c>
      <c r="E54" s="10">
        <f>SUM(E48:E53)</f>
        <v>99.194522000000006</v>
      </c>
      <c r="F54" s="13">
        <f>SUM(F48:F53)</f>
        <v>187.268687</v>
      </c>
      <c r="K54" s="10">
        <f t="shared" ref="K54:X54" si="85">SUM(K48:K53)</f>
        <v>0</v>
      </c>
      <c r="L54" s="10">
        <f t="shared" si="85"/>
        <v>0</v>
      </c>
      <c r="M54" s="10">
        <f t="shared" si="85"/>
        <v>0</v>
      </c>
      <c r="N54" s="10">
        <f t="shared" si="85"/>
        <v>0</v>
      </c>
      <c r="O54" s="10">
        <f t="shared" si="85"/>
        <v>0</v>
      </c>
      <c r="P54" s="10">
        <f t="shared" si="85"/>
        <v>0</v>
      </c>
      <c r="Q54" s="10">
        <f t="shared" si="85"/>
        <v>0</v>
      </c>
      <c r="R54" s="10">
        <f t="shared" si="85"/>
        <v>0</v>
      </c>
      <c r="S54" s="10">
        <f t="shared" si="85"/>
        <v>0</v>
      </c>
      <c r="T54" s="10">
        <f t="shared" si="85"/>
        <v>0</v>
      </c>
      <c r="U54" s="10">
        <f t="shared" si="85"/>
        <v>83.438237000000001</v>
      </c>
      <c r="V54" s="10">
        <f t="shared" si="85"/>
        <v>187.268687</v>
      </c>
      <c r="W54" s="10">
        <f t="shared" si="85"/>
        <v>92.941540999999987</v>
      </c>
      <c r="X54" s="13">
        <f t="shared" si="85"/>
        <v>91.946695000000005</v>
      </c>
      <c r="Y54" s="10"/>
      <c r="Z54" s="10"/>
    </row>
    <row r="55" spans="2:26" x14ac:dyDescent="0.25">
      <c r="B55" t="s">
        <v>72</v>
      </c>
      <c r="C55" s="9">
        <v>1.470332</v>
      </c>
      <c r="D55" s="9">
        <v>0.25</v>
      </c>
      <c r="E55" s="9">
        <v>0.25</v>
      </c>
      <c r="F55" s="14">
        <v>0.25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0.25</v>
      </c>
      <c r="V55" s="9">
        <f t="shared" ref="V55:V59" si="86">F55</f>
        <v>0.25</v>
      </c>
      <c r="W55" s="9">
        <v>0.25</v>
      </c>
      <c r="X55" s="14">
        <v>0</v>
      </c>
      <c r="Y55" s="9"/>
      <c r="Z55" s="9"/>
    </row>
    <row r="56" spans="2:26" x14ac:dyDescent="0.25">
      <c r="B56" t="s">
        <v>155</v>
      </c>
      <c r="C56" s="9"/>
      <c r="D56" s="9">
        <v>9.0962000000000001E-2</v>
      </c>
      <c r="E56" s="9"/>
      <c r="F56" s="14">
        <v>0.98169200000000001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0.99831599999999998</v>
      </c>
      <c r="V56" s="9">
        <f t="shared" si="86"/>
        <v>0.98169200000000001</v>
      </c>
      <c r="W56" s="9">
        <v>0.88422699999999999</v>
      </c>
      <c r="X56" s="14">
        <v>0.88412400000000002</v>
      </c>
      <c r="Y56" s="9"/>
      <c r="Z56" s="9"/>
    </row>
    <row r="57" spans="2:26" x14ac:dyDescent="0.25">
      <c r="B57" t="s">
        <v>159</v>
      </c>
      <c r="C57" s="9">
        <v>39.826227000000003</v>
      </c>
      <c r="D57" s="9">
        <v>77.711130999999995</v>
      </c>
      <c r="E57" s="9">
        <v>63.777475000000003</v>
      </c>
      <c r="F57" s="14">
        <v>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>
        <v>75.136638000000005</v>
      </c>
      <c r="V57" s="9">
        <f t="shared" si="86"/>
        <v>0</v>
      </c>
      <c r="W57" s="9">
        <v>71.438806</v>
      </c>
      <c r="X57" s="14">
        <v>68.882047999999998</v>
      </c>
      <c r="Y57" s="9"/>
      <c r="Z57" s="9"/>
    </row>
    <row r="58" spans="2:26" x14ac:dyDescent="0.25">
      <c r="B58" t="s">
        <v>160</v>
      </c>
      <c r="C58" s="9"/>
      <c r="D58" s="9"/>
      <c r="E58" s="9">
        <v>0.51129500000000005</v>
      </c>
      <c r="F58" s="14">
        <v>0.96725700000000003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>
        <v>0.59056299999999995</v>
      </c>
      <c r="V58" s="9">
        <f t="shared" si="86"/>
        <v>0.96725700000000003</v>
      </c>
      <c r="W58" s="9"/>
      <c r="X58" s="14"/>
      <c r="Y58" s="9"/>
      <c r="Z58" s="9"/>
    </row>
    <row r="59" spans="2:26" x14ac:dyDescent="0.25">
      <c r="B59" t="s">
        <v>25</v>
      </c>
      <c r="C59" s="9">
        <v>4.4830730000000001</v>
      </c>
      <c r="D59" s="9"/>
      <c r="E59" s="9"/>
      <c r="F59" s="14">
        <v>1.083323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>
        <v>1.51555</v>
      </c>
      <c r="V59" s="9">
        <f t="shared" si="86"/>
        <v>1.083323</v>
      </c>
      <c r="W59" s="9">
        <v>0.58045599999999997</v>
      </c>
      <c r="X59" s="14">
        <v>7.4070999999999998E-2</v>
      </c>
      <c r="Y59" s="9"/>
      <c r="Z59" s="9"/>
    </row>
    <row r="60" spans="2:26" x14ac:dyDescent="0.25">
      <c r="B60" s="1" t="s">
        <v>27</v>
      </c>
      <c r="C60" s="10">
        <f>SUM(C54:C59)</f>
        <v>114.15235600000001</v>
      </c>
      <c r="D60" s="10">
        <f>SUM(D54:D59)</f>
        <v>185.611538</v>
      </c>
      <c r="E60" s="10">
        <f>SUM(E54:E59)</f>
        <v>163.73329200000001</v>
      </c>
      <c r="F60" s="13">
        <f>SUM(F54:F59)</f>
        <v>190.55095900000001</v>
      </c>
      <c r="K60" s="10">
        <f t="shared" ref="K60:V60" si="87">SUM(K54:K59)</f>
        <v>0</v>
      </c>
      <c r="L60" s="10">
        <f t="shared" si="87"/>
        <v>0</v>
      </c>
      <c r="M60" s="10">
        <f t="shared" si="87"/>
        <v>0</v>
      </c>
      <c r="N60" s="10">
        <f t="shared" si="87"/>
        <v>0</v>
      </c>
      <c r="O60" s="10">
        <f t="shared" si="87"/>
        <v>0</v>
      </c>
      <c r="P60" s="10">
        <f t="shared" si="87"/>
        <v>0</v>
      </c>
      <c r="Q60" s="10">
        <f t="shared" si="87"/>
        <v>0</v>
      </c>
      <c r="R60" s="10">
        <f t="shared" si="87"/>
        <v>0</v>
      </c>
      <c r="S60" s="10">
        <f t="shared" si="87"/>
        <v>0</v>
      </c>
      <c r="T60" s="10">
        <f t="shared" si="87"/>
        <v>0</v>
      </c>
      <c r="U60" s="10">
        <f t="shared" si="87"/>
        <v>161.929304</v>
      </c>
      <c r="V60" s="10">
        <f t="shared" si="87"/>
        <v>190.55095900000001</v>
      </c>
      <c r="W60" s="10">
        <f t="shared" ref="W60:X60" si="88">SUM(W54:W59)</f>
        <v>166.09502999999998</v>
      </c>
      <c r="X60" s="13">
        <f t="shared" si="88"/>
        <v>161.78693800000002</v>
      </c>
      <c r="Y60" s="10"/>
      <c r="Z60" s="10"/>
    </row>
    <row r="61" spans="2:26" x14ac:dyDescent="0.25">
      <c r="B61" t="s">
        <v>73</v>
      </c>
      <c r="C61" s="9">
        <f t="shared" ref="C61:D61" si="89">C47-C60</f>
        <v>59.958416999999955</v>
      </c>
      <c r="D61" s="9">
        <f t="shared" si="89"/>
        <v>37.792038000000019</v>
      </c>
      <c r="E61" s="9">
        <f>E47-E60</f>
        <v>8.8432459999999935</v>
      </c>
      <c r="F61" s="14">
        <f>F47-F60</f>
        <v>22.094324</v>
      </c>
      <c r="G61">
        <v>50</v>
      </c>
      <c r="H61">
        <v>60</v>
      </c>
      <c r="K61" s="9">
        <f t="shared" ref="K61:V61" si="90">K47-K60</f>
        <v>0</v>
      </c>
      <c r="L61" s="9">
        <f t="shared" si="90"/>
        <v>0</v>
      </c>
      <c r="M61" s="9">
        <f t="shared" si="90"/>
        <v>0</v>
      </c>
      <c r="N61" s="9">
        <f t="shared" si="90"/>
        <v>0</v>
      </c>
      <c r="O61" s="9">
        <f t="shared" si="90"/>
        <v>0</v>
      </c>
      <c r="P61" s="9">
        <f t="shared" si="90"/>
        <v>0</v>
      </c>
      <c r="Q61" s="9">
        <f t="shared" si="90"/>
        <v>0</v>
      </c>
      <c r="R61" s="9">
        <f t="shared" si="90"/>
        <v>0</v>
      </c>
      <c r="S61" s="9">
        <f t="shared" si="90"/>
        <v>0</v>
      </c>
      <c r="T61" s="9">
        <f t="shared" si="90"/>
        <v>0</v>
      </c>
      <c r="U61" s="9">
        <f t="shared" si="90"/>
        <v>17.974054999999993</v>
      </c>
      <c r="V61" s="9">
        <f t="shared" si="90"/>
        <v>22.094324</v>
      </c>
      <c r="W61" s="9">
        <f t="shared" ref="W61:X61" si="91">W47-W60</f>
        <v>29.613391000000007</v>
      </c>
      <c r="X61" s="14">
        <f t="shared" si="91"/>
        <v>50.289714999999973</v>
      </c>
      <c r="Y61" s="9"/>
      <c r="Z61" s="9"/>
    </row>
    <row r="63" spans="2:26" s="1" customFormat="1" x14ac:dyDescent="0.25">
      <c r="B63" s="1" t="s">
        <v>76</v>
      </c>
      <c r="C63" s="55"/>
      <c r="D63" s="55"/>
      <c r="E63" s="55"/>
      <c r="F63" s="56"/>
      <c r="G63" s="165">
        <f>G19/G61</f>
        <v>0.76432973419999994</v>
      </c>
      <c r="H63" s="165">
        <f>H19/H61</f>
        <v>0.86408252516666673</v>
      </c>
      <c r="X63" s="15"/>
    </row>
    <row r="81" spans="6:24" s="8" customFormat="1" x14ac:dyDescent="0.25">
      <c r="F81" s="40"/>
      <c r="X81" s="40"/>
    </row>
    <row r="82" spans="6:24" s="1" customFormat="1" x14ac:dyDescent="0.25">
      <c r="F82" s="15"/>
      <c r="X82" s="15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7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7" t="s">
        <v>35</v>
      </c>
      <c r="B1" t="s">
        <v>48</v>
      </c>
      <c r="C1" s="16" t="s">
        <v>49</v>
      </c>
    </row>
    <row r="2" spans="1:13" x14ac:dyDescent="0.25">
      <c r="B2" s="11"/>
      <c r="C2" s="17"/>
      <c r="E2" t="s">
        <v>48</v>
      </c>
      <c r="F2" t="s">
        <v>50</v>
      </c>
      <c r="M2" t="s">
        <v>51</v>
      </c>
    </row>
    <row r="3" spans="1:13" x14ac:dyDescent="0.25">
      <c r="B3" s="11"/>
      <c r="C3" s="17"/>
      <c r="E3" s="11">
        <v>45328</v>
      </c>
      <c r="F3" t="s">
        <v>53</v>
      </c>
      <c r="M3" s="11"/>
    </row>
    <row r="4" spans="1:13" x14ac:dyDescent="0.25">
      <c r="B4" s="11"/>
      <c r="C4" s="17"/>
      <c r="E4" s="11">
        <v>45302</v>
      </c>
      <c r="F4" t="s">
        <v>53</v>
      </c>
      <c r="M4" s="11"/>
    </row>
    <row r="5" spans="1:13" x14ac:dyDescent="0.25">
      <c r="B5" s="11"/>
      <c r="C5" s="17"/>
      <c r="M5" s="11"/>
    </row>
    <row r="6" spans="1:13" x14ac:dyDescent="0.25">
      <c r="B6" s="11"/>
      <c r="C6" s="17"/>
      <c r="M6" s="11"/>
    </row>
    <row r="7" spans="1:13" x14ac:dyDescent="0.25">
      <c r="B7" s="11"/>
      <c r="C7" s="17"/>
      <c r="M7" s="11"/>
    </row>
    <row r="8" spans="1:13" x14ac:dyDescent="0.25">
      <c r="B8" s="11"/>
      <c r="C8" s="17"/>
      <c r="M8" s="11"/>
    </row>
    <row r="9" spans="1:13" x14ac:dyDescent="0.25">
      <c r="B9" s="11"/>
      <c r="C9" s="17"/>
      <c r="M9" s="11"/>
    </row>
    <row r="10" spans="1:13" x14ac:dyDescent="0.25">
      <c r="B10" s="11"/>
      <c r="C10" s="17"/>
      <c r="M10" s="11"/>
    </row>
    <row r="11" spans="1:13" x14ac:dyDescent="0.25">
      <c r="B11" s="11"/>
      <c r="C11" s="17"/>
      <c r="M11" s="11"/>
    </row>
    <row r="12" spans="1:13" x14ac:dyDescent="0.25">
      <c r="B12" s="11"/>
      <c r="C12" s="17"/>
      <c r="M12" s="11"/>
    </row>
    <row r="13" spans="1:13" x14ac:dyDescent="0.25">
      <c r="B13" s="11"/>
      <c r="C13" s="17"/>
    </row>
    <row r="14" spans="1:13" x14ac:dyDescent="0.25">
      <c r="B14" s="11"/>
      <c r="C14" s="17"/>
    </row>
    <row r="15" spans="1:13" x14ac:dyDescent="0.25">
      <c r="B15" s="11"/>
      <c r="C15" s="17"/>
    </row>
    <row r="16" spans="1:13" x14ac:dyDescent="0.25">
      <c r="B16" s="11"/>
      <c r="C16" s="17"/>
    </row>
    <row r="17" spans="2:3" x14ac:dyDescent="0.25">
      <c r="B17" s="11"/>
      <c r="C17" s="17"/>
    </row>
    <row r="18" spans="2:3" x14ac:dyDescent="0.25">
      <c r="B18" s="11"/>
      <c r="C18" s="17"/>
    </row>
    <row r="19" spans="2:3" x14ac:dyDescent="0.25">
      <c r="B19" s="11"/>
      <c r="C19" s="17"/>
    </row>
    <row r="20" spans="2:3" x14ac:dyDescent="0.25">
      <c r="B20" s="11"/>
      <c r="C20" s="17"/>
    </row>
    <row r="21" spans="2:3" x14ac:dyDescent="0.25">
      <c r="B21" s="11"/>
      <c r="C21" s="17"/>
    </row>
    <row r="22" spans="2:3" x14ac:dyDescent="0.25">
      <c r="B22" s="11"/>
      <c r="C22" s="17"/>
    </row>
    <row r="23" spans="2:3" x14ac:dyDescent="0.25">
      <c r="B23" s="11"/>
      <c r="C23" s="17"/>
    </row>
    <row r="24" spans="2:3" x14ac:dyDescent="0.25">
      <c r="B24" s="11"/>
      <c r="C24" s="17"/>
    </row>
    <row r="25" spans="2:3" x14ac:dyDescent="0.25">
      <c r="B25" s="11"/>
      <c r="C25" s="17"/>
    </row>
    <row r="26" spans="2:3" x14ac:dyDescent="0.25">
      <c r="B26" s="11"/>
      <c r="C26" s="17"/>
    </row>
    <row r="27" spans="2:3" x14ac:dyDescent="0.25">
      <c r="B27" s="11"/>
      <c r="C27" s="17"/>
    </row>
    <row r="28" spans="2:3" x14ac:dyDescent="0.25">
      <c r="B28" s="11"/>
      <c r="C28" s="17"/>
    </row>
    <row r="29" spans="2:3" x14ac:dyDescent="0.25">
      <c r="B29" s="11"/>
      <c r="C29" s="17"/>
    </row>
    <row r="30" spans="2:3" x14ac:dyDescent="0.25">
      <c r="B30" s="11"/>
      <c r="C30" s="17"/>
    </row>
    <row r="31" spans="2:3" x14ac:dyDescent="0.25">
      <c r="B31" s="11"/>
      <c r="C31" s="17"/>
    </row>
    <row r="32" spans="2:3" x14ac:dyDescent="0.25">
      <c r="B32" s="11"/>
      <c r="C32" s="17"/>
    </row>
    <row r="33" spans="2:3" x14ac:dyDescent="0.25">
      <c r="B33" s="11"/>
      <c r="C33" s="17"/>
    </row>
    <row r="34" spans="2:3" x14ac:dyDescent="0.25">
      <c r="B34" s="11"/>
      <c r="C34" s="17"/>
    </row>
    <row r="35" spans="2:3" x14ac:dyDescent="0.25">
      <c r="B35" s="11"/>
      <c r="C35" s="17"/>
    </row>
    <row r="36" spans="2:3" x14ac:dyDescent="0.25">
      <c r="B36" s="11"/>
      <c r="C36" s="17"/>
    </row>
    <row r="37" spans="2:3" x14ac:dyDescent="0.25">
      <c r="B37" s="11"/>
      <c r="C37" s="17"/>
    </row>
    <row r="38" spans="2:3" x14ac:dyDescent="0.25">
      <c r="B38" s="11"/>
      <c r="C38" s="17"/>
    </row>
    <row r="39" spans="2:3" x14ac:dyDescent="0.25">
      <c r="B39" s="11"/>
      <c r="C39" s="17"/>
    </row>
    <row r="40" spans="2:3" x14ac:dyDescent="0.25">
      <c r="B40" s="11"/>
      <c r="C40" s="17"/>
    </row>
    <row r="41" spans="2:3" x14ac:dyDescent="0.25">
      <c r="B41" s="11"/>
      <c r="C41" s="17"/>
    </row>
    <row r="42" spans="2:3" x14ac:dyDescent="0.25">
      <c r="B42" s="11"/>
      <c r="C42" s="17"/>
    </row>
    <row r="43" spans="2:3" x14ac:dyDescent="0.25">
      <c r="B43" s="11"/>
      <c r="C43" s="17"/>
    </row>
    <row r="44" spans="2:3" x14ac:dyDescent="0.25">
      <c r="B44" s="11"/>
      <c r="C44" s="17"/>
    </row>
    <row r="45" spans="2:3" x14ac:dyDescent="0.25">
      <c r="B45" s="11"/>
      <c r="C45" s="17"/>
    </row>
    <row r="46" spans="2:3" x14ac:dyDescent="0.25">
      <c r="B46" s="11"/>
      <c r="C46" s="17"/>
    </row>
    <row r="47" spans="2:3" x14ac:dyDescent="0.25">
      <c r="B47" s="11"/>
      <c r="C47" s="17"/>
    </row>
    <row r="48" spans="2:3" x14ac:dyDescent="0.25">
      <c r="B48" s="11"/>
      <c r="C48" s="17"/>
    </row>
    <row r="49" spans="2:3" x14ac:dyDescent="0.25">
      <c r="B49" s="11"/>
      <c r="C49" s="17"/>
    </row>
    <row r="50" spans="2:3" x14ac:dyDescent="0.25">
      <c r="B50" s="11"/>
      <c r="C50" s="17"/>
    </row>
    <row r="51" spans="2:3" x14ac:dyDescent="0.25">
      <c r="B51" s="11"/>
      <c r="C51" s="17"/>
    </row>
    <row r="52" spans="2:3" x14ac:dyDescent="0.25">
      <c r="B52" s="11"/>
      <c r="C52" s="17"/>
    </row>
    <row r="53" spans="2:3" x14ac:dyDescent="0.25">
      <c r="B53" s="11"/>
      <c r="C53" s="17"/>
    </row>
    <row r="54" spans="2:3" x14ac:dyDescent="0.25">
      <c r="B54" s="11"/>
      <c r="C54" s="17"/>
    </row>
    <row r="55" spans="2:3" x14ac:dyDescent="0.25">
      <c r="B55" s="11"/>
      <c r="C55" s="17"/>
    </row>
    <row r="56" spans="2:3" x14ac:dyDescent="0.25">
      <c r="B56" s="11"/>
      <c r="C56" s="17"/>
    </row>
    <row r="57" spans="2:3" x14ac:dyDescent="0.25">
      <c r="B57" s="11"/>
      <c r="C57" s="17"/>
    </row>
    <row r="58" spans="2:3" x14ac:dyDescent="0.25">
      <c r="B58" s="11"/>
      <c r="C58" s="17"/>
    </row>
    <row r="59" spans="2:3" x14ac:dyDescent="0.25">
      <c r="B59" s="11"/>
      <c r="C59" s="17"/>
    </row>
    <row r="60" spans="2:3" x14ac:dyDescent="0.25">
      <c r="B60" s="11"/>
      <c r="C60" s="17"/>
    </row>
    <row r="61" spans="2:3" x14ac:dyDescent="0.25">
      <c r="B61" s="11"/>
      <c r="C61" s="17"/>
    </row>
    <row r="62" spans="2:3" x14ac:dyDescent="0.25">
      <c r="B62" s="11"/>
      <c r="C62" s="17"/>
    </row>
    <row r="63" spans="2:3" x14ac:dyDescent="0.25">
      <c r="B63" s="11"/>
      <c r="C63" s="17"/>
    </row>
    <row r="64" spans="2:3" x14ac:dyDescent="0.25">
      <c r="B64" s="11"/>
      <c r="C64" s="17"/>
    </row>
    <row r="65" spans="2:3" x14ac:dyDescent="0.25">
      <c r="B65" s="11"/>
      <c r="C65" s="17"/>
    </row>
    <row r="66" spans="2:3" x14ac:dyDescent="0.25">
      <c r="B66" s="11"/>
      <c r="C66" s="17"/>
    </row>
    <row r="67" spans="2:3" x14ac:dyDescent="0.25">
      <c r="B67" s="11"/>
      <c r="C67" s="17"/>
    </row>
    <row r="68" spans="2:3" x14ac:dyDescent="0.25">
      <c r="B68" s="11"/>
      <c r="C68" s="17"/>
    </row>
    <row r="69" spans="2:3" x14ac:dyDescent="0.25">
      <c r="B69" s="11"/>
      <c r="C69" s="17"/>
    </row>
    <row r="70" spans="2:3" x14ac:dyDescent="0.25">
      <c r="B70" s="11"/>
      <c r="C70" s="17"/>
    </row>
    <row r="71" spans="2:3" x14ac:dyDescent="0.25">
      <c r="B71" s="11"/>
      <c r="C71" s="17"/>
    </row>
    <row r="72" spans="2:3" x14ac:dyDescent="0.25">
      <c r="B72" s="11"/>
      <c r="C72" s="17"/>
    </row>
    <row r="73" spans="2:3" x14ac:dyDescent="0.25">
      <c r="B73" s="11"/>
      <c r="C73" s="17"/>
    </row>
    <row r="74" spans="2:3" x14ac:dyDescent="0.25">
      <c r="B74" s="11"/>
      <c r="C74" s="17"/>
    </row>
    <row r="75" spans="2:3" x14ac:dyDescent="0.25">
      <c r="B75" s="11"/>
      <c r="C75" s="17"/>
    </row>
    <row r="76" spans="2:3" x14ac:dyDescent="0.25">
      <c r="B76" s="11"/>
      <c r="C76" s="17"/>
    </row>
    <row r="77" spans="2:3" x14ac:dyDescent="0.25">
      <c r="B77" s="11"/>
      <c r="C77" s="17"/>
    </row>
    <row r="78" spans="2:3" x14ac:dyDescent="0.25">
      <c r="B78" s="11"/>
      <c r="C78" s="17"/>
    </row>
    <row r="79" spans="2:3" x14ac:dyDescent="0.25">
      <c r="B79" s="11"/>
      <c r="C79" s="17"/>
    </row>
    <row r="80" spans="2:3" x14ac:dyDescent="0.25">
      <c r="B80" s="11"/>
      <c r="C80" s="17"/>
    </row>
    <row r="81" spans="2:3" x14ac:dyDescent="0.25">
      <c r="B81" s="11"/>
      <c r="C81" s="17"/>
    </row>
    <row r="82" spans="2:3" x14ac:dyDescent="0.25">
      <c r="B82" s="11"/>
      <c r="C82" s="17"/>
    </row>
    <row r="83" spans="2:3" x14ac:dyDescent="0.25">
      <c r="B83" s="11"/>
      <c r="C83" s="17"/>
    </row>
    <row r="84" spans="2:3" x14ac:dyDescent="0.25">
      <c r="B84" s="11"/>
      <c r="C84" s="17"/>
    </row>
    <row r="85" spans="2:3" x14ac:dyDescent="0.25">
      <c r="B85" s="11"/>
      <c r="C85" s="17"/>
    </row>
    <row r="86" spans="2:3" x14ac:dyDescent="0.25">
      <c r="B86" s="11"/>
      <c r="C86" s="17"/>
    </row>
    <row r="87" spans="2:3" x14ac:dyDescent="0.25">
      <c r="B87" s="11"/>
      <c r="C87" s="17"/>
    </row>
    <row r="88" spans="2:3" x14ac:dyDescent="0.25">
      <c r="B88" s="11"/>
      <c r="C88" s="17"/>
    </row>
    <row r="89" spans="2:3" x14ac:dyDescent="0.25">
      <c r="B89" s="11"/>
      <c r="C89" s="17"/>
    </row>
    <row r="90" spans="2:3" x14ac:dyDescent="0.25">
      <c r="B90" s="11"/>
      <c r="C90" s="17"/>
    </row>
    <row r="91" spans="2:3" x14ac:dyDescent="0.25">
      <c r="B91" s="11"/>
      <c r="C91" s="17"/>
    </row>
    <row r="92" spans="2:3" x14ac:dyDescent="0.25">
      <c r="B92" s="11"/>
      <c r="C92" s="17"/>
    </row>
    <row r="93" spans="2:3" x14ac:dyDescent="0.25">
      <c r="B93" s="11"/>
      <c r="C93" s="17"/>
    </row>
    <row r="94" spans="2:3" x14ac:dyDescent="0.25">
      <c r="B94" s="11"/>
      <c r="C94" s="17"/>
    </row>
    <row r="95" spans="2:3" x14ac:dyDescent="0.25">
      <c r="B95" s="11"/>
      <c r="C95" s="17"/>
    </row>
    <row r="96" spans="2:3" x14ac:dyDescent="0.25">
      <c r="B96" s="11"/>
      <c r="C96" s="17"/>
    </row>
    <row r="97" spans="2:3" x14ac:dyDescent="0.25">
      <c r="B97" s="11"/>
      <c r="C97" s="17"/>
    </row>
    <row r="98" spans="2:3" x14ac:dyDescent="0.25">
      <c r="B98" s="11"/>
      <c r="C98" s="17"/>
    </row>
    <row r="99" spans="2:3" x14ac:dyDescent="0.25">
      <c r="B99" s="11"/>
      <c r="C99" s="17"/>
    </row>
    <row r="100" spans="2:3" x14ac:dyDescent="0.25">
      <c r="B100" s="11"/>
      <c r="C100" s="17"/>
    </row>
    <row r="101" spans="2:3" x14ac:dyDescent="0.25">
      <c r="B101" s="11"/>
      <c r="C101" s="17"/>
    </row>
    <row r="102" spans="2:3" x14ac:dyDescent="0.25">
      <c r="B102" s="11"/>
      <c r="C102" s="17"/>
    </row>
    <row r="103" spans="2:3" x14ac:dyDescent="0.25">
      <c r="B103" s="11"/>
      <c r="C103" s="17"/>
    </row>
    <row r="104" spans="2:3" x14ac:dyDescent="0.25">
      <c r="B104" s="11"/>
      <c r="C104" s="17"/>
    </row>
    <row r="105" spans="2:3" x14ac:dyDescent="0.25">
      <c r="B105" s="11"/>
      <c r="C105" s="17"/>
    </row>
    <row r="106" spans="2:3" x14ac:dyDescent="0.25">
      <c r="B106" s="11"/>
      <c r="C106" s="17"/>
    </row>
    <row r="107" spans="2:3" x14ac:dyDescent="0.25">
      <c r="B107" s="11"/>
      <c r="C107" s="17"/>
    </row>
    <row r="108" spans="2:3" x14ac:dyDescent="0.25">
      <c r="B108" s="11"/>
      <c r="C108" s="17"/>
    </row>
    <row r="109" spans="2:3" x14ac:dyDescent="0.25">
      <c r="B109" s="11"/>
      <c r="C109" s="17"/>
    </row>
    <row r="110" spans="2:3" x14ac:dyDescent="0.25">
      <c r="B110" s="11"/>
      <c r="C110" s="17"/>
    </row>
    <row r="111" spans="2:3" x14ac:dyDescent="0.25">
      <c r="B111" s="11"/>
      <c r="C111" s="17"/>
    </row>
    <row r="112" spans="2:3" x14ac:dyDescent="0.25">
      <c r="B112" s="11"/>
      <c r="C112" s="17"/>
    </row>
    <row r="113" spans="2:3" x14ac:dyDescent="0.25">
      <c r="B113" s="11"/>
      <c r="C113" s="17"/>
    </row>
    <row r="114" spans="2:3" x14ac:dyDescent="0.25">
      <c r="B114" s="11"/>
      <c r="C114" s="17"/>
    </row>
    <row r="115" spans="2:3" x14ac:dyDescent="0.25">
      <c r="B115" s="11"/>
      <c r="C115" s="17"/>
    </row>
    <row r="116" spans="2:3" x14ac:dyDescent="0.25">
      <c r="B116" s="11"/>
      <c r="C116" s="17"/>
    </row>
    <row r="117" spans="2:3" x14ac:dyDescent="0.25">
      <c r="B117" s="11"/>
      <c r="C117" s="17"/>
    </row>
    <row r="118" spans="2:3" x14ac:dyDescent="0.25">
      <c r="B118" s="11"/>
      <c r="C118" s="17"/>
    </row>
    <row r="119" spans="2:3" x14ac:dyDescent="0.25">
      <c r="B119" s="11"/>
      <c r="C119" s="17"/>
    </row>
    <row r="120" spans="2:3" x14ac:dyDescent="0.25">
      <c r="B120" s="11"/>
      <c r="C120" s="17"/>
    </row>
    <row r="121" spans="2:3" x14ac:dyDescent="0.25">
      <c r="B121" s="11"/>
      <c r="C121" s="17"/>
    </row>
    <row r="122" spans="2:3" x14ac:dyDescent="0.25">
      <c r="B122" s="11"/>
      <c r="C122" s="17"/>
    </row>
    <row r="123" spans="2:3" x14ac:dyDescent="0.25">
      <c r="B123" s="11"/>
      <c r="C123" s="17"/>
    </row>
    <row r="124" spans="2:3" x14ac:dyDescent="0.25">
      <c r="B124" s="11"/>
      <c r="C124" s="17"/>
    </row>
    <row r="125" spans="2:3" x14ac:dyDescent="0.25">
      <c r="B125" s="11"/>
      <c r="C125" s="17"/>
    </row>
    <row r="126" spans="2:3" x14ac:dyDescent="0.25">
      <c r="B126" s="11"/>
      <c r="C126" s="17"/>
    </row>
    <row r="127" spans="2:3" x14ac:dyDescent="0.25">
      <c r="B127" s="11"/>
      <c r="C127" s="17"/>
    </row>
    <row r="128" spans="2:3" x14ac:dyDescent="0.25">
      <c r="B128" s="11"/>
      <c r="C128" s="17"/>
    </row>
    <row r="129" spans="2:3" x14ac:dyDescent="0.25">
      <c r="B129" s="11"/>
      <c r="C129" s="17"/>
    </row>
    <row r="130" spans="2:3" x14ac:dyDescent="0.25">
      <c r="B130" s="11"/>
      <c r="C130" s="17"/>
    </row>
    <row r="131" spans="2:3" x14ac:dyDescent="0.25">
      <c r="B131" s="11"/>
      <c r="C131" s="17"/>
    </row>
    <row r="132" spans="2:3" x14ac:dyDescent="0.25">
      <c r="B132" s="11"/>
      <c r="C132" s="17"/>
    </row>
    <row r="133" spans="2:3" x14ac:dyDescent="0.25">
      <c r="B133" s="11"/>
      <c r="C133" s="17"/>
    </row>
    <row r="134" spans="2:3" x14ac:dyDescent="0.25">
      <c r="B134" s="11"/>
      <c r="C134" s="17"/>
    </row>
    <row r="135" spans="2:3" x14ac:dyDescent="0.25">
      <c r="B135" s="11"/>
      <c r="C135" s="17"/>
    </row>
    <row r="136" spans="2:3" x14ac:dyDescent="0.25">
      <c r="B136" s="11"/>
      <c r="C136" s="17"/>
    </row>
    <row r="137" spans="2:3" x14ac:dyDescent="0.25">
      <c r="B137" s="11"/>
      <c r="C137" s="17"/>
    </row>
    <row r="138" spans="2:3" x14ac:dyDescent="0.25">
      <c r="B138" s="11"/>
      <c r="C138" s="17"/>
    </row>
    <row r="139" spans="2:3" x14ac:dyDescent="0.25">
      <c r="B139" s="11"/>
      <c r="C139" s="17"/>
    </row>
    <row r="140" spans="2:3" x14ac:dyDescent="0.25">
      <c r="B140" s="11"/>
      <c r="C140" s="17"/>
    </row>
    <row r="141" spans="2:3" x14ac:dyDescent="0.25">
      <c r="B141" s="11"/>
      <c r="C141" s="17"/>
    </row>
    <row r="142" spans="2:3" x14ac:dyDescent="0.25">
      <c r="B142" s="11"/>
      <c r="C142" s="17"/>
    </row>
    <row r="143" spans="2:3" x14ac:dyDescent="0.25">
      <c r="B143" s="11"/>
      <c r="C143" s="17"/>
    </row>
    <row r="144" spans="2:3" x14ac:dyDescent="0.25">
      <c r="B144" s="11"/>
      <c r="C144" s="17"/>
    </row>
    <row r="145" spans="2:3" x14ac:dyDescent="0.25">
      <c r="B145" s="11"/>
      <c r="C145" s="17"/>
    </row>
    <row r="146" spans="2:3" x14ac:dyDescent="0.25">
      <c r="B146" s="11"/>
      <c r="C146" s="17"/>
    </row>
    <row r="147" spans="2:3" x14ac:dyDescent="0.25">
      <c r="B147" s="11"/>
      <c r="C147" s="17"/>
    </row>
    <row r="148" spans="2:3" x14ac:dyDescent="0.25">
      <c r="B148" s="11"/>
      <c r="C148" s="17"/>
    </row>
    <row r="149" spans="2:3" x14ac:dyDescent="0.25">
      <c r="B149" s="11"/>
      <c r="C149" s="17"/>
    </row>
    <row r="150" spans="2:3" x14ac:dyDescent="0.25">
      <c r="B150" s="11"/>
      <c r="C150" s="17"/>
    </row>
    <row r="151" spans="2:3" x14ac:dyDescent="0.25">
      <c r="B151" s="11"/>
      <c r="C151" s="17"/>
    </row>
    <row r="152" spans="2:3" x14ac:dyDescent="0.25">
      <c r="B152" s="11"/>
      <c r="C152" s="17"/>
    </row>
    <row r="153" spans="2:3" x14ac:dyDescent="0.25">
      <c r="B153" s="11"/>
      <c r="C153" s="17"/>
    </row>
    <row r="154" spans="2:3" x14ac:dyDescent="0.25">
      <c r="B154" s="11"/>
      <c r="C154" s="17"/>
    </row>
    <row r="155" spans="2:3" x14ac:dyDescent="0.25">
      <c r="B155" s="11"/>
      <c r="C155" s="17"/>
    </row>
    <row r="156" spans="2:3" x14ac:dyDescent="0.25">
      <c r="B156" s="11"/>
      <c r="C156" s="17"/>
    </row>
    <row r="157" spans="2:3" x14ac:dyDescent="0.25">
      <c r="B157" s="11"/>
      <c r="C157" s="17"/>
    </row>
    <row r="158" spans="2:3" x14ac:dyDescent="0.25">
      <c r="B158" s="11"/>
      <c r="C158" s="17"/>
    </row>
    <row r="159" spans="2:3" x14ac:dyDescent="0.25">
      <c r="B159" s="11"/>
      <c r="C159" s="17"/>
    </row>
    <row r="160" spans="2:3" x14ac:dyDescent="0.25">
      <c r="B160" s="11"/>
      <c r="C160" s="17"/>
    </row>
    <row r="161" spans="2:3" x14ac:dyDescent="0.25">
      <c r="B161" s="11"/>
      <c r="C161" s="17"/>
    </row>
    <row r="162" spans="2:3" x14ac:dyDescent="0.25">
      <c r="B162" s="11"/>
      <c r="C162" s="17"/>
    </row>
    <row r="163" spans="2:3" x14ac:dyDescent="0.25">
      <c r="B163" s="11"/>
      <c r="C163" s="17"/>
    </row>
    <row r="164" spans="2:3" x14ac:dyDescent="0.25">
      <c r="B164" s="11"/>
      <c r="C164" s="17"/>
    </row>
    <row r="165" spans="2:3" x14ac:dyDescent="0.25">
      <c r="B165" s="11"/>
      <c r="C165" s="17"/>
    </row>
    <row r="166" spans="2:3" x14ac:dyDescent="0.25">
      <c r="B166" s="11"/>
      <c r="C166" s="17"/>
    </row>
    <row r="167" spans="2:3" x14ac:dyDescent="0.25">
      <c r="B167" s="11"/>
      <c r="C167" s="17"/>
    </row>
    <row r="168" spans="2:3" x14ac:dyDescent="0.25">
      <c r="B168" s="11"/>
      <c r="C168" s="17"/>
    </row>
    <row r="169" spans="2:3" x14ac:dyDescent="0.25">
      <c r="B169" s="11"/>
      <c r="C169" s="17"/>
    </row>
    <row r="170" spans="2:3" x14ac:dyDescent="0.25">
      <c r="B170" s="11"/>
      <c r="C170" s="17"/>
    </row>
    <row r="171" spans="2:3" x14ac:dyDescent="0.25">
      <c r="B171" s="11"/>
      <c r="C171" s="17"/>
    </row>
    <row r="172" spans="2:3" x14ac:dyDescent="0.25">
      <c r="B172" s="11"/>
      <c r="C172" s="17"/>
    </row>
    <row r="173" spans="2:3" x14ac:dyDescent="0.25">
      <c r="B173" s="11"/>
      <c r="C173" s="17"/>
    </row>
    <row r="174" spans="2:3" x14ac:dyDescent="0.25">
      <c r="B174" s="11"/>
      <c r="C174" s="17"/>
    </row>
    <row r="175" spans="2:3" x14ac:dyDescent="0.25">
      <c r="B175" s="11"/>
      <c r="C175" s="17"/>
    </row>
    <row r="176" spans="2:3" x14ac:dyDescent="0.25">
      <c r="B176" s="11"/>
      <c r="C176" s="17"/>
    </row>
    <row r="177" spans="2:3" x14ac:dyDescent="0.25">
      <c r="B177" s="11"/>
      <c r="C177" s="17"/>
    </row>
    <row r="178" spans="2:3" x14ac:dyDescent="0.25">
      <c r="B178" s="11"/>
      <c r="C178" s="17"/>
    </row>
    <row r="179" spans="2:3" x14ac:dyDescent="0.25">
      <c r="B179" s="11"/>
      <c r="C179" s="17"/>
    </row>
    <row r="180" spans="2:3" x14ac:dyDescent="0.25">
      <c r="B180" s="11"/>
      <c r="C180" s="17"/>
    </row>
    <row r="181" spans="2:3" x14ac:dyDescent="0.25">
      <c r="B181" s="11"/>
      <c r="C181" s="17"/>
    </row>
    <row r="182" spans="2:3" x14ac:dyDescent="0.25">
      <c r="B182" s="11"/>
      <c r="C182" s="17"/>
    </row>
    <row r="183" spans="2:3" x14ac:dyDescent="0.25">
      <c r="B183" s="11"/>
      <c r="C183" s="17"/>
    </row>
    <row r="184" spans="2:3" x14ac:dyDescent="0.25">
      <c r="B184" s="11"/>
      <c r="C184" s="17"/>
    </row>
    <row r="185" spans="2:3" x14ac:dyDescent="0.25">
      <c r="B185" s="11"/>
      <c r="C185" s="17"/>
    </row>
    <row r="186" spans="2:3" x14ac:dyDescent="0.25">
      <c r="B186" s="11"/>
      <c r="C186" s="17"/>
    </row>
    <row r="187" spans="2:3" x14ac:dyDescent="0.25">
      <c r="B187" s="11"/>
      <c r="C187" s="17"/>
    </row>
    <row r="188" spans="2:3" x14ac:dyDescent="0.25">
      <c r="B188" s="11"/>
      <c r="C188" s="17"/>
    </row>
    <row r="189" spans="2:3" x14ac:dyDescent="0.25">
      <c r="B189" s="11"/>
      <c r="C189" s="17"/>
    </row>
    <row r="190" spans="2:3" x14ac:dyDescent="0.25">
      <c r="B190" s="11"/>
      <c r="C190" s="17"/>
    </row>
    <row r="191" spans="2:3" x14ac:dyDescent="0.25">
      <c r="B191" s="11"/>
      <c r="C191" s="17"/>
    </row>
    <row r="192" spans="2:3" x14ac:dyDescent="0.25">
      <c r="B192" s="11"/>
      <c r="C192" s="17"/>
    </row>
    <row r="193" spans="2:3" x14ac:dyDescent="0.25">
      <c r="B193" s="11"/>
      <c r="C193" s="17"/>
    </row>
    <row r="194" spans="2:3" x14ac:dyDescent="0.25">
      <c r="B194" s="11"/>
      <c r="C194" s="17"/>
    </row>
    <row r="195" spans="2:3" x14ac:dyDescent="0.25">
      <c r="B195" s="11"/>
      <c r="C195" s="17"/>
    </row>
    <row r="196" spans="2:3" x14ac:dyDescent="0.25">
      <c r="B196" s="11"/>
      <c r="C196" s="17"/>
    </row>
    <row r="197" spans="2:3" x14ac:dyDescent="0.25">
      <c r="B197" s="11"/>
      <c r="C197" s="17"/>
    </row>
    <row r="198" spans="2:3" x14ac:dyDescent="0.25">
      <c r="B198" s="11"/>
      <c r="C198" s="17"/>
    </row>
    <row r="199" spans="2:3" x14ac:dyDescent="0.25">
      <c r="B199" s="11"/>
      <c r="C199" s="17"/>
    </row>
    <row r="200" spans="2:3" x14ac:dyDescent="0.25">
      <c r="B200" s="11"/>
      <c r="C200" s="17"/>
    </row>
    <row r="201" spans="2:3" x14ac:dyDescent="0.25">
      <c r="B201" s="11"/>
      <c r="C201" s="17"/>
    </row>
    <row r="202" spans="2:3" x14ac:dyDescent="0.25">
      <c r="B202" s="11"/>
      <c r="C202" s="17"/>
    </row>
    <row r="203" spans="2:3" x14ac:dyDescent="0.25">
      <c r="B203" s="11"/>
      <c r="C203" s="17"/>
    </row>
    <row r="204" spans="2:3" x14ac:dyDescent="0.25">
      <c r="B204" s="11"/>
      <c r="C204" s="17"/>
    </row>
    <row r="205" spans="2:3" x14ac:dyDescent="0.25">
      <c r="B205" s="11"/>
      <c r="C205" s="17"/>
    </row>
    <row r="206" spans="2:3" x14ac:dyDescent="0.25">
      <c r="B206" s="11"/>
      <c r="C206" s="17"/>
    </row>
    <row r="207" spans="2:3" x14ac:dyDescent="0.25">
      <c r="B207" s="11"/>
      <c r="C207" s="17"/>
    </row>
    <row r="208" spans="2:3" x14ac:dyDescent="0.25">
      <c r="B208" s="11"/>
      <c r="C208" s="17"/>
    </row>
    <row r="209" spans="2:3" x14ac:dyDescent="0.25">
      <c r="B209" s="11"/>
      <c r="C209" s="17"/>
    </row>
    <row r="210" spans="2:3" x14ac:dyDescent="0.25">
      <c r="B210" s="11"/>
      <c r="C210" s="17"/>
    </row>
    <row r="211" spans="2:3" x14ac:dyDescent="0.25">
      <c r="B211" s="11"/>
      <c r="C211" s="17"/>
    </row>
    <row r="212" spans="2:3" x14ac:dyDescent="0.25">
      <c r="B212" s="11"/>
      <c r="C212" s="17"/>
    </row>
    <row r="213" spans="2:3" x14ac:dyDescent="0.25">
      <c r="B213" s="11"/>
      <c r="C213" s="17"/>
    </row>
    <row r="214" spans="2:3" x14ac:dyDescent="0.25">
      <c r="B214" s="11"/>
      <c r="C214" s="17"/>
    </row>
    <row r="215" spans="2:3" x14ac:dyDescent="0.25">
      <c r="B215" s="11"/>
      <c r="C215" s="17"/>
    </row>
    <row r="216" spans="2:3" x14ac:dyDescent="0.25">
      <c r="B216" s="11"/>
      <c r="C216" s="17"/>
    </row>
    <row r="217" spans="2:3" x14ac:dyDescent="0.25">
      <c r="B217" s="11"/>
      <c r="C217" s="17"/>
    </row>
    <row r="218" spans="2:3" x14ac:dyDescent="0.25">
      <c r="B218" s="11"/>
      <c r="C218" s="17"/>
    </row>
    <row r="219" spans="2:3" x14ac:dyDescent="0.25">
      <c r="B219" s="11"/>
      <c r="C219" s="17"/>
    </row>
    <row r="220" spans="2:3" x14ac:dyDescent="0.25">
      <c r="B220" s="11"/>
      <c r="C220" s="17"/>
    </row>
    <row r="221" spans="2:3" x14ac:dyDescent="0.25">
      <c r="B221" s="11"/>
      <c r="C221" s="17"/>
    </row>
    <row r="222" spans="2:3" x14ac:dyDescent="0.25">
      <c r="B222" s="11"/>
      <c r="C222" s="17"/>
    </row>
    <row r="223" spans="2:3" x14ac:dyDescent="0.25">
      <c r="B223" s="11"/>
      <c r="C223" s="17"/>
    </row>
    <row r="224" spans="2:3" x14ac:dyDescent="0.25">
      <c r="B224" s="11"/>
      <c r="C224" s="17"/>
    </row>
    <row r="225" spans="2:3" x14ac:dyDescent="0.25">
      <c r="B225" s="11"/>
      <c r="C225" s="17"/>
    </row>
    <row r="226" spans="2:3" x14ac:dyDescent="0.25">
      <c r="B226" s="11"/>
      <c r="C226" s="17"/>
    </row>
    <row r="227" spans="2:3" x14ac:dyDescent="0.25">
      <c r="B227" s="11"/>
      <c r="C227" s="17"/>
    </row>
    <row r="228" spans="2:3" x14ac:dyDescent="0.25">
      <c r="B228" s="11"/>
      <c r="C228" s="17"/>
    </row>
    <row r="229" spans="2:3" x14ac:dyDescent="0.25">
      <c r="B229" s="11"/>
      <c r="C229" s="17"/>
    </row>
    <row r="230" spans="2:3" x14ac:dyDescent="0.25">
      <c r="B230" s="11"/>
      <c r="C230" s="17"/>
    </row>
    <row r="231" spans="2:3" x14ac:dyDescent="0.25">
      <c r="B231" s="11"/>
      <c r="C231" s="17"/>
    </row>
    <row r="232" spans="2:3" x14ac:dyDescent="0.25">
      <c r="B232" s="11"/>
      <c r="C232" s="17"/>
    </row>
    <row r="233" spans="2:3" x14ac:dyDescent="0.25">
      <c r="B233" s="11"/>
      <c r="C233" s="17"/>
    </row>
    <row r="234" spans="2:3" x14ac:dyDescent="0.25">
      <c r="B234" s="11"/>
      <c r="C234" s="17"/>
    </row>
    <row r="235" spans="2:3" x14ac:dyDescent="0.25">
      <c r="B235" s="11"/>
      <c r="C235" s="17"/>
    </row>
    <row r="236" spans="2:3" x14ac:dyDescent="0.25">
      <c r="B236" s="11"/>
      <c r="C236" s="17"/>
    </row>
    <row r="237" spans="2:3" x14ac:dyDescent="0.25">
      <c r="B237" s="11"/>
      <c r="C237" s="17"/>
    </row>
    <row r="238" spans="2:3" x14ac:dyDescent="0.25">
      <c r="B238" s="11"/>
      <c r="C238" s="17"/>
    </row>
    <row r="239" spans="2:3" x14ac:dyDescent="0.25">
      <c r="B239" s="11"/>
      <c r="C239" s="17"/>
    </row>
    <row r="240" spans="2:3" x14ac:dyDescent="0.25">
      <c r="B240" s="11"/>
      <c r="C240" s="17"/>
    </row>
    <row r="241" spans="2:3" x14ac:dyDescent="0.25">
      <c r="B241" s="11"/>
      <c r="C241" s="17"/>
    </row>
    <row r="242" spans="2:3" x14ac:dyDescent="0.25">
      <c r="B242" s="11"/>
      <c r="C242" s="17"/>
    </row>
    <row r="243" spans="2:3" x14ac:dyDescent="0.25">
      <c r="B243" s="11"/>
      <c r="C243" s="17"/>
    </row>
    <row r="244" spans="2:3" x14ac:dyDescent="0.25">
      <c r="B244" s="11"/>
      <c r="C244" s="17"/>
    </row>
    <row r="245" spans="2:3" x14ac:dyDescent="0.25">
      <c r="B245" s="11"/>
      <c r="C245" s="17"/>
    </row>
    <row r="246" spans="2:3" x14ac:dyDescent="0.25">
      <c r="B246" s="11"/>
      <c r="C246" s="17"/>
    </row>
    <row r="247" spans="2:3" x14ac:dyDescent="0.25">
      <c r="B247" s="11"/>
      <c r="C247" s="17"/>
    </row>
    <row r="248" spans="2:3" x14ac:dyDescent="0.25">
      <c r="B248" s="11"/>
      <c r="C248" s="17"/>
    </row>
    <row r="249" spans="2:3" x14ac:dyDescent="0.25">
      <c r="B249" s="11"/>
      <c r="C249" s="17"/>
    </row>
    <row r="250" spans="2:3" x14ac:dyDescent="0.25">
      <c r="B250" s="11"/>
      <c r="C250" s="17"/>
    </row>
    <row r="251" spans="2:3" x14ac:dyDescent="0.25">
      <c r="B251" s="11"/>
      <c r="C251" s="17"/>
    </row>
    <row r="252" spans="2:3" x14ac:dyDescent="0.25">
      <c r="B252" s="11"/>
      <c r="C252" s="17"/>
    </row>
    <row r="253" spans="2:3" x14ac:dyDescent="0.25">
      <c r="B253" s="11"/>
      <c r="C253" s="17"/>
    </row>
    <row r="254" spans="2:3" x14ac:dyDescent="0.25">
      <c r="B254" s="11"/>
      <c r="C254" s="17"/>
    </row>
    <row r="255" spans="2:3" x14ac:dyDescent="0.25">
      <c r="B255" s="11"/>
      <c r="C255" s="17"/>
    </row>
    <row r="256" spans="2:3" x14ac:dyDescent="0.25">
      <c r="B256" s="11"/>
      <c r="C256" s="17"/>
    </row>
    <row r="257" spans="2:3" x14ac:dyDescent="0.25">
      <c r="B257" s="11"/>
      <c r="C257" s="17"/>
    </row>
    <row r="258" spans="2:3" x14ac:dyDescent="0.25">
      <c r="B258" s="11"/>
      <c r="C258" s="17"/>
    </row>
    <row r="259" spans="2:3" x14ac:dyDescent="0.25">
      <c r="B259" s="11"/>
      <c r="C259" s="17"/>
    </row>
    <row r="260" spans="2:3" x14ac:dyDescent="0.25">
      <c r="B260" s="11"/>
      <c r="C260" s="17"/>
    </row>
    <row r="261" spans="2:3" x14ac:dyDescent="0.25">
      <c r="B261" s="11"/>
      <c r="C261" s="17"/>
    </row>
    <row r="262" spans="2:3" x14ac:dyDescent="0.25">
      <c r="B262" s="11"/>
      <c r="C262" s="17"/>
    </row>
    <row r="263" spans="2:3" x14ac:dyDescent="0.25">
      <c r="B263" s="11"/>
      <c r="C263" s="17"/>
    </row>
    <row r="264" spans="2:3" x14ac:dyDescent="0.25">
      <c r="B264" s="11"/>
      <c r="C264" s="17"/>
    </row>
    <row r="265" spans="2:3" x14ac:dyDescent="0.25">
      <c r="B265" s="11"/>
      <c r="C265" s="17"/>
    </row>
    <row r="266" spans="2:3" x14ac:dyDescent="0.25">
      <c r="B266" s="11"/>
      <c r="C266" s="17"/>
    </row>
    <row r="267" spans="2:3" x14ac:dyDescent="0.25">
      <c r="B267" s="11"/>
      <c r="C267" s="17"/>
    </row>
    <row r="268" spans="2:3" x14ac:dyDescent="0.25">
      <c r="B268" s="11"/>
      <c r="C268" s="17"/>
    </row>
    <row r="269" spans="2:3" x14ac:dyDescent="0.25">
      <c r="B269" s="11"/>
      <c r="C269" s="17"/>
    </row>
    <row r="270" spans="2:3" x14ac:dyDescent="0.25">
      <c r="B270" s="11"/>
      <c r="C270" s="17"/>
    </row>
    <row r="271" spans="2:3" x14ac:dyDescent="0.25">
      <c r="B271" s="11"/>
      <c r="C271" s="17"/>
    </row>
    <row r="272" spans="2:3" x14ac:dyDescent="0.25">
      <c r="B272" s="11"/>
      <c r="C272" s="17"/>
    </row>
    <row r="273" spans="2:3" x14ac:dyDescent="0.25">
      <c r="B273" s="11"/>
      <c r="C273" s="17"/>
    </row>
    <row r="274" spans="2:3" x14ac:dyDescent="0.25">
      <c r="B274" s="11"/>
      <c r="C274" s="17"/>
    </row>
    <row r="275" spans="2:3" x14ac:dyDescent="0.25">
      <c r="B275" s="11"/>
      <c r="C275" s="17"/>
    </row>
    <row r="276" spans="2:3" x14ac:dyDescent="0.25">
      <c r="B276" s="11"/>
      <c r="C276" s="17"/>
    </row>
    <row r="277" spans="2:3" x14ac:dyDescent="0.25">
      <c r="B277" s="11"/>
      <c r="C277" s="17"/>
    </row>
    <row r="278" spans="2:3" x14ac:dyDescent="0.25">
      <c r="B278" s="11"/>
      <c r="C278" s="17"/>
    </row>
    <row r="279" spans="2:3" x14ac:dyDescent="0.25">
      <c r="B279" s="11"/>
      <c r="C279" s="17"/>
    </row>
    <row r="280" spans="2:3" x14ac:dyDescent="0.25">
      <c r="B280" s="11"/>
      <c r="C280" s="17"/>
    </row>
    <row r="281" spans="2:3" x14ac:dyDescent="0.25">
      <c r="B281" s="11"/>
      <c r="C281" s="17"/>
    </row>
    <row r="282" spans="2:3" x14ac:dyDescent="0.25">
      <c r="B282" s="11"/>
      <c r="C282" s="17"/>
    </row>
    <row r="283" spans="2:3" x14ac:dyDescent="0.25">
      <c r="B283" s="11"/>
      <c r="C283" s="17"/>
    </row>
    <row r="284" spans="2:3" x14ac:dyDescent="0.25">
      <c r="B284" s="11"/>
      <c r="C284" s="17"/>
    </row>
    <row r="285" spans="2:3" x14ac:dyDescent="0.25">
      <c r="B285" s="11"/>
      <c r="C285" s="17"/>
    </row>
    <row r="286" spans="2:3" x14ac:dyDescent="0.25">
      <c r="B286" s="11"/>
      <c r="C286" s="17"/>
    </row>
    <row r="287" spans="2:3" x14ac:dyDescent="0.25">
      <c r="B287" s="11"/>
      <c r="C287" s="17"/>
    </row>
    <row r="288" spans="2:3" x14ac:dyDescent="0.25">
      <c r="B288" s="11"/>
      <c r="C288" s="17"/>
    </row>
    <row r="289" spans="2:3" x14ac:dyDescent="0.25">
      <c r="B289" s="11"/>
      <c r="C289" s="17"/>
    </row>
    <row r="290" spans="2:3" x14ac:dyDescent="0.25">
      <c r="B290" s="11"/>
      <c r="C290" s="17"/>
    </row>
    <row r="291" spans="2:3" x14ac:dyDescent="0.25">
      <c r="B291" s="11"/>
      <c r="C291" s="17"/>
    </row>
    <row r="292" spans="2:3" x14ac:dyDescent="0.25">
      <c r="B292" s="11"/>
      <c r="C292" s="17"/>
    </row>
    <row r="293" spans="2:3" x14ac:dyDescent="0.25">
      <c r="B293" s="11"/>
      <c r="C293" s="17"/>
    </row>
    <row r="294" spans="2:3" x14ac:dyDescent="0.25">
      <c r="B294" s="11"/>
      <c r="C294" s="17"/>
    </row>
    <row r="295" spans="2:3" x14ac:dyDescent="0.25">
      <c r="B295" s="11"/>
      <c r="C295" s="17"/>
    </row>
    <row r="296" spans="2:3" x14ac:dyDescent="0.25">
      <c r="B296" s="11"/>
      <c r="C296" s="17"/>
    </row>
    <row r="297" spans="2:3" x14ac:dyDescent="0.25">
      <c r="B297" s="11"/>
      <c r="C297" s="17"/>
    </row>
    <row r="298" spans="2:3" x14ac:dyDescent="0.25">
      <c r="B298" s="11"/>
      <c r="C298" s="17"/>
    </row>
    <row r="299" spans="2:3" x14ac:dyDescent="0.25">
      <c r="B299" s="11"/>
      <c r="C299" s="17"/>
    </row>
    <row r="300" spans="2:3" x14ac:dyDescent="0.25">
      <c r="B300" s="11"/>
      <c r="C300" s="17"/>
    </row>
    <row r="301" spans="2:3" x14ac:dyDescent="0.25">
      <c r="B301" s="11"/>
      <c r="C301" s="17"/>
    </row>
    <row r="302" spans="2:3" x14ac:dyDescent="0.25">
      <c r="B302" s="11"/>
      <c r="C302" s="17"/>
    </row>
    <row r="303" spans="2:3" x14ac:dyDescent="0.25">
      <c r="B303" s="11"/>
      <c r="C303" s="17"/>
    </row>
    <row r="304" spans="2:3" x14ac:dyDescent="0.25">
      <c r="B304" s="11"/>
      <c r="C304" s="17"/>
    </row>
    <row r="305" spans="2:3" x14ac:dyDescent="0.25">
      <c r="B305" s="11"/>
      <c r="C305" s="17"/>
    </row>
    <row r="306" spans="2:3" x14ac:dyDescent="0.25">
      <c r="B306" s="11"/>
      <c r="C306" s="17"/>
    </row>
    <row r="307" spans="2:3" x14ac:dyDescent="0.25">
      <c r="B307" s="11"/>
      <c r="C307" s="17"/>
    </row>
    <row r="308" spans="2:3" x14ac:dyDescent="0.25">
      <c r="B308" s="11"/>
      <c r="C308" s="17"/>
    </row>
    <row r="309" spans="2:3" x14ac:dyDescent="0.25">
      <c r="B309" s="11"/>
      <c r="C309" s="17"/>
    </row>
    <row r="310" spans="2:3" x14ac:dyDescent="0.25">
      <c r="B310" s="11"/>
      <c r="C310" s="17"/>
    </row>
    <row r="311" spans="2:3" x14ac:dyDescent="0.25">
      <c r="B311" s="11"/>
      <c r="C311" s="17"/>
    </row>
    <row r="312" spans="2:3" x14ac:dyDescent="0.25">
      <c r="B312" s="11"/>
      <c r="C312" s="17"/>
    </row>
    <row r="313" spans="2:3" x14ac:dyDescent="0.25">
      <c r="B313" s="11"/>
      <c r="C313" s="17"/>
    </row>
    <row r="314" spans="2:3" x14ac:dyDescent="0.25">
      <c r="B314" s="11"/>
      <c r="C314" s="17"/>
    </row>
    <row r="315" spans="2:3" x14ac:dyDescent="0.25">
      <c r="B315" s="11"/>
      <c r="C315" s="17"/>
    </row>
    <row r="316" spans="2:3" x14ac:dyDescent="0.25">
      <c r="B316" s="11"/>
      <c r="C316" s="17"/>
    </row>
    <row r="317" spans="2:3" x14ac:dyDescent="0.25">
      <c r="B317" s="11"/>
      <c r="C317" s="17"/>
    </row>
    <row r="318" spans="2:3" x14ac:dyDescent="0.25">
      <c r="B318" s="11"/>
      <c r="C318" s="17"/>
    </row>
    <row r="319" spans="2:3" x14ac:dyDescent="0.25">
      <c r="B319" s="11"/>
      <c r="C319" s="17"/>
    </row>
    <row r="320" spans="2:3" x14ac:dyDescent="0.25">
      <c r="B320" s="11"/>
      <c r="C320" s="17"/>
    </row>
    <row r="321" spans="2:3" x14ac:dyDescent="0.25">
      <c r="B321" s="11"/>
      <c r="C321" s="17"/>
    </row>
    <row r="322" spans="2:3" x14ac:dyDescent="0.25">
      <c r="B322" s="11"/>
      <c r="C322" s="17"/>
    </row>
    <row r="323" spans="2:3" x14ac:dyDescent="0.25">
      <c r="B323" s="11"/>
      <c r="C323" s="17"/>
    </row>
    <row r="324" spans="2:3" x14ac:dyDescent="0.25">
      <c r="B324" s="11"/>
      <c r="C324" s="17"/>
    </row>
    <row r="325" spans="2:3" x14ac:dyDescent="0.25">
      <c r="B325" s="11"/>
      <c r="C325" s="17"/>
    </row>
    <row r="326" spans="2:3" x14ac:dyDescent="0.25">
      <c r="B326" s="11"/>
      <c r="C326" s="17"/>
    </row>
    <row r="327" spans="2:3" x14ac:dyDescent="0.25">
      <c r="B327" s="11"/>
      <c r="C327" s="17"/>
    </row>
    <row r="328" spans="2:3" x14ac:dyDescent="0.25">
      <c r="B328" s="11"/>
      <c r="C328" s="17"/>
    </row>
    <row r="329" spans="2:3" x14ac:dyDescent="0.25">
      <c r="B329" s="11"/>
      <c r="C329" s="17"/>
    </row>
    <row r="330" spans="2:3" x14ac:dyDescent="0.25">
      <c r="B330" s="11"/>
      <c r="C330" s="17"/>
    </row>
    <row r="331" spans="2:3" x14ac:dyDescent="0.25">
      <c r="B331" s="11"/>
      <c r="C331" s="17"/>
    </row>
    <row r="332" spans="2:3" x14ac:dyDescent="0.25">
      <c r="B332" s="11"/>
      <c r="C332" s="17"/>
    </row>
    <row r="333" spans="2:3" x14ac:dyDescent="0.25">
      <c r="B333" s="11"/>
      <c r="C333" s="17"/>
    </row>
    <row r="334" spans="2:3" x14ac:dyDescent="0.25">
      <c r="B334" s="11"/>
      <c r="C334" s="17"/>
    </row>
    <row r="335" spans="2:3" x14ac:dyDescent="0.25">
      <c r="B335" s="11"/>
      <c r="C335" s="17"/>
    </row>
    <row r="336" spans="2:3" x14ac:dyDescent="0.25">
      <c r="B336" s="11"/>
      <c r="C336" s="17"/>
    </row>
    <row r="337" spans="2:3" x14ac:dyDescent="0.25">
      <c r="B337" s="11"/>
      <c r="C337" s="17"/>
    </row>
    <row r="338" spans="2:3" x14ac:dyDescent="0.25">
      <c r="B338" s="11"/>
      <c r="C338" s="17"/>
    </row>
    <row r="339" spans="2:3" x14ac:dyDescent="0.25">
      <c r="B339" s="11"/>
      <c r="C339" s="17"/>
    </row>
    <row r="340" spans="2:3" x14ac:dyDescent="0.25">
      <c r="B340" s="11"/>
      <c r="C340" s="17"/>
    </row>
    <row r="341" spans="2:3" x14ac:dyDescent="0.25">
      <c r="B341" s="11"/>
      <c r="C341" s="17"/>
    </row>
    <row r="342" spans="2:3" x14ac:dyDescent="0.25">
      <c r="B342" s="11"/>
      <c r="C342" s="17"/>
    </row>
    <row r="343" spans="2:3" x14ac:dyDescent="0.25">
      <c r="B343" s="11"/>
      <c r="C343" s="17"/>
    </row>
    <row r="344" spans="2:3" x14ac:dyDescent="0.25">
      <c r="B344" s="11"/>
      <c r="C344" s="17"/>
    </row>
    <row r="345" spans="2:3" x14ac:dyDescent="0.25">
      <c r="B345" s="11"/>
      <c r="C345" s="17"/>
    </row>
    <row r="346" spans="2:3" x14ac:dyDescent="0.25">
      <c r="B346" s="11"/>
      <c r="C346" s="17"/>
    </row>
    <row r="347" spans="2:3" x14ac:dyDescent="0.25">
      <c r="B347" s="11"/>
      <c r="C347" s="17"/>
    </row>
    <row r="348" spans="2:3" x14ac:dyDescent="0.25">
      <c r="B348" s="11"/>
      <c r="C348" s="17"/>
    </row>
    <row r="349" spans="2:3" x14ac:dyDescent="0.25">
      <c r="B349" s="11"/>
      <c r="C349" s="17"/>
    </row>
    <row r="350" spans="2:3" x14ac:dyDescent="0.25">
      <c r="B350" s="11"/>
      <c r="C350" s="17"/>
    </row>
    <row r="351" spans="2:3" x14ac:dyDescent="0.25">
      <c r="B351" s="11"/>
      <c r="C351" s="17"/>
    </row>
    <row r="352" spans="2:3" x14ac:dyDescent="0.25">
      <c r="B352" s="11"/>
      <c r="C352" s="17"/>
    </row>
    <row r="353" spans="2:3" x14ac:dyDescent="0.25">
      <c r="B353" s="11"/>
      <c r="C353" s="17"/>
    </row>
    <row r="354" spans="2:3" x14ac:dyDescent="0.25">
      <c r="B354" s="11"/>
      <c r="C354" s="17"/>
    </row>
    <row r="355" spans="2:3" x14ac:dyDescent="0.25">
      <c r="B355" s="11"/>
      <c r="C355" s="17"/>
    </row>
    <row r="356" spans="2:3" x14ac:dyDescent="0.25">
      <c r="B356" s="11"/>
      <c r="C356" s="17"/>
    </row>
    <row r="357" spans="2:3" x14ac:dyDescent="0.25">
      <c r="B357" s="11"/>
      <c r="C357" s="17"/>
    </row>
    <row r="358" spans="2:3" x14ac:dyDescent="0.25">
      <c r="B358" s="11"/>
      <c r="C358" s="17"/>
    </row>
    <row r="359" spans="2:3" x14ac:dyDescent="0.25">
      <c r="B359" s="11"/>
      <c r="C359" s="17"/>
    </row>
    <row r="360" spans="2:3" x14ac:dyDescent="0.25">
      <c r="B360" s="11"/>
      <c r="C360" s="17"/>
    </row>
    <row r="361" spans="2:3" x14ac:dyDescent="0.25">
      <c r="B361" s="11"/>
      <c r="C361" s="17"/>
    </row>
    <row r="362" spans="2:3" x14ac:dyDescent="0.25">
      <c r="B362" s="11"/>
      <c r="C362" s="17"/>
    </row>
    <row r="363" spans="2:3" x14ac:dyDescent="0.25">
      <c r="B363" s="11"/>
      <c r="C363" s="17"/>
    </row>
    <row r="364" spans="2:3" x14ac:dyDescent="0.25">
      <c r="B364" s="11"/>
      <c r="C364" s="17"/>
    </row>
    <row r="365" spans="2:3" x14ac:dyDescent="0.25">
      <c r="B365" s="11"/>
      <c r="C365" s="17"/>
    </row>
    <row r="366" spans="2:3" x14ac:dyDescent="0.25">
      <c r="B366" s="11"/>
      <c r="C366" s="17"/>
    </row>
    <row r="367" spans="2:3" x14ac:dyDescent="0.25">
      <c r="B367" s="11"/>
      <c r="C367" s="17"/>
    </row>
    <row r="368" spans="2:3" x14ac:dyDescent="0.25">
      <c r="B368" s="11"/>
      <c r="C368" s="17"/>
    </row>
    <row r="369" spans="2:3" x14ac:dyDescent="0.25">
      <c r="B369" s="11"/>
      <c r="C369" s="17"/>
    </row>
    <row r="370" spans="2:3" x14ac:dyDescent="0.25">
      <c r="B370" s="11"/>
      <c r="C370" s="17"/>
    </row>
    <row r="371" spans="2:3" x14ac:dyDescent="0.25">
      <c r="B371" s="11"/>
      <c r="C371" s="17"/>
    </row>
    <row r="372" spans="2:3" x14ac:dyDescent="0.25">
      <c r="B372" s="11"/>
      <c r="C372" s="17"/>
    </row>
    <row r="373" spans="2:3" x14ac:dyDescent="0.25">
      <c r="B373" s="11"/>
      <c r="C373" s="17"/>
    </row>
    <row r="374" spans="2:3" x14ac:dyDescent="0.25">
      <c r="B374" s="11"/>
      <c r="C374" s="17"/>
    </row>
    <row r="375" spans="2:3" x14ac:dyDescent="0.25">
      <c r="B375" s="11"/>
      <c r="C375" s="17"/>
    </row>
    <row r="376" spans="2:3" x14ac:dyDescent="0.25">
      <c r="B376" s="11"/>
      <c r="C376" s="17"/>
    </row>
    <row r="377" spans="2:3" x14ac:dyDescent="0.25">
      <c r="B377" s="11"/>
      <c r="C377" s="17"/>
    </row>
    <row r="378" spans="2:3" x14ac:dyDescent="0.25">
      <c r="B378" s="11"/>
      <c r="C378" s="17"/>
    </row>
    <row r="379" spans="2:3" x14ac:dyDescent="0.25">
      <c r="B379" s="11"/>
      <c r="C379" s="17"/>
    </row>
    <row r="380" spans="2:3" x14ac:dyDescent="0.25">
      <c r="B380" s="11"/>
      <c r="C380" s="17"/>
    </row>
    <row r="381" spans="2:3" x14ac:dyDescent="0.25">
      <c r="B381" s="11"/>
      <c r="C381" s="17"/>
    </row>
    <row r="382" spans="2:3" x14ac:dyDescent="0.25">
      <c r="B382" s="11"/>
      <c r="C382" s="17"/>
    </row>
    <row r="383" spans="2:3" x14ac:dyDescent="0.25">
      <c r="B383" s="11"/>
      <c r="C383" s="17"/>
    </row>
    <row r="384" spans="2:3" x14ac:dyDescent="0.25">
      <c r="B384" s="11"/>
      <c r="C384" s="17"/>
    </row>
    <row r="385" spans="2:3" x14ac:dyDescent="0.25">
      <c r="B385" s="11"/>
      <c r="C385" s="17"/>
    </row>
    <row r="386" spans="2:3" x14ac:dyDescent="0.25">
      <c r="B386" s="11"/>
      <c r="C386" s="17"/>
    </row>
    <row r="387" spans="2:3" x14ac:dyDescent="0.25">
      <c r="B387" s="11"/>
      <c r="C387" s="17"/>
    </row>
    <row r="388" spans="2:3" x14ac:dyDescent="0.25">
      <c r="B388" s="11"/>
      <c r="C388" s="17"/>
    </row>
    <row r="389" spans="2:3" x14ac:dyDescent="0.25">
      <c r="B389" s="11"/>
      <c r="C389" s="17"/>
    </row>
    <row r="390" spans="2:3" x14ac:dyDescent="0.25">
      <c r="B390" s="11"/>
      <c r="C390" s="17"/>
    </row>
    <row r="391" spans="2:3" x14ac:dyDescent="0.25">
      <c r="B391" s="11"/>
      <c r="C391" s="17"/>
    </row>
    <row r="392" spans="2:3" x14ac:dyDescent="0.25">
      <c r="B392" s="11"/>
      <c r="C392" s="17"/>
    </row>
    <row r="393" spans="2:3" x14ac:dyDescent="0.25">
      <c r="B393" s="11"/>
      <c r="C393" s="17"/>
    </row>
    <row r="394" spans="2:3" x14ac:dyDescent="0.25">
      <c r="B394" s="11"/>
      <c r="C394" s="17"/>
    </row>
    <row r="395" spans="2:3" x14ac:dyDescent="0.25">
      <c r="B395" s="11"/>
      <c r="C395" s="17"/>
    </row>
    <row r="396" spans="2:3" x14ac:dyDescent="0.25">
      <c r="B396" s="11"/>
      <c r="C396" s="17"/>
    </row>
    <row r="397" spans="2:3" x14ac:dyDescent="0.25">
      <c r="B397" s="11"/>
      <c r="C397" s="17"/>
    </row>
    <row r="398" spans="2:3" x14ac:dyDescent="0.25">
      <c r="B398" s="11"/>
      <c r="C398" s="17"/>
    </row>
    <row r="399" spans="2:3" x14ac:dyDescent="0.25">
      <c r="B399" s="11"/>
      <c r="C399" s="17"/>
    </row>
    <row r="400" spans="2:3" x14ac:dyDescent="0.25">
      <c r="B400" s="11"/>
      <c r="C400" s="17"/>
    </row>
    <row r="401" spans="2:3" x14ac:dyDescent="0.25">
      <c r="B401" s="11"/>
      <c r="C401" s="17"/>
    </row>
    <row r="402" spans="2:3" x14ac:dyDescent="0.25">
      <c r="B402" s="11"/>
      <c r="C402" s="17"/>
    </row>
    <row r="403" spans="2:3" x14ac:dyDescent="0.25">
      <c r="B403" s="11"/>
      <c r="C403" s="17"/>
    </row>
    <row r="404" spans="2:3" x14ac:dyDescent="0.25">
      <c r="B404" s="11"/>
      <c r="C404" s="17"/>
    </row>
    <row r="405" spans="2:3" x14ac:dyDescent="0.25">
      <c r="B405" s="11"/>
      <c r="C405" s="17"/>
    </row>
    <row r="406" spans="2:3" x14ac:dyDescent="0.25">
      <c r="B406" s="11"/>
      <c r="C406" s="17"/>
    </row>
    <row r="407" spans="2:3" x14ac:dyDescent="0.25">
      <c r="B407" s="11"/>
      <c r="C407" s="17"/>
    </row>
    <row r="408" spans="2:3" x14ac:dyDescent="0.25">
      <c r="B408" s="11"/>
      <c r="C408" s="17"/>
    </row>
    <row r="409" spans="2:3" x14ac:dyDescent="0.25">
      <c r="B409" s="11"/>
      <c r="C409" s="17"/>
    </row>
    <row r="410" spans="2:3" x14ac:dyDescent="0.25">
      <c r="B410" s="11"/>
      <c r="C410" s="17"/>
    </row>
    <row r="411" spans="2:3" x14ac:dyDescent="0.25">
      <c r="B411" s="11"/>
      <c r="C411" s="17"/>
    </row>
    <row r="412" spans="2:3" x14ac:dyDescent="0.25">
      <c r="B412" s="11"/>
      <c r="C412" s="17"/>
    </row>
    <row r="413" spans="2:3" x14ac:dyDescent="0.25">
      <c r="B413" s="11"/>
      <c r="C413" s="17"/>
    </row>
    <row r="414" spans="2:3" x14ac:dyDescent="0.25">
      <c r="B414" s="11"/>
      <c r="C414" s="17"/>
    </row>
    <row r="415" spans="2:3" x14ac:dyDescent="0.25">
      <c r="B415" s="11"/>
      <c r="C415" s="17"/>
    </row>
    <row r="416" spans="2:3" x14ac:dyDescent="0.25">
      <c r="B416" s="11"/>
      <c r="C416" s="17"/>
    </row>
    <row r="417" spans="2:3" x14ac:dyDescent="0.25">
      <c r="B417" s="11"/>
      <c r="C417" s="17"/>
    </row>
    <row r="418" spans="2:3" x14ac:dyDescent="0.25">
      <c r="B418" s="11"/>
      <c r="C418" s="17"/>
    </row>
    <row r="419" spans="2:3" x14ac:dyDescent="0.25">
      <c r="B419" s="11"/>
      <c r="C419" s="17"/>
    </row>
    <row r="420" spans="2:3" x14ac:dyDescent="0.25">
      <c r="B420" s="11"/>
      <c r="C420" s="17"/>
    </row>
    <row r="421" spans="2:3" x14ac:dyDescent="0.25">
      <c r="B421" s="11"/>
      <c r="C421" s="17"/>
    </row>
    <row r="422" spans="2:3" x14ac:dyDescent="0.25">
      <c r="B422" s="11"/>
      <c r="C422" s="17"/>
    </row>
    <row r="423" spans="2:3" x14ac:dyDescent="0.25">
      <c r="B423" s="11"/>
      <c r="C423" s="17"/>
    </row>
    <row r="424" spans="2:3" x14ac:dyDescent="0.25">
      <c r="B424" s="11"/>
      <c r="C424" s="17"/>
    </row>
    <row r="425" spans="2:3" x14ac:dyDescent="0.25">
      <c r="B425" s="11"/>
      <c r="C425" s="17"/>
    </row>
    <row r="426" spans="2:3" x14ac:dyDescent="0.25">
      <c r="B426" s="11"/>
      <c r="C426" s="17"/>
    </row>
    <row r="427" spans="2:3" x14ac:dyDescent="0.25">
      <c r="B427" s="11"/>
      <c r="C427" s="17"/>
    </row>
    <row r="428" spans="2:3" x14ac:dyDescent="0.25">
      <c r="B428" s="11"/>
      <c r="C428" s="17"/>
    </row>
    <row r="429" spans="2:3" x14ac:dyDescent="0.25">
      <c r="B429" s="11"/>
      <c r="C429" s="17"/>
    </row>
    <row r="430" spans="2:3" x14ac:dyDescent="0.25">
      <c r="B430" s="11"/>
      <c r="C430" s="17"/>
    </row>
    <row r="431" spans="2:3" x14ac:dyDescent="0.25">
      <c r="B431" s="11"/>
      <c r="C431" s="17"/>
    </row>
    <row r="432" spans="2:3" x14ac:dyDescent="0.25">
      <c r="B432" s="11"/>
      <c r="C432" s="17"/>
    </row>
    <row r="433" spans="2:3" x14ac:dyDescent="0.25">
      <c r="B433" s="11"/>
      <c r="C433" s="17"/>
    </row>
    <row r="434" spans="2:3" x14ac:dyDescent="0.25">
      <c r="B434" s="11"/>
      <c r="C434" s="17"/>
    </row>
    <row r="435" spans="2:3" x14ac:dyDescent="0.25">
      <c r="B435" s="11"/>
      <c r="C435" s="17"/>
    </row>
    <row r="436" spans="2:3" x14ac:dyDescent="0.25">
      <c r="B436" s="11"/>
      <c r="C436" s="17"/>
    </row>
    <row r="437" spans="2:3" x14ac:dyDescent="0.25">
      <c r="B437" s="11"/>
      <c r="C437" s="17"/>
    </row>
    <row r="438" spans="2:3" x14ac:dyDescent="0.25">
      <c r="B438" s="11"/>
      <c r="C438" s="17"/>
    </row>
    <row r="439" spans="2:3" x14ac:dyDescent="0.25">
      <c r="B439" s="11"/>
      <c r="C439" s="17"/>
    </row>
    <row r="440" spans="2:3" x14ac:dyDescent="0.25">
      <c r="B440" s="11"/>
      <c r="C440" s="17"/>
    </row>
    <row r="441" spans="2:3" x14ac:dyDescent="0.25">
      <c r="B441" s="11"/>
      <c r="C441" s="17"/>
    </row>
    <row r="442" spans="2:3" x14ac:dyDescent="0.25">
      <c r="B442" s="11"/>
      <c r="C442" s="17"/>
    </row>
    <row r="443" spans="2:3" x14ac:dyDescent="0.25">
      <c r="B443" s="11"/>
      <c r="C443" s="17"/>
    </row>
    <row r="444" spans="2:3" x14ac:dyDescent="0.25">
      <c r="B444" s="11"/>
      <c r="C444" s="17"/>
    </row>
    <row r="445" spans="2:3" x14ac:dyDescent="0.25">
      <c r="B445" s="11"/>
      <c r="C445" s="17"/>
    </row>
    <row r="446" spans="2:3" x14ac:dyDescent="0.25">
      <c r="B446" s="11"/>
      <c r="C446" s="17"/>
    </row>
    <row r="447" spans="2:3" x14ac:dyDescent="0.25">
      <c r="B447" s="11"/>
      <c r="C447" s="17"/>
    </row>
    <row r="448" spans="2:3" x14ac:dyDescent="0.25">
      <c r="B448" s="11"/>
      <c r="C448" s="17"/>
    </row>
    <row r="449" spans="2:3" x14ac:dyDescent="0.25">
      <c r="B449" s="11"/>
      <c r="C449" s="17"/>
    </row>
    <row r="450" spans="2:3" x14ac:dyDescent="0.25">
      <c r="B450" s="11"/>
      <c r="C450" s="17"/>
    </row>
    <row r="451" spans="2:3" x14ac:dyDescent="0.25">
      <c r="B451" s="11"/>
      <c r="C451" s="17"/>
    </row>
    <row r="452" spans="2:3" x14ac:dyDescent="0.25">
      <c r="B452" s="11"/>
      <c r="C452" s="17"/>
    </row>
    <row r="453" spans="2:3" x14ac:dyDescent="0.25">
      <c r="B453" s="11"/>
      <c r="C453" s="17"/>
    </row>
    <row r="454" spans="2:3" x14ac:dyDescent="0.25">
      <c r="B454" s="11"/>
      <c r="C454" s="17"/>
    </row>
    <row r="455" spans="2:3" x14ac:dyDescent="0.25">
      <c r="B455" s="11"/>
      <c r="C455" s="17"/>
    </row>
    <row r="456" spans="2:3" x14ac:dyDescent="0.25">
      <c r="B456" s="11"/>
      <c r="C456" s="17"/>
    </row>
    <row r="457" spans="2:3" x14ac:dyDescent="0.25">
      <c r="B457" s="11"/>
      <c r="C457" s="17"/>
    </row>
    <row r="458" spans="2:3" x14ac:dyDescent="0.25">
      <c r="B458" s="11"/>
      <c r="C458" s="17"/>
    </row>
    <row r="459" spans="2:3" x14ac:dyDescent="0.25">
      <c r="B459" s="11"/>
      <c r="C459" s="17"/>
    </row>
    <row r="460" spans="2:3" x14ac:dyDescent="0.25">
      <c r="B460" s="11"/>
      <c r="C460" s="17"/>
    </row>
    <row r="461" spans="2:3" x14ac:dyDescent="0.25">
      <c r="B461" s="11"/>
      <c r="C461" s="17"/>
    </row>
    <row r="462" spans="2:3" x14ac:dyDescent="0.25">
      <c r="B462" s="11"/>
      <c r="C462" s="17"/>
    </row>
    <row r="463" spans="2:3" x14ac:dyDescent="0.25">
      <c r="B463" s="11"/>
      <c r="C463" s="17"/>
    </row>
    <row r="464" spans="2:3" x14ac:dyDescent="0.25">
      <c r="B464" s="11"/>
      <c r="C464" s="17"/>
    </row>
    <row r="465" spans="2:3" x14ac:dyDescent="0.25">
      <c r="B465" s="11"/>
      <c r="C465" s="17"/>
    </row>
    <row r="466" spans="2:3" x14ac:dyDescent="0.25">
      <c r="B466" s="11"/>
      <c r="C466" s="17"/>
    </row>
    <row r="467" spans="2:3" x14ac:dyDescent="0.25">
      <c r="B467" s="11"/>
      <c r="C467" s="17"/>
    </row>
    <row r="468" spans="2:3" x14ac:dyDescent="0.25">
      <c r="B468" s="11"/>
      <c r="C468" s="17"/>
    </row>
    <row r="469" spans="2:3" x14ac:dyDescent="0.25">
      <c r="B469" s="11"/>
      <c r="C469" s="17"/>
    </row>
    <row r="470" spans="2:3" x14ac:dyDescent="0.25">
      <c r="B470" s="11"/>
      <c r="C470" s="17"/>
    </row>
    <row r="471" spans="2:3" x14ac:dyDescent="0.25">
      <c r="B471" s="11"/>
      <c r="C471" s="17"/>
    </row>
    <row r="472" spans="2:3" x14ac:dyDescent="0.25">
      <c r="B472" s="11"/>
      <c r="C472" s="17"/>
    </row>
    <row r="473" spans="2:3" x14ac:dyDescent="0.25">
      <c r="B473" s="11"/>
      <c r="C473" s="17"/>
    </row>
    <row r="474" spans="2:3" x14ac:dyDescent="0.25">
      <c r="B474" s="11"/>
      <c r="C474" s="17"/>
    </row>
    <row r="475" spans="2:3" x14ac:dyDescent="0.25">
      <c r="B475" s="11"/>
      <c r="C475" s="17"/>
    </row>
    <row r="476" spans="2:3" x14ac:dyDescent="0.25">
      <c r="B476" s="11"/>
      <c r="C476" s="17"/>
    </row>
    <row r="477" spans="2:3" x14ac:dyDescent="0.25">
      <c r="B477" s="11"/>
      <c r="C477" s="17"/>
    </row>
    <row r="478" spans="2:3" x14ac:dyDescent="0.25">
      <c r="B478" s="11"/>
      <c r="C478" s="17"/>
    </row>
    <row r="479" spans="2:3" x14ac:dyDescent="0.25">
      <c r="B479" s="11"/>
      <c r="C479" s="17"/>
    </row>
    <row r="480" spans="2:3" x14ac:dyDescent="0.25">
      <c r="B480" s="11"/>
      <c r="C480" s="17"/>
    </row>
    <row r="481" spans="2:3" x14ac:dyDescent="0.25">
      <c r="B481" s="11"/>
      <c r="C481" s="17"/>
    </row>
    <row r="482" spans="2:3" x14ac:dyDescent="0.25">
      <c r="B482" s="11"/>
      <c r="C482" s="17"/>
    </row>
    <row r="483" spans="2:3" x14ac:dyDescent="0.25">
      <c r="B483" s="11"/>
      <c r="C483" s="17"/>
    </row>
    <row r="484" spans="2:3" x14ac:dyDescent="0.25">
      <c r="B484" s="11"/>
      <c r="C484" s="17"/>
    </row>
    <row r="485" spans="2:3" x14ac:dyDescent="0.25">
      <c r="B485" s="11"/>
      <c r="C485" s="17"/>
    </row>
    <row r="486" spans="2:3" x14ac:dyDescent="0.25">
      <c r="B486" s="11"/>
      <c r="C486" s="17"/>
    </row>
    <row r="487" spans="2:3" x14ac:dyDescent="0.25">
      <c r="B487" s="11"/>
      <c r="C487" s="17"/>
    </row>
    <row r="488" spans="2:3" x14ac:dyDescent="0.25">
      <c r="B488" s="11"/>
      <c r="C488" s="17"/>
    </row>
    <row r="489" spans="2:3" x14ac:dyDescent="0.25">
      <c r="B489" s="11"/>
      <c r="C489" s="17"/>
    </row>
    <row r="490" spans="2:3" x14ac:dyDescent="0.25">
      <c r="B490" s="11"/>
      <c r="C490" s="17"/>
    </row>
    <row r="491" spans="2:3" x14ac:dyDescent="0.25">
      <c r="B491" s="11"/>
      <c r="C491" s="17"/>
    </row>
    <row r="492" spans="2:3" x14ac:dyDescent="0.25">
      <c r="B492" s="11"/>
      <c r="C492" s="17"/>
    </row>
    <row r="493" spans="2:3" x14ac:dyDescent="0.25">
      <c r="B493" s="11"/>
      <c r="C493" s="17"/>
    </row>
    <row r="494" spans="2:3" x14ac:dyDescent="0.25">
      <c r="B494" s="11"/>
      <c r="C494" s="17"/>
    </row>
    <row r="495" spans="2:3" x14ac:dyDescent="0.25">
      <c r="B495" s="11"/>
      <c r="C495" s="17"/>
    </row>
    <row r="496" spans="2:3" x14ac:dyDescent="0.25">
      <c r="B496" s="11"/>
      <c r="C496" s="17"/>
    </row>
    <row r="497" spans="2:3" x14ac:dyDescent="0.25">
      <c r="B497" s="11"/>
      <c r="C497" s="17"/>
    </row>
    <row r="498" spans="2:3" x14ac:dyDescent="0.25">
      <c r="B498" s="11"/>
      <c r="C498" s="17"/>
    </row>
    <row r="499" spans="2:3" x14ac:dyDescent="0.25">
      <c r="B499" s="11"/>
      <c r="C499" s="17"/>
    </row>
    <row r="500" spans="2:3" x14ac:dyDescent="0.25">
      <c r="B500" s="11"/>
      <c r="C500" s="17"/>
    </row>
    <row r="501" spans="2:3" x14ac:dyDescent="0.25">
      <c r="B501" s="11"/>
      <c r="C501" s="17"/>
    </row>
    <row r="502" spans="2:3" x14ac:dyDescent="0.25">
      <c r="B502" s="11"/>
      <c r="C502" s="17"/>
    </row>
    <row r="503" spans="2:3" x14ac:dyDescent="0.25">
      <c r="B503" s="11"/>
      <c r="C503" s="17"/>
    </row>
    <row r="504" spans="2:3" x14ac:dyDescent="0.25">
      <c r="B504" s="11"/>
      <c r="C504" s="17"/>
    </row>
    <row r="505" spans="2:3" x14ac:dyDescent="0.25">
      <c r="B505" s="11"/>
      <c r="C505" s="17"/>
    </row>
    <row r="506" spans="2:3" x14ac:dyDescent="0.25">
      <c r="B506" s="11"/>
      <c r="C506" s="17"/>
    </row>
    <row r="507" spans="2:3" x14ac:dyDescent="0.25">
      <c r="B507" s="11"/>
      <c r="C507" s="17"/>
    </row>
    <row r="508" spans="2:3" x14ac:dyDescent="0.25">
      <c r="B508" s="11"/>
      <c r="C508" s="17"/>
    </row>
    <row r="509" spans="2:3" x14ac:dyDescent="0.25">
      <c r="B509" s="11"/>
      <c r="C509" s="17"/>
    </row>
    <row r="510" spans="2:3" x14ac:dyDescent="0.25">
      <c r="B510" s="11"/>
      <c r="C510" s="17"/>
    </row>
    <row r="511" spans="2:3" x14ac:dyDescent="0.25">
      <c r="B511" s="11"/>
      <c r="C511" s="17"/>
    </row>
    <row r="512" spans="2:3" x14ac:dyDescent="0.25">
      <c r="B512" s="11"/>
      <c r="C512" s="17"/>
    </row>
    <row r="513" spans="2:3" x14ac:dyDescent="0.25">
      <c r="B513" s="11"/>
      <c r="C513" s="17"/>
    </row>
    <row r="514" spans="2:3" x14ac:dyDescent="0.25">
      <c r="B514" s="11"/>
      <c r="C514" s="17"/>
    </row>
    <row r="515" spans="2:3" x14ac:dyDescent="0.25">
      <c r="B515" s="11"/>
      <c r="C515" s="17"/>
    </row>
    <row r="516" spans="2:3" x14ac:dyDescent="0.25">
      <c r="B516" s="11"/>
      <c r="C516" s="17"/>
    </row>
    <row r="517" spans="2:3" x14ac:dyDescent="0.25">
      <c r="B517" s="11"/>
      <c r="C517" s="17"/>
    </row>
    <row r="518" spans="2:3" x14ac:dyDescent="0.25">
      <c r="B518" s="11"/>
      <c r="C518" s="17"/>
    </row>
    <row r="519" spans="2:3" x14ac:dyDescent="0.25">
      <c r="B519" s="11"/>
      <c r="C519" s="17"/>
    </row>
    <row r="520" spans="2:3" x14ac:dyDescent="0.25">
      <c r="B520" s="11"/>
      <c r="C520" s="17"/>
    </row>
    <row r="521" spans="2:3" x14ac:dyDescent="0.25">
      <c r="B521" s="11"/>
      <c r="C521" s="17"/>
    </row>
    <row r="522" spans="2:3" x14ac:dyDescent="0.25">
      <c r="B522" s="11"/>
      <c r="C522" s="17"/>
    </row>
    <row r="523" spans="2:3" x14ac:dyDescent="0.25">
      <c r="B523" s="11"/>
      <c r="C523" s="17"/>
    </row>
    <row r="524" spans="2:3" x14ac:dyDescent="0.25">
      <c r="B524" s="11"/>
      <c r="C524" s="17"/>
    </row>
    <row r="525" spans="2:3" x14ac:dyDescent="0.25">
      <c r="B525" s="11"/>
      <c r="C525" s="17"/>
    </row>
    <row r="526" spans="2:3" x14ac:dyDescent="0.25">
      <c r="B526" s="11"/>
      <c r="C526" s="17"/>
    </row>
    <row r="527" spans="2:3" x14ac:dyDescent="0.25">
      <c r="B527" s="11"/>
      <c r="C527" s="17"/>
    </row>
    <row r="528" spans="2:3" x14ac:dyDescent="0.25">
      <c r="B528" s="11"/>
      <c r="C528" s="17"/>
    </row>
    <row r="529" spans="2:3" x14ac:dyDescent="0.25">
      <c r="B529" s="11"/>
      <c r="C529" s="17"/>
    </row>
    <row r="530" spans="2:3" x14ac:dyDescent="0.25">
      <c r="B530" s="11"/>
      <c r="C530" s="17"/>
    </row>
    <row r="531" spans="2:3" x14ac:dyDescent="0.25">
      <c r="B531" s="11"/>
      <c r="C531" s="17"/>
    </row>
    <row r="532" spans="2:3" x14ac:dyDescent="0.25">
      <c r="B532" s="11"/>
      <c r="C532" s="17"/>
    </row>
    <row r="533" spans="2:3" x14ac:dyDescent="0.25">
      <c r="B533" s="11"/>
      <c r="C533" s="17"/>
    </row>
    <row r="534" spans="2:3" x14ac:dyDescent="0.25">
      <c r="B534" s="11"/>
      <c r="C534" s="17"/>
    </row>
    <row r="535" spans="2:3" x14ac:dyDescent="0.25">
      <c r="B535" s="11"/>
      <c r="C535" s="17"/>
    </row>
    <row r="536" spans="2:3" x14ac:dyDescent="0.25">
      <c r="B536" s="11"/>
      <c r="C536" s="17"/>
    </row>
    <row r="537" spans="2:3" x14ac:dyDescent="0.25">
      <c r="B537" s="11"/>
      <c r="C537" s="17"/>
    </row>
    <row r="538" spans="2:3" x14ac:dyDescent="0.25">
      <c r="B538" s="11"/>
      <c r="C538" s="17"/>
    </row>
    <row r="539" spans="2:3" x14ac:dyDescent="0.25">
      <c r="B539" s="11"/>
      <c r="C539" s="17"/>
    </row>
    <row r="540" spans="2:3" x14ac:dyDescent="0.25">
      <c r="B540" s="11"/>
      <c r="C540" s="17"/>
    </row>
    <row r="541" spans="2:3" x14ac:dyDescent="0.25">
      <c r="B541" s="11"/>
      <c r="C541" s="17"/>
    </row>
    <row r="542" spans="2:3" x14ac:dyDescent="0.25">
      <c r="B542" s="11"/>
      <c r="C542" s="17"/>
    </row>
    <row r="543" spans="2:3" x14ac:dyDescent="0.25">
      <c r="B543" s="11"/>
      <c r="C543" s="17"/>
    </row>
    <row r="544" spans="2:3" x14ac:dyDescent="0.25">
      <c r="B544" s="11"/>
      <c r="C544" s="17"/>
    </row>
    <row r="545" spans="2:3" x14ac:dyDescent="0.25">
      <c r="B545" s="11"/>
      <c r="C545" s="17"/>
    </row>
    <row r="546" spans="2:3" x14ac:dyDescent="0.25">
      <c r="B546" s="11"/>
      <c r="C546" s="17"/>
    </row>
    <row r="547" spans="2:3" x14ac:dyDescent="0.25">
      <c r="B547" s="11"/>
      <c r="C547" s="17"/>
    </row>
    <row r="548" spans="2:3" x14ac:dyDescent="0.25">
      <c r="B548" s="11"/>
      <c r="C548" s="17"/>
    </row>
    <row r="549" spans="2:3" x14ac:dyDescent="0.25">
      <c r="B549" s="11"/>
      <c r="C549" s="17"/>
    </row>
    <row r="550" spans="2:3" x14ac:dyDescent="0.25">
      <c r="B550" s="11"/>
      <c r="C550" s="17"/>
    </row>
    <row r="551" spans="2:3" x14ac:dyDescent="0.25">
      <c r="B551" s="11"/>
      <c r="C551" s="17"/>
    </row>
    <row r="552" spans="2:3" x14ac:dyDescent="0.25">
      <c r="B552" s="11"/>
      <c r="C552" s="17"/>
    </row>
    <row r="553" spans="2:3" x14ac:dyDescent="0.25">
      <c r="B553" s="11"/>
      <c r="C553" s="17"/>
    </row>
    <row r="554" spans="2:3" x14ac:dyDescent="0.25">
      <c r="B554" s="11"/>
      <c r="C554" s="17"/>
    </row>
    <row r="555" spans="2:3" x14ac:dyDescent="0.25">
      <c r="B555" s="11"/>
      <c r="C555" s="17"/>
    </row>
    <row r="556" spans="2:3" x14ac:dyDescent="0.25">
      <c r="B556" s="11"/>
      <c r="C556" s="17"/>
    </row>
    <row r="557" spans="2:3" x14ac:dyDescent="0.25">
      <c r="B557" s="11"/>
      <c r="C557" s="17"/>
    </row>
    <row r="558" spans="2:3" x14ac:dyDescent="0.25">
      <c r="B558" s="11"/>
      <c r="C558" s="17"/>
    </row>
    <row r="559" spans="2:3" x14ac:dyDescent="0.25">
      <c r="B559" s="11"/>
      <c r="C559" s="17"/>
    </row>
    <row r="560" spans="2:3" x14ac:dyDescent="0.25">
      <c r="B560" s="11"/>
      <c r="C560" s="17"/>
    </row>
    <row r="561" spans="2:3" x14ac:dyDescent="0.25">
      <c r="B561" s="11"/>
      <c r="C561" s="17"/>
    </row>
    <row r="562" spans="2:3" x14ac:dyDescent="0.25">
      <c r="B562" s="11"/>
      <c r="C562" s="17"/>
    </row>
    <row r="563" spans="2:3" x14ac:dyDescent="0.25">
      <c r="B563" s="11"/>
      <c r="C563" s="17"/>
    </row>
    <row r="564" spans="2:3" x14ac:dyDescent="0.25">
      <c r="B564" s="11"/>
      <c r="C564" s="17"/>
    </row>
    <row r="565" spans="2:3" x14ac:dyDescent="0.25">
      <c r="B565" s="11"/>
      <c r="C565" s="17"/>
    </row>
    <row r="566" spans="2:3" x14ac:dyDescent="0.25">
      <c r="B566" s="11"/>
      <c r="C566" s="17"/>
    </row>
    <row r="567" spans="2:3" x14ac:dyDescent="0.25">
      <c r="B567" s="11"/>
      <c r="C567" s="17"/>
    </row>
    <row r="568" spans="2:3" x14ac:dyDescent="0.25">
      <c r="B568" s="11"/>
      <c r="C568" s="17"/>
    </row>
    <row r="569" spans="2:3" x14ac:dyDescent="0.25">
      <c r="B569" s="11"/>
      <c r="C569" s="17"/>
    </row>
    <row r="570" spans="2:3" x14ac:dyDescent="0.25">
      <c r="B570" s="11"/>
      <c r="C570" s="17"/>
    </row>
    <row r="571" spans="2:3" x14ac:dyDescent="0.25">
      <c r="B571" s="11"/>
      <c r="C571" s="17"/>
    </row>
    <row r="572" spans="2:3" x14ac:dyDescent="0.25">
      <c r="B572" s="11"/>
      <c r="C572" s="17"/>
    </row>
    <row r="573" spans="2:3" x14ac:dyDescent="0.25">
      <c r="B573" s="11"/>
      <c r="C573" s="17"/>
    </row>
    <row r="574" spans="2:3" x14ac:dyDescent="0.25">
      <c r="B574" s="11"/>
      <c r="C574" s="17"/>
    </row>
    <row r="575" spans="2:3" x14ac:dyDescent="0.25">
      <c r="B575" s="11"/>
      <c r="C575" s="17"/>
    </row>
    <row r="576" spans="2:3" x14ac:dyDescent="0.25">
      <c r="B576" s="11"/>
      <c r="C576" s="17"/>
    </row>
    <row r="577" spans="2:3" x14ac:dyDescent="0.25">
      <c r="B577" s="11"/>
      <c r="C577" s="17"/>
    </row>
    <row r="578" spans="2:3" x14ac:dyDescent="0.25">
      <c r="B578" s="11"/>
      <c r="C578" s="17"/>
    </row>
    <row r="579" spans="2:3" x14ac:dyDescent="0.25">
      <c r="B579" s="11"/>
      <c r="C579" s="17"/>
    </row>
    <row r="580" spans="2:3" x14ac:dyDescent="0.25">
      <c r="B580" s="11"/>
      <c r="C580" s="17"/>
    </row>
    <row r="581" spans="2:3" x14ac:dyDescent="0.25">
      <c r="B581" s="11"/>
      <c r="C581" s="17"/>
    </row>
    <row r="582" spans="2:3" x14ac:dyDescent="0.25">
      <c r="B582" s="11"/>
      <c r="C582" s="17"/>
    </row>
    <row r="583" spans="2:3" x14ac:dyDescent="0.25">
      <c r="B583" s="11"/>
      <c r="C583" s="17"/>
    </row>
    <row r="584" spans="2:3" x14ac:dyDescent="0.25">
      <c r="B584" s="11"/>
      <c r="C584" s="17"/>
    </row>
    <row r="585" spans="2:3" x14ac:dyDescent="0.25">
      <c r="B585" s="11"/>
      <c r="C585" s="17"/>
    </row>
    <row r="586" spans="2:3" x14ac:dyDescent="0.25">
      <c r="B586" s="11"/>
      <c r="C586" s="17"/>
    </row>
    <row r="587" spans="2:3" x14ac:dyDescent="0.25">
      <c r="B587" s="11"/>
      <c r="C587" s="17"/>
    </row>
    <row r="588" spans="2:3" x14ac:dyDescent="0.25">
      <c r="B588" s="11"/>
      <c r="C588" s="17"/>
    </row>
    <row r="589" spans="2:3" x14ac:dyDescent="0.25">
      <c r="B589" s="11"/>
      <c r="C589" s="17"/>
    </row>
    <row r="590" spans="2:3" x14ac:dyDescent="0.25">
      <c r="B590" s="11"/>
      <c r="C590" s="17"/>
    </row>
    <row r="591" spans="2:3" x14ac:dyDescent="0.25">
      <c r="B591" s="11"/>
      <c r="C591" s="17"/>
    </row>
    <row r="592" spans="2:3" x14ac:dyDescent="0.25">
      <c r="B592" s="11"/>
      <c r="C592" s="17"/>
    </row>
    <row r="593" spans="2:3" x14ac:dyDescent="0.25">
      <c r="B593" s="11"/>
      <c r="C593" s="17"/>
    </row>
    <row r="594" spans="2:3" x14ac:dyDescent="0.25">
      <c r="B594" s="11"/>
      <c r="C594" s="17"/>
    </row>
    <row r="595" spans="2:3" x14ac:dyDescent="0.25">
      <c r="B595" s="11"/>
      <c r="C595" s="17"/>
    </row>
    <row r="596" spans="2:3" x14ac:dyDescent="0.25">
      <c r="B596" s="11"/>
      <c r="C596" s="17"/>
    </row>
    <row r="597" spans="2:3" x14ac:dyDescent="0.25">
      <c r="B597" s="11"/>
      <c r="C597" s="17"/>
    </row>
    <row r="598" spans="2:3" x14ac:dyDescent="0.25">
      <c r="B598" s="11"/>
      <c r="C598" s="17"/>
    </row>
    <row r="599" spans="2:3" x14ac:dyDescent="0.25">
      <c r="B599" s="11"/>
      <c r="C599" s="17"/>
    </row>
    <row r="600" spans="2:3" x14ac:dyDescent="0.25">
      <c r="B600" s="11"/>
      <c r="C600" s="17"/>
    </row>
    <row r="601" spans="2:3" x14ac:dyDescent="0.25">
      <c r="B601" s="11"/>
      <c r="C601" s="17"/>
    </row>
    <row r="602" spans="2:3" x14ac:dyDescent="0.25">
      <c r="B602" s="11"/>
      <c r="C602" s="17"/>
    </row>
    <row r="603" spans="2:3" x14ac:dyDescent="0.25">
      <c r="B603" s="11"/>
      <c r="C603" s="17"/>
    </row>
    <row r="604" spans="2:3" x14ac:dyDescent="0.25">
      <c r="B604" s="11"/>
      <c r="C604" s="17"/>
    </row>
    <row r="605" spans="2:3" x14ac:dyDescent="0.25">
      <c r="B605" s="11"/>
      <c r="C605" s="17"/>
    </row>
    <row r="606" spans="2:3" x14ac:dyDescent="0.25">
      <c r="B606" s="11"/>
      <c r="C606" s="17"/>
    </row>
    <row r="607" spans="2:3" x14ac:dyDescent="0.25">
      <c r="B607" s="11"/>
      <c r="C607" s="17"/>
    </row>
    <row r="608" spans="2:3" x14ac:dyDescent="0.25">
      <c r="B608" s="11"/>
      <c r="C608" s="17"/>
    </row>
    <row r="609" spans="2:3" x14ac:dyDescent="0.25">
      <c r="B609" s="11"/>
      <c r="C609" s="17"/>
    </row>
    <row r="610" spans="2:3" x14ac:dyDescent="0.25">
      <c r="B610" s="11"/>
      <c r="C610" s="17"/>
    </row>
    <row r="611" spans="2:3" x14ac:dyDescent="0.25">
      <c r="B611" s="11"/>
      <c r="C611" s="17"/>
    </row>
    <row r="612" spans="2:3" x14ac:dyDescent="0.25">
      <c r="B612" s="11"/>
      <c r="C612" s="17"/>
    </row>
    <row r="613" spans="2:3" x14ac:dyDescent="0.25">
      <c r="B613" s="11"/>
      <c r="C613" s="17"/>
    </row>
    <row r="614" spans="2:3" x14ac:dyDescent="0.25">
      <c r="B614" s="11"/>
      <c r="C614" s="17"/>
    </row>
    <row r="615" spans="2:3" x14ac:dyDescent="0.25">
      <c r="B615" s="11"/>
      <c r="C615" s="17"/>
    </row>
    <row r="616" spans="2:3" x14ac:dyDescent="0.25">
      <c r="B616" s="11"/>
      <c r="C616" s="17"/>
    </row>
    <row r="617" spans="2:3" x14ac:dyDescent="0.25">
      <c r="B617" s="11"/>
      <c r="C617" s="17"/>
    </row>
    <row r="618" spans="2:3" x14ac:dyDescent="0.25">
      <c r="B618" s="11"/>
      <c r="C618" s="17"/>
    </row>
    <row r="619" spans="2:3" x14ac:dyDescent="0.25">
      <c r="B619" s="11"/>
      <c r="C619" s="17"/>
    </row>
    <row r="620" spans="2:3" x14ac:dyDescent="0.25">
      <c r="B620" s="11"/>
      <c r="C620" s="17"/>
    </row>
    <row r="621" spans="2:3" x14ac:dyDescent="0.25">
      <c r="B621" s="11"/>
      <c r="C621" s="17"/>
    </row>
    <row r="622" spans="2:3" x14ac:dyDescent="0.25">
      <c r="B622" s="11"/>
      <c r="C622" s="17"/>
    </row>
    <row r="623" spans="2:3" x14ac:dyDescent="0.25">
      <c r="B623" s="11"/>
      <c r="C623" s="17"/>
    </row>
    <row r="624" spans="2:3" x14ac:dyDescent="0.25">
      <c r="B624" s="11"/>
      <c r="C624" s="17"/>
    </row>
    <row r="625" spans="2:3" x14ac:dyDescent="0.25">
      <c r="B625" s="11"/>
      <c r="C625" s="17"/>
    </row>
    <row r="626" spans="2:3" x14ac:dyDescent="0.25">
      <c r="B626" s="11"/>
      <c r="C626" s="17"/>
    </row>
    <row r="627" spans="2:3" x14ac:dyDescent="0.25">
      <c r="B627" s="11"/>
      <c r="C627" s="17"/>
    </row>
    <row r="628" spans="2:3" x14ac:dyDescent="0.25">
      <c r="B628" s="11"/>
      <c r="C628" s="17"/>
    </row>
    <row r="629" spans="2:3" x14ac:dyDescent="0.25">
      <c r="B629" s="11"/>
      <c r="C629" s="17"/>
    </row>
    <row r="630" spans="2:3" x14ac:dyDescent="0.25">
      <c r="B630" s="11"/>
      <c r="C630" s="17"/>
    </row>
    <row r="631" spans="2:3" x14ac:dyDescent="0.25">
      <c r="B631" s="11"/>
      <c r="C631" s="17"/>
    </row>
    <row r="632" spans="2:3" x14ac:dyDescent="0.25">
      <c r="B632" s="11"/>
      <c r="C632" s="17"/>
    </row>
    <row r="633" spans="2:3" x14ac:dyDescent="0.25">
      <c r="B633" s="11"/>
      <c r="C633" s="17"/>
    </row>
    <row r="634" spans="2:3" x14ac:dyDescent="0.25">
      <c r="B634" s="11"/>
      <c r="C634" s="17"/>
    </row>
    <row r="635" spans="2:3" x14ac:dyDescent="0.25">
      <c r="B635" s="11"/>
      <c r="C635" s="17"/>
    </row>
    <row r="636" spans="2:3" x14ac:dyDescent="0.25">
      <c r="B636" s="11"/>
      <c r="C636" s="17"/>
    </row>
    <row r="637" spans="2:3" x14ac:dyDescent="0.25">
      <c r="B637" s="11"/>
      <c r="C637" s="17"/>
    </row>
    <row r="638" spans="2:3" x14ac:dyDescent="0.25">
      <c r="B638" s="11"/>
      <c r="C638" s="17"/>
    </row>
    <row r="639" spans="2:3" x14ac:dyDescent="0.25">
      <c r="B639" s="11"/>
      <c r="C639" s="17"/>
    </row>
    <row r="640" spans="2:3" x14ac:dyDescent="0.25">
      <c r="B640" s="11"/>
      <c r="C640" s="17"/>
    </row>
    <row r="641" spans="2:3" x14ac:dyDescent="0.25">
      <c r="B641" s="11"/>
      <c r="C641" s="17"/>
    </row>
    <row r="642" spans="2:3" x14ac:dyDescent="0.25">
      <c r="B642" s="11"/>
      <c r="C642" s="17"/>
    </row>
    <row r="643" spans="2:3" x14ac:dyDescent="0.25">
      <c r="B643" s="11"/>
      <c r="C643" s="17"/>
    </row>
    <row r="644" spans="2:3" x14ac:dyDescent="0.25">
      <c r="B644" s="11"/>
      <c r="C644" s="17"/>
    </row>
    <row r="645" spans="2:3" x14ac:dyDescent="0.25">
      <c r="B645" s="11"/>
      <c r="C645" s="17"/>
    </row>
    <row r="646" spans="2:3" x14ac:dyDescent="0.25">
      <c r="B646" s="11"/>
      <c r="C646" s="17"/>
    </row>
    <row r="647" spans="2:3" x14ac:dyDescent="0.25">
      <c r="B647" s="11"/>
      <c r="C647" s="17"/>
    </row>
    <row r="648" spans="2:3" x14ac:dyDescent="0.25">
      <c r="B648" s="11"/>
      <c r="C648" s="17"/>
    </row>
    <row r="649" spans="2:3" x14ac:dyDescent="0.25">
      <c r="B649" s="11"/>
      <c r="C649" s="17"/>
    </row>
    <row r="650" spans="2:3" x14ac:dyDescent="0.25">
      <c r="B650" s="11"/>
      <c r="C650" s="17"/>
    </row>
    <row r="651" spans="2:3" x14ac:dyDescent="0.25">
      <c r="B651" s="11"/>
      <c r="C651" s="17"/>
    </row>
    <row r="652" spans="2:3" x14ac:dyDescent="0.25">
      <c r="B652" s="11"/>
      <c r="C652" s="17"/>
    </row>
    <row r="653" spans="2:3" x14ac:dyDescent="0.25">
      <c r="B653" s="11"/>
      <c r="C653" s="17"/>
    </row>
    <row r="654" spans="2:3" x14ac:dyDescent="0.25">
      <c r="B654" s="11"/>
      <c r="C654" s="17"/>
    </row>
    <row r="655" spans="2:3" x14ac:dyDescent="0.25">
      <c r="B655" s="11"/>
      <c r="C655" s="17"/>
    </row>
    <row r="656" spans="2:3" x14ac:dyDescent="0.25">
      <c r="B656" s="11"/>
      <c r="C656" s="17"/>
    </row>
    <row r="657" spans="2:3" x14ac:dyDescent="0.25">
      <c r="B657" s="11"/>
      <c r="C657" s="17"/>
    </row>
    <row r="658" spans="2:3" x14ac:dyDescent="0.25">
      <c r="B658" s="11"/>
      <c r="C658" s="17"/>
    </row>
    <row r="659" spans="2:3" x14ac:dyDescent="0.25">
      <c r="B659" s="11"/>
      <c r="C659" s="17"/>
    </row>
    <row r="660" spans="2:3" x14ac:dyDescent="0.25">
      <c r="B660" s="11"/>
      <c r="C660" s="17"/>
    </row>
    <row r="661" spans="2:3" x14ac:dyDescent="0.25">
      <c r="B661" s="11"/>
      <c r="C661" s="17"/>
    </row>
    <row r="662" spans="2:3" x14ac:dyDescent="0.25">
      <c r="B662" s="11"/>
      <c r="C662" s="17"/>
    </row>
    <row r="663" spans="2:3" x14ac:dyDescent="0.25">
      <c r="B663" s="11"/>
      <c r="C663" s="17"/>
    </row>
    <row r="664" spans="2:3" x14ac:dyDescent="0.25">
      <c r="B664" s="11"/>
      <c r="C664" s="17"/>
    </row>
    <row r="665" spans="2:3" x14ac:dyDescent="0.25">
      <c r="B665" s="11"/>
      <c r="C665" s="17"/>
    </row>
    <row r="666" spans="2:3" x14ac:dyDescent="0.25">
      <c r="B666" s="11"/>
      <c r="C666" s="17"/>
    </row>
    <row r="667" spans="2:3" x14ac:dyDescent="0.25">
      <c r="B667" s="11"/>
      <c r="C667" s="17"/>
    </row>
    <row r="668" spans="2:3" x14ac:dyDescent="0.25">
      <c r="B668" s="11"/>
      <c r="C668" s="17"/>
    </row>
    <row r="669" spans="2:3" x14ac:dyDescent="0.25">
      <c r="B669" s="11"/>
      <c r="C669" s="17"/>
    </row>
    <row r="670" spans="2:3" x14ac:dyDescent="0.25">
      <c r="B670" s="11"/>
      <c r="C670" s="17"/>
    </row>
    <row r="671" spans="2:3" x14ac:dyDescent="0.25">
      <c r="B671" s="11"/>
      <c r="C671" s="17"/>
    </row>
    <row r="672" spans="2:3" x14ac:dyDescent="0.25">
      <c r="B672" s="11"/>
      <c r="C672" s="17"/>
    </row>
    <row r="673" spans="2:3" x14ac:dyDescent="0.25">
      <c r="B673" s="11"/>
      <c r="C673" s="17"/>
    </row>
    <row r="674" spans="2:3" x14ac:dyDescent="0.25">
      <c r="B674" s="11"/>
      <c r="C674" s="17"/>
    </row>
    <row r="675" spans="2:3" x14ac:dyDescent="0.25">
      <c r="B675" s="11"/>
      <c r="C675" s="17"/>
    </row>
    <row r="676" spans="2:3" x14ac:dyDescent="0.25">
      <c r="B676" s="11"/>
      <c r="C676" s="17"/>
    </row>
    <row r="677" spans="2:3" x14ac:dyDescent="0.25">
      <c r="B677" s="11"/>
      <c r="C677" s="17"/>
    </row>
    <row r="678" spans="2:3" x14ac:dyDescent="0.25">
      <c r="B678" s="11"/>
      <c r="C678" s="17"/>
    </row>
    <row r="679" spans="2:3" x14ac:dyDescent="0.25">
      <c r="B679" s="11"/>
      <c r="C679" s="17"/>
    </row>
    <row r="680" spans="2:3" x14ac:dyDescent="0.25">
      <c r="B680" s="11"/>
      <c r="C680" s="17"/>
    </row>
    <row r="681" spans="2:3" x14ac:dyDescent="0.25">
      <c r="B681" s="11"/>
      <c r="C681" s="17"/>
    </row>
    <row r="682" spans="2:3" x14ac:dyDescent="0.25">
      <c r="B682" s="11"/>
      <c r="C682" s="17"/>
    </row>
    <row r="683" spans="2:3" x14ac:dyDescent="0.25">
      <c r="B683" s="11"/>
      <c r="C683" s="17"/>
    </row>
    <row r="684" spans="2:3" x14ac:dyDescent="0.25">
      <c r="B684" s="11"/>
      <c r="C684" s="17"/>
    </row>
    <row r="685" spans="2:3" x14ac:dyDescent="0.25">
      <c r="B685" s="11"/>
      <c r="C685" s="17"/>
    </row>
    <row r="686" spans="2:3" x14ac:dyDescent="0.25">
      <c r="B686" s="11"/>
      <c r="C686" s="17"/>
    </row>
    <row r="687" spans="2:3" x14ac:dyDescent="0.25">
      <c r="B687" s="11"/>
      <c r="C687" s="17"/>
    </row>
    <row r="688" spans="2:3" x14ac:dyDescent="0.25">
      <c r="B688" s="11"/>
      <c r="C688" s="17"/>
    </row>
    <row r="689" spans="2:3" x14ac:dyDescent="0.25">
      <c r="B689" s="11"/>
      <c r="C689" s="17"/>
    </row>
    <row r="690" spans="2:3" x14ac:dyDescent="0.25">
      <c r="B690" s="11"/>
      <c r="C690" s="17"/>
    </row>
    <row r="691" spans="2:3" x14ac:dyDescent="0.25">
      <c r="B691" s="11"/>
      <c r="C691" s="17"/>
    </row>
    <row r="692" spans="2:3" x14ac:dyDescent="0.25">
      <c r="B692" s="11"/>
      <c r="C692" s="17"/>
    </row>
    <row r="693" spans="2:3" x14ac:dyDescent="0.25">
      <c r="B693" s="11"/>
      <c r="C693" s="17"/>
    </row>
    <row r="694" spans="2:3" x14ac:dyDescent="0.25">
      <c r="B694" s="11"/>
      <c r="C694" s="17"/>
    </row>
    <row r="695" spans="2:3" x14ac:dyDescent="0.25">
      <c r="B695" s="11"/>
      <c r="C695" s="17"/>
    </row>
    <row r="696" spans="2:3" x14ac:dyDescent="0.25">
      <c r="B696" s="11"/>
      <c r="C696" s="17"/>
    </row>
    <row r="697" spans="2:3" x14ac:dyDescent="0.25">
      <c r="B697" s="11"/>
      <c r="C697" s="17"/>
    </row>
    <row r="698" spans="2:3" x14ac:dyDescent="0.25">
      <c r="B698" s="11"/>
      <c r="C698" s="17"/>
    </row>
    <row r="699" spans="2:3" x14ac:dyDescent="0.25">
      <c r="B699" s="11"/>
      <c r="C699" s="17"/>
    </row>
    <row r="700" spans="2:3" x14ac:dyDescent="0.25">
      <c r="B700" s="11"/>
      <c r="C700" s="17"/>
    </row>
    <row r="701" spans="2:3" x14ac:dyDescent="0.25">
      <c r="B701" s="11"/>
      <c r="C701" s="17"/>
    </row>
    <row r="702" spans="2:3" x14ac:dyDescent="0.25">
      <c r="B702" s="11"/>
      <c r="C702" s="17"/>
    </row>
    <row r="703" spans="2:3" x14ac:dyDescent="0.25">
      <c r="B703" s="11"/>
      <c r="C703" s="17"/>
    </row>
    <row r="704" spans="2:3" x14ac:dyDescent="0.25">
      <c r="B704" s="11"/>
      <c r="C704" s="17"/>
    </row>
    <row r="705" spans="2:3" x14ac:dyDescent="0.25">
      <c r="B705" s="11"/>
      <c r="C705" s="17"/>
    </row>
    <row r="706" spans="2:3" x14ac:dyDescent="0.25">
      <c r="B706" s="11"/>
      <c r="C706" s="17"/>
    </row>
    <row r="707" spans="2:3" x14ac:dyDescent="0.25">
      <c r="B707" s="11"/>
      <c r="C707" s="17"/>
    </row>
    <row r="708" spans="2:3" x14ac:dyDescent="0.25">
      <c r="B708" s="11"/>
      <c r="C708" s="17"/>
    </row>
    <row r="709" spans="2:3" x14ac:dyDescent="0.25">
      <c r="B709" s="11"/>
      <c r="C709" s="17"/>
    </row>
    <row r="710" spans="2:3" x14ac:dyDescent="0.25">
      <c r="B710" s="11"/>
      <c r="C710" s="17"/>
    </row>
    <row r="711" spans="2:3" x14ac:dyDescent="0.25">
      <c r="B711" s="11"/>
      <c r="C711" s="17"/>
    </row>
    <row r="712" spans="2:3" x14ac:dyDescent="0.25">
      <c r="B712" s="11"/>
      <c r="C712" s="17"/>
    </row>
    <row r="713" spans="2:3" x14ac:dyDescent="0.25">
      <c r="B713" s="11"/>
      <c r="C713" s="17"/>
    </row>
    <row r="714" spans="2:3" x14ac:dyDescent="0.25">
      <c r="B714" s="11"/>
      <c r="C714" s="17"/>
    </row>
    <row r="715" spans="2:3" x14ac:dyDescent="0.25">
      <c r="B715" s="11"/>
      <c r="C715" s="17"/>
    </row>
    <row r="716" spans="2:3" x14ac:dyDescent="0.25">
      <c r="B716" s="11"/>
      <c r="C716" s="17"/>
    </row>
    <row r="717" spans="2:3" x14ac:dyDescent="0.25">
      <c r="B717" s="11"/>
      <c r="C717" s="17"/>
    </row>
    <row r="718" spans="2:3" x14ac:dyDescent="0.25">
      <c r="B718" s="11"/>
      <c r="C718" s="17"/>
    </row>
    <row r="719" spans="2:3" x14ac:dyDescent="0.25">
      <c r="B719" s="11"/>
      <c r="C719" s="17"/>
    </row>
    <row r="720" spans="2:3" x14ac:dyDescent="0.25">
      <c r="B720" s="11"/>
      <c r="C720" s="17"/>
    </row>
    <row r="721" spans="2:3" x14ac:dyDescent="0.25">
      <c r="B721" s="11"/>
      <c r="C721" s="17"/>
    </row>
    <row r="722" spans="2:3" x14ac:dyDescent="0.25">
      <c r="B722" s="11"/>
      <c r="C722" s="17"/>
    </row>
    <row r="723" spans="2:3" x14ac:dyDescent="0.25">
      <c r="B723" s="11"/>
      <c r="C723" s="17"/>
    </row>
    <row r="724" spans="2:3" x14ac:dyDescent="0.25">
      <c r="B724" s="11"/>
      <c r="C724" s="17"/>
    </row>
    <row r="725" spans="2:3" x14ac:dyDescent="0.25">
      <c r="B725" s="11"/>
      <c r="C725" s="17"/>
    </row>
    <row r="726" spans="2:3" x14ac:dyDescent="0.25">
      <c r="B726" s="11"/>
      <c r="C726" s="17"/>
    </row>
    <row r="727" spans="2:3" x14ac:dyDescent="0.25">
      <c r="B727" s="11"/>
      <c r="C727" s="17"/>
    </row>
    <row r="728" spans="2:3" x14ac:dyDescent="0.25">
      <c r="B728" s="11"/>
      <c r="C728" s="17"/>
    </row>
    <row r="729" spans="2:3" x14ac:dyDescent="0.25">
      <c r="B729" s="11"/>
      <c r="C729" s="17"/>
    </row>
    <row r="730" spans="2:3" x14ac:dyDescent="0.25">
      <c r="B730" s="11"/>
      <c r="C730" s="17"/>
    </row>
    <row r="731" spans="2:3" x14ac:dyDescent="0.25">
      <c r="B731" s="11"/>
      <c r="C731" s="17"/>
    </row>
    <row r="732" spans="2:3" x14ac:dyDescent="0.25">
      <c r="B732" s="11"/>
      <c r="C732" s="17"/>
    </row>
    <row r="733" spans="2:3" x14ac:dyDescent="0.25">
      <c r="B733" s="11"/>
      <c r="C733" s="17"/>
    </row>
    <row r="734" spans="2:3" x14ac:dyDescent="0.25">
      <c r="B734" s="11"/>
      <c r="C734" s="17"/>
    </row>
    <row r="735" spans="2:3" x14ac:dyDescent="0.25">
      <c r="B735" s="11"/>
      <c r="C735" s="17"/>
    </row>
    <row r="736" spans="2:3" x14ac:dyDescent="0.25">
      <c r="B736" s="11"/>
      <c r="C736" s="17"/>
    </row>
    <row r="737" spans="2:3" x14ac:dyDescent="0.25">
      <c r="B737" s="11"/>
      <c r="C737" s="17"/>
    </row>
    <row r="738" spans="2:3" x14ac:dyDescent="0.25">
      <c r="B738" s="11"/>
      <c r="C738" s="17"/>
    </row>
    <row r="739" spans="2:3" x14ac:dyDescent="0.25">
      <c r="B739" s="11"/>
      <c r="C739" s="17"/>
    </row>
    <row r="740" spans="2:3" x14ac:dyDescent="0.25">
      <c r="B740" s="11"/>
      <c r="C740" s="17"/>
    </row>
    <row r="741" spans="2:3" x14ac:dyDescent="0.25">
      <c r="B741" s="11"/>
      <c r="C741" s="17"/>
    </row>
    <row r="742" spans="2:3" x14ac:dyDescent="0.25">
      <c r="B742" s="11"/>
      <c r="C742" s="17"/>
    </row>
    <row r="743" spans="2:3" x14ac:dyDescent="0.25">
      <c r="B743" s="11"/>
      <c r="C743" s="17"/>
    </row>
    <row r="744" spans="2:3" x14ac:dyDescent="0.25">
      <c r="B744" s="11"/>
      <c r="C744" s="17"/>
    </row>
    <row r="745" spans="2:3" x14ac:dyDescent="0.25">
      <c r="B745" s="11"/>
      <c r="C745" s="17"/>
    </row>
    <row r="746" spans="2:3" x14ac:dyDescent="0.25">
      <c r="B746" s="11"/>
      <c r="C746" s="17"/>
    </row>
    <row r="747" spans="2:3" x14ac:dyDescent="0.25">
      <c r="B747" s="11"/>
      <c r="C747" s="17"/>
    </row>
    <row r="748" spans="2:3" x14ac:dyDescent="0.25">
      <c r="B748" s="11"/>
      <c r="C748" s="17"/>
    </row>
    <row r="749" spans="2:3" x14ac:dyDescent="0.25">
      <c r="B749" s="11"/>
      <c r="C749" s="17"/>
    </row>
    <row r="750" spans="2:3" x14ac:dyDescent="0.25">
      <c r="B750" s="11"/>
      <c r="C750" s="17"/>
    </row>
    <row r="751" spans="2:3" x14ac:dyDescent="0.25">
      <c r="B751" s="11"/>
      <c r="C751" s="17"/>
    </row>
    <row r="752" spans="2:3" x14ac:dyDescent="0.25">
      <c r="B752" s="11"/>
      <c r="C752" s="17"/>
    </row>
    <row r="753" spans="2:3" x14ac:dyDescent="0.25">
      <c r="B753" s="11"/>
      <c r="C753" s="17"/>
    </row>
    <row r="754" spans="2:3" x14ac:dyDescent="0.25">
      <c r="B754" s="11"/>
      <c r="C754" s="17"/>
    </row>
    <row r="755" spans="2:3" x14ac:dyDescent="0.25">
      <c r="B755" s="11"/>
      <c r="C755" s="17"/>
    </row>
    <row r="756" spans="2:3" x14ac:dyDescent="0.25">
      <c r="B756" s="11"/>
      <c r="C756" s="17"/>
    </row>
    <row r="757" spans="2:3" x14ac:dyDescent="0.25">
      <c r="B757" s="11"/>
      <c r="C757" s="17"/>
    </row>
    <row r="758" spans="2:3" x14ac:dyDescent="0.25">
      <c r="B758" s="11"/>
      <c r="C758" s="17"/>
    </row>
    <row r="759" spans="2:3" x14ac:dyDescent="0.25">
      <c r="B759" s="11"/>
      <c r="C759" s="17"/>
    </row>
    <row r="760" spans="2:3" x14ac:dyDescent="0.25">
      <c r="B760" s="11"/>
      <c r="C760" s="17"/>
    </row>
    <row r="761" spans="2:3" x14ac:dyDescent="0.25">
      <c r="B761" s="11"/>
      <c r="C761" s="17"/>
    </row>
    <row r="762" spans="2:3" x14ac:dyDescent="0.25">
      <c r="B762" s="11"/>
      <c r="C762" s="17"/>
    </row>
    <row r="763" spans="2:3" x14ac:dyDescent="0.25">
      <c r="B763" s="11"/>
      <c r="C763" s="17"/>
    </row>
    <row r="764" spans="2:3" x14ac:dyDescent="0.25">
      <c r="B764" s="11"/>
      <c r="C764" s="17"/>
    </row>
    <row r="765" spans="2:3" x14ac:dyDescent="0.25">
      <c r="B765" s="11"/>
      <c r="C765" s="17"/>
    </row>
    <row r="766" spans="2:3" x14ac:dyDescent="0.25">
      <c r="B766" s="11"/>
      <c r="C766" s="17"/>
    </row>
    <row r="767" spans="2:3" x14ac:dyDescent="0.25">
      <c r="B767" s="11"/>
      <c r="C767" s="17"/>
    </row>
    <row r="768" spans="2:3" x14ac:dyDescent="0.25">
      <c r="B768" s="11"/>
      <c r="C768" s="17"/>
    </row>
    <row r="769" spans="2:3" x14ac:dyDescent="0.25">
      <c r="B769" s="11"/>
      <c r="C769" s="17"/>
    </row>
    <row r="770" spans="2:3" x14ac:dyDescent="0.25">
      <c r="B770" s="11"/>
      <c r="C770" s="17"/>
    </row>
    <row r="771" spans="2:3" x14ac:dyDescent="0.25">
      <c r="B771" s="11"/>
      <c r="C771" s="17"/>
    </row>
    <row r="772" spans="2:3" x14ac:dyDescent="0.25">
      <c r="B772" s="11"/>
      <c r="C772" s="17"/>
    </row>
    <row r="773" spans="2:3" x14ac:dyDescent="0.25">
      <c r="B773" s="11"/>
      <c r="C773" s="17"/>
    </row>
    <row r="774" spans="2:3" x14ac:dyDescent="0.25">
      <c r="B774" s="11"/>
      <c r="C774" s="17"/>
    </row>
    <row r="775" spans="2:3" x14ac:dyDescent="0.25">
      <c r="B775" s="11"/>
      <c r="C775" s="17"/>
    </row>
    <row r="776" spans="2:3" x14ac:dyDescent="0.25">
      <c r="B776" s="11"/>
      <c r="C776" s="17"/>
    </row>
    <row r="777" spans="2:3" x14ac:dyDescent="0.25">
      <c r="B777" s="11"/>
      <c r="C777" s="17"/>
    </row>
    <row r="778" spans="2:3" x14ac:dyDescent="0.25">
      <c r="B778" s="11"/>
      <c r="C778" s="17"/>
    </row>
    <row r="779" spans="2:3" x14ac:dyDescent="0.25">
      <c r="B779" s="11"/>
      <c r="C779" s="17"/>
    </row>
    <row r="780" spans="2:3" x14ac:dyDescent="0.25">
      <c r="B780" s="11"/>
      <c r="C780" s="17"/>
    </row>
    <row r="781" spans="2:3" x14ac:dyDescent="0.25">
      <c r="B781" s="11"/>
      <c r="C781" s="17"/>
    </row>
    <row r="782" spans="2:3" x14ac:dyDescent="0.25">
      <c r="B782" s="11"/>
      <c r="C782" s="17"/>
    </row>
    <row r="783" spans="2:3" x14ac:dyDescent="0.25">
      <c r="B783" s="11"/>
      <c r="C783" s="17"/>
    </row>
    <row r="784" spans="2:3" x14ac:dyDescent="0.25">
      <c r="B784" s="11"/>
      <c r="C784" s="17"/>
    </row>
    <row r="785" spans="2:3" x14ac:dyDescent="0.25">
      <c r="B785" s="11"/>
      <c r="C785" s="17"/>
    </row>
    <row r="786" spans="2:3" x14ac:dyDescent="0.25">
      <c r="B786" s="11"/>
      <c r="C786" s="17"/>
    </row>
    <row r="787" spans="2:3" x14ac:dyDescent="0.25">
      <c r="B787" s="11"/>
      <c r="C787" s="17"/>
    </row>
    <row r="788" spans="2:3" x14ac:dyDescent="0.25">
      <c r="B788" s="11"/>
      <c r="C788" s="17"/>
    </row>
    <row r="789" spans="2:3" x14ac:dyDescent="0.25">
      <c r="B789" s="11"/>
      <c r="C789" s="17"/>
    </row>
    <row r="790" spans="2:3" x14ac:dyDescent="0.25">
      <c r="B790" s="11"/>
      <c r="C790" s="17"/>
    </row>
    <row r="791" spans="2:3" x14ac:dyDescent="0.25">
      <c r="B791" s="11"/>
      <c r="C791" s="17"/>
    </row>
    <row r="792" spans="2:3" x14ac:dyDescent="0.25">
      <c r="B792" s="11"/>
      <c r="C792" s="17"/>
    </row>
    <row r="793" spans="2:3" x14ac:dyDescent="0.25">
      <c r="B793" s="11"/>
      <c r="C793" s="17"/>
    </row>
    <row r="794" spans="2:3" x14ac:dyDescent="0.25">
      <c r="B794" s="11"/>
      <c r="C794" s="17"/>
    </row>
    <row r="795" spans="2:3" x14ac:dyDescent="0.25">
      <c r="B795" s="11"/>
      <c r="C795" s="17"/>
    </row>
    <row r="796" spans="2:3" x14ac:dyDescent="0.25">
      <c r="B796" s="11"/>
      <c r="C796" s="17"/>
    </row>
    <row r="797" spans="2:3" x14ac:dyDescent="0.25">
      <c r="B797" s="11"/>
      <c r="C797" s="17"/>
    </row>
    <row r="798" spans="2:3" x14ac:dyDescent="0.25">
      <c r="B798" s="11"/>
      <c r="C798" s="17"/>
    </row>
    <row r="799" spans="2:3" x14ac:dyDescent="0.25">
      <c r="B799" s="11"/>
      <c r="C799" s="17"/>
    </row>
    <row r="800" spans="2:3" x14ac:dyDescent="0.25">
      <c r="B800" s="11"/>
      <c r="C800" s="17"/>
    </row>
    <row r="801" spans="2:3" x14ac:dyDescent="0.25">
      <c r="B801" s="11"/>
      <c r="C801" s="17"/>
    </row>
    <row r="802" spans="2:3" x14ac:dyDescent="0.25">
      <c r="B802" s="11"/>
      <c r="C802" s="17"/>
    </row>
    <row r="803" spans="2:3" x14ac:dyDescent="0.25">
      <c r="B803" s="11"/>
      <c r="C803" s="17"/>
    </row>
    <row r="804" spans="2:3" x14ac:dyDescent="0.25">
      <c r="B804" s="11"/>
      <c r="C804" s="17"/>
    </row>
    <row r="805" spans="2:3" x14ac:dyDescent="0.25">
      <c r="B805" s="11"/>
      <c r="C805" s="17"/>
    </row>
    <row r="806" spans="2:3" x14ac:dyDescent="0.25">
      <c r="B806" s="11"/>
      <c r="C806" s="17"/>
    </row>
    <row r="807" spans="2:3" x14ac:dyDescent="0.25">
      <c r="B807" s="11"/>
      <c r="C807" s="17"/>
    </row>
    <row r="808" spans="2:3" x14ac:dyDescent="0.25">
      <c r="B808" s="11"/>
      <c r="C808" s="17"/>
    </row>
    <row r="809" spans="2:3" x14ac:dyDescent="0.25">
      <c r="B809" s="11"/>
      <c r="C809" s="17"/>
    </row>
    <row r="810" spans="2:3" x14ac:dyDescent="0.25">
      <c r="B810" s="11"/>
      <c r="C810" s="17"/>
    </row>
    <row r="811" spans="2:3" x14ac:dyDescent="0.25">
      <c r="B811" s="11"/>
      <c r="C811" s="17"/>
    </row>
    <row r="812" spans="2:3" x14ac:dyDescent="0.25">
      <c r="B812" s="11"/>
      <c r="C812" s="17"/>
    </row>
    <row r="813" spans="2:3" x14ac:dyDescent="0.25">
      <c r="B813" s="11"/>
      <c r="C813" s="17"/>
    </row>
    <row r="814" spans="2:3" x14ac:dyDescent="0.25">
      <c r="B814" s="11"/>
      <c r="C814" s="17"/>
    </row>
    <row r="815" spans="2:3" x14ac:dyDescent="0.25">
      <c r="B815" s="11"/>
      <c r="C815" s="17"/>
    </row>
    <row r="816" spans="2:3" x14ac:dyDescent="0.25">
      <c r="B816" s="11"/>
      <c r="C816" s="17"/>
    </row>
    <row r="817" spans="2:3" x14ac:dyDescent="0.25">
      <c r="B817" s="11"/>
      <c r="C817" s="17"/>
    </row>
    <row r="818" spans="2:3" x14ac:dyDescent="0.25">
      <c r="B818" s="11"/>
      <c r="C818" s="17"/>
    </row>
    <row r="819" spans="2:3" x14ac:dyDescent="0.25">
      <c r="B819" s="11"/>
      <c r="C819" s="17"/>
    </row>
    <row r="820" spans="2:3" x14ac:dyDescent="0.25">
      <c r="B820" s="11"/>
      <c r="C820" s="17"/>
    </row>
    <row r="821" spans="2:3" x14ac:dyDescent="0.25">
      <c r="B821" s="11"/>
      <c r="C821" s="17"/>
    </row>
    <row r="822" spans="2:3" x14ac:dyDescent="0.25">
      <c r="B822" s="11"/>
      <c r="C822" s="17"/>
    </row>
    <row r="823" spans="2:3" x14ac:dyDescent="0.25">
      <c r="B823" s="11"/>
      <c r="C823" s="17"/>
    </row>
    <row r="824" spans="2:3" x14ac:dyDescent="0.25">
      <c r="B824" s="11"/>
      <c r="C824" s="17"/>
    </row>
    <row r="825" spans="2:3" x14ac:dyDescent="0.25">
      <c r="B825" s="11"/>
      <c r="C825" s="17"/>
    </row>
    <row r="826" spans="2:3" x14ac:dyDescent="0.25">
      <c r="B826" s="11"/>
      <c r="C826" s="17"/>
    </row>
    <row r="827" spans="2:3" x14ac:dyDescent="0.25">
      <c r="B827" s="11"/>
      <c r="C827" s="17"/>
    </row>
    <row r="828" spans="2:3" x14ac:dyDescent="0.25">
      <c r="B828" s="11"/>
      <c r="C828" s="17"/>
    </row>
    <row r="829" spans="2:3" x14ac:dyDescent="0.25">
      <c r="B829" s="11"/>
      <c r="C829" s="17"/>
    </row>
    <row r="830" spans="2:3" x14ac:dyDescent="0.25">
      <c r="B830" s="11"/>
      <c r="C830" s="17"/>
    </row>
    <row r="831" spans="2:3" x14ac:dyDescent="0.25">
      <c r="B831" s="11"/>
      <c r="C831" s="17"/>
    </row>
    <row r="832" spans="2:3" x14ac:dyDescent="0.25">
      <c r="B832" s="11"/>
      <c r="C832" s="17"/>
    </row>
    <row r="833" spans="2:3" x14ac:dyDescent="0.25">
      <c r="B833" s="11"/>
      <c r="C833" s="17"/>
    </row>
    <row r="834" spans="2:3" x14ac:dyDescent="0.25">
      <c r="B834" s="11"/>
      <c r="C834" s="17"/>
    </row>
    <row r="835" spans="2:3" x14ac:dyDescent="0.25">
      <c r="B835" s="11"/>
      <c r="C835" s="17"/>
    </row>
    <row r="836" spans="2:3" x14ac:dyDescent="0.25">
      <c r="B836" s="11"/>
      <c r="C836" s="17"/>
    </row>
    <row r="837" spans="2:3" x14ac:dyDescent="0.25">
      <c r="B837" s="11"/>
      <c r="C837" s="17"/>
    </row>
    <row r="838" spans="2:3" x14ac:dyDescent="0.25">
      <c r="B838" s="11"/>
      <c r="C838" s="17"/>
    </row>
    <row r="839" spans="2:3" x14ac:dyDescent="0.25">
      <c r="B839" s="11"/>
      <c r="C839" s="17"/>
    </row>
    <row r="840" spans="2:3" x14ac:dyDescent="0.25">
      <c r="B840" s="11"/>
      <c r="C840" s="17"/>
    </row>
    <row r="841" spans="2:3" x14ac:dyDescent="0.25">
      <c r="B841" s="11"/>
      <c r="C841" s="17"/>
    </row>
    <row r="842" spans="2:3" x14ac:dyDescent="0.25">
      <c r="B842" s="11"/>
      <c r="C842" s="17"/>
    </row>
    <row r="843" spans="2:3" x14ac:dyDescent="0.25">
      <c r="B843" s="11"/>
      <c r="C843" s="17"/>
    </row>
    <row r="844" spans="2:3" x14ac:dyDescent="0.25">
      <c r="B844" s="11"/>
      <c r="C844" s="17"/>
    </row>
    <row r="845" spans="2:3" x14ac:dyDescent="0.25">
      <c r="B845" s="11"/>
      <c r="C845" s="17"/>
    </row>
    <row r="846" spans="2:3" x14ac:dyDescent="0.25">
      <c r="B846" s="11"/>
      <c r="C846" s="17"/>
    </row>
    <row r="847" spans="2:3" x14ac:dyDescent="0.25">
      <c r="B847" s="11"/>
      <c r="C847" s="17"/>
    </row>
    <row r="848" spans="2:3" x14ac:dyDescent="0.25">
      <c r="B848" s="11"/>
      <c r="C848" s="17"/>
    </row>
    <row r="849" spans="2:3" x14ac:dyDescent="0.25">
      <c r="B849" s="11"/>
      <c r="C849" s="17"/>
    </row>
    <row r="850" spans="2:3" x14ac:dyDescent="0.25">
      <c r="B850" s="11"/>
      <c r="C850" s="17"/>
    </row>
    <row r="851" spans="2:3" x14ac:dyDescent="0.25">
      <c r="B851" s="11"/>
      <c r="C851" s="17"/>
    </row>
    <row r="852" spans="2:3" x14ac:dyDescent="0.25">
      <c r="B852" s="11"/>
      <c r="C852" s="17"/>
    </row>
    <row r="853" spans="2:3" x14ac:dyDescent="0.25">
      <c r="B853" s="11"/>
      <c r="C853" s="17"/>
    </row>
    <row r="854" spans="2:3" x14ac:dyDescent="0.25">
      <c r="B854" s="11"/>
      <c r="C854" s="17"/>
    </row>
    <row r="855" spans="2:3" x14ac:dyDescent="0.25">
      <c r="B855" s="11"/>
      <c r="C855" s="17"/>
    </row>
    <row r="856" spans="2:3" x14ac:dyDescent="0.25">
      <c r="B856" s="11"/>
      <c r="C856" s="17"/>
    </row>
    <row r="857" spans="2:3" x14ac:dyDescent="0.25">
      <c r="B857" s="11"/>
      <c r="C857" s="17"/>
    </row>
    <row r="858" spans="2:3" x14ac:dyDescent="0.25">
      <c r="B858" s="11"/>
      <c r="C858" s="17"/>
    </row>
    <row r="859" spans="2:3" x14ac:dyDescent="0.25">
      <c r="B859" s="11"/>
      <c r="C859" s="17"/>
    </row>
    <row r="860" spans="2:3" x14ac:dyDescent="0.25">
      <c r="B860" s="11"/>
      <c r="C860" s="17"/>
    </row>
    <row r="861" spans="2:3" x14ac:dyDescent="0.25">
      <c r="B861" s="11"/>
      <c r="C861" s="17"/>
    </row>
    <row r="862" spans="2:3" x14ac:dyDescent="0.25">
      <c r="B862" s="11"/>
      <c r="C862" s="17"/>
    </row>
    <row r="863" spans="2:3" x14ac:dyDescent="0.25">
      <c r="B863" s="11"/>
      <c r="C863" s="17"/>
    </row>
    <row r="864" spans="2:3" x14ac:dyDescent="0.25">
      <c r="B864" s="11"/>
      <c r="C864" s="17"/>
    </row>
    <row r="865" spans="2:3" x14ac:dyDescent="0.25">
      <c r="B865" s="11"/>
      <c r="C865" s="17"/>
    </row>
    <row r="866" spans="2:3" x14ac:dyDescent="0.25">
      <c r="B866" s="11"/>
      <c r="C866" s="17"/>
    </row>
    <row r="867" spans="2:3" x14ac:dyDescent="0.25">
      <c r="B867" s="11"/>
      <c r="C867" s="17"/>
    </row>
    <row r="868" spans="2:3" x14ac:dyDescent="0.25">
      <c r="B868" s="11"/>
      <c r="C868" s="17"/>
    </row>
    <row r="869" spans="2:3" x14ac:dyDescent="0.25">
      <c r="B869" s="11"/>
      <c r="C869" s="17"/>
    </row>
    <row r="870" spans="2:3" x14ac:dyDescent="0.25">
      <c r="B870" s="11"/>
      <c r="C870" s="17"/>
    </row>
    <row r="871" spans="2:3" x14ac:dyDescent="0.25">
      <c r="B871" s="11"/>
      <c r="C871" s="17"/>
    </row>
    <row r="872" spans="2:3" x14ac:dyDescent="0.25">
      <c r="B872" s="11"/>
      <c r="C872" s="17"/>
    </row>
    <row r="873" spans="2:3" x14ac:dyDescent="0.25">
      <c r="B873" s="11"/>
      <c r="C873" s="17"/>
    </row>
    <row r="874" spans="2:3" x14ac:dyDescent="0.25">
      <c r="B874" s="11"/>
      <c r="C874" s="17"/>
    </row>
    <row r="875" spans="2:3" x14ac:dyDescent="0.25">
      <c r="B875" s="11"/>
      <c r="C875" s="17"/>
    </row>
    <row r="876" spans="2:3" x14ac:dyDescent="0.25">
      <c r="B876" s="11"/>
      <c r="C876" s="17"/>
    </row>
    <row r="877" spans="2:3" x14ac:dyDescent="0.25">
      <c r="B877" s="11"/>
      <c r="C877" s="17"/>
    </row>
    <row r="878" spans="2:3" x14ac:dyDescent="0.25">
      <c r="B878" s="11"/>
      <c r="C878" s="17"/>
    </row>
    <row r="879" spans="2:3" x14ac:dyDescent="0.25">
      <c r="B879" s="11"/>
      <c r="C879" s="17"/>
    </row>
    <row r="880" spans="2:3" x14ac:dyDescent="0.25">
      <c r="B880" s="11"/>
      <c r="C880" s="17"/>
    </row>
    <row r="881" spans="2:3" x14ac:dyDescent="0.25">
      <c r="B881" s="11"/>
      <c r="C881" s="17"/>
    </row>
    <row r="882" spans="2:3" x14ac:dyDescent="0.25">
      <c r="B882" s="11"/>
      <c r="C882" s="17"/>
    </row>
    <row r="883" spans="2:3" x14ac:dyDescent="0.25">
      <c r="B883" s="11"/>
      <c r="C883" s="17"/>
    </row>
    <row r="884" spans="2:3" x14ac:dyDescent="0.25">
      <c r="B884" s="11"/>
      <c r="C884" s="17"/>
    </row>
    <row r="885" spans="2:3" x14ac:dyDescent="0.25">
      <c r="B885" s="11"/>
      <c r="C885" s="17"/>
    </row>
    <row r="886" spans="2:3" x14ac:dyDescent="0.25">
      <c r="B886" s="11"/>
      <c r="C886" s="17"/>
    </row>
    <row r="887" spans="2:3" x14ac:dyDescent="0.25">
      <c r="B887" s="11"/>
      <c r="C887" s="17"/>
    </row>
    <row r="888" spans="2:3" x14ac:dyDescent="0.25">
      <c r="B888" s="11"/>
      <c r="C888" s="17"/>
    </row>
    <row r="889" spans="2:3" x14ac:dyDescent="0.25">
      <c r="B889" s="11"/>
      <c r="C889" s="17"/>
    </row>
    <row r="890" spans="2:3" x14ac:dyDescent="0.25">
      <c r="B890" s="11"/>
      <c r="C890" s="17"/>
    </row>
    <row r="891" spans="2:3" x14ac:dyDescent="0.25">
      <c r="B891" s="11"/>
      <c r="C891" s="17"/>
    </row>
    <row r="892" spans="2:3" x14ac:dyDescent="0.25">
      <c r="B892" s="11"/>
      <c r="C892" s="17"/>
    </row>
    <row r="893" spans="2:3" x14ac:dyDescent="0.25">
      <c r="B893" s="11"/>
      <c r="C893" s="17"/>
    </row>
    <row r="894" spans="2:3" x14ac:dyDescent="0.25">
      <c r="B894" s="11"/>
      <c r="C894" s="17"/>
    </row>
    <row r="895" spans="2:3" x14ac:dyDescent="0.25">
      <c r="B895" s="11"/>
      <c r="C895" s="17"/>
    </row>
    <row r="896" spans="2:3" x14ac:dyDescent="0.25">
      <c r="B896" s="11"/>
      <c r="C896" s="17"/>
    </row>
    <row r="897" spans="2:3" x14ac:dyDescent="0.25">
      <c r="B897" s="11"/>
      <c r="C897" s="17"/>
    </row>
    <row r="898" spans="2:3" x14ac:dyDescent="0.25">
      <c r="B898" s="11"/>
      <c r="C898" s="17"/>
    </row>
    <row r="899" spans="2:3" x14ac:dyDescent="0.25">
      <c r="B899" s="11"/>
      <c r="C899" s="17"/>
    </row>
    <row r="900" spans="2:3" x14ac:dyDescent="0.25">
      <c r="B900" s="11"/>
      <c r="C900" s="17"/>
    </row>
    <row r="901" spans="2:3" x14ac:dyDescent="0.25">
      <c r="B901" s="11"/>
      <c r="C901" s="17"/>
    </row>
    <row r="902" spans="2:3" x14ac:dyDescent="0.25">
      <c r="B902" s="11"/>
      <c r="C902" s="17"/>
    </row>
    <row r="903" spans="2:3" x14ac:dyDescent="0.25">
      <c r="B903" s="11"/>
      <c r="C903" s="17"/>
    </row>
    <row r="904" spans="2:3" x14ac:dyDescent="0.25">
      <c r="B904" s="11"/>
      <c r="C904" s="17"/>
    </row>
    <row r="905" spans="2:3" x14ac:dyDescent="0.25">
      <c r="B905" s="11"/>
      <c r="C905" s="17"/>
    </row>
    <row r="906" spans="2:3" x14ac:dyDescent="0.25">
      <c r="B906" s="11"/>
      <c r="C906" s="17"/>
    </row>
    <row r="907" spans="2:3" x14ac:dyDescent="0.25">
      <c r="B907" s="11"/>
      <c r="C907" s="17"/>
    </row>
    <row r="908" spans="2:3" x14ac:dyDescent="0.25">
      <c r="B908" s="11"/>
      <c r="C908" s="17"/>
    </row>
    <row r="909" spans="2:3" x14ac:dyDescent="0.25">
      <c r="B909" s="11"/>
      <c r="C909" s="17"/>
    </row>
    <row r="910" spans="2:3" x14ac:dyDescent="0.25">
      <c r="B910" s="11"/>
      <c r="C910" s="17"/>
    </row>
    <row r="911" spans="2:3" x14ac:dyDescent="0.25">
      <c r="B911" s="11"/>
      <c r="C911" s="17"/>
    </row>
    <row r="912" spans="2:3" x14ac:dyDescent="0.25">
      <c r="B912" s="11"/>
      <c r="C912" s="17"/>
    </row>
    <row r="913" spans="2:3" x14ac:dyDescent="0.25">
      <c r="B913" s="11"/>
      <c r="C913" s="17"/>
    </row>
    <row r="914" spans="2:3" x14ac:dyDescent="0.25">
      <c r="B914" s="11"/>
      <c r="C914" s="17"/>
    </row>
    <row r="915" spans="2:3" x14ac:dyDescent="0.25">
      <c r="B915" s="11"/>
      <c r="C915" s="17"/>
    </row>
    <row r="916" spans="2:3" x14ac:dyDescent="0.25">
      <c r="B916" s="11"/>
      <c r="C916" s="17"/>
    </row>
    <row r="917" spans="2:3" x14ac:dyDescent="0.25">
      <c r="B917" s="11"/>
      <c r="C917" s="17"/>
    </row>
    <row r="918" spans="2:3" x14ac:dyDescent="0.25">
      <c r="B918" s="11"/>
      <c r="C918" s="17"/>
    </row>
    <row r="919" spans="2:3" x14ac:dyDescent="0.25">
      <c r="B919" s="11"/>
      <c r="C919" s="17"/>
    </row>
    <row r="920" spans="2:3" x14ac:dyDescent="0.25">
      <c r="B920" s="11"/>
      <c r="C920" s="17"/>
    </row>
    <row r="921" spans="2:3" x14ac:dyDescent="0.25">
      <c r="B921" s="11"/>
      <c r="C921" s="17"/>
    </row>
    <row r="922" spans="2:3" x14ac:dyDescent="0.25">
      <c r="B922" s="11"/>
      <c r="C922" s="17"/>
    </row>
    <row r="923" spans="2:3" x14ac:dyDescent="0.25">
      <c r="B923" s="11"/>
      <c r="C923" s="17"/>
    </row>
    <row r="924" spans="2:3" x14ac:dyDescent="0.25">
      <c r="B924" s="11"/>
      <c r="C924" s="17"/>
    </row>
    <row r="925" spans="2:3" x14ac:dyDescent="0.25">
      <c r="B925" s="11"/>
      <c r="C925" s="17"/>
    </row>
    <row r="926" spans="2:3" x14ac:dyDescent="0.25">
      <c r="B926" s="11"/>
      <c r="C926" s="17"/>
    </row>
    <row r="927" spans="2:3" x14ac:dyDescent="0.25">
      <c r="B927" s="11"/>
      <c r="C927" s="17"/>
    </row>
    <row r="928" spans="2:3" x14ac:dyDescent="0.25">
      <c r="B928" s="11"/>
      <c r="C928" s="17"/>
    </row>
    <row r="929" spans="2:3" x14ac:dyDescent="0.25">
      <c r="B929" s="11"/>
      <c r="C929" s="17"/>
    </row>
    <row r="930" spans="2:3" x14ac:dyDescent="0.25">
      <c r="B930" s="11"/>
      <c r="C930" s="17"/>
    </row>
    <row r="931" spans="2:3" x14ac:dyDescent="0.25">
      <c r="B931" s="11"/>
      <c r="C931" s="17"/>
    </row>
    <row r="932" spans="2:3" x14ac:dyDescent="0.25">
      <c r="B932" s="11"/>
      <c r="C932" s="17"/>
    </row>
    <row r="933" spans="2:3" x14ac:dyDescent="0.25">
      <c r="B933" s="11"/>
      <c r="C933" s="17"/>
    </row>
    <row r="934" spans="2:3" x14ac:dyDescent="0.25">
      <c r="B934" s="11"/>
      <c r="C934" s="17"/>
    </row>
    <row r="935" spans="2:3" x14ac:dyDescent="0.25">
      <c r="B935" s="11"/>
      <c r="C935" s="17"/>
    </row>
    <row r="936" spans="2:3" x14ac:dyDescent="0.25">
      <c r="B936" s="11"/>
      <c r="C936" s="17"/>
    </row>
    <row r="937" spans="2:3" x14ac:dyDescent="0.25">
      <c r="B937" s="11"/>
      <c r="C937" s="17"/>
    </row>
    <row r="938" spans="2:3" x14ac:dyDescent="0.25">
      <c r="B938" s="11"/>
      <c r="C938" s="17"/>
    </row>
    <row r="939" spans="2:3" x14ac:dyDescent="0.25">
      <c r="B939" s="11"/>
      <c r="C939" s="17"/>
    </row>
    <row r="940" spans="2:3" x14ac:dyDescent="0.25">
      <c r="B940" s="11"/>
      <c r="C940" s="17"/>
    </row>
    <row r="941" spans="2:3" x14ac:dyDescent="0.25">
      <c r="B941" s="11"/>
      <c r="C941" s="17"/>
    </row>
    <row r="942" spans="2:3" x14ac:dyDescent="0.25">
      <c r="B942" s="11"/>
      <c r="C942" s="17"/>
    </row>
    <row r="943" spans="2:3" x14ac:dyDescent="0.25">
      <c r="B943" s="11"/>
      <c r="C943" s="17"/>
    </row>
    <row r="944" spans="2:3" x14ac:dyDescent="0.25">
      <c r="B944" s="11"/>
      <c r="C944" s="17"/>
    </row>
    <row r="945" spans="2:3" x14ac:dyDescent="0.25">
      <c r="B945" s="11"/>
      <c r="C945" s="17"/>
    </row>
    <row r="946" spans="2:3" x14ac:dyDescent="0.25">
      <c r="B946" s="11"/>
      <c r="C946" s="17"/>
    </row>
    <row r="947" spans="2:3" x14ac:dyDescent="0.25">
      <c r="B947" s="11"/>
      <c r="C947" s="17"/>
    </row>
    <row r="948" spans="2:3" x14ac:dyDescent="0.25">
      <c r="B948" s="11"/>
      <c r="C948" s="17"/>
    </row>
    <row r="949" spans="2:3" x14ac:dyDescent="0.25">
      <c r="B949" s="11"/>
      <c r="C949" s="17"/>
    </row>
    <row r="950" spans="2:3" x14ac:dyDescent="0.25">
      <c r="B950" s="11"/>
      <c r="C950" s="17"/>
    </row>
    <row r="951" spans="2:3" x14ac:dyDescent="0.25">
      <c r="B951" s="11"/>
      <c r="C951" s="17"/>
    </row>
    <row r="952" spans="2:3" x14ac:dyDescent="0.25">
      <c r="B952" s="11"/>
      <c r="C952" s="17"/>
    </row>
    <row r="953" spans="2:3" x14ac:dyDescent="0.25">
      <c r="B953" s="11"/>
      <c r="C953" s="17"/>
    </row>
    <row r="954" spans="2:3" x14ac:dyDescent="0.25">
      <c r="B954" s="11"/>
      <c r="C954" s="17"/>
    </row>
    <row r="955" spans="2:3" x14ac:dyDescent="0.25">
      <c r="B955" s="11"/>
      <c r="C955" s="17"/>
    </row>
    <row r="956" spans="2:3" x14ac:dyDescent="0.25">
      <c r="B956" s="11"/>
      <c r="C956" s="17"/>
    </row>
    <row r="957" spans="2:3" x14ac:dyDescent="0.25">
      <c r="B957" s="11"/>
      <c r="C957" s="17"/>
    </row>
    <row r="958" spans="2:3" x14ac:dyDescent="0.25">
      <c r="B958" s="11"/>
      <c r="C958" s="17"/>
    </row>
    <row r="959" spans="2:3" x14ac:dyDescent="0.25">
      <c r="B959" s="11"/>
      <c r="C959" s="17"/>
    </row>
    <row r="960" spans="2:3" x14ac:dyDescent="0.25">
      <c r="B960" s="11"/>
      <c r="C960" s="17"/>
    </row>
    <row r="961" spans="2:3" x14ac:dyDescent="0.25">
      <c r="B961" s="11"/>
      <c r="C961" s="17"/>
    </row>
    <row r="962" spans="2:3" x14ac:dyDescent="0.25">
      <c r="B962" s="11"/>
      <c r="C962" s="17"/>
    </row>
    <row r="963" spans="2:3" x14ac:dyDescent="0.25">
      <c r="B963" s="11"/>
      <c r="C963" s="17"/>
    </row>
    <row r="964" spans="2:3" x14ac:dyDescent="0.25">
      <c r="B964" s="11"/>
      <c r="C964" s="17"/>
    </row>
    <row r="965" spans="2:3" x14ac:dyDescent="0.25">
      <c r="B965" s="11"/>
      <c r="C965" s="17"/>
    </row>
    <row r="966" spans="2:3" x14ac:dyDescent="0.25">
      <c r="B966" s="11"/>
      <c r="C966" s="17"/>
    </row>
    <row r="967" spans="2:3" x14ac:dyDescent="0.25">
      <c r="B967" s="11"/>
      <c r="C967" s="17"/>
    </row>
    <row r="968" spans="2:3" x14ac:dyDescent="0.25">
      <c r="B968" s="11"/>
      <c r="C968" s="17"/>
    </row>
    <row r="969" spans="2:3" x14ac:dyDescent="0.25">
      <c r="B969" s="11"/>
      <c r="C969" s="17"/>
    </row>
    <row r="970" spans="2:3" x14ac:dyDescent="0.25">
      <c r="B970" s="11"/>
      <c r="C970" s="17"/>
    </row>
    <row r="971" spans="2:3" x14ac:dyDescent="0.25">
      <c r="B971" s="11"/>
      <c r="C971" s="17"/>
    </row>
    <row r="972" spans="2:3" x14ac:dyDescent="0.25">
      <c r="B972" s="11"/>
      <c r="C972" s="17"/>
    </row>
    <row r="973" spans="2:3" x14ac:dyDescent="0.25">
      <c r="B973" s="11"/>
      <c r="C973" s="17"/>
    </row>
    <row r="974" spans="2:3" x14ac:dyDescent="0.25">
      <c r="B974" s="11"/>
      <c r="C974" s="17"/>
    </row>
    <row r="975" spans="2:3" x14ac:dyDescent="0.25">
      <c r="B975" s="11"/>
      <c r="C975" s="17"/>
    </row>
    <row r="976" spans="2:3" x14ac:dyDescent="0.25">
      <c r="B976" s="11"/>
      <c r="C976" s="17"/>
    </row>
    <row r="977" spans="2:3" x14ac:dyDescent="0.25">
      <c r="B977" s="11"/>
      <c r="C977" s="17"/>
    </row>
    <row r="978" spans="2:3" x14ac:dyDescent="0.25">
      <c r="B978" s="11"/>
      <c r="C978" s="17"/>
    </row>
    <row r="979" spans="2:3" x14ac:dyDescent="0.25">
      <c r="B979" s="11"/>
      <c r="C979" s="17"/>
    </row>
    <row r="980" spans="2:3" x14ac:dyDescent="0.25">
      <c r="B980" s="11"/>
      <c r="C980" s="17"/>
    </row>
    <row r="981" spans="2:3" x14ac:dyDescent="0.25">
      <c r="B981" s="11"/>
      <c r="C981" s="17"/>
    </row>
    <row r="982" spans="2:3" x14ac:dyDescent="0.25">
      <c r="B982" s="11"/>
      <c r="C982" s="17"/>
    </row>
    <row r="983" spans="2:3" x14ac:dyDescent="0.25">
      <c r="B983" s="11"/>
      <c r="C983" s="17"/>
    </row>
    <row r="984" spans="2:3" x14ac:dyDescent="0.25">
      <c r="B984" s="11"/>
      <c r="C984" s="17"/>
    </row>
    <row r="985" spans="2:3" x14ac:dyDescent="0.25">
      <c r="B985" s="11"/>
      <c r="C985" s="17"/>
    </row>
    <row r="986" spans="2:3" x14ac:dyDescent="0.25">
      <c r="B986" s="11"/>
      <c r="C986" s="17"/>
    </row>
    <row r="987" spans="2:3" x14ac:dyDescent="0.25">
      <c r="B987" s="11"/>
      <c r="C987" s="17"/>
    </row>
    <row r="988" spans="2:3" x14ac:dyDescent="0.25">
      <c r="B988" s="11"/>
      <c r="C988" s="17"/>
    </row>
    <row r="989" spans="2:3" x14ac:dyDescent="0.25">
      <c r="B989" s="11"/>
      <c r="C989" s="17"/>
    </row>
    <row r="990" spans="2:3" x14ac:dyDescent="0.25">
      <c r="B990" s="11"/>
      <c r="C990" s="17"/>
    </row>
    <row r="991" spans="2:3" x14ac:dyDescent="0.25">
      <c r="B991" s="11"/>
      <c r="C991" s="17"/>
    </row>
    <row r="992" spans="2:3" x14ac:dyDescent="0.25">
      <c r="B992" s="11"/>
      <c r="C992" s="17"/>
    </row>
    <row r="993" spans="2:3" x14ac:dyDescent="0.25">
      <c r="B993" s="11"/>
      <c r="C993" s="17"/>
    </row>
    <row r="994" spans="2:3" x14ac:dyDescent="0.25">
      <c r="B994" s="11"/>
      <c r="C994" s="17"/>
    </row>
    <row r="995" spans="2:3" x14ac:dyDescent="0.25">
      <c r="B995" s="11"/>
      <c r="C995" s="17"/>
    </row>
    <row r="996" spans="2:3" x14ac:dyDescent="0.25">
      <c r="B996" s="11"/>
      <c r="C996" s="17"/>
    </row>
    <row r="997" spans="2:3" x14ac:dyDescent="0.25">
      <c r="B997" s="11"/>
      <c r="C997" s="17"/>
    </row>
    <row r="998" spans="2:3" x14ac:dyDescent="0.25">
      <c r="B998" s="11"/>
      <c r="C998" s="17"/>
    </row>
    <row r="999" spans="2:3" x14ac:dyDescent="0.25">
      <c r="B999" s="11"/>
      <c r="C999" s="17"/>
    </row>
    <row r="1000" spans="2:3" x14ac:dyDescent="0.25">
      <c r="B1000" s="11"/>
      <c r="C1000" s="17"/>
    </row>
    <row r="1001" spans="2:3" x14ac:dyDescent="0.25">
      <c r="B1001" s="11"/>
      <c r="C1001" s="17"/>
    </row>
    <row r="1002" spans="2:3" x14ac:dyDescent="0.25">
      <c r="B1002" s="11"/>
      <c r="C1002" s="17"/>
    </row>
    <row r="1003" spans="2:3" x14ac:dyDescent="0.25">
      <c r="B1003" s="11"/>
      <c r="C1003" s="17"/>
    </row>
    <row r="1004" spans="2:3" x14ac:dyDescent="0.25">
      <c r="B1004" s="11"/>
      <c r="C1004" s="17"/>
    </row>
    <row r="1005" spans="2:3" x14ac:dyDescent="0.25">
      <c r="B1005" s="11"/>
      <c r="C1005" s="17"/>
    </row>
    <row r="1006" spans="2:3" x14ac:dyDescent="0.25">
      <c r="B1006" s="11"/>
      <c r="C1006" s="17"/>
    </row>
    <row r="1007" spans="2:3" x14ac:dyDescent="0.25">
      <c r="B1007" s="11"/>
      <c r="C1007" s="17"/>
    </row>
    <row r="1008" spans="2:3" x14ac:dyDescent="0.25">
      <c r="B1008" s="11"/>
      <c r="C1008" s="17"/>
    </row>
    <row r="1009" spans="2:3" x14ac:dyDescent="0.25">
      <c r="B1009" s="11"/>
      <c r="C1009" s="17"/>
    </row>
    <row r="1010" spans="2:3" x14ac:dyDescent="0.25">
      <c r="B1010" s="11"/>
      <c r="C1010" s="17"/>
    </row>
    <row r="1011" spans="2:3" x14ac:dyDescent="0.25">
      <c r="B1011" s="11"/>
      <c r="C1011" s="17"/>
    </row>
    <row r="1012" spans="2:3" x14ac:dyDescent="0.25">
      <c r="B1012" s="11"/>
      <c r="C1012" s="17"/>
    </row>
    <row r="1013" spans="2:3" x14ac:dyDescent="0.25">
      <c r="B1013" s="11"/>
      <c r="C1013" s="17"/>
    </row>
    <row r="1014" spans="2:3" x14ac:dyDescent="0.25">
      <c r="B1014" s="11"/>
      <c r="C1014" s="17"/>
    </row>
    <row r="1015" spans="2:3" x14ac:dyDescent="0.25">
      <c r="B1015" s="11"/>
      <c r="C1015" s="17"/>
    </row>
    <row r="1016" spans="2:3" x14ac:dyDescent="0.25">
      <c r="B1016" s="11"/>
      <c r="C1016" s="17"/>
    </row>
    <row r="1017" spans="2:3" x14ac:dyDescent="0.25">
      <c r="B1017" s="11"/>
      <c r="C1017" s="17"/>
    </row>
    <row r="1018" spans="2:3" x14ac:dyDescent="0.25">
      <c r="B1018" s="11"/>
      <c r="C1018" s="17"/>
    </row>
    <row r="1019" spans="2:3" x14ac:dyDescent="0.25">
      <c r="B1019" s="11"/>
      <c r="C1019" s="17"/>
    </row>
    <row r="1020" spans="2:3" x14ac:dyDescent="0.25">
      <c r="B1020" s="11"/>
      <c r="C1020" s="17"/>
    </row>
    <row r="1021" spans="2:3" x14ac:dyDescent="0.25">
      <c r="B1021" s="11"/>
      <c r="C1021" s="17"/>
    </row>
    <row r="1022" spans="2:3" x14ac:dyDescent="0.25">
      <c r="B1022" s="11"/>
      <c r="C1022" s="17"/>
    </row>
    <row r="1023" spans="2:3" x14ac:dyDescent="0.25">
      <c r="B1023" s="11"/>
      <c r="C1023" s="17"/>
    </row>
    <row r="1024" spans="2:3" x14ac:dyDescent="0.25">
      <c r="B1024" s="11"/>
      <c r="C1024" s="17"/>
    </row>
    <row r="1025" spans="2:3" x14ac:dyDescent="0.25">
      <c r="B1025" s="11"/>
      <c r="C1025" s="17"/>
    </row>
    <row r="1026" spans="2:3" x14ac:dyDescent="0.25">
      <c r="B1026" s="11"/>
      <c r="C1026" s="17"/>
    </row>
    <row r="1027" spans="2:3" x14ac:dyDescent="0.25">
      <c r="B1027" s="11"/>
      <c r="C1027" s="17"/>
    </row>
    <row r="1028" spans="2:3" x14ac:dyDescent="0.25">
      <c r="B1028" s="11"/>
      <c r="C1028" s="17"/>
    </row>
    <row r="1029" spans="2:3" x14ac:dyDescent="0.25">
      <c r="B1029" s="11"/>
      <c r="C1029" s="17"/>
    </row>
    <row r="1030" spans="2:3" x14ac:dyDescent="0.25">
      <c r="B1030" s="11"/>
      <c r="C1030" s="17"/>
    </row>
    <row r="1031" spans="2:3" x14ac:dyDescent="0.25">
      <c r="B1031" s="11"/>
      <c r="C1031" s="17"/>
    </row>
    <row r="1032" spans="2:3" x14ac:dyDescent="0.25">
      <c r="B1032" s="11"/>
      <c r="C1032" s="17"/>
    </row>
    <row r="1033" spans="2:3" x14ac:dyDescent="0.25">
      <c r="B1033" s="11"/>
      <c r="C1033" s="17"/>
    </row>
    <row r="1034" spans="2:3" x14ac:dyDescent="0.25">
      <c r="B1034" s="11"/>
      <c r="C1034" s="17"/>
    </row>
    <row r="1035" spans="2:3" x14ac:dyDescent="0.25">
      <c r="B1035" s="11"/>
      <c r="C1035" s="17"/>
    </row>
    <row r="1036" spans="2:3" x14ac:dyDescent="0.25">
      <c r="B1036" s="11"/>
      <c r="C1036" s="17"/>
    </row>
    <row r="1037" spans="2:3" x14ac:dyDescent="0.25">
      <c r="B1037" s="11"/>
      <c r="C1037" s="17"/>
    </row>
    <row r="1038" spans="2:3" x14ac:dyDescent="0.25">
      <c r="B1038" s="11"/>
      <c r="C1038" s="17"/>
    </row>
    <row r="1039" spans="2:3" x14ac:dyDescent="0.25">
      <c r="B1039" s="11"/>
      <c r="C1039" s="17"/>
    </row>
    <row r="1040" spans="2:3" x14ac:dyDescent="0.25">
      <c r="B1040" s="11"/>
      <c r="C1040" s="17"/>
    </row>
    <row r="1041" spans="2:3" x14ac:dyDescent="0.25">
      <c r="B1041" s="11"/>
      <c r="C1041" s="17"/>
    </row>
    <row r="1042" spans="2:3" x14ac:dyDescent="0.25">
      <c r="B1042" s="11"/>
      <c r="C1042" s="17"/>
    </row>
    <row r="1043" spans="2:3" x14ac:dyDescent="0.25">
      <c r="B1043" s="11"/>
      <c r="C1043" s="17"/>
    </row>
    <row r="1044" spans="2:3" x14ac:dyDescent="0.25">
      <c r="B1044" s="11"/>
      <c r="C1044" s="17"/>
    </row>
    <row r="1045" spans="2:3" x14ac:dyDescent="0.25">
      <c r="B1045" s="11"/>
      <c r="C1045" s="17"/>
    </row>
    <row r="1046" spans="2:3" x14ac:dyDescent="0.25">
      <c r="B1046" s="11"/>
      <c r="C1046" s="17"/>
    </row>
    <row r="1047" spans="2:3" x14ac:dyDescent="0.25">
      <c r="B1047" s="11"/>
      <c r="C1047" s="17"/>
    </row>
    <row r="1048" spans="2:3" x14ac:dyDescent="0.25">
      <c r="B1048" s="11"/>
      <c r="C1048" s="17"/>
    </row>
    <row r="1049" spans="2:3" x14ac:dyDescent="0.25">
      <c r="B1049" s="11"/>
      <c r="C1049" s="17"/>
    </row>
    <row r="1050" spans="2:3" x14ac:dyDescent="0.25">
      <c r="B1050" s="11"/>
      <c r="C1050" s="17"/>
    </row>
    <row r="1051" spans="2:3" x14ac:dyDescent="0.25">
      <c r="B1051" s="11"/>
      <c r="C1051" s="17"/>
    </row>
    <row r="1052" spans="2:3" x14ac:dyDescent="0.25">
      <c r="B1052" s="11"/>
      <c r="C1052" s="17"/>
    </row>
    <row r="1053" spans="2:3" x14ac:dyDescent="0.25">
      <c r="B1053" s="11"/>
      <c r="C1053" s="17"/>
    </row>
    <row r="1054" spans="2:3" x14ac:dyDescent="0.25">
      <c r="B1054" s="11"/>
      <c r="C1054" s="17"/>
    </row>
    <row r="1055" spans="2:3" x14ac:dyDescent="0.25">
      <c r="B1055" s="11"/>
      <c r="C1055" s="17"/>
    </row>
    <row r="1056" spans="2:3" x14ac:dyDescent="0.25">
      <c r="B1056" s="11"/>
      <c r="C1056" s="17"/>
    </row>
    <row r="1057" spans="2:3" x14ac:dyDescent="0.25">
      <c r="B1057" s="11"/>
      <c r="C1057" s="17"/>
    </row>
    <row r="1058" spans="2:3" x14ac:dyDescent="0.25">
      <c r="B1058" s="11"/>
      <c r="C1058" s="17"/>
    </row>
    <row r="1059" spans="2:3" x14ac:dyDescent="0.25">
      <c r="B1059" s="11"/>
      <c r="C1059" s="17"/>
    </row>
    <row r="1060" spans="2:3" x14ac:dyDescent="0.25">
      <c r="B1060" s="11"/>
      <c r="C1060" s="17"/>
    </row>
    <row r="1061" spans="2:3" x14ac:dyDescent="0.25">
      <c r="B1061" s="11"/>
      <c r="C1061" s="17"/>
    </row>
    <row r="1062" spans="2:3" x14ac:dyDescent="0.25">
      <c r="B1062" s="11"/>
      <c r="C1062" s="17"/>
    </row>
    <row r="1063" spans="2:3" x14ac:dyDescent="0.25">
      <c r="B1063" s="11"/>
      <c r="C1063" s="17"/>
    </row>
    <row r="1064" spans="2:3" x14ac:dyDescent="0.25">
      <c r="B1064" s="11"/>
      <c r="C1064" s="17"/>
    </row>
    <row r="1065" spans="2:3" x14ac:dyDescent="0.25">
      <c r="B1065" s="11"/>
      <c r="C1065" s="17"/>
    </row>
    <row r="1066" spans="2:3" x14ac:dyDescent="0.25">
      <c r="B1066" s="11"/>
      <c r="C1066" s="17"/>
    </row>
    <row r="1067" spans="2:3" x14ac:dyDescent="0.25">
      <c r="B1067" s="11"/>
      <c r="C1067" s="17"/>
    </row>
    <row r="1068" spans="2:3" x14ac:dyDescent="0.25">
      <c r="B1068" s="11"/>
      <c r="C1068" s="17"/>
    </row>
    <row r="1069" spans="2:3" x14ac:dyDescent="0.25">
      <c r="B1069" s="11"/>
      <c r="C1069" s="17"/>
    </row>
    <row r="1070" spans="2:3" x14ac:dyDescent="0.25">
      <c r="B1070" s="11"/>
      <c r="C1070" s="17"/>
    </row>
    <row r="1071" spans="2:3" x14ac:dyDescent="0.25">
      <c r="B1071" s="11"/>
      <c r="C1071" s="17"/>
    </row>
    <row r="1072" spans="2:3" x14ac:dyDescent="0.25">
      <c r="B1072" s="11"/>
      <c r="C1072" s="17"/>
    </row>
    <row r="1073" spans="2:3" x14ac:dyDescent="0.25">
      <c r="B1073" s="11"/>
      <c r="C1073" s="17"/>
    </row>
    <row r="1074" spans="2:3" x14ac:dyDescent="0.25">
      <c r="B1074" s="11"/>
      <c r="C1074" s="17"/>
    </row>
    <row r="1075" spans="2:3" x14ac:dyDescent="0.25">
      <c r="B1075" s="11"/>
      <c r="C1075" s="17"/>
    </row>
    <row r="1076" spans="2:3" x14ac:dyDescent="0.25">
      <c r="B1076" s="11"/>
      <c r="C1076" s="17"/>
    </row>
    <row r="1077" spans="2:3" x14ac:dyDescent="0.25">
      <c r="B1077" s="11"/>
      <c r="C1077" s="17"/>
    </row>
    <row r="1078" spans="2:3" x14ac:dyDescent="0.25">
      <c r="B1078" s="11"/>
      <c r="C1078" s="17"/>
    </row>
    <row r="1079" spans="2:3" x14ac:dyDescent="0.25">
      <c r="B1079" s="11"/>
      <c r="C1079" s="17"/>
    </row>
    <row r="1080" spans="2:3" x14ac:dyDescent="0.25">
      <c r="B1080" s="11"/>
      <c r="C1080" s="17"/>
    </row>
    <row r="1081" spans="2:3" x14ac:dyDescent="0.25">
      <c r="B1081" s="11"/>
      <c r="C1081" s="17"/>
    </row>
    <row r="1082" spans="2:3" x14ac:dyDescent="0.25">
      <c r="B1082" s="11"/>
      <c r="C1082" s="17"/>
    </row>
    <row r="1083" spans="2:3" x14ac:dyDescent="0.25">
      <c r="B1083" s="11"/>
      <c r="C1083" s="17"/>
    </row>
    <row r="1084" spans="2:3" x14ac:dyDescent="0.25">
      <c r="B1084" s="11"/>
      <c r="C1084" s="17"/>
    </row>
    <row r="1085" spans="2:3" x14ac:dyDescent="0.25">
      <c r="B1085" s="11"/>
      <c r="C1085" s="17"/>
    </row>
    <row r="1086" spans="2:3" x14ac:dyDescent="0.25">
      <c r="B1086" s="11"/>
      <c r="C1086" s="17"/>
    </row>
    <row r="1087" spans="2:3" x14ac:dyDescent="0.25">
      <c r="B1087" s="11"/>
      <c r="C1087" s="17"/>
    </row>
    <row r="1088" spans="2:3" x14ac:dyDescent="0.25">
      <c r="B1088" s="11"/>
      <c r="C1088" s="17"/>
    </row>
    <row r="1089" spans="2:3" x14ac:dyDescent="0.25">
      <c r="B1089" s="11"/>
      <c r="C1089" s="17"/>
    </row>
    <row r="1090" spans="2:3" x14ac:dyDescent="0.25">
      <c r="B1090" s="11"/>
      <c r="C1090" s="17"/>
    </row>
    <row r="1091" spans="2:3" x14ac:dyDescent="0.25">
      <c r="B1091" s="11"/>
      <c r="C1091" s="17"/>
    </row>
    <row r="1092" spans="2:3" x14ac:dyDescent="0.25">
      <c r="B1092" s="11"/>
      <c r="C1092" s="17"/>
    </row>
    <row r="1093" spans="2:3" x14ac:dyDescent="0.25">
      <c r="B1093" s="11"/>
      <c r="C1093" s="17"/>
    </row>
    <row r="1094" spans="2:3" x14ac:dyDescent="0.25">
      <c r="B1094" s="11"/>
      <c r="C1094" s="17"/>
    </row>
    <row r="1095" spans="2:3" x14ac:dyDescent="0.25">
      <c r="B1095" s="11"/>
      <c r="C1095" s="17"/>
    </row>
    <row r="1096" spans="2:3" x14ac:dyDescent="0.25">
      <c r="B1096" s="11"/>
      <c r="C1096" s="17"/>
    </row>
    <row r="1097" spans="2:3" x14ac:dyDescent="0.25">
      <c r="B1097" s="11"/>
      <c r="C1097" s="17"/>
    </row>
    <row r="1098" spans="2:3" x14ac:dyDescent="0.25">
      <c r="B1098" s="11"/>
      <c r="C1098" s="17"/>
    </row>
    <row r="1099" spans="2:3" x14ac:dyDescent="0.25">
      <c r="B1099" s="11"/>
      <c r="C1099" s="17"/>
    </row>
    <row r="1100" spans="2:3" x14ac:dyDescent="0.25">
      <c r="B1100" s="11"/>
      <c r="C1100" s="17"/>
    </row>
    <row r="1101" spans="2:3" x14ac:dyDescent="0.25">
      <c r="B1101" s="11"/>
      <c r="C1101" s="17"/>
    </row>
    <row r="1102" spans="2:3" x14ac:dyDescent="0.25">
      <c r="B1102" s="11"/>
      <c r="C1102" s="17"/>
    </row>
    <row r="1103" spans="2:3" x14ac:dyDescent="0.25">
      <c r="B1103" s="11"/>
      <c r="C1103" s="17"/>
    </row>
    <row r="1104" spans="2:3" x14ac:dyDescent="0.25">
      <c r="B1104" s="11"/>
      <c r="C1104" s="17"/>
    </row>
    <row r="1105" spans="2:3" x14ac:dyDescent="0.25">
      <c r="B1105" s="11"/>
      <c r="C1105" s="17"/>
    </row>
    <row r="1106" spans="2:3" x14ac:dyDescent="0.25">
      <c r="B1106" s="11"/>
      <c r="C1106" s="17"/>
    </row>
    <row r="1107" spans="2:3" x14ac:dyDescent="0.25">
      <c r="B1107" s="11"/>
      <c r="C1107" s="17"/>
    </row>
    <row r="1108" spans="2:3" x14ac:dyDescent="0.25">
      <c r="B1108" s="11"/>
      <c r="C1108" s="17"/>
    </row>
    <row r="1109" spans="2:3" x14ac:dyDescent="0.25">
      <c r="B1109" s="11"/>
      <c r="C1109" s="17"/>
    </row>
    <row r="1110" spans="2:3" x14ac:dyDescent="0.25">
      <c r="B1110" s="11"/>
      <c r="C1110" s="17"/>
    </row>
    <row r="1111" spans="2:3" x14ac:dyDescent="0.25">
      <c r="B1111" s="11"/>
      <c r="C1111" s="17"/>
    </row>
    <row r="1112" spans="2:3" x14ac:dyDescent="0.25">
      <c r="B1112" s="11"/>
      <c r="C1112" s="17"/>
    </row>
    <row r="1113" spans="2:3" x14ac:dyDescent="0.25">
      <c r="B1113" s="11"/>
      <c r="C1113" s="17"/>
    </row>
    <row r="1114" spans="2:3" x14ac:dyDescent="0.25">
      <c r="B1114" s="11"/>
      <c r="C1114" s="17"/>
    </row>
    <row r="1115" spans="2:3" x14ac:dyDescent="0.25">
      <c r="B1115" s="11"/>
      <c r="C1115" s="17"/>
    </row>
    <row r="1116" spans="2:3" x14ac:dyDescent="0.25">
      <c r="B1116" s="11"/>
      <c r="C1116" s="17"/>
    </row>
    <row r="1117" spans="2:3" x14ac:dyDescent="0.25">
      <c r="B1117" s="11"/>
      <c r="C1117" s="17"/>
    </row>
    <row r="1118" spans="2:3" x14ac:dyDescent="0.25">
      <c r="B1118" s="11"/>
      <c r="C1118" s="17"/>
    </row>
    <row r="1119" spans="2:3" x14ac:dyDescent="0.25">
      <c r="B1119" s="11"/>
      <c r="C1119" s="17"/>
    </row>
    <row r="1120" spans="2:3" x14ac:dyDescent="0.25">
      <c r="B1120" s="11"/>
      <c r="C1120" s="17"/>
    </row>
    <row r="1121" spans="2:3" x14ac:dyDescent="0.25">
      <c r="B1121" s="11"/>
      <c r="C1121" s="17"/>
    </row>
    <row r="1122" spans="2:3" x14ac:dyDescent="0.25">
      <c r="B1122" s="11"/>
      <c r="C1122" s="17"/>
    </row>
    <row r="1123" spans="2:3" x14ac:dyDescent="0.25">
      <c r="B1123" s="11"/>
      <c r="C1123" s="17"/>
    </row>
    <row r="1124" spans="2:3" x14ac:dyDescent="0.25">
      <c r="B1124" s="11"/>
      <c r="C1124" s="17"/>
    </row>
    <row r="1125" spans="2:3" x14ac:dyDescent="0.25">
      <c r="B1125" s="11"/>
      <c r="C1125" s="17"/>
    </row>
    <row r="1126" spans="2:3" x14ac:dyDescent="0.25">
      <c r="B1126" s="11"/>
      <c r="C1126" s="17"/>
    </row>
    <row r="1127" spans="2:3" x14ac:dyDescent="0.25">
      <c r="B1127" s="11"/>
      <c r="C1127" s="17"/>
    </row>
    <row r="1128" spans="2:3" x14ac:dyDescent="0.25">
      <c r="B1128" s="11"/>
      <c r="C1128" s="17"/>
    </row>
    <row r="1129" spans="2:3" x14ac:dyDescent="0.25">
      <c r="B1129" s="11"/>
      <c r="C1129" s="17"/>
    </row>
    <row r="1130" spans="2:3" x14ac:dyDescent="0.25">
      <c r="B1130" s="11"/>
      <c r="C1130" s="17"/>
    </row>
    <row r="1131" spans="2:3" x14ac:dyDescent="0.25">
      <c r="B1131" s="11"/>
      <c r="C1131" s="17"/>
    </row>
    <row r="1132" spans="2:3" x14ac:dyDescent="0.25">
      <c r="B1132" s="11"/>
      <c r="C1132" s="17"/>
    </row>
    <row r="1133" spans="2:3" x14ac:dyDescent="0.25">
      <c r="B1133" s="11"/>
      <c r="C1133" s="17"/>
    </row>
    <row r="1134" spans="2:3" x14ac:dyDescent="0.25">
      <c r="B1134" s="11"/>
      <c r="C1134" s="17"/>
    </row>
    <row r="1135" spans="2:3" x14ac:dyDescent="0.25">
      <c r="B1135" s="11"/>
      <c r="C1135" s="17"/>
    </row>
    <row r="1136" spans="2:3" x14ac:dyDescent="0.25">
      <c r="B1136" s="11"/>
      <c r="C1136" s="17"/>
    </row>
    <row r="1137" spans="2:3" x14ac:dyDescent="0.25">
      <c r="B1137" s="11"/>
      <c r="C1137" s="17"/>
    </row>
    <row r="1138" spans="2:3" x14ac:dyDescent="0.25">
      <c r="B1138" s="11"/>
      <c r="C1138" s="17"/>
    </row>
    <row r="1139" spans="2:3" x14ac:dyDescent="0.25">
      <c r="B1139" s="11"/>
      <c r="C1139" s="17"/>
    </row>
    <row r="1140" spans="2:3" x14ac:dyDescent="0.25">
      <c r="B1140" s="11"/>
      <c r="C1140" s="17"/>
    </row>
    <row r="1141" spans="2:3" x14ac:dyDescent="0.25">
      <c r="B1141" s="11"/>
      <c r="C1141" s="17"/>
    </row>
    <row r="1142" spans="2:3" x14ac:dyDescent="0.25">
      <c r="B1142" s="11"/>
      <c r="C1142" s="17"/>
    </row>
    <row r="1143" spans="2:3" x14ac:dyDescent="0.25">
      <c r="B1143" s="11"/>
      <c r="C1143" s="17"/>
    </row>
    <row r="1144" spans="2:3" x14ac:dyDescent="0.25">
      <c r="B1144" s="11"/>
      <c r="C1144" s="17"/>
    </row>
    <row r="1145" spans="2:3" x14ac:dyDescent="0.25">
      <c r="B1145" s="11"/>
      <c r="C1145" s="17"/>
    </row>
    <row r="1146" spans="2:3" x14ac:dyDescent="0.25">
      <c r="B1146" s="11"/>
      <c r="C1146" s="17"/>
    </row>
    <row r="1147" spans="2:3" x14ac:dyDescent="0.25">
      <c r="B1147" s="11"/>
      <c r="C1147" s="17"/>
    </row>
    <row r="1148" spans="2:3" x14ac:dyDescent="0.25">
      <c r="B1148" s="11"/>
      <c r="C1148" s="17"/>
    </row>
    <row r="1149" spans="2:3" x14ac:dyDescent="0.25">
      <c r="B1149" s="11"/>
      <c r="C1149" s="17"/>
    </row>
    <row r="1150" spans="2:3" x14ac:dyDescent="0.25">
      <c r="B1150" s="11"/>
      <c r="C1150" s="17"/>
    </row>
    <row r="1151" spans="2:3" x14ac:dyDescent="0.25">
      <c r="B1151" s="11"/>
      <c r="C1151" s="17"/>
    </row>
    <row r="1152" spans="2:3" x14ac:dyDescent="0.25">
      <c r="B1152" s="11"/>
      <c r="C1152" s="17"/>
    </row>
    <row r="1153" spans="2:3" x14ac:dyDescent="0.25">
      <c r="B1153" s="11"/>
      <c r="C1153" s="17"/>
    </row>
    <row r="1154" spans="2:3" x14ac:dyDescent="0.25">
      <c r="B1154" s="11"/>
      <c r="C1154" s="17"/>
    </row>
    <row r="1155" spans="2:3" x14ac:dyDescent="0.25">
      <c r="B1155" s="11"/>
      <c r="C1155" s="17"/>
    </row>
    <row r="1156" spans="2:3" x14ac:dyDescent="0.25">
      <c r="B1156" s="11"/>
      <c r="C1156" s="17"/>
    </row>
    <row r="1157" spans="2:3" x14ac:dyDescent="0.25">
      <c r="B1157" s="11"/>
      <c r="C1157" s="17"/>
    </row>
    <row r="1158" spans="2:3" x14ac:dyDescent="0.25">
      <c r="B1158" s="11"/>
      <c r="C1158" s="17"/>
    </row>
    <row r="1159" spans="2:3" x14ac:dyDescent="0.25">
      <c r="B1159" s="11"/>
      <c r="C1159" s="17"/>
    </row>
    <row r="1160" spans="2:3" x14ac:dyDescent="0.25">
      <c r="B1160" s="11"/>
      <c r="C1160" s="17"/>
    </row>
    <row r="1161" spans="2:3" x14ac:dyDescent="0.25">
      <c r="B1161" s="11"/>
      <c r="C1161" s="17"/>
    </row>
    <row r="1162" spans="2:3" x14ac:dyDescent="0.25">
      <c r="B1162" s="11"/>
      <c r="C1162" s="17"/>
    </row>
    <row r="1163" spans="2:3" x14ac:dyDescent="0.25">
      <c r="B1163" s="11"/>
      <c r="C1163" s="17"/>
    </row>
    <row r="1164" spans="2:3" x14ac:dyDescent="0.25">
      <c r="B1164" s="11"/>
      <c r="C1164" s="17"/>
    </row>
    <row r="1165" spans="2:3" x14ac:dyDescent="0.25">
      <c r="B1165" s="11"/>
      <c r="C1165" s="17"/>
    </row>
    <row r="1166" spans="2:3" x14ac:dyDescent="0.25">
      <c r="B1166" s="11"/>
      <c r="C1166" s="17"/>
    </row>
    <row r="1167" spans="2:3" x14ac:dyDescent="0.25">
      <c r="B1167" s="11"/>
      <c r="C1167" s="17"/>
    </row>
    <row r="1168" spans="2:3" x14ac:dyDescent="0.25">
      <c r="B1168" s="11"/>
      <c r="C1168" s="17"/>
    </row>
    <row r="1169" spans="2:3" x14ac:dyDescent="0.25">
      <c r="B1169" s="11"/>
      <c r="C1169" s="17"/>
    </row>
    <row r="1170" spans="2:3" x14ac:dyDescent="0.25">
      <c r="B1170" s="11"/>
      <c r="C1170" s="17"/>
    </row>
    <row r="1171" spans="2:3" x14ac:dyDescent="0.25">
      <c r="B1171" s="11"/>
      <c r="C1171" s="17"/>
    </row>
    <row r="1172" spans="2:3" x14ac:dyDescent="0.25">
      <c r="B1172" s="11"/>
      <c r="C1172" s="17"/>
    </row>
    <row r="1173" spans="2:3" x14ac:dyDescent="0.25">
      <c r="B1173" s="11"/>
      <c r="C1173" s="17"/>
    </row>
    <row r="1174" spans="2:3" x14ac:dyDescent="0.25">
      <c r="B1174" s="11"/>
      <c r="C1174" s="17"/>
    </row>
    <row r="1175" spans="2:3" x14ac:dyDescent="0.25">
      <c r="B1175" s="11"/>
      <c r="C1175" s="17"/>
    </row>
    <row r="1176" spans="2:3" x14ac:dyDescent="0.25">
      <c r="B1176" s="11"/>
      <c r="C1176" s="17"/>
    </row>
    <row r="1177" spans="2:3" x14ac:dyDescent="0.25">
      <c r="B1177" s="11"/>
      <c r="C1177" s="17"/>
    </row>
    <row r="1178" spans="2:3" x14ac:dyDescent="0.25">
      <c r="B1178" s="11"/>
      <c r="C1178" s="17"/>
    </row>
    <row r="1179" spans="2:3" x14ac:dyDescent="0.25">
      <c r="B1179" s="11"/>
      <c r="C1179" s="17"/>
    </row>
    <row r="1180" spans="2:3" x14ac:dyDescent="0.25">
      <c r="B1180" s="11"/>
      <c r="C1180" s="17"/>
    </row>
    <row r="1181" spans="2:3" x14ac:dyDescent="0.25">
      <c r="B1181" s="11"/>
      <c r="C1181" s="17"/>
    </row>
    <row r="1182" spans="2:3" x14ac:dyDescent="0.25">
      <c r="B1182" s="11"/>
      <c r="C1182" s="17"/>
    </row>
    <row r="1183" spans="2:3" x14ac:dyDescent="0.25">
      <c r="B1183" s="11"/>
      <c r="C1183" s="17"/>
    </row>
    <row r="1184" spans="2:3" x14ac:dyDescent="0.25">
      <c r="B1184" s="11"/>
      <c r="C1184" s="17"/>
    </row>
    <row r="1185" spans="2:3" x14ac:dyDescent="0.25">
      <c r="B1185" s="11"/>
      <c r="C1185" s="17"/>
    </row>
    <row r="1186" spans="2:3" x14ac:dyDescent="0.25">
      <c r="B1186" s="11"/>
      <c r="C1186" s="17"/>
    </row>
    <row r="1187" spans="2:3" x14ac:dyDescent="0.25">
      <c r="B1187" s="11"/>
      <c r="C1187" s="17"/>
    </row>
    <row r="1188" spans="2:3" x14ac:dyDescent="0.25">
      <c r="B1188" s="11"/>
      <c r="C1188" s="17"/>
    </row>
    <row r="1189" spans="2:3" x14ac:dyDescent="0.25">
      <c r="B1189" s="11"/>
      <c r="C1189" s="17"/>
    </row>
    <row r="1190" spans="2:3" x14ac:dyDescent="0.25">
      <c r="B1190" s="11"/>
      <c r="C1190" s="17"/>
    </row>
    <row r="1191" spans="2:3" x14ac:dyDescent="0.25">
      <c r="B1191" s="11"/>
      <c r="C1191" s="17"/>
    </row>
    <row r="1192" spans="2:3" x14ac:dyDescent="0.25">
      <c r="B1192" s="11"/>
      <c r="C1192" s="17"/>
    </row>
    <row r="1193" spans="2:3" x14ac:dyDescent="0.25">
      <c r="B1193" s="11"/>
      <c r="C1193" s="17"/>
    </row>
    <row r="1194" spans="2:3" x14ac:dyDescent="0.25">
      <c r="B1194" s="11"/>
      <c r="C1194" s="17"/>
    </row>
    <row r="1195" spans="2:3" x14ac:dyDescent="0.25">
      <c r="B1195" s="11"/>
      <c r="C1195" s="17"/>
    </row>
    <row r="1196" spans="2:3" x14ac:dyDescent="0.25">
      <c r="B1196" s="11"/>
      <c r="C1196" s="17"/>
    </row>
    <row r="1197" spans="2:3" x14ac:dyDescent="0.25">
      <c r="B1197" s="11"/>
      <c r="C1197" s="17"/>
    </row>
    <row r="1198" spans="2:3" x14ac:dyDescent="0.25">
      <c r="B1198" s="11"/>
      <c r="C1198" s="17"/>
    </row>
    <row r="1199" spans="2:3" x14ac:dyDescent="0.25">
      <c r="B1199" s="11"/>
      <c r="C1199" s="17"/>
    </row>
    <row r="1200" spans="2:3" x14ac:dyDescent="0.25">
      <c r="B1200" s="11"/>
      <c r="C1200" s="17"/>
    </row>
    <row r="1201" spans="2:3" x14ac:dyDescent="0.25">
      <c r="B1201" s="11"/>
      <c r="C1201" s="17"/>
    </row>
    <row r="1202" spans="2:3" x14ac:dyDescent="0.25">
      <c r="B1202" s="11"/>
      <c r="C1202" s="17"/>
    </row>
    <row r="1203" spans="2:3" x14ac:dyDescent="0.25">
      <c r="B1203" s="11"/>
      <c r="C1203" s="17"/>
    </row>
    <row r="1204" spans="2:3" x14ac:dyDescent="0.25">
      <c r="B1204" s="11"/>
      <c r="C1204" s="17"/>
    </row>
    <row r="1205" spans="2:3" x14ac:dyDescent="0.25">
      <c r="B1205" s="11"/>
      <c r="C1205" s="17"/>
    </row>
    <row r="1206" spans="2:3" x14ac:dyDescent="0.25">
      <c r="B1206" s="11"/>
      <c r="C1206" s="17"/>
    </row>
    <row r="1207" spans="2:3" x14ac:dyDescent="0.25">
      <c r="B1207" s="11"/>
      <c r="C1207" s="17"/>
    </row>
    <row r="1208" spans="2:3" x14ac:dyDescent="0.25">
      <c r="B1208" s="11"/>
      <c r="C1208" s="17"/>
    </row>
    <row r="1209" spans="2:3" x14ac:dyDescent="0.25">
      <c r="B1209" s="11"/>
      <c r="C1209" s="17"/>
    </row>
    <row r="1210" spans="2:3" x14ac:dyDescent="0.25">
      <c r="B1210" s="11"/>
      <c r="C1210" s="17"/>
    </row>
    <row r="1211" spans="2:3" x14ac:dyDescent="0.25">
      <c r="B1211" s="11"/>
      <c r="C1211" s="17"/>
    </row>
    <row r="1212" spans="2:3" x14ac:dyDescent="0.25">
      <c r="B1212" s="11"/>
      <c r="C1212" s="17"/>
    </row>
    <row r="1213" spans="2:3" x14ac:dyDescent="0.25">
      <c r="B1213" s="11"/>
      <c r="C1213" s="17"/>
    </row>
    <row r="1214" spans="2:3" x14ac:dyDescent="0.25">
      <c r="B1214" s="11"/>
      <c r="C1214" s="17"/>
    </row>
    <row r="1215" spans="2:3" x14ac:dyDescent="0.25">
      <c r="B1215" s="11"/>
      <c r="C1215" s="17"/>
    </row>
    <row r="1216" spans="2:3" x14ac:dyDescent="0.25">
      <c r="B1216" s="11"/>
      <c r="C1216" s="17"/>
    </row>
    <row r="1217" spans="2:3" x14ac:dyDescent="0.25">
      <c r="B1217" s="11"/>
      <c r="C1217" s="17"/>
    </row>
    <row r="1218" spans="2:3" x14ac:dyDescent="0.25">
      <c r="B1218" s="11"/>
      <c r="C1218" s="17"/>
    </row>
    <row r="1219" spans="2:3" x14ac:dyDescent="0.25">
      <c r="B1219" s="11"/>
      <c r="C1219" s="17"/>
    </row>
    <row r="1220" spans="2:3" x14ac:dyDescent="0.25">
      <c r="B1220" s="11"/>
      <c r="C1220" s="17"/>
    </row>
    <row r="1221" spans="2:3" x14ac:dyDescent="0.25">
      <c r="B1221" s="11"/>
      <c r="C1221" s="17"/>
    </row>
    <row r="1222" spans="2:3" x14ac:dyDescent="0.25">
      <c r="B1222" s="11"/>
      <c r="C1222" s="17"/>
    </row>
    <row r="1223" spans="2:3" x14ac:dyDescent="0.25">
      <c r="B1223" s="11"/>
      <c r="C1223" s="17"/>
    </row>
    <row r="1224" spans="2:3" x14ac:dyDescent="0.25">
      <c r="B1224" s="11"/>
      <c r="C1224" s="17"/>
    </row>
    <row r="1225" spans="2:3" x14ac:dyDescent="0.25">
      <c r="B1225" s="11"/>
      <c r="C1225" s="17"/>
    </row>
    <row r="1226" spans="2:3" x14ac:dyDescent="0.25">
      <c r="B1226" s="11"/>
      <c r="C1226" s="17"/>
    </row>
    <row r="1227" spans="2:3" x14ac:dyDescent="0.25">
      <c r="B1227" s="11"/>
      <c r="C1227" s="17"/>
    </row>
    <row r="1228" spans="2:3" x14ac:dyDescent="0.25">
      <c r="B1228" s="11"/>
      <c r="C1228" s="17"/>
    </row>
    <row r="1229" spans="2:3" x14ac:dyDescent="0.25">
      <c r="B1229" s="11"/>
      <c r="C1229" s="17"/>
    </row>
    <row r="1230" spans="2:3" x14ac:dyDescent="0.25">
      <c r="B1230" s="11"/>
      <c r="C1230" s="17"/>
    </row>
    <row r="1231" spans="2:3" x14ac:dyDescent="0.25">
      <c r="B1231" s="11"/>
      <c r="C1231" s="17"/>
    </row>
    <row r="1232" spans="2:3" x14ac:dyDescent="0.25">
      <c r="B1232" s="11"/>
      <c r="C1232" s="17"/>
    </row>
    <row r="1233" spans="2:3" x14ac:dyDescent="0.25">
      <c r="B1233" s="11"/>
      <c r="C1233" s="17"/>
    </row>
    <row r="1234" spans="2:3" x14ac:dyDescent="0.25">
      <c r="B1234" s="11"/>
      <c r="C1234" s="17"/>
    </row>
    <row r="1235" spans="2:3" x14ac:dyDescent="0.25">
      <c r="B1235" s="11"/>
      <c r="C1235" s="17"/>
    </row>
    <row r="1236" spans="2:3" x14ac:dyDescent="0.25">
      <c r="B1236" s="11"/>
      <c r="C1236" s="17"/>
    </row>
    <row r="1237" spans="2:3" x14ac:dyDescent="0.25">
      <c r="B1237" s="11"/>
      <c r="C1237" s="17"/>
    </row>
    <row r="1238" spans="2:3" x14ac:dyDescent="0.25">
      <c r="B1238" s="11"/>
      <c r="C1238" s="17"/>
    </row>
    <row r="1239" spans="2:3" x14ac:dyDescent="0.25">
      <c r="B1239" s="11"/>
      <c r="C1239" s="17"/>
    </row>
    <row r="1240" spans="2:3" x14ac:dyDescent="0.25">
      <c r="B1240" s="11"/>
      <c r="C1240" s="17"/>
    </row>
    <row r="1241" spans="2:3" x14ac:dyDescent="0.25">
      <c r="B1241" s="11"/>
      <c r="C1241" s="17"/>
    </row>
    <row r="1242" spans="2:3" x14ac:dyDescent="0.25">
      <c r="B1242" s="11"/>
      <c r="C1242" s="17"/>
    </row>
    <row r="1243" spans="2:3" x14ac:dyDescent="0.25">
      <c r="B1243" s="11"/>
      <c r="C1243" s="17"/>
    </row>
    <row r="1244" spans="2:3" x14ac:dyDescent="0.25">
      <c r="B1244" s="11"/>
      <c r="C1244" s="17"/>
    </row>
    <row r="1245" spans="2:3" x14ac:dyDescent="0.25">
      <c r="B1245" s="11"/>
      <c r="C1245" s="17"/>
    </row>
    <row r="1246" spans="2:3" x14ac:dyDescent="0.25">
      <c r="B1246" s="11"/>
      <c r="C1246" s="17"/>
    </row>
    <row r="1247" spans="2:3" x14ac:dyDescent="0.25">
      <c r="B1247" s="11"/>
      <c r="C1247" s="17"/>
    </row>
    <row r="1248" spans="2:3" x14ac:dyDescent="0.25">
      <c r="B1248" s="11"/>
      <c r="C1248" s="17"/>
    </row>
    <row r="1249" spans="2:3" x14ac:dyDescent="0.25">
      <c r="B1249" s="11"/>
      <c r="C1249" s="17"/>
    </row>
    <row r="1250" spans="2:3" x14ac:dyDescent="0.25">
      <c r="B1250" s="11"/>
      <c r="C1250" s="17"/>
    </row>
    <row r="1251" spans="2:3" x14ac:dyDescent="0.25">
      <c r="B1251" s="11"/>
      <c r="C1251" s="17"/>
    </row>
    <row r="1252" spans="2:3" x14ac:dyDescent="0.25">
      <c r="B1252" s="11"/>
      <c r="C1252" s="17"/>
    </row>
    <row r="1253" spans="2:3" x14ac:dyDescent="0.25">
      <c r="B1253" s="11"/>
      <c r="C1253" s="17"/>
    </row>
    <row r="1254" spans="2:3" x14ac:dyDescent="0.25">
      <c r="B1254" s="11"/>
      <c r="C1254" s="17"/>
    </row>
    <row r="1255" spans="2:3" x14ac:dyDescent="0.25">
      <c r="B1255" s="11"/>
      <c r="C1255" s="17"/>
    </row>
    <row r="1256" spans="2:3" x14ac:dyDescent="0.25">
      <c r="B1256" s="11"/>
      <c r="C1256" s="17"/>
    </row>
    <row r="1257" spans="2:3" x14ac:dyDescent="0.25">
      <c r="B1257" s="11"/>
      <c r="C1257" s="17"/>
    </row>
    <row r="1258" spans="2:3" x14ac:dyDescent="0.25">
      <c r="B1258" s="11"/>
      <c r="C1258" s="17"/>
    </row>
    <row r="1259" spans="2:3" x14ac:dyDescent="0.25">
      <c r="B1259" s="11"/>
      <c r="C1259" s="17"/>
    </row>
    <row r="1260" spans="2:3" x14ac:dyDescent="0.25">
      <c r="B1260" s="11"/>
      <c r="C1260" s="17"/>
    </row>
    <row r="1261" spans="2:3" x14ac:dyDescent="0.25">
      <c r="B1261" s="11"/>
      <c r="C1261" s="17"/>
    </row>
    <row r="1262" spans="2:3" x14ac:dyDescent="0.25">
      <c r="B1262" s="11"/>
      <c r="C1262" s="17"/>
    </row>
    <row r="1263" spans="2:3" x14ac:dyDescent="0.25">
      <c r="B1263" s="11"/>
      <c r="C1263" s="17"/>
    </row>
    <row r="1264" spans="2:3" x14ac:dyDescent="0.25">
      <c r="B1264" s="11"/>
      <c r="C1264" s="17"/>
    </row>
    <row r="1265" spans="2:3" x14ac:dyDescent="0.25">
      <c r="B1265" s="11"/>
      <c r="C1265" s="17"/>
    </row>
    <row r="1266" spans="2:3" x14ac:dyDescent="0.25">
      <c r="B1266" s="11"/>
      <c r="C1266" s="17"/>
    </row>
    <row r="1267" spans="2:3" x14ac:dyDescent="0.25">
      <c r="B1267" s="11"/>
      <c r="C1267" s="17"/>
    </row>
    <row r="1268" spans="2:3" x14ac:dyDescent="0.25">
      <c r="B1268" s="11"/>
      <c r="C1268" s="17"/>
    </row>
    <row r="1269" spans="2:3" x14ac:dyDescent="0.25">
      <c r="B1269" s="11"/>
      <c r="C1269" s="17"/>
    </row>
    <row r="1270" spans="2:3" x14ac:dyDescent="0.25">
      <c r="B1270" s="11"/>
      <c r="C1270" s="17"/>
    </row>
    <row r="1271" spans="2:3" x14ac:dyDescent="0.25">
      <c r="B1271" s="11"/>
      <c r="C1271" s="17"/>
    </row>
    <row r="1272" spans="2:3" x14ac:dyDescent="0.25">
      <c r="B1272" s="11"/>
      <c r="C1272" s="17"/>
    </row>
    <row r="1273" spans="2:3" x14ac:dyDescent="0.25">
      <c r="B1273" s="11"/>
      <c r="C1273" s="17"/>
    </row>
    <row r="1274" spans="2:3" x14ac:dyDescent="0.25">
      <c r="B1274" s="11"/>
      <c r="C1274" s="17"/>
    </row>
    <row r="1275" spans="2:3" x14ac:dyDescent="0.25">
      <c r="B1275" s="11"/>
      <c r="C1275" s="17"/>
    </row>
    <row r="1276" spans="2:3" x14ac:dyDescent="0.25">
      <c r="B1276" s="11"/>
      <c r="C1276" s="17"/>
    </row>
    <row r="1277" spans="2:3" x14ac:dyDescent="0.25">
      <c r="B1277" s="11"/>
      <c r="C1277" s="17"/>
    </row>
    <row r="1278" spans="2:3" x14ac:dyDescent="0.25">
      <c r="B1278" s="11"/>
      <c r="C1278" s="17"/>
    </row>
    <row r="1279" spans="2:3" x14ac:dyDescent="0.25">
      <c r="B1279" s="11"/>
      <c r="C1279" s="17"/>
    </row>
    <row r="1280" spans="2:3" x14ac:dyDescent="0.25">
      <c r="B1280" s="11"/>
      <c r="C1280" s="17"/>
    </row>
    <row r="1281" spans="2:3" x14ac:dyDescent="0.25">
      <c r="B1281" s="11"/>
      <c r="C1281" s="17"/>
    </row>
    <row r="1282" spans="2:3" x14ac:dyDescent="0.25">
      <c r="B1282" s="11"/>
      <c r="C1282" s="17"/>
    </row>
    <row r="1283" spans="2:3" x14ac:dyDescent="0.25">
      <c r="B1283" s="11"/>
      <c r="C1283" s="17"/>
    </row>
    <row r="1284" spans="2:3" x14ac:dyDescent="0.25">
      <c r="B1284" s="11"/>
      <c r="C1284" s="17"/>
    </row>
    <row r="1285" spans="2:3" x14ac:dyDescent="0.25">
      <c r="B1285" s="11"/>
      <c r="C1285" s="17"/>
    </row>
    <row r="1286" spans="2:3" x14ac:dyDescent="0.25">
      <c r="B1286" s="11"/>
      <c r="C1286" s="17"/>
    </row>
    <row r="1287" spans="2:3" x14ac:dyDescent="0.25">
      <c r="B1287" s="11"/>
      <c r="C1287" s="17"/>
    </row>
    <row r="1288" spans="2:3" x14ac:dyDescent="0.25">
      <c r="B1288" s="11"/>
      <c r="C1288" s="17"/>
    </row>
    <row r="1289" spans="2:3" x14ac:dyDescent="0.25">
      <c r="B1289" s="11"/>
      <c r="C1289" s="17"/>
    </row>
    <row r="1290" spans="2:3" x14ac:dyDescent="0.25">
      <c r="B1290" s="11"/>
      <c r="C1290" s="17"/>
    </row>
    <row r="1291" spans="2:3" x14ac:dyDescent="0.25">
      <c r="B1291" s="11"/>
      <c r="C1291" s="17"/>
    </row>
    <row r="1292" spans="2:3" x14ac:dyDescent="0.25">
      <c r="B1292" s="11"/>
      <c r="C1292" s="17"/>
    </row>
    <row r="1293" spans="2:3" x14ac:dyDescent="0.25">
      <c r="B1293" s="11"/>
      <c r="C1293" s="17"/>
    </row>
    <row r="1294" spans="2:3" x14ac:dyDescent="0.25">
      <c r="B1294" s="11"/>
      <c r="C1294" s="17"/>
    </row>
    <row r="1295" spans="2:3" x14ac:dyDescent="0.25">
      <c r="B1295" s="11"/>
      <c r="C1295" s="17"/>
    </row>
    <row r="1296" spans="2:3" x14ac:dyDescent="0.25">
      <c r="B1296" s="11"/>
      <c r="C1296" s="17"/>
    </row>
    <row r="1297" spans="2:3" x14ac:dyDescent="0.25">
      <c r="B1297" s="11"/>
      <c r="C1297" s="17"/>
    </row>
    <row r="1298" spans="2:3" x14ac:dyDescent="0.25">
      <c r="B1298" s="11"/>
      <c r="C1298" s="17"/>
    </row>
    <row r="1299" spans="2:3" x14ac:dyDescent="0.25">
      <c r="B1299" s="11"/>
      <c r="C1299" s="17"/>
    </row>
    <row r="1300" spans="2:3" x14ac:dyDescent="0.25">
      <c r="B1300" s="11"/>
      <c r="C1300" s="17"/>
    </row>
    <row r="1301" spans="2:3" x14ac:dyDescent="0.25">
      <c r="B1301" s="11"/>
      <c r="C1301" s="17"/>
    </row>
    <row r="1302" spans="2:3" x14ac:dyDescent="0.25">
      <c r="B1302" s="11"/>
      <c r="C1302" s="17"/>
    </row>
    <row r="1303" spans="2:3" x14ac:dyDescent="0.25">
      <c r="B1303" s="11"/>
      <c r="C1303" s="17"/>
    </row>
    <row r="1304" spans="2:3" x14ac:dyDescent="0.25">
      <c r="B1304" s="11"/>
      <c r="C1304" s="17"/>
    </row>
    <row r="1305" spans="2:3" x14ac:dyDescent="0.25">
      <c r="B1305" s="11"/>
      <c r="C1305" s="17"/>
    </row>
    <row r="1306" spans="2:3" x14ac:dyDescent="0.25">
      <c r="B1306" s="11"/>
      <c r="C1306" s="17"/>
    </row>
    <row r="1307" spans="2:3" x14ac:dyDescent="0.25">
      <c r="B1307" s="11"/>
      <c r="C1307" s="17"/>
    </row>
    <row r="1308" spans="2:3" x14ac:dyDescent="0.25">
      <c r="B1308" s="11"/>
      <c r="C1308" s="17"/>
    </row>
    <row r="1309" spans="2:3" x14ac:dyDescent="0.25">
      <c r="B1309" s="11"/>
      <c r="C1309" s="17"/>
    </row>
    <row r="1310" spans="2:3" x14ac:dyDescent="0.25">
      <c r="B1310" s="11"/>
      <c r="C1310" s="17"/>
    </row>
    <row r="1311" spans="2:3" x14ac:dyDescent="0.25">
      <c r="B1311" s="11"/>
      <c r="C1311" s="17"/>
    </row>
    <row r="1312" spans="2:3" x14ac:dyDescent="0.25">
      <c r="B1312" s="11"/>
      <c r="C1312" s="17"/>
    </row>
    <row r="1313" spans="2:3" x14ac:dyDescent="0.25">
      <c r="B1313" s="11"/>
      <c r="C1313" s="17"/>
    </row>
    <row r="1314" spans="2:3" x14ac:dyDescent="0.25">
      <c r="B1314" s="11"/>
      <c r="C1314" s="17"/>
    </row>
    <row r="1315" spans="2:3" x14ac:dyDescent="0.25">
      <c r="B1315" s="11"/>
      <c r="C1315" s="17"/>
    </row>
    <row r="1316" spans="2:3" x14ac:dyDescent="0.25">
      <c r="B1316" s="11"/>
      <c r="C1316" s="17"/>
    </row>
    <row r="1317" spans="2:3" x14ac:dyDescent="0.25">
      <c r="B1317" s="11"/>
      <c r="C1317" s="17"/>
    </row>
    <row r="1318" spans="2:3" x14ac:dyDescent="0.25">
      <c r="B1318" s="11"/>
      <c r="C1318" s="17"/>
    </row>
    <row r="1319" spans="2:3" x14ac:dyDescent="0.25">
      <c r="B1319" s="11"/>
      <c r="C1319" s="17"/>
    </row>
    <row r="1320" spans="2:3" x14ac:dyDescent="0.25">
      <c r="B1320" s="11"/>
      <c r="C1320" s="17"/>
    </row>
    <row r="1321" spans="2:3" x14ac:dyDescent="0.25">
      <c r="B1321" s="11"/>
      <c r="C1321" s="17"/>
    </row>
    <row r="1322" spans="2:3" x14ac:dyDescent="0.25">
      <c r="B1322" s="11"/>
      <c r="C1322" s="17"/>
    </row>
    <row r="1323" spans="2:3" x14ac:dyDescent="0.25">
      <c r="B1323" s="11"/>
      <c r="C1323" s="17"/>
    </row>
    <row r="1324" spans="2:3" x14ac:dyDescent="0.25">
      <c r="B1324" s="11"/>
      <c r="C1324" s="17"/>
    </row>
    <row r="1325" spans="2:3" x14ac:dyDescent="0.25">
      <c r="B1325" s="11"/>
      <c r="C1325" s="17"/>
    </row>
    <row r="1326" spans="2:3" x14ac:dyDescent="0.25">
      <c r="B1326" s="11"/>
      <c r="C1326" s="17"/>
    </row>
    <row r="1327" spans="2:3" x14ac:dyDescent="0.25">
      <c r="B1327" s="11"/>
      <c r="C1327" s="17"/>
    </row>
    <row r="1328" spans="2:3" x14ac:dyDescent="0.25">
      <c r="B1328" s="11"/>
      <c r="C1328" s="17"/>
    </row>
    <row r="1329" spans="2:3" x14ac:dyDescent="0.25">
      <c r="B1329" s="11"/>
      <c r="C1329" s="17"/>
    </row>
    <row r="1330" spans="2:3" x14ac:dyDescent="0.25">
      <c r="B1330" s="11"/>
      <c r="C1330" s="17"/>
    </row>
    <row r="1331" spans="2:3" x14ac:dyDescent="0.25">
      <c r="B1331" s="11"/>
      <c r="C1331" s="17"/>
    </row>
    <row r="1332" spans="2:3" x14ac:dyDescent="0.25">
      <c r="B1332" s="11"/>
      <c r="C1332" s="17"/>
    </row>
    <row r="1333" spans="2:3" x14ac:dyDescent="0.25">
      <c r="B1333" s="11"/>
      <c r="C1333" s="17"/>
    </row>
    <row r="1334" spans="2:3" x14ac:dyDescent="0.25">
      <c r="B1334" s="11"/>
      <c r="C1334" s="17"/>
    </row>
    <row r="1335" spans="2:3" x14ac:dyDescent="0.25">
      <c r="B1335" s="11"/>
      <c r="C1335" s="17"/>
    </row>
    <row r="1336" spans="2:3" x14ac:dyDescent="0.25">
      <c r="B1336" s="11"/>
      <c r="C1336" s="17"/>
    </row>
    <row r="1337" spans="2:3" x14ac:dyDescent="0.25">
      <c r="B1337" s="11"/>
      <c r="C1337" s="17"/>
    </row>
    <row r="1338" spans="2:3" x14ac:dyDescent="0.25">
      <c r="B1338" s="11"/>
      <c r="C1338" s="17"/>
    </row>
    <row r="1339" spans="2:3" x14ac:dyDescent="0.25">
      <c r="B1339" s="11"/>
      <c r="C1339" s="17"/>
    </row>
    <row r="1340" spans="2:3" x14ac:dyDescent="0.25">
      <c r="B1340" s="11"/>
      <c r="C1340" s="17"/>
    </row>
    <row r="1341" spans="2:3" x14ac:dyDescent="0.25">
      <c r="B1341" s="11"/>
      <c r="C1341" s="17"/>
    </row>
    <row r="1342" spans="2:3" x14ac:dyDescent="0.25">
      <c r="B1342" s="11"/>
      <c r="C1342" s="17"/>
    </row>
    <row r="1343" spans="2:3" x14ac:dyDescent="0.25">
      <c r="B1343" s="11"/>
      <c r="C1343" s="17"/>
    </row>
    <row r="1344" spans="2:3" x14ac:dyDescent="0.25">
      <c r="B1344" s="11"/>
      <c r="C1344" s="17"/>
    </row>
    <row r="1345" spans="2:3" x14ac:dyDescent="0.25">
      <c r="B1345" s="11"/>
      <c r="C1345" s="17"/>
    </row>
    <row r="1346" spans="2:3" x14ac:dyDescent="0.25">
      <c r="B1346" s="11"/>
      <c r="C1346" s="17"/>
    </row>
    <row r="1347" spans="2:3" x14ac:dyDescent="0.25">
      <c r="B1347" s="11"/>
      <c r="C1347" s="17"/>
    </row>
    <row r="1348" spans="2:3" x14ac:dyDescent="0.25">
      <c r="B1348" s="11"/>
      <c r="C1348" s="17"/>
    </row>
    <row r="1349" spans="2:3" x14ac:dyDescent="0.25">
      <c r="B1349" s="11"/>
      <c r="C1349" s="17"/>
    </row>
    <row r="1350" spans="2:3" x14ac:dyDescent="0.25">
      <c r="B1350" s="11"/>
      <c r="C1350" s="17"/>
    </row>
    <row r="1351" spans="2:3" x14ac:dyDescent="0.25">
      <c r="B1351" s="11"/>
      <c r="C1351" s="17"/>
    </row>
    <row r="1352" spans="2:3" x14ac:dyDescent="0.25">
      <c r="B1352" s="11"/>
      <c r="C1352" s="17"/>
    </row>
    <row r="1353" spans="2:3" x14ac:dyDescent="0.25">
      <c r="B1353" s="11"/>
      <c r="C1353" s="17"/>
    </row>
    <row r="1354" spans="2:3" x14ac:dyDescent="0.25">
      <c r="B1354" s="11"/>
      <c r="C1354" s="17"/>
    </row>
    <row r="1355" spans="2:3" x14ac:dyDescent="0.25">
      <c r="B1355" s="11"/>
      <c r="C1355" s="17"/>
    </row>
    <row r="1356" spans="2:3" x14ac:dyDescent="0.25">
      <c r="B1356" s="11"/>
      <c r="C1356" s="17"/>
    </row>
    <row r="1357" spans="2:3" x14ac:dyDescent="0.25">
      <c r="B1357" s="11"/>
      <c r="C1357" s="17"/>
    </row>
    <row r="1358" spans="2:3" x14ac:dyDescent="0.25">
      <c r="B1358" s="11"/>
      <c r="C1358" s="17"/>
    </row>
    <row r="1359" spans="2:3" x14ac:dyDescent="0.25">
      <c r="B1359" s="11"/>
      <c r="C1359" s="17"/>
    </row>
    <row r="1360" spans="2:3" x14ac:dyDescent="0.25">
      <c r="B1360" s="11"/>
      <c r="C1360" s="17"/>
    </row>
    <row r="1361" spans="2:3" x14ac:dyDescent="0.25">
      <c r="B1361" s="11"/>
      <c r="C1361" s="17"/>
    </row>
    <row r="1362" spans="2:3" x14ac:dyDescent="0.25">
      <c r="B1362" s="11"/>
      <c r="C1362" s="17"/>
    </row>
    <row r="1363" spans="2:3" x14ac:dyDescent="0.25">
      <c r="B1363" s="11"/>
      <c r="C1363" s="17"/>
    </row>
    <row r="1364" spans="2:3" x14ac:dyDescent="0.25">
      <c r="B1364" s="11"/>
      <c r="C1364" s="17"/>
    </row>
    <row r="1365" spans="2:3" x14ac:dyDescent="0.25">
      <c r="B1365" s="11"/>
      <c r="C1365" s="17"/>
    </row>
    <row r="1366" spans="2:3" x14ac:dyDescent="0.25">
      <c r="B1366" s="11"/>
      <c r="C1366" s="17"/>
    </row>
    <row r="1367" spans="2:3" x14ac:dyDescent="0.25">
      <c r="B1367" s="11"/>
      <c r="C1367" s="17"/>
    </row>
    <row r="1368" spans="2:3" x14ac:dyDescent="0.25">
      <c r="B1368" s="11"/>
      <c r="C1368" s="17"/>
    </row>
    <row r="1369" spans="2:3" x14ac:dyDescent="0.25">
      <c r="B1369" s="11"/>
      <c r="C1369" s="17"/>
    </row>
    <row r="1370" spans="2:3" x14ac:dyDescent="0.25">
      <c r="B1370" s="11"/>
      <c r="C1370" s="17"/>
    </row>
    <row r="1371" spans="2:3" x14ac:dyDescent="0.25">
      <c r="B1371" s="11"/>
      <c r="C1371" s="17"/>
    </row>
    <row r="1372" spans="2:3" x14ac:dyDescent="0.25">
      <c r="B1372" s="11"/>
      <c r="C1372" s="17"/>
    </row>
    <row r="1373" spans="2:3" x14ac:dyDescent="0.25">
      <c r="B1373" s="11"/>
      <c r="C1373" s="17"/>
    </row>
    <row r="1374" spans="2:3" x14ac:dyDescent="0.25">
      <c r="B1374" s="11"/>
      <c r="C1374" s="17"/>
    </row>
    <row r="1375" spans="2:3" x14ac:dyDescent="0.25">
      <c r="B1375" s="11"/>
      <c r="C1375" s="17"/>
    </row>
    <row r="1376" spans="2:3" x14ac:dyDescent="0.25">
      <c r="B1376" s="11"/>
      <c r="C1376" s="17"/>
    </row>
    <row r="1377" spans="2:3" x14ac:dyDescent="0.25">
      <c r="B1377" s="11"/>
      <c r="C1377" s="17"/>
    </row>
    <row r="1378" spans="2:3" x14ac:dyDescent="0.25">
      <c r="B1378" s="11"/>
      <c r="C1378" s="17"/>
    </row>
    <row r="1379" spans="2:3" x14ac:dyDescent="0.25">
      <c r="B1379" s="11"/>
      <c r="C1379" s="17"/>
    </row>
    <row r="1380" spans="2:3" x14ac:dyDescent="0.25">
      <c r="B1380" s="11"/>
      <c r="C1380" s="17"/>
    </row>
    <row r="1381" spans="2:3" x14ac:dyDescent="0.25">
      <c r="B1381" s="11"/>
      <c r="C1381" s="17"/>
    </row>
    <row r="1382" spans="2:3" x14ac:dyDescent="0.25">
      <c r="B1382" s="11"/>
      <c r="C1382" s="17"/>
    </row>
    <row r="1383" spans="2:3" x14ac:dyDescent="0.25">
      <c r="B1383" s="11"/>
      <c r="C1383" s="17"/>
    </row>
    <row r="1384" spans="2:3" x14ac:dyDescent="0.25">
      <c r="B1384" s="11"/>
      <c r="C1384" s="17"/>
    </row>
    <row r="1385" spans="2:3" x14ac:dyDescent="0.25">
      <c r="B1385" s="11"/>
      <c r="C1385" s="17"/>
    </row>
    <row r="1386" spans="2:3" x14ac:dyDescent="0.25">
      <c r="B1386" s="11"/>
      <c r="C1386" s="17"/>
    </row>
    <row r="1387" spans="2:3" x14ac:dyDescent="0.25">
      <c r="B1387" s="11"/>
      <c r="C1387" s="17"/>
    </row>
    <row r="1388" spans="2:3" x14ac:dyDescent="0.25">
      <c r="B1388" s="11"/>
      <c r="C1388" s="17"/>
    </row>
    <row r="1389" spans="2:3" x14ac:dyDescent="0.25">
      <c r="B1389" s="11"/>
      <c r="C1389" s="17"/>
    </row>
    <row r="1390" spans="2:3" x14ac:dyDescent="0.25">
      <c r="B1390" s="11"/>
      <c r="C1390" s="17"/>
    </row>
    <row r="1391" spans="2:3" x14ac:dyDescent="0.25">
      <c r="B1391" s="11"/>
      <c r="C1391" s="17"/>
    </row>
    <row r="1392" spans="2:3" x14ac:dyDescent="0.25">
      <c r="B1392" s="11"/>
      <c r="C1392" s="17"/>
    </row>
    <row r="1393" spans="2:3" x14ac:dyDescent="0.25">
      <c r="B1393" s="11"/>
      <c r="C1393" s="17"/>
    </row>
    <row r="1394" spans="2:3" x14ac:dyDescent="0.25">
      <c r="B1394" s="11"/>
      <c r="C1394" s="17"/>
    </row>
    <row r="1395" spans="2:3" x14ac:dyDescent="0.25">
      <c r="B1395" s="11"/>
      <c r="C1395" s="17"/>
    </row>
    <row r="1396" spans="2:3" x14ac:dyDescent="0.25">
      <c r="B1396" s="11"/>
      <c r="C1396" s="17"/>
    </row>
    <row r="1397" spans="2:3" x14ac:dyDescent="0.25">
      <c r="B1397" s="11"/>
      <c r="C1397" s="17"/>
    </row>
    <row r="1398" spans="2:3" x14ac:dyDescent="0.25">
      <c r="B1398" s="11"/>
      <c r="C1398" s="17"/>
    </row>
    <row r="1399" spans="2:3" x14ac:dyDescent="0.25">
      <c r="B1399" s="11"/>
      <c r="C1399" s="17"/>
    </row>
    <row r="1400" spans="2:3" x14ac:dyDescent="0.25">
      <c r="B1400" s="11"/>
      <c r="C1400" s="17"/>
    </row>
    <row r="1401" spans="2:3" x14ac:dyDescent="0.25">
      <c r="B1401" s="11"/>
      <c r="C1401" s="17"/>
    </row>
    <row r="1402" spans="2:3" x14ac:dyDescent="0.25">
      <c r="B1402" s="11"/>
      <c r="C1402" s="17"/>
    </row>
    <row r="1403" spans="2:3" x14ac:dyDescent="0.25">
      <c r="B1403" s="11"/>
      <c r="C1403" s="17"/>
    </row>
    <row r="1404" spans="2:3" x14ac:dyDescent="0.25">
      <c r="B1404" s="11"/>
      <c r="C1404" s="17"/>
    </row>
    <row r="1405" spans="2:3" x14ac:dyDescent="0.25">
      <c r="B1405" s="11"/>
      <c r="C1405" s="17"/>
    </row>
    <row r="1406" spans="2:3" x14ac:dyDescent="0.25">
      <c r="B1406" s="11"/>
      <c r="C1406" s="17"/>
    </row>
    <row r="1407" spans="2:3" x14ac:dyDescent="0.25">
      <c r="B1407" s="11"/>
      <c r="C1407" s="17"/>
    </row>
    <row r="1408" spans="2:3" x14ac:dyDescent="0.25">
      <c r="B1408" s="11"/>
      <c r="C1408" s="17"/>
    </row>
    <row r="1409" spans="2:3" x14ac:dyDescent="0.25">
      <c r="B1409" s="11"/>
      <c r="C1409" s="17"/>
    </row>
    <row r="1410" spans="2:3" x14ac:dyDescent="0.25">
      <c r="B1410" s="11"/>
      <c r="C1410" s="17"/>
    </row>
    <row r="1411" spans="2:3" x14ac:dyDescent="0.25">
      <c r="B1411" s="11"/>
      <c r="C1411" s="17"/>
    </row>
    <row r="1412" spans="2:3" x14ac:dyDescent="0.25">
      <c r="B1412" s="11"/>
      <c r="C1412" s="17"/>
    </row>
    <row r="1413" spans="2:3" x14ac:dyDescent="0.25">
      <c r="B1413" s="11"/>
      <c r="C1413" s="17"/>
    </row>
    <row r="1414" spans="2:3" x14ac:dyDescent="0.25">
      <c r="B1414" s="11"/>
      <c r="C1414" s="17"/>
    </row>
    <row r="1415" spans="2:3" x14ac:dyDescent="0.25">
      <c r="B1415" s="11"/>
      <c r="C1415" s="17"/>
    </row>
    <row r="1416" spans="2:3" x14ac:dyDescent="0.25">
      <c r="B1416" s="11"/>
      <c r="C1416" s="17"/>
    </row>
    <row r="1417" spans="2:3" x14ac:dyDescent="0.25">
      <c r="B1417" s="11"/>
      <c r="C1417" s="17"/>
    </row>
    <row r="1418" spans="2:3" x14ac:dyDescent="0.25">
      <c r="B1418" s="11"/>
      <c r="C1418" s="17"/>
    </row>
    <row r="1419" spans="2:3" x14ac:dyDescent="0.25">
      <c r="B1419" s="11"/>
      <c r="C1419" s="17"/>
    </row>
    <row r="1420" spans="2:3" x14ac:dyDescent="0.25">
      <c r="B1420" s="11"/>
      <c r="C1420" s="17"/>
    </row>
    <row r="1421" spans="2:3" x14ac:dyDescent="0.25">
      <c r="B1421" s="11"/>
      <c r="C1421" s="17"/>
    </row>
    <row r="1422" spans="2:3" x14ac:dyDescent="0.25">
      <c r="B1422" s="11"/>
      <c r="C1422" s="17"/>
    </row>
    <row r="1423" spans="2:3" x14ac:dyDescent="0.25">
      <c r="B1423" s="11"/>
      <c r="C1423" s="17"/>
    </row>
    <row r="1424" spans="2:3" x14ac:dyDescent="0.25">
      <c r="B1424" s="11"/>
      <c r="C1424" s="17"/>
    </row>
    <row r="1425" spans="2:3" x14ac:dyDescent="0.25">
      <c r="B1425" s="11"/>
      <c r="C1425" s="17"/>
    </row>
    <row r="1426" spans="2:3" x14ac:dyDescent="0.25">
      <c r="B1426" s="11"/>
      <c r="C1426" s="17"/>
    </row>
    <row r="1427" spans="2:3" x14ac:dyDescent="0.25">
      <c r="B1427" s="11"/>
      <c r="C1427" s="17"/>
    </row>
    <row r="1428" spans="2:3" x14ac:dyDescent="0.25">
      <c r="B1428" s="11"/>
      <c r="C1428" s="17"/>
    </row>
    <row r="1429" spans="2:3" x14ac:dyDescent="0.25">
      <c r="B1429" s="11"/>
      <c r="C1429" s="17"/>
    </row>
    <row r="1430" spans="2:3" x14ac:dyDescent="0.25">
      <c r="B1430" s="11"/>
      <c r="C1430" s="17"/>
    </row>
    <row r="1431" spans="2:3" x14ac:dyDescent="0.25">
      <c r="B1431" s="11"/>
      <c r="C1431" s="17"/>
    </row>
    <row r="1432" spans="2:3" x14ac:dyDescent="0.25">
      <c r="B1432" s="11"/>
      <c r="C1432" s="17"/>
    </row>
    <row r="1433" spans="2:3" x14ac:dyDescent="0.25">
      <c r="B1433" s="11"/>
      <c r="C1433" s="17"/>
    </row>
    <row r="1434" spans="2:3" x14ac:dyDescent="0.25">
      <c r="B1434" s="11"/>
      <c r="C1434" s="17"/>
    </row>
    <row r="1435" spans="2:3" x14ac:dyDescent="0.25">
      <c r="B1435" s="11"/>
      <c r="C1435" s="17"/>
    </row>
    <row r="1436" spans="2:3" x14ac:dyDescent="0.25">
      <c r="B1436" s="11"/>
      <c r="C1436" s="17"/>
    </row>
    <row r="1437" spans="2:3" x14ac:dyDescent="0.25">
      <c r="B1437" s="11"/>
      <c r="C1437" s="17"/>
    </row>
    <row r="1438" spans="2:3" x14ac:dyDescent="0.25">
      <c r="B1438" s="11"/>
      <c r="C1438" s="17"/>
    </row>
    <row r="1439" spans="2:3" x14ac:dyDescent="0.25">
      <c r="B1439" s="11"/>
      <c r="C1439" s="17"/>
    </row>
    <row r="1440" spans="2:3" x14ac:dyDescent="0.25">
      <c r="B1440" s="11"/>
      <c r="C1440" s="17"/>
    </row>
    <row r="1441" spans="2:3" x14ac:dyDescent="0.25">
      <c r="B1441" s="11"/>
      <c r="C1441" s="17"/>
    </row>
    <row r="1442" spans="2:3" x14ac:dyDescent="0.25">
      <c r="B1442" s="11"/>
      <c r="C1442" s="17"/>
    </row>
    <row r="1443" spans="2:3" x14ac:dyDescent="0.25">
      <c r="B1443" s="11"/>
      <c r="C1443" s="17"/>
    </row>
    <row r="1444" spans="2:3" x14ac:dyDescent="0.25">
      <c r="B1444" s="11"/>
      <c r="C1444" s="17"/>
    </row>
    <row r="1445" spans="2:3" x14ac:dyDescent="0.25">
      <c r="B1445" s="11"/>
      <c r="C1445" s="17"/>
    </row>
    <row r="1446" spans="2:3" x14ac:dyDescent="0.25">
      <c r="B1446" s="11"/>
      <c r="C1446" s="17"/>
    </row>
    <row r="1447" spans="2:3" x14ac:dyDescent="0.25">
      <c r="B1447" s="11"/>
      <c r="C1447" s="17"/>
    </row>
    <row r="1448" spans="2:3" x14ac:dyDescent="0.25">
      <c r="B1448" s="11"/>
      <c r="C1448" s="17"/>
    </row>
    <row r="1449" spans="2:3" x14ac:dyDescent="0.25">
      <c r="B1449" s="11"/>
      <c r="C1449" s="17"/>
    </row>
    <row r="1450" spans="2:3" x14ac:dyDescent="0.25">
      <c r="B1450" s="11"/>
      <c r="C1450" s="17"/>
    </row>
    <row r="1451" spans="2:3" x14ac:dyDescent="0.25">
      <c r="B1451" s="11"/>
      <c r="C1451" s="17"/>
    </row>
    <row r="1452" spans="2:3" x14ac:dyDescent="0.25">
      <c r="B1452" s="11"/>
      <c r="C1452" s="17"/>
    </row>
    <row r="1453" spans="2:3" x14ac:dyDescent="0.25">
      <c r="B1453" s="11"/>
      <c r="C1453" s="17"/>
    </row>
    <row r="1454" spans="2:3" x14ac:dyDescent="0.25">
      <c r="B1454" s="11"/>
      <c r="C1454" s="17"/>
    </row>
    <row r="1455" spans="2:3" x14ac:dyDescent="0.25">
      <c r="B1455" s="11"/>
      <c r="C1455" s="17"/>
    </row>
    <row r="1456" spans="2:3" x14ac:dyDescent="0.25">
      <c r="B1456" s="11"/>
      <c r="C1456" s="17"/>
    </row>
    <row r="1457" spans="2:3" x14ac:dyDescent="0.25">
      <c r="B1457" s="11"/>
      <c r="C1457" s="17"/>
    </row>
    <row r="1458" spans="2:3" x14ac:dyDescent="0.25">
      <c r="B1458" s="11"/>
      <c r="C1458" s="17"/>
    </row>
    <row r="1459" spans="2:3" x14ac:dyDescent="0.25">
      <c r="B1459" s="11"/>
      <c r="C1459" s="17"/>
    </row>
    <row r="1460" spans="2:3" x14ac:dyDescent="0.25">
      <c r="B1460" s="11"/>
      <c r="C1460" s="17"/>
    </row>
    <row r="1461" spans="2:3" x14ac:dyDescent="0.25">
      <c r="B1461" s="11"/>
      <c r="C1461" s="17"/>
    </row>
    <row r="1462" spans="2:3" x14ac:dyDescent="0.25">
      <c r="B1462" s="11"/>
      <c r="C1462" s="17"/>
    </row>
    <row r="1463" spans="2:3" x14ac:dyDescent="0.25">
      <c r="B1463" s="11"/>
      <c r="C1463" s="17"/>
    </row>
    <row r="1464" spans="2:3" x14ac:dyDescent="0.25">
      <c r="B1464" s="11"/>
      <c r="C1464" s="17"/>
    </row>
    <row r="1465" spans="2:3" x14ac:dyDescent="0.25">
      <c r="B1465" s="11"/>
      <c r="C1465" s="17"/>
    </row>
    <row r="1466" spans="2:3" x14ac:dyDescent="0.25">
      <c r="B1466" s="11"/>
      <c r="C1466" s="17"/>
    </row>
    <row r="1467" spans="2:3" x14ac:dyDescent="0.25">
      <c r="B1467" s="11"/>
      <c r="C1467" s="17"/>
    </row>
    <row r="1468" spans="2:3" x14ac:dyDescent="0.25">
      <c r="B1468" s="11"/>
      <c r="C1468" s="17"/>
    </row>
    <row r="1469" spans="2:3" x14ac:dyDescent="0.25">
      <c r="B1469" s="11"/>
      <c r="C1469" s="17"/>
    </row>
    <row r="1470" spans="2:3" x14ac:dyDescent="0.25">
      <c r="B1470" s="11"/>
      <c r="C1470" s="17"/>
    </row>
    <row r="1471" spans="2:3" x14ac:dyDescent="0.25">
      <c r="B1471" s="11"/>
      <c r="C1471" s="17"/>
    </row>
    <row r="1472" spans="2:3" x14ac:dyDescent="0.25">
      <c r="B1472" s="11"/>
      <c r="C1472" s="17"/>
    </row>
    <row r="1473" spans="2:3" x14ac:dyDescent="0.25">
      <c r="B1473" s="11"/>
      <c r="C1473" s="17"/>
    </row>
    <row r="1474" spans="2:3" x14ac:dyDescent="0.25">
      <c r="B1474" s="11"/>
      <c r="C1474" s="17"/>
    </row>
    <row r="1475" spans="2:3" x14ac:dyDescent="0.25">
      <c r="B1475" s="11"/>
      <c r="C1475" s="17"/>
    </row>
    <row r="1476" spans="2:3" x14ac:dyDescent="0.25">
      <c r="B1476" s="11"/>
      <c r="C1476" s="17"/>
    </row>
    <row r="1477" spans="2:3" x14ac:dyDescent="0.25">
      <c r="B1477" s="11"/>
      <c r="C1477" s="17"/>
    </row>
    <row r="1478" spans="2:3" x14ac:dyDescent="0.25">
      <c r="B1478" s="11"/>
      <c r="C1478" s="17"/>
    </row>
    <row r="1479" spans="2:3" x14ac:dyDescent="0.25">
      <c r="B1479" s="11"/>
      <c r="C1479" s="17"/>
    </row>
    <row r="1480" spans="2:3" x14ac:dyDescent="0.25">
      <c r="B1480" s="11"/>
      <c r="C1480" s="17"/>
    </row>
    <row r="1481" spans="2:3" x14ac:dyDescent="0.25">
      <c r="B1481" s="11"/>
      <c r="C1481" s="17"/>
    </row>
    <row r="1482" spans="2:3" x14ac:dyDescent="0.25">
      <c r="B1482" s="11"/>
      <c r="C1482" s="17"/>
    </row>
    <row r="1483" spans="2:3" x14ac:dyDescent="0.25">
      <c r="B1483" s="11"/>
      <c r="C1483" s="17"/>
    </row>
    <row r="1484" spans="2:3" x14ac:dyDescent="0.25">
      <c r="B1484" s="11"/>
      <c r="C1484" s="17"/>
    </row>
    <row r="1485" spans="2:3" x14ac:dyDescent="0.25">
      <c r="B1485" s="11"/>
      <c r="C1485" s="17"/>
    </row>
    <row r="1486" spans="2:3" x14ac:dyDescent="0.25">
      <c r="B1486" s="11"/>
      <c r="C1486" s="17"/>
    </row>
    <row r="1487" spans="2:3" x14ac:dyDescent="0.25">
      <c r="B1487" s="11"/>
      <c r="C1487" s="17"/>
    </row>
    <row r="1488" spans="2:3" x14ac:dyDescent="0.25">
      <c r="B1488" s="11"/>
      <c r="C1488" s="17"/>
    </row>
    <row r="1489" spans="2:3" x14ac:dyDescent="0.25">
      <c r="B1489" s="11"/>
      <c r="C1489" s="17"/>
    </row>
    <row r="1490" spans="2:3" x14ac:dyDescent="0.25">
      <c r="B1490" s="11"/>
      <c r="C1490" s="17"/>
    </row>
    <row r="1491" spans="2:3" x14ac:dyDescent="0.25">
      <c r="B1491" s="11"/>
      <c r="C1491" s="17"/>
    </row>
    <row r="1492" spans="2:3" x14ac:dyDescent="0.25">
      <c r="B1492" s="11"/>
      <c r="C1492" s="17"/>
    </row>
    <row r="1493" spans="2:3" x14ac:dyDescent="0.25">
      <c r="B1493" s="11"/>
      <c r="C1493" s="17"/>
    </row>
    <row r="1494" spans="2:3" x14ac:dyDescent="0.25">
      <c r="B1494" s="11"/>
      <c r="C1494" s="17"/>
    </row>
    <row r="1495" spans="2:3" x14ac:dyDescent="0.25">
      <c r="B1495" s="11"/>
      <c r="C1495" s="17"/>
    </row>
    <row r="1496" spans="2:3" x14ac:dyDescent="0.25">
      <c r="B1496" s="11"/>
      <c r="C1496" s="17"/>
    </row>
    <row r="1497" spans="2:3" x14ac:dyDescent="0.25">
      <c r="B1497" s="11"/>
      <c r="C1497" s="17"/>
    </row>
    <row r="1498" spans="2:3" x14ac:dyDescent="0.25">
      <c r="B1498" s="11"/>
      <c r="C1498" s="17"/>
    </row>
    <row r="1499" spans="2:3" x14ac:dyDescent="0.25">
      <c r="B1499" s="11"/>
      <c r="C1499" s="17"/>
    </row>
    <row r="1500" spans="2:3" x14ac:dyDescent="0.25">
      <c r="B1500" s="11"/>
      <c r="C1500" s="17"/>
    </row>
    <row r="1501" spans="2:3" x14ac:dyDescent="0.25">
      <c r="B1501" s="11"/>
      <c r="C1501" s="17"/>
    </row>
    <row r="1502" spans="2:3" x14ac:dyDescent="0.25">
      <c r="B1502" s="11"/>
      <c r="C1502" s="17"/>
    </row>
    <row r="1503" spans="2:3" x14ac:dyDescent="0.25">
      <c r="B1503" s="11"/>
      <c r="C1503" s="17"/>
    </row>
    <row r="1504" spans="2:3" x14ac:dyDescent="0.25">
      <c r="B1504" s="11"/>
      <c r="C1504" s="17"/>
    </row>
    <row r="1505" spans="2:3" x14ac:dyDescent="0.25">
      <c r="B1505" s="11"/>
      <c r="C1505" s="17"/>
    </row>
    <row r="1506" spans="2:3" x14ac:dyDescent="0.25">
      <c r="B1506" s="11"/>
      <c r="C1506" s="17"/>
    </row>
    <row r="1507" spans="2:3" x14ac:dyDescent="0.25">
      <c r="B1507" s="11"/>
      <c r="C1507" s="17"/>
    </row>
    <row r="1508" spans="2:3" x14ac:dyDescent="0.25">
      <c r="B1508" s="11"/>
      <c r="C1508" s="17"/>
    </row>
    <row r="1509" spans="2:3" x14ac:dyDescent="0.25">
      <c r="B1509" s="11"/>
      <c r="C1509" s="17"/>
    </row>
    <row r="1510" spans="2:3" x14ac:dyDescent="0.25">
      <c r="B1510" s="11"/>
      <c r="C1510" s="17"/>
    </row>
    <row r="1511" spans="2:3" x14ac:dyDescent="0.25">
      <c r="B1511" s="11"/>
      <c r="C1511" s="17"/>
    </row>
    <row r="1512" spans="2:3" x14ac:dyDescent="0.25">
      <c r="B1512" s="11"/>
      <c r="C1512" s="17"/>
    </row>
    <row r="1513" spans="2:3" x14ac:dyDescent="0.25">
      <c r="B1513" s="11"/>
      <c r="C1513" s="17"/>
    </row>
    <row r="1514" spans="2:3" x14ac:dyDescent="0.25">
      <c r="B1514" s="11"/>
      <c r="C1514" s="17"/>
    </row>
    <row r="1515" spans="2:3" x14ac:dyDescent="0.25">
      <c r="B1515" s="11"/>
      <c r="C1515" s="17"/>
    </row>
    <row r="1516" spans="2:3" x14ac:dyDescent="0.25">
      <c r="B1516" s="11"/>
      <c r="C1516" s="17"/>
    </row>
    <row r="1517" spans="2:3" x14ac:dyDescent="0.25">
      <c r="B1517" s="11"/>
      <c r="C1517" s="17"/>
    </row>
    <row r="1518" spans="2:3" x14ac:dyDescent="0.25">
      <c r="B1518" s="11"/>
      <c r="C1518" s="17"/>
    </row>
    <row r="1519" spans="2:3" x14ac:dyDescent="0.25">
      <c r="B1519" s="11"/>
      <c r="C1519" s="17"/>
    </row>
    <row r="1520" spans="2:3" x14ac:dyDescent="0.25">
      <c r="B1520" s="11"/>
      <c r="C1520" s="17"/>
    </row>
    <row r="1521" spans="2:3" x14ac:dyDescent="0.25">
      <c r="B1521" s="11"/>
      <c r="C1521" s="17"/>
    </row>
    <row r="1522" spans="2:3" x14ac:dyDescent="0.25">
      <c r="B1522" s="11"/>
      <c r="C1522" s="17"/>
    </row>
    <row r="1523" spans="2:3" x14ac:dyDescent="0.25">
      <c r="B1523" s="11"/>
      <c r="C1523" s="17"/>
    </row>
    <row r="1524" spans="2:3" x14ac:dyDescent="0.25">
      <c r="B1524" s="11"/>
      <c r="C1524" s="17"/>
    </row>
    <row r="1525" spans="2:3" x14ac:dyDescent="0.25">
      <c r="B1525" s="11"/>
      <c r="C1525" s="17"/>
    </row>
    <row r="1526" spans="2:3" x14ac:dyDescent="0.25">
      <c r="B1526" s="11"/>
      <c r="C1526" s="17"/>
    </row>
    <row r="1527" spans="2:3" x14ac:dyDescent="0.25">
      <c r="B1527" s="11"/>
      <c r="C1527" s="17"/>
    </row>
    <row r="1528" spans="2:3" x14ac:dyDescent="0.25">
      <c r="B1528" s="11"/>
      <c r="C1528" s="17"/>
    </row>
    <row r="1529" spans="2:3" x14ac:dyDescent="0.25">
      <c r="B1529" s="11"/>
      <c r="C1529" s="17"/>
    </row>
    <row r="1530" spans="2:3" x14ac:dyDescent="0.25">
      <c r="B1530" s="11"/>
      <c r="C1530" s="17"/>
    </row>
    <row r="1531" spans="2:3" x14ac:dyDescent="0.25">
      <c r="B1531" s="11"/>
      <c r="C1531" s="17"/>
    </row>
    <row r="1532" spans="2:3" x14ac:dyDescent="0.25">
      <c r="B1532" s="11"/>
      <c r="C1532" s="17"/>
    </row>
    <row r="1533" spans="2:3" x14ac:dyDescent="0.25">
      <c r="B1533" s="11"/>
      <c r="C1533" s="17"/>
    </row>
    <row r="1534" spans="2:3" x14ac:dyDescent="0.25">
      <c r="B1534" s="11"/>
      <c r="C1534" s="17"/>
    </row>
    <row r="1535" spans="2:3" x14ac:dyDescent="0.25">
      <c r="B1535" s="11"/>
      <c r="C1535" s="17"/>
    </row>
    <row r="1536" spans="2:3" x14ac:dyDescent="0.25">
      <c r="B1536" s="11"/>
      <c r="C1536" s="17"/>
    </row>
    <row r="1537" spans="2:3" x14ac:dyDescent="0.25">
      <c r="B1537" s="11"/>
      <c r="C1537" s="17"/>
    </row>
    <row r="1538" spans="2:3" x14ac:dyDescent="0.25">
      <c r="B1538" s="11"/>
      <c r="C1538" s="17"/>
    </row>
    <row r="1539" spans="2:3" x14ac:dyDescent="0.25">
      <c r="B1539" s="11"/>
      <c r="C1539" s="17"/>
    </row>
    <row r="1540" spans="2:3" x14ac:dyDescent="0.25">
      <c r="B1540" s="11"/>
      <c r="C1540" s="17"/>
    </row>
    <row r="1541" spans="2:3" x14ac:dyDescent="0.25">
      <c r="B1541" s="11"/>
      <c r="C1541" s="17"/>
    </row>
    <row r="1542" spans="2:3" x14ac:dyDescent="0.25">
      <c r="B1542" s="11"/>
      <c r="C1542" s="17"/>
    </row>
    <row r="1543" spans="2:3" x14ac:dyDescent="0.25">
      <c r="B1543" s="11"/>
      <c r="C1543" s="17"/>
    </row>
    <row r="1544" spans="2:3" x14ac:dyDescent="0.25">
      <c r="B1544" s="11"/>
      <c r="C1544" s="17"/>
    </row>
    <row r="1545" spans="2:3" x14ac:dyDescent="0.25">
      <c r="B1545" s="11"/>
      <c r="C1545" s="17"/>
    </row>
    <row r="1546" spans="2:3" x14ac:dyDescent="0.25">
      <c r="B1546" s="11"/>
      <c r="C1546" s="17"/>
    </row>
    <row r="1547" spans="2:3" x14ac:dyDescent="0.25">
      <c r="B1547" s="11"/>
      <c r="C1547" s="17"/>
    </row>
    <row r="1548" spans="2:3" x14ac:dyDescent="0.25">
      <c r="B1548" s="11"/>
      <c r="C1548" s="17"/>
    </row>
    <row r="1549" spans="2:3" x14ac:dyDescent="0.25">
      <c r="B1549" s="11"/>
      <c r="C1549" s="17"/>
    </row>
    <row r="1550" spans="2:3" x14ac:dyDescent="0.25">
      <c r="B1550" s="11"/>
      <c r="C1550" s="17"/>
    </row>
    <row r="1551" spans="2:3" x14ac:dyDescent="0.25">
      <c r="B1551" s="11"/>
      <c r="C1551" s="17"/>
    </row>
    <row r="1552" spans="2:3" x14ac:dyDescent="0.25">
      <c r="B1552" s="11"/>
      <c r="C1552" s="17"/>
    </row>
    <row r="1553" spans="2:3" x14ac:dyDescent="0.25">
      <c r="B1553" s="11"/>
      <c r="C1553" s="17"/>
    </row>
    <row r="1554" spans="2:3" x14ac:dyDescent="0.25">
      <c r="B1554" s="11"/>
      <c r="C1554" s="17"/>
    </row>
    <row r="1555" spans="2:3" x14ac:dyDescent="0.25">
      <c r="B1555" s="11"/>
      <c r="C1555" s="17"/>
    </row>
    <row r="1556" spans="2:3" x14ac:dyDescent="0.25">
      <c r="B1556" s="11"/>
      <c r="C1556" s="17"/>
    </row>
    <row r="1557" spans="2:3" x14ac:dyDescent="0.25">
      <c r="B1557" s="11"/>
      <c r="C1557" s="17"/>
    </row>
    <row r="1558" spans="2:3" x14ac:dyDescent="0.25">
      <c r="B1558" s="11"/>
      <c r="C1558" s="17"/>
    </row>
    <row r="1559" spans="2:3" x14ac:dyDescent="0.25">
      <c r="B1559" s="11"/>
      <c r="C1559" s="17"/>
    </row>
    <row r="1560" spans="2:3" x14ac:dyDescent="0.25">
      <c r="B1560" s="11"/>
      <c r="C1560" s="17"/>
    </row>
    <row r="1561" spans="2:3" x14ac:dyDescent="0.25">
      <c r="B1561" s="11"/>
      <c r="C1561" s="17"/>
    </row>
    <row r="1562" spans="2:3" x14ac:dyDescent="0.25">
      <c r="B1562" s="11"/>
      <c r="C1562" s="17"/>
    </row>
    <row r="1563" spans="2:3" x14ac:dyDescent="0.25">
      <c r="B1563" s="11"/>
      <c r="C1563" s="17"/>
    </row>
    <row r="1564" spans="2:3" x14ac:dyDescent="0.25">
      <c r="B1564" s="11"/>
      <c r="C1564" s="17"/>
    </row>
    <row r="1565" spans="2:3" x14ac:dyDescent="0.25">
      <c r="B1565" s="11"/>
      <c r="C1565" s="17"/>
    </row>
    <row r="1566" spans="2:3" x14ac:dyDescent="0.25">
      <c r="B1566" s="11"/>
      <c r="C1566" s="17"/>
    </row>
    <row r="1567" spans="2:3" x14ac:dyDescent="0.25">
      <c r="B1567" s="11"/>
      <c r="C1567" s="17"/>
    </row>
    <row r="1568" spans="2:3" x14ac:dyDescent="0.25">
      <c r="B1568" s="11"/>
      <c r="C1568" s="17"/>
    </row>
    <row r="1569" spans="2:3" x14ac:dyDescent="0.25">
      <c r="B1569" s="11"/>
      <c r="C1569" s="17"/>
    </row>
    <row r="1570" spans="2:3" x14ac:dyDescent="0.25">
      <c r="B1570" s="11"/>
      <c r="C1570" s="17"/>
    </row>
    <row r="1571" spans="2:3" x14ac:dyDescent="0.25">
      <c r="B1571" s="11"/>
      <c r="C1571" s="17"/>
    </row>
    <row r="1572" spans="2:3" x14ac:dyDescent="0.25">
      <c r="B1572" s="11"/>
      <c r="C1572" s="17"/>
    </row>
    <row r="1573" spans="2:3" x14ac:dyDescent="0.25">
      <c r="B1573" s="11"/>
      <c r="C1573" s="17"/>
    </row>
    <row r="1574" spans="2:3" x14ac:dyDescent="0.25">
      <c r="B1574" s="11"/>
      <c r="C1574" s="17"/>
    </row>
    <row r="1575" spans="2:3" x14ac:dyDescent="0.25">
      <c r="B1575" s="11"/>
      <c r="C1575" s="17"/>
    </row>
    <row r="1576" spans="2:3" x14ac:dyDescent="0.25">
      <c r="B1576" s="11"/>
      <c r="C1576" s="17"/>
    </row>
    <row r="1577" spans="2:3" x14ac:dyDescent="0.25">
      <c r="B1577" s="11"/>
      <c r="C1577" s="17"/>
    </row>
    <row r="1578" spans="2:3" x14ac:dyDescent="0.25">
      <c r="B1578" s="11"/>
      <c r="C1578" s="17"/>
    </row>
    <row r="1579" spans="2:3" x14ac:dyDescent="0.25">
      <c r="B1579" s="11"/>
      <c r="C1579" s="17"/>
    </row>
    <row r="1580" spans="2:3" x14ac:dyDescent="0.25">
      <c r="B1580" s="11"/>
      <c r="C1580" s="17"/>
    </row>
    <row r="1581" spans="2:3" x14ac:dyDescent="0.25">
      <c r="B1581" s="11"/>
      <c r="C1581" s="17"/>
    </row>
    <row r="1582" spans="2:3" x14ac:dyDescent="0.25">
      <c r="B1582" s="11"/>
      <c r="C1582" s="17"/>
    </row>
    <row r="1583" spans="2:3" x14ac:dyDescent="0.25">
      <c r="B1583" s="11"/>
      <c r="C1583" s="17"/>
    </row>
    <row r="1584" spans="2:3" x14ac:dyDescent="0.25">
      <c r="B1584" s="11"/>
      <c r="C1584" s="17"/>
    </row>
    <row r="1585" spans="2:3" x14ac:dyDescent="0.25">
      <c r="B1585" s="11"/>
      <c r="C1585" s="17"/>
    </row>
    <row r="1586" spans="2:3" x14ac:dyDescent="0.25">
      <c r="B1586" s="11"/>
      <c r="C1586" s="17"/>
    </row>
    <row r="1587" spans="2:3" x14ac:dyDescent="0.25">
      <c r="B1587" s="11"/>
      <c r="C1587" s="17"/>
    </row>
    <row r="1588" spans="2:3" x14ac:dyDescent="0.25">
      <c r="B1588" s="11"/>
      <c r="C1588" s="17"/>
    </row>
    <row r="1589" spans="2:3" x14ac:dyDescent="0.25">
      <c r="B1589" s="11"/>
      <c r="C1589" s="17"/>
    </row>
    <row r="1590" spans="2:3" x14ac:dyDescent="0.25">
      <c r="B1590" s="11"/>
      <c r="C1590" s="17"/>
    </row>
    <row r="1591" spans="2:3" x14ac:dyDescent="0.25">
      <c r="B1591" s="11"/>
      <c r="C1591" s="17"/>
    </row>
    <row r="1592" spans="2:3" x14ac:dyDescent="0.25">
      <c r="B1592" s="11"/>
      <c r="C1592" s="17"/>
    </row>
    <row r="1593" spans="2:3" x14ac:dyDescent="0.25">
      <c r="B1593" s="11"/>
      <c r="C1593" s="17"/>
    </row>
    <row r="1594" spans="2:3" x14ac:dyDescent="0.25">
      <c r="B1594" s="11"/>
      <c r="C1594" s="17"/>
    </row>
    <row r="1595" spans="2:3" x14ac:dyDescent="0.25">
      <c r="B1595" s="11"/>
      <c r="C1595" s="17"/>
    </row>
    <row r="1596" spans="2:3" x14ac:dyDescent="0.25">
      <c r="B1596" s="11"/>
      <c r="C1596" s="17"/>
    </row>
    <row r="1597" spans="2:3" x14ac:dyDescent="0.25">
      <c r="B1597" s="11"/>
      <c r="C1597" s="17"/>
    </row>
    <row r="1598" spans="2:3" x14ac:dyDescent="0.25">
      <c r="B1598" s="11"/>
      <c r="C1598" s="17"/>
    </row>
    <row r="1599" spans="2:3" x14ac:dyDescent="0.25">
      <c r="B1599" s="11"/>
      <c r="C1599" s="17"/>
    </row>
    <row r="1600" spans="2:3" x14ac:dyDescent="0.25">
      <c r="B1600" s="11"/>
      <c r="C1600" s="17"/>
    </row>
    <row r="1601" spans="2:3" x14ac:dyDescent="0.25">
      <c r="B1601" s="11"/>
      <c r="C1601" s="17"/>
    </row>
    <row r="1602" spans="2:3" x14ac:dyDescent="0.25">
      <c r="B1602" s="11"/>
      <c r="C1602" s="17"/>
    </row>
    <row r="1603" spans="2:3" x14ac:dyDescent="0.25">
      <c r="B1603" s="11"/>
      <c r="C1603" s="17"/>
    </row>
    <row r="1604" spans="2:3" x14ac:dyDescent="0.25">
      <c r="B1604" s="11"/>
      <c r="C1604" s="17"/>
    </row>
    <row r="1605" spans="2:3" x14ac:dyDescent="0.25">
      <c r="B1605" s="11"/>
      <c r="C1605" s="17"/>
    </row>
    <row r="1606" spans="2:3" x14ac:dyDescent="0.25">
      <c r="B1606" s="11"/>
      <c r="C1606" s="17"/>
    </row>
    <row r="1607" spans="2:3" x14ac:dyDescent="0.25">
      <c r="B1607" s="11"/>
      <c r="C1607" s="17"/>
    </row>
    <row r="1608" spans="2:3" x14ac:dyDescent="0.25">
      <c r="B1608" s="11"/>
      <c r="C1608" s="17"/>
    </row>
    <row r="1609" spans="2:3" x14ac:dyDescent="0.25">
      <c r="B1609" s="11"/>
      <c r="C1609" s="17"/>
    </row>
    <row r="1610" spans="2:3" x14ac:dyDescent="0.25">
      <c r="B1610" s="11"/>
      <c r="C1610" s="17"/>
    </row>
    <row r="1611" spans="2:3" x14ac:dyDescent="0.25">
      <c r="B1611" s="11"/>
      <c r="C1611" s="17"/>
    </row>
    <row r="1612" spans="2:3" x14ac:dyDescent="0.25">
      <c r="B1612" s="11"/>
      <c r="C1612" s="17"/>
    </row>
    <row r="1613" spans="2:3" x14ac:dyDescent="0.25">
      <c r="B1613" s="11"/>
      <c r="C1613" s="17"/>
    </row>
    <row r="1614" spans="2:3" x14ac:dyDescent="0.25">
      <c r="B1614" s="11"/>
      <c r="C1614" s="17"/>
    </row>
    <row r="1615" spans="2:3" x14ac:dyDescent="0.25">
      <c r="B1615" s="11"/>
      <c r="C1615" s="17"/>
    </row>
    <row r="1616" spans="2:3" x14ac:dyDescent="0.25">
      <c r="B1616" s="11"/>
      <c r="C1616" s="17"/>
    </row>
    <row r="1617" spans="2:3" x14ac:dyDescent="0.25">
      <c r="B1617" s="11"/>
      <c r="C1617" s="17"/>
    </row>
    <row r="1618" spans="2:3" x14ac:dyDescent="0.25">
      <c r="B1618" s="11"/>
      <c r="C1618" s="17"/>
    </row>
    <row r="1619" spans="2:3" x14ac:dyDescent="0.25">
      <c r="B1619" s="11"/>
      <c r="C1619" s="17"/>
    </row>
    <row r="1620" spans="2:3" x14ac:dyDescent="0.25">
      <c r="B1620" s="11"/>
      <c r="C1620" s="17"/>
    </row>
    <row r="1621" spans="2:3" x14ac:dyDescent="0.25">
      <c r="B1621" s="11"/>
      <c r="C1621" s="17"/>
    </row>
    <row r="1622" spans="2:3" x14ac:dyDescent="0.25">
      <c r="B1622" s="11"/>
      <c r="C1622" s="17"/>
    </row>
    <row r="1623" spans="2:3" x14ac:dyDescent="0.25">
      <c r="B1623" s="11"/>
      <c r="C1623" s="17"/>
    </row>
    <row r="1624" spans="2:3" x14ac:dyDescent="0.25">
      <c r="B1624" s="11"/>
      <c r="C1624" s="17"/>
    </row>
    <row r="1625" spans="2:3" x14ac:dyDescent="0.25">
      <c r="B1625" s="11"/>
      <c r="C1625" s="17"/>
    </row>
    <row r="1626" spans="2:3" x14ac:dyDescent="0.25">
      <c r="B1626" s="11"/>
      <c r="C1626" s="17"/>
    </row>
    <row r="1627" spans="2:3" x14ac:dyDescent="0.25">
      <c r="B1627" s="11"/>
      <c r="C1627" s="17"/>
    </row>
    <row r="1628" spans="2:3" x14ac:dyDescent="0.25">
      <c r="B1628" s="11"/>
      <c r="C1628" s="17"/>
    </row>
    <row r="1629" spans="2:3" x14ac:dyDescent="0.25">
      <c r="B1629" s="11"/>
      <c r="C1629" s="17"/>
    </row>
    <row r="1630" spans="2:3" x14ac:dyDescent="0.25">
      <c r="B1630" s="11"/>
      <c r="C1630" s="17"/>
    </row>
    <row r="1631" spans="2:3" x14ac:dyDescent="0.25">
      <c r="B1631" s="11"/>
      <c r="C1631" s="17"/>
    </row>
    <row r="1632" spans="2:3" x14ac:dyDescent="0.25">
      <c r="B1632" s="11"/>
      <c r="C1632" s="17"/>
    </row>
    <row r="1633" spans="2:3" x14ac:dyDescent="0.25">
      <c r="B1633" s="11"/>
      <c r="C1633" s="17"/>
    </row>
    <row r="1634" spans="2:3" x14ac:dyDescent="0.25">
      <c r="B1634" s="11"/>
      <c r="C1634" s="17"/>
    </row>
    <row r="1635" spans="2:3" x14ac:dyDescent="0.25">
      <c r="B1635" s="11"/>
      <c r="C1635" s="17"/>
    </row>
    <row r="1636" spans="2:3" x14ac:dyDescent="0.25">
      <c r="B1636" s="11"/>
      <c r="C1636" s="17"/>
    </row>
    <row r="1637" spans="2:3" x14ac:dyDescent="0.25">
      <c r="B1637" s="11"/>
      <c r="C1637" s="17"/>
    </row>
    <row r="1638" spans="2:3" x14ac:dyDescent="0.25">
      <c r="B1638" s="11"/>
      <c r="C1638" s="17"/>
    </row>
    <row r="1639" spans="2:3" x14ac:dyDescent="0.25">
      <c r="B1639" s="11"/>
      <c r="C1639" s="17"/>
    </row>
    <row r="1640" spans="2:3" x14ac:dyDescent="0.25">
      <c r="B1640" s="11"/>
      <c r="C1640" s="17"/>
    </row>
    <row r="1641" spans="2:3" x14ac:dyDescent="0.25">
      <c r="B1641" s="11"/>
      <c r="C1641" s="17"/>
    </row>
    <row r="1642" spans="2:3" x14ac:dyDescent="0.25">
      <c r="B1642" s="11"/>
      <c r="C1642" s="17"/>
    </row>
    <row r="1643" spans="2:3" x14ac:dyDescent="0.25">
      <c r="B1643" s="11"/>
      <c r="C1643" s="17"/>
    </row>
    <row r="1644" spans="2:3" x14ac:dyDescent="0.25">
      <c r="B1644" s="11"/>
      <c r="C1644" s="17"/>
    </row>
    <row r="1645" spans="2:3" x14ac:dyDescent="0.25">
      <c r="B1645" s="11"/>
      <c r="C1645" s="17"/>
    </row>
    <row r="1646" spans="2:3" x14ac:dyDescent="0.25">
      <c r="B1646" s="11"/>
      <c r="C1646" s="17"/>
    </row>
    <row r="1647" spans="2:3" x14ac:dyDescent="0.25">
      <c r="B1647" s="11"/>
      <c r="C1647" s="17"/>
    </row>
    <row r="1648" spans="2:3" x14ac:dyDescent="0.25">
      <c r="B1648" s="11"/>
      <c r="C1648" s="17"/>
    </row>
    <row r="1649" spans="2:3" x14ac:dyDescent="0.25">
      <c r="B1649" s="11"/>
      <c r="C1649" s="17"/>
    </row>
    <row r="1650" spans="2:3" x14ac:dyDescent="0.25">
      <c r="B1650" s="11"/>
      <c r="C1650" s="17"/>
    </row>
    <row r="1651" spans="2:3" x14ac:dyDescent="0.25">
      <c r="B1651" s="11"/>
      <c r="C1651" s="17"/>
    </row>
    <row r="1652" spans="2:3" x14ac:dyDescent="0.25">
      <c r="B1652" s="11"/>
      <c r="C1652" s="17"/>
    </row>
    <row r="1653" spans="2:3" x14ac:dyDescent="0.25">
      <c r="B1653" s="11"/>
      <c r="C1653" s="17"/>
    </row>
    <row r="1654" spans="2:3" x14ac:dyDescent="0.25">
      <c r="B1654" s="11"/>
      <c r="C1654" s="17"/>
    </row>
    <row r="1655" spans="2:3" x14ac:dyDescent="0.25">
      <c r="B1655" s="11"/>
      <c r="C1655" s="17"/>
    </row>
    <row r="1656" spans="2:3" x14ac:dyDescent="0.25">
      <c r="B1656" s="11"/>
      <c r="C1656" s="17"/>
    </row>
    <row r="1657" spans="2:3" x14ac:dyDescent="0.25">
      <c r="B1657" s="11"/>
      <c r="C1657" s="17"/>
    </row>
    <row r="1658" spans="2:3" x14ac:dyDescent="0.25">
      <c r="B1658" s="11"/>
      <c r="C1658" s="17"/>
    </row>
    <row r="1659" spans="2:3" x14ac:dyDescent="0.25">
      <c r="B1659" s="11"/>
      <c r="C1659" s="17"/>
    </row>
    <row r="1660" spans="2:3" x14ac:dyDescent="0.25">
      <c r="B1660" s="11"/>
      <c r="C1660" s="17"/>
    </row>
    <row r="1661" spans="2:3" x14ac:dyDescent="0.25">
      <c r="B1661" s="11"/>
      <c r="C1661" s="17"/>
    </row>
    <row r="1662" spans="2:3" x14ac:dyDescent="0.25">
      <c r="B1662" s="11"/>
      <c r="C1662" s="17"/>
    </row>
    <row r="1663" spans="2:3" x14ac:dyDescent="0.25">
      <c r="B1663" s="11"/>
      <c r="C1663" s="17"/>
    </row>
    <row r="1664" spans="2:3" x14ac:dyDescent="0.25">
      <c r="B1664" s="11"/>
      <c r="C1664" s="17"/>
    </row>
    <row r="1665" spans="2:3" x14ac:dyDescent="0.25">
      <c r="B1665" s="11"/>
      <c r="C1665" s="17"/>
    </row>
    <row r="1666" spans="2:3" x14ac:dyDescent="0.25">
      <c r="B1666" s="11"/>
      <c r="C1666" s="17"/>
    </row>
    <row r="1667" spans="2:3" x14ac:dyDescent="0.25">
      <c r="B1667" s="11"/>
      <c r="C1667" s="17"/>
    </row>
    <row r="1668" spans="2:3" x14ac:dyDescent="0.25">
      <c r="B1668" s="11"/>
      <c r="C1668" s="17"/>
    </row>
    <row r="1669" spans="2:3" x14ac:dyDescent="0.25">
      <c r="B1669" s="11"/>
      <c r="C1669" s="17"/>
    </row>
    <row r="1670" spans="2:3" x14ac:dyDescent="0.25">
      <c r="B1670" s="11"/>
      <c r="C1670" s="17"/>
    </row>
    <row r="1671" spans="2:3" x14ac:dyDescent="0.25">
      <c r="B1671" s="11"/>
      <c r="C1671" s="17"/>
    </row>
    <row r="1672" spans="2:3" x14ac:dyDescent="0.25">
      <c r="B1672" s="11"/>
      <c r="C1672" s="17"/>
    </row>
    <row r="1673" spans="2:3" x14ac:dyDescent="0.25">
      <c r="B1673" s="11"/>
      <c r="C1673" s="17"/>
    </row>
    <row r="1674" spans="2:3" x14ac:dyDescent="0.25">
      <c r="B1674" s="11"/>
      <c r="C1674" s="17"/>
    </row>
    <row r="1675" spans="2:3" x14ac:dyDescent="0.25">
      <c r="B1675" s="11"/>
      <c r="C1675" s="17"/>
    </row>
    <row r="1676" spans="2:3" x14ac:dyDescent="0.25">
      <c r="B1676" s="11"/>
      <c r="C1676" s="17"/>
    </row>
    <row r="1677" spans="2:3" x14ac:dyDescent="0.25">
      <c r="B1677" s="11"/>
      <c r="C1677" s="17"/>
    </row>
    <row r="1678" spans="2:3" x14ac:dyDescent="0.25">
      <c r="B1678" s="11"/>
      <c r="C1678" s="17"/>
    </row>
    <row r="1679" spans="2:3" x14ac:dyDescent="0.25">
      <c r="B1679" s="11"/>
      <c r="C1679" s="17"/>
    </row>
    <row r="1680" spans="2:3" x14ac:dyDescent="0.25">
      <c r="B1680" s="11"/>
      <c r="C1680" s="17"/>
    </row>
    <row r="1681" spans="2:3" x14ac:dyDescent="0.25">
      <c r="B1681" s="11"/>
      <c r="C1681" s="17"/>
    </row>
    <row r="1682" spans="2:3" x14ac:dyDescent="0.25">
      <c r="B1682" s="11"/>
      <c r="C1682" s="17"/>
    </row>
    <row r="1683" spans="2:3" x14ac:dyDescent="0.25">
      <c r="B1683" s="11"/>
      <c r="C1683" s="17"/>
    </row>
    <row r="1684" spans="2:3" x14ac:dyDescent="0.25">
      <c r="B1684" s="11"/>
      <c r="C1684" s="17"/>
    </row>
    <row r="1685" spans="2:3" x14ac:dyDescent="0.25">
      <c r="B1685" s="11"/>
      <c r="C1685" s="17"/>
    </row>
    <row r="1686" spans="2:3" x14ac:dyDescent="0.25">
      <c r="B1686" s="11"/>
      <c r="C1686" s="17"/>
    </row>
    <row r="1687" spans="2:3" x14ac:dyDescent="0.25">
      <c r="B1687" s="11"/>
      <c r="C1687" s="17"/>
    </row>
    <row r="1688" spans="2:3" x14ac:dyDescent="0.25">
      <c r="B1688" s="11"/>
      <c r="C1688" s="17"/>
    </row>
    <row r="1689" spans="2:3" x14ac:dyDescent="0.25">
      <c r="B1689" s="11"/>
      <c r="C1689" s="17"/>
    </row>
    <row r="1690" spans="2:3" x14ac:dyDescent="0.25">
      <c r="B1690" s="11"/>
      <c r="C1690" s="17"/>
    </row>
    <row r="1691" spans="2:3" x14ac:dyDescent="0.25">
      <c r="B1691" s="11"/>
      <c r="C1691" s="17"/>
    </row>
    <row r="1692" spans="2:3" x14ac:dyDescent="0.25">
      <c r="B1692" s="11"/>
      <c r="C1692" s="17"/>
    </row>
    <row r="1693" spans="2:3" x14ac:dyDescent="0.25">
      <c r="B1693" s="11"/>
      <c r="C1693" s="17"/>
    </row>
    <row r="1694" spans="2:3" x14ac:dyDescent="0.25">
      <c r="B1694" s="11"/>
      <c r="C1694" s="17"/>
    </row>
    <row r="1695" spans="2:3" x14ac:dyDescent="0.25">
      <c r="B1695" s="11"/>
      <c r="C1695" s="17"/>
    </row>
    <row r="1696" spans="2:3" x14ac:dyDescent="0.25">
      <c r="B1696" s="11"/>
      <c r="C1696" s="17"/>
    </row>
    <row r="1697" spans="2:3" x14ac:dyDescent="0.25">
      <c r="B1697" s="11"/>
      <c r="C1697" s="17"/>
    </row>
    <row r="1698" spans="2:3" x14ac:dyDescent="0.25">
      <c r="B1698" s="11"/>
      <c r="C1698" s="17"/>
    </row>
    <row r="1699" spans="2:3" x14ac:dyDescent="0.25">
      <c r="B1699" s="11"/>
      <c r="C1699" s="17"/>
    </row>
    <row r="1700" spans="2:3" x14ac:dyDescent="0.25">
      <c r="B1700" s="11"/>
      <c r="C1700" s="17"/>
    </row>
    <row r="1701" spans="2:3" x14ac:dyDescent="0.25">
      <c r="B1701" s="11"/>
      <c r="C1701" s="17"/>
    </row>
    <row r="1702" spans="2:3" x14ac:dyDescent="0.25">
      <c r="B1702" s="11"/>
      <c r="C1702" s="17"/>
    </row>
    <row r="1703" spans="2:3" x14ac:dyDescent="0.25">
      <c r="B1703" s="11"/>
      <c r="C1703" s="17"/>
    </row>
    <row r="1704" spans="2:3" x14ac:dyDescent="0.25">
      <c r="B1704" s="11"/>
      <c r="C1704" s="17"/>
    </row>
    <row r="1705" spans="2:3" x14ac:dyDescent="0.25">
      <c r="B1705" s="11"/>
      <c r="C1705" s="17"/>
    </row>
    <row r="1706" spans="2:3" x14ac:dyDescent="0.25">
      <c r="B1706" s="11"/>
      <c r="C1706" s="17"/>
    </row>
    <row r="1707" spans="2:3" x14ac:dyDescent="0.25">
      <c r="B1707" s="11"/>
      <c r="C1707" s="17"/>
    </row>
    <row r="1708" spans="2:3" x14ac:dyDescent="0.25">
      <c r="B1708" s="11"/>
      <c r="C1708" s="17"/>
    </row>
    <row r="1709" spans="2:3" x14ac:dyDescent="0.25">
      <c r="B1709" s="11"/>
      <c r="C1709" s="17"/>
    </row>
    <row r="1710" spans="2:3" x14ac:dyDescent="0.25">
      <c r="B1710" s="11"/>
      <c r="C1710" s="17"/>
    </row>
    <row r="1711" spans="2:3" x14ac:dyDescent="0.25">
      <c r="B1711" s="11"/>
      <c r="C1711" s="17"/>
    </row>
    <row r="1712" spans="2:3" x14ac:dyDescent="0.25">
      <c r="B1712" s="11"/>
      <c r="C1712" s="17"/>
    </row>
    <row r="1713" spans="2:3" x14ac:dyDescent="0.25">
      <c r="B1713" s="11"/>
      <c r="C1713" s="17"/>
    </row>
    <row r="1714" spans="2:3" x14ac:dyDescent="0.25">
      <c r="B1714" s="11"/>
      <c r="C1714" s="17"/>
    </row>
    <row r="1715" spans="2:3" x14ac:dyDescent="0.25">
      <c r="B1715" s="11"/>
      <c r="C1715" s="17"/>
    </row>
    <row r="1716" spans="2:3" x14ac:dyDescent="0.25">
      <c r="B1716" s="11"/>
      <c r="C1716" s="17"/>
    </row>
    <row r="1717" spans="2:3" x14ac:dyDescent="0.25">
      <c r="B1717" s="11"/>
      <c r="C1717" s="17"/>
    </row>
    <row r="1718" spans="2:3" x14ac:dyDescent="0.25">
      <c r="B1718" s="11"/>
      <c r="C1718" s="17"/>
    </row>
    <row r="1719" spans="2:3" x14ac:dyDescent="0.25">
      <c r="B1719" s="11"/>
      <c r="C1719" s="17"/>
    </row>
    <row r="1720" spans="2:3" x14ac:dyDescent="0.25">
      <c r="B1720" s="11"/>
      <c r="C1720" s="17"/>
    </row>
    <row r="1721" spans="2:3" x14ac:dyDescent="0.25">
      <c r="B1721" s="11"/>
      <c r="C1721" s="17"/>
    </row>
    <row r="1722" spans="2:3" x14ac:dyDescent="0.25">
      <c r="B1722" s="11"/>
      <c r="C1722" s="17"/>
    </row>
    <row r="1723" spans="2:3" x14ac:dyDescent="0.25">
      <c r="B1723" s="11"/>
      <c r="C1723" s="17"/>
    </row>
    <row r="1724" spans="2:3" x14ac:dyDescent="0.25">
      <c r="B1724" s="11"/>
      <c r="C1724" s="17"/>
    </row>
    <row r="1725" spans="2:3" x14ac:dyDescent="0.25">
      <c r="B1725" s="11"/>
      <c r="C1725" s="17"/>
    </row>
    <row r="1726" spans="2:3" x14ac:dyDescent="0.25">
      <c r="B1726" s="11"/>
      <c r="C1726" s="17"/>
    </row>
    <row r="1727" spans="2:3" x14ac:dyDescent="0.25">
      <c r="B1727" s="11"/>
      <c r="C1727" s="17"/>
    </row>
    <row r="1728" spans="2:3" x14ac:dyDescent="0.25">
      <c r="B1728" s="11"/>
      <c r="C1728" s="17"/>
    </row>
    <row r="1729" spans="2:3" x14ac:dyDescent="0.25">
      <c r="B1729" s="11"/>
      <c r="C1729" s="17"/>
    </row>
    <row r="1730" spans="2:3" x14ac:dyDescent="0.25">
      <c r="B1730" s="11"/>
      <c r="C1730" s="17"/>
    </row>
    <row r="1731" spans="2:3" x14ac:dyDescent="0.25">
      <c r="B1731" s="11"/>
      <c r="C1731" s="17"/>
    </row>
    <row r="1732" spans="2:3" x14ac:dyDescent="0.25">
      <c r="B1732" s="11"/>
      <c r="C1732" s="17"/>
    </row>
    <row r="1733" spans="2:3" x14ac:dyDescent="0.25">
      <c r="B1733" s="11"/>
      <c r="C1733" s="17"/>
    </row>
    <row r="1734" spans="2:3" x14ac:dyDescent="0.25">
      <c r="B1734" s="11"/>
      <c r="C1734" s="17"/>
    </row>
    <row r="1735" spans="2:3" x14ac:dyDescent="0.25">
      <c r="B1735" s="11"/>
      <c r="C1735" s="17"/>
    </row>
    <row r="1736" spans="2:3" x14ac:dyDescent="0.25">
      <c r="B1736" s="11"/>
      <c r="C1736" s="17"/>
    </row>
    <row r="1737" spans="2:3" x14ac:dyDescent="0.25">
      <c r="B1737" s="11"/>
      <c r="C1737" s="17"/>
    </row>
    <row r="1738" spans="2:3" x14ac:dyDescent="0.25">
      <c r="B1738" s="11"/>
      <c r="C1738" s="17"/>
    </row>
    <row r="1739" spans="2:3" x14ac:dyDescent="0.25">
      <c r="B1739" s="11"/>
      <c r="C1739" s="17"/>
    </row>
    <row r="1740" spans="2:3" x14ac:dyDescent="0.25">
      <c r="B1740" s="11"/>
      <c r="C1740" s="17"/>
    </row>
    <row r="1741" spans="2:3" x14ac:dyDescent="0.25">
      <c r="B1741" s="11"/>
      <c r="C1741" s="17"/>
    </row>
    <row r="1742" spans="2:3" x14ac:dyDescent="0.25">
      <c r="B1742" s="11"/>
      <c r="C1742" s="17"/>
    </row>
    <row r="1743" spans="2:3" x14ac:dyDescent="0.25">
      <c r="B1743" s="11"/>
      <c r="C1743" s="17"/>
    </row>
    <row r="1744" spans="2:3" x14ac:dyDescent="0.25">
      <c r="B1744" s="11"/>
      <c r="C1744" s="17"/>
    </row>
    <row r="1745" spans="2:3" x14ac:dyDescent="0.25">
      <c r="B1745" s="11"/>
      <c r="C1745" s="17"/>
    </row>
    <row r="1746" spans="2:3" x14ac:dyDescent="0.25">
      <c r="B1746" s="11"/>
      <c r="C1746" s="17"/>
    </row>
    <row r="1747" spans="2:3" x14ac:dyDescent="0.25">
      <c r="B1747" s="11"/>
      <c r="C1747" s="17"/>
    </row>
    <row r="1748" spans="2:3" x14ac:dyDescent="0.25">
      <c r="B1748" s="11"/>
      <c r="C1748" s="17"/>
    </row>
    <row r="1749" spans="2:3" x14ac:dyDescent="0.25">
      <c r="B1749" s="11"/>
      <c r="C1749" s="17"/>
    </row>
    <row r="1750" spans="2:3" x14ac:dyDescent="0.25">
      <c r="B1750" s="11"/>
      <c r="C1750" s="17"/>
    </row>
    <row r="1751" spans="2:3" x14ac:dyDescent="0.25">
      <c r="B1751" s="11"/>
      <c r="C1751" s="17"/>
    </row>
    <row r="1752" spans="2:3" x14ac:dyDescent="0.25">
      <c r="B1752" s="11"/>
      <c r="C1752" s="17"/>
    </row>
    <row r="1753" spans="2:3" x14ac:dyDescent="0.25">
      <c r="B1753" s="11"/>
      <c r="C1753" s="17"/>
    </row>
    <row r="1754" spans="2:3" x14ac:dyDescent="0.25">
      <c r="B1754" s="11"/>
      <c r="C1754" s="17"/>
    </row>
    <row r="1755" spans="2:3" x14ac:dyDescent="0.25">
      <c r="B1755" s="11"/>
      <c r="C1755" s="17"/>
    </row>
    <row r="1756" spans="2:3" x14ac:dyDescent="0.25">
      <c r="B1756" s="11"/>
      <c r="C1756" s="17"/>
    </row>
    <row r="1757" spans="2:3" x14ac:dyDescent="0.25">
      <c r="B1757" s="11"/>
      <c r="C1757" s="17"/>
    </row>
    <row r="1758" spans="2:3" x14ac:dyDescent="0.25">
      <c r="B1758" s="11"/>
      <c r="C1758" s="17"/>
    </row>
    <row r="1759" spans="2:3" x14ac:dyDescent="0.25">
      <c r="B1759" s="11"/>
      <c r="C1759" s="17"/>
    </row>
    <row r="1760" spans="2:3" x14ac:dyDescent="0.25">
      <c r="B1760" s="11"/>
      <c r="C1760" s="17"/>
    </row>
    <row r="1761" spans="2:3" x14ac:dyDescent="0.25">
      <c r="B1761" s="11"/>
      <c r="C1761" s="17"/>
    </row>
    <row r="1762" spans="2:3" x14ac:dyDescent="0.25">
      <c r="B1762" s="11"/>
      <c r="C1762" s="17"/>
    </row>
    <row r="1763" spans="2:3" x14ac:dyDescent="0.25">
      <c r="B1763" s="11"/>
      <c r="C1763" s="17"/>
    </row>
    <row r="1764" spans="2:3" x14ac:dyDescent="0.25">
      <c r="B1764" s="11"/>
      <c r="C1764" s="17"/>
    </row>
    <row r="1765" spans="2:3" x14ac:dyDescent="0.25">
      <c r="B1765" s="11"/>
      <c r="C1765" s="17"/>
    </row>
    <row r="1766" spans="2:3" x14ac:dyDescent="0.25">
      <c r="B1766" s="11"/>
      <c r="C1766" s="17"/>
    </row>
    <row r="1767" spans="2:3" x14ac:dyDescent="0.25">
      <c r="B1767" s="11"/>
      <c r="C1767" s="17"/>
    </row>
    <row r="1768" spans="2:3" x14ac:dyDescent="0.25">
      <c r="B1768" s="11"/>
      <c r="C1768" s="17"/>
    </row>
    <row r="1769" spans="2:3" x14ac:dyDescent="0.25">
      <c r="B1769" s="11"/>
      <c r="C1769" s="17"/>
    </row>
    <row r="1770" spans="2:3" x14ac:dyDescent="0.25">
      <c r="B1770" s="11"/>
      <c r="C1770" s="17"/>
    </row>
    <row r="1771" spans="2:3" x14ac:dyDescent="0.25">
      <c r="B1771" s="11"/>
      <c r="C1771" s="17"/>
    </row>
    <row r="1772" spans="2:3" x14ac:dyDescent="0.25">
      <c r="B1772" s="11"/>
      <c r="C1772" s="17"/>
    </row>
    <row r="1773" spans="2:3" x14ac:dyDescent="0.25">
      <c r="B1773" s="11"/>
      <c r="C1773" s="17"/>
    </row>
    <row r="1774" spans="2:3" x14ac:dyDescent="0.25">
      <c r="B1774" s="11"/>
      <c r="C1774" s="17"/>
    </row>
    <row r="1775" spans="2:3" x14ac:dyDescent="0.25">
      <c r="B1775" s="11"/>
      <c r="C1775" s="17"/>
    </row>
    <row r="1776" spans="2:3" x14ac:dyDescent="0.25">
      <c r="B1776" s="11"/>
      <c r="C1776" s="17"/>
    </row>
    <row r="1777" spans="2:3" x14ac:dyDescent="0.25">
      <c r="B1777" s="11"/>
      <c r="C1777" s="17"/>
    </row>
    <row r="1778" spans="2:3" x14ac:dyDescent="0.25">
      <c r="B1778" s="11"/>
      <c r="C1778" s="17"/>
    </row>
    <row r="1779" spans="2:3" x14ac:dyDescent="0.25">
      <c r="B1779" s="11"/>
      <c r="C1779" s="17"/>
    </row>
    <row r="1780" spans="2:3" x14ac:dyDescent="0.25">
      <c r="B1780" s="11"/>
      <c r="C1780" s="17"/>
    </row>
    <row r="1781" spans="2:3" x14ac:dyDescent="0.25">
      <c r="B1781" s="11"/>
      <c r="C1781" s="17"/>
    </row>
    <row r="1782" spans="2:3" x14ac:dyDescent="0.25">
      <c r="B1782" s="11"/>
      <c r="C1782" s="17"/>
    </row>
    <row r="1783" spans="2:3" x14ac:dyDescent="0.25">
      <c r="B1783" s="11"/>
      <c r="C1783" s="17"/>
    </row>
    <row r="1784" spans="2:3" x14ac:dyDescent="0.25">
      <c r="B1784" s="11"/>
      <c r="C1784" s="17"/>
    </row>
    <row r="1785" spans="2:3" x14ac:dyDescent="0.25">
      <c r="B1785" s="11"/>
      <c r="C1785" s="17"/>
    </row>
    <row r="1786" spans="2:3" x14ac:dyDescent="0.25">
      <c r="B1786" s="11"/>
      <c r="C1786" s="17"/>
    </row>
    <row r="1787" spans="2:3" x14ac:dyDescent="0.25">
      <c r="B1787" s="11"/>
      <c r="C1787" s="17"/>
    </row>
    <row r="1788" spans="2:3" x14ac:dyDescent="0.25">
      <c r="B1788" s="11"/>
      <c r="C1788" s="17"/>
    </row>
    <row r="1789" spans="2:3" x14ac:dyDescent="0.25">
      <c r="B1789" s="11"/>
      <c r="C1789" s="17"/>
    </row>
    <row r="1790" spans="2:3" x14ac:dyDescent="0.25">
      <c r="B1790" s="11"/>
      <c r="C1790" s="17"/>
    </row>
    <row r="1791" spans="2:3" x14ac:dyDescent="0.25">
      <c r="B1791" s="11"/>
      <c r="C1791" s="17"/>
    </row>
    <row r="1792" spans="2:3" x14ac:dyDescent="0.25">
      <c r="B1792" s="11"/>
      <c r="C1792" s="17"/>
    </row>
    <row r="1793" spans="2:3" x14ac:dyDescent="0.25">
      <c r="B1793" s="11"/>
      <c r="C1793" s="17"/>
    </row>
    <row r="1794" spans="2:3" x14ac:dyDescent="0.25">
      <c r="B1794" s="11"/>
      <c r="C1794" s="17"/>
    </row>
    <row r="1795" spans="2:3" x14ac:dyDescent="0.25">
      <c r="B1795" s="11"/>
      <c r="C1795" s="17"/>
    </row>
    <row r="1796" spans="2:3" x14ac:dyDescent="0.25">
      <c r="B1796" s="11"/>
      <c r="C1796" s="17"/>
    </row>
    <row r="1797" spans="2:3" x14ac:dyDescent="0.25">
      <c r="B1797" s="11"/>
      <c r="C1797" s="17"/>
    </row>
    <row r="1798" spans="2:3" x14ac:dyDescent="0.25">
      <c r="B1798" s="11"/>
      <c r="C1798" s="17"/>
    </row>
    <row r="1799" spans="2:3" x14ac:dyDescent="0.25">
      <c r="B1799" s="11"/>
      <c r="C1799" s="17"/>
    </row>
    <row r="1800" spans="2:3" x14ac:dyDescent="0.25">
      <c r="B1800" s="11"/>
      <c r="C1800" s="17"/>
    </row>
    <row r="1801" spans="2:3" x14ac:dyDescent="0.25">
      <c r="B1801" s="11"/>
      <c r="C1801" s="17"/>
    </row>
    <row r="1802" spans="2:3" x14ac:dyDescent="0.25">
      <c r="B1802" s="11"/>
      <c r="C1802" s="17"/>
    </row>
    <row r="1803" spans="2:3" x14ac:dyDescent="0.25">
      <c r="B1803" s="11"/>
      <c r="C1803" s="17"/>
    </row>
    <row r="1804" spans="2:3" x14ac:dyDescent="0.25">
      <c r="B1804" s="11"/>
      <c r="C1804" s="17"/>
    </row>
    <row r="1805" spans="2:3" x14ac:dyDescent="0.25">
      <c r="B1805" s="11"/>
      <c r="C1805" s="17"/>
    </row>
    <row r="1806" spans="2:3" x14ac:dyDescent="0.25">
      <c r="B1806" s="11"/>
      <c r="C1806" s="17"/>
    </row>
    <row r="1807" spans="2:3" x14ac:dyDescent="0.25">
      <c r="B1807" s="11"/>
      <c r="C1807" s="17"/>
    </row>
    <row r="1808" spans="2:3" x14ac:dyDescent="0.25">
      <c r="B1808" s="11"/>
      <c r="C1808" s="17"/>
    </row>
    <row r="1809" spans="2:3" x14ac:dyDescent="0.25">
      <c r="B1809" s="11"/>
      <c r="C1809" s="17"/>
    </row>
    <row r="1810" spans="2:3" x14ac:dyDescent="0.25">
      <c r="B1810" s="11"/>
      <c r="C1810" s="17"/>
    </row>
    <row r="1811" spans="2:3" x14ac:dyDescent="0.25">
      <c r="B1811" s="11"/>
      <c r="C1811" s="17"/>
    </row>
    <row r="1812" spans="2:3" x14ac:dyDescent="0.25">
      <c r="B1812" s="11"/>
      <c r="C1812" s="17"/>
    </row>
    <row r="1813" spans="2:3" x14ac:dyDescent="0.25">
      <c r="B1813" s="11"/>
      <c r="C1813" s="17"/>
    </row>
    <row r="1814" spans="2:3" x14ac:dyDescent="0.25">
      <c r="B1814" s="11"/>
      <c r="C1814" s="17"/>
    </row>
    <row r="1815" spans="2:3" x14ac:dyDescent="0.25">
      <c r="B1815" s="11"/>
      <c r="C1815" s="17"/>
    </row>
    <row r="1816" spans="2:3" x14ac:dyDescent="0.25">
      <c r="B1816" s="11"/>
      <c r="C1816" s="17"/>
    </row>
    <row r="1817" spans="2:3" x14ac:dyDescent="0.25">
      <c r="B1817" s="11"/>
      <c r="C1817" s="17"/>
    </row>
    <row r="1818" spans="2:3" x14ac:dyDescent="0.25">
      <c r="B1818" s="11"/>
      <c r="C1818" s="17"/>
    </row>
    <row r="1819" spans="2:3" x14ac:dyDescent="0.25">
      <c r="B1819" s="11"/>
      <c r="C1819" s="17"/>
    </row>
    <row r="1820" spans="2:3" x14ac:dyDescent="0.25">
      <c r="B1820" s="11"/>
      <c r="C1820" s="17"/>
    </row>
    <row r="1821" spans="2:3" x14ac:dyDescent="0.25">
      <c r="B1821" s="11"/>
      <c r="C1821" s="17"/>
    </row>
    <row r="1822" spans="2:3" x14ac:dyDescent="0.25">
      <c r="B1822" s="11"/>
      <c r="C1822" s="17"/>
    </row>
    <row r="1823" spans="2:3" x14ac:dyDescent="0.25">
      <c r="B1823" s="11"/>
      <c r="C1823" s="17"/>
    </row>
    <row r="1824" spans="2:3" x14ac:dyDescent="0.25">
      <c r="B1824" s="11"/>
      <c r="C1824" s="17"/>
    </row>
    <row r="1825" spans="2:3" x14ac:dyDescent="0.25">
      <c r="B1825" s="11"/>
      <c r="C1825" s="17"/>
    </row>
    <row r="1826" spans="2:3" x14ac:dyDescent="0.25">
      <c r="B1826" s="11"/>
      <c r="C1826" s="17"/>
    </row>
    <row r="1827" spans="2:3" x14ac:dyDescent="0.25">
      <c r="B1827" s="11"/>
      <c r="C1827" s="17"/>
    </row>
    <row r="1828" spans="2:3" x14ac:dyDescent="0.25">
      <c r="B1828" s="11"/>
      <c r="C1828" s="17"/>
    </row>
    <row r="1829" spans="2:3" x14ac:dyDescent="0.25">
      <c r="B1829" s="11"/>
      <c r="C1829" s="17"/>
    </row>
    <row r="1830" spans="2:3" x14ac:dyDescent="0.25">
      <c r="B1830" s="11"/>
      <c r="C1830" s="17"/>
    </row>
    <row r="1831" spans="2:3" x14ac:dyDescent="0.25">
      <c r="B1831" s="11"/>
      <c r="C1831" s="17"/>
    </row>
    <row r="1832" spans="2:3" x14ac:dyDescent="0.25">
      <c r="B1832" s="11"/>
      <c r="C1832" s="17"/>
    </row>
    <row r="1833" spans="2:3" x14ac:dyDescent="0.25">
      <c r="B1833" s="11"/>
      <c r="C1833" s="17"/>
    </row>
    <row r="1834" spans="2:3" x14ac:dyDescent="0.25">
      <c r="B1834" s="11"/>
      <c r="C1834" s="17"/>
    </row>
    <row r="1835" spans="2:3" x14ac:dyDescent="0.25">
      <c r="B1835" s="11"/>
      <c r="C1835" s="17"/>
    </row>
    <row r="1836" spans="2:3" x14ac:dyDescent="0.25">
      <c r="B1836" s="11"/>
      <c r="C1836" s="17"/>
    </row>
    <row r="1837" spans="2:3" x14ac:dyDescent="0.25">
      <c r="B1837" s="11"/>
      <c r="C1837" s="17"/>
    </row>
    <row r="1838" spans="2:3" x14ac:dyDescent="0.25">
      <c r="B1838" s="11"/>
      <c r="C1838" s="17"/>
    </row>
    <row r="1839" spans="2:3" x14ac:dyDescent="0.25">
      <c r="B1839" s="11"/>
      <c r="C1839" s="17"/>
    </row>
    <row r="1840" spans="2:3" x14ac:dyDescent="0.25">
      <c r="B1840" s="11"/>
      <c r="C1840" s="17"/>
    </row>
    <row r="1841" spans="2:3" x14ac:dyDescent="0.25">
      <c r="B1841" s="11"/>
      <c r="C1841" s="17"/>
    </row>
    <row r="1842" spans="2:3" x14ac:dyDescent="0.25">
      <c r="B1842" s="11"/>
      <c r="C1842" s="17"/>
    </row>
    <row r="1843" spans="2:3" x14ac:dyDescent="0.25">
      <c r="B1843" s="11"/>
      <c r="C1843" s="17"/>
    </row>
    <row r="1844" spans="2:3" x14ac:dyDescent="0.25">
      <c r="B1844" s="11"/>
      <c r="C1844" s="17"/>
    </row>
    <row r="1845" spans="2:3" x14ac:dyDescent="0.25">
      <c r="B1845" s="11"/>
      <c r="C1845" s="17"/>
    </row>
    <row r="1846" spans="2:3" x14ac:dyDescent="0.25">
      <c r="B1846" s="11"/>
      <c r="C1846" s="17"/>
    </row>
    <row r="1847" spans="2:3" x14ac:dyDescent="0.25">
      <c r="B1847" s="11"/>
      <c r="C1847" s="17"/>
    </row>
    <row r="1848" spans="2:3" x14ac:dyDescent="0.25">
      <c r="B1848" s="11"/>
      <c r="C1848" s="17"/>
    </row>
    <row r="1849" spans="2:3" x14ac:dyDescent="0.25">
      <c r="B1849" s="11"/>
      <c r="C1849" s="17"/>
    </row>
    <row r="1850" spans="2:3" x14ac:dyDescent="0.25">
      <c r="B1850" s="11"/>
      <c r="C1850" s="17"/>
    </row>
    <row r="1851" spans="2:3" x14ac:dyDescent="0.25">
      <c r="B1851" s="11"/>
      <c r="C1851" s="17"/>
    </row>
    <row r="1852" spans="2:3" x14ac:dyDescent="0.25">
      <c r="B1852" s="11"/>
      <c r="C1852" s="17"/>
    </row>
    <row r="1853" spans="2:3" x14ac:dyDescent="0.25">
      <c r="B1853" s="11"/>
      <c r="C1853" s="17"/>
    </row>
    <row r="1854" spans="2:3" x14ac:dyDescent="0.25">
      <c r="B1854" s="11"/>
      <c r="C1854" s="17"/>
    </row>
    <row r="1855" spans="2:3" x14ac:dyDescent="0.25">
      <c r="B1855" s="11"/>
      <c r="C1855" s="17"/>
    </row>
    <row r="1856" spans="2:3" x14ac:dyDescent="0.25">
      <c r="B1856" s="11"/>
      <c r="C1856" s="17"/>
    </row>
    <row r="1857" spans="2:3" x14ac:dyDescent="0.25">
      <c r="B1857" s="11"/>
      <c r="C1857" s="17"/>
    </row>
    <row r="1858" spans="2:3" x14ac:dyDescent="0.25">
      <c r="B1858" s="11"/>
      <c r="C1858" s="17"/>
    </row>
    <row r="1859" spans="2:3" x14ac:dyDescent="0.25">
      <c r="B1859" s="11"/>
      <c r="C1859" s="17"/>
    </row>
    <row r="1860" spans="2:3" x14ac:dyDescent="0.25">
      <c r="B1860" s="11"/>
      <c r="C1860" s="17"/>
    </row>
    <row r="1861" spans="2:3" x14ac:dyDescent="0.25">
      <c r="B1861" s="11"/>
      <c r="C1861" s="17"/>
    </row>
    <row r="1862" spans="2:3" x14ac:dyDescent="0.25">
      <c r="B1862" s="11"/>
      <c r="C1862" s="17"/>
    </row>
    <row r="1863" spans="2:3" x14ac:dyDescent="0.25">
      <c r="B1863" s="11"/>
      <c r="C1863" s="17"/>
    </row>
    <row r="1864" spans="2:3" x14ac:dyDescent="0.25">
      <c r="B1864" s="11"/>
      <c r="C1864" s="17"/>
    </row>
    <row r="1865" spans="2:3" x14ac:dyDescent="0.25">
      <c r="B1865" s="11"/>
      <c r="C1865" s="17"/>
    </row>
    <row r="1866" spans="2:3" x14ac:dyDescent="0.25">
      <c r="B1866" s="11"/>
      <c r="C1866" s="17"/>
    </row>
    <row r="1867" spans="2:3" x14ac:dyDescent="0.25">
      <c r="B1867" s="11"/>
      <c r="C1867" s="17"/>
    </row>
    <row r="1868" spans="2:3" x14ac:dyDescent="0.25">
      <c r="B1868" s="11"/>
      <c r="C1868" s="17"/>
    </row>
    <row r="1869" spans="2:3" x14ac:dyDescent="0.25">
      <c r="B1869" s="11"/>
      <c r="C1869" s="17"/>
    </row>
    <row r="1870" spans="2:3" x14ac:dyDescent="0.25">
      <c r="B1870" s="11"/>
      <c r="C1870" s="17"/>
    </row>
    <row r="1871" spans="2:3" x14ac:dyDescent="0.25">
      <c r="B1871" s="11"/>
      <c r="C1871" s="17"/>
    </row>
    <row r="1872" spans="2:3" x14ac:dyDescent="0.25">
      <c r="B1872" s="11"/>
      <c r="C1872" s="17"/>
    </row>
    <row r="1873" spans="2:3" x14ac:dyDescent="0.25">
      <c r="B1873" s="11"/>
      <c r="C1873" s="17"/>
    </row>
    <row r="1874" spans="2:3" x14ac:dyDescent="0.25">
      <c r="B1874" s="11"/>
      <c r="C1874" s="17"/>
    </row>
    <row r="1875" spans="2:3" x14ac:dyDescent="0.25">
      <c r="B1875" s="11"/>
      <c r="C1875" s="17"/>
    </row>
    <row r="1876" spans="2:3" x14ac:dyDescent="0.25">
      <c r="B1876" s="11"/>
      <c r="C1876" s="17"/>
    </row>
    <row r="1877" spans="2:3" x14ac:dyDescent="0.25">
      <c r="B1877" s="11"/>
      <c r="C1877" s="17"/>
    </row>
    <row r="1878" spans="2:3" x14ac:dyDescent="0.25">
      <c r="B1878" s="11"/>
      <c r="C1878" s="17"/>
    </row>
    <row r="1879" spans="2:3" x14ac:dyDescent="0.25">
      <c r="B1879" s="11"/>
      <c r="C1879" s="17"/>
    </row>
    <row r="1880" spans="2:3" x14ac:dyDescent="0.25">
      <c r="B1880" s="11"/>
      <c r="C1880" s="17"/>
    </row>
    <row r="1881" spans="2:3" x14ac:dyDescent="0.25">
      <c r="B1881" s="11"/>
      <c r="C1881" s="17"/>
    </row>
    <row r="1882" spans="2:3" x14ac:dyDescent="0.25">
      <c r="B1882" s="11"/>
      <c r="C1882" s="17"/>
    </row>
    <row r="1883" spans="2:3" x14ac:dyDescent="0.25">
      <c r="B1883" s="11"/>
      <c r="C1883" s="17"/>
    </row>
    <row r="1884" spans="2:3" x14ac:dyDescent="0.25">
      <c r="B1884" s="11"/>
      <c r="C1884" s="17"/>
    </row>
    <row r="1885" spans="2:3" x14ac:dyDescent="0.25">
      <c r="B1885" s="11"/>
      <c r="C1885" s="17"/>
    </row>
    <row r="1886" spans="2:3" x14ac:dyDescent="0.25">
      <c r="B1886" s="11"/>
      <c r="C1886" s="17"/>
    </row>
    <row r="1887" spans="2:3" x14ac:dyDescent="0.25">
      <c r="B1887" s="11"/>
      <c r="C1887" s="17"/>
    </row>
    <row r="1888" spans="2:3" x14ac:dyDescent="0.25">
      <c r="B1888" s="11"/>
      <c r="C1888" s="17"/>
    </row>
    <row r="1889" spans="2:3" x14ac:dyDescent="0.25">
      <c r="B1889" s="11"/>
      <c r="C1889" s="17"/>
    </row>
    <row r="1890" spans="2:3" x14ac:dyDescent="0.25">
      <c r="B1890" s="11"/>
      <c r="C1890" s="17"/>
    </row>
    <row r="1891" spans="2:3" x14ac:dyDescent="0.25">
      <c r="B1891" s="11"/>
      <c r="C1891" s="17"/>
    </row>
    <row r="1892" spans="2:3" x14ac:dyDescent="0.25">
      <c r="B1892" s="11"/>
      <c r="C1892" s="17"/>
    </row>
    <row r="1893" spans="2:3" x14ac:dyDescent="0.25">
      <c r="B1893" s="11"/>
      <c r="C1893" s="17"/>
    </row>
    <row r="1894" spans="2:3" x14ac:dyDescent="0.25">
      <c r="B1894" s="11"/>
      <c r="C1894" s="17"/>
    </row>
    <row r="1895" spans="2:3" x14ac:dyDescent="0.25">
      <c r="B1895" s="11"/>
      <c r="C1895" s="17"/>
    </row>
    <row r="1896" spans="2:3" x14ac:dyDescent="0.25">
      <c r="B1896" s="11"/>
      <c r="C1896" s="17"/>
    </row>
    <row r="1897" spans="2:3" x14ac:dyDescent="0.25">
      <c r="B1897" s="11"/>
      <c r="C1897" s="17"/>
    </row>
    <row r="1898" spans="2:3" x14ac:dyDescent="0.25">
      <c r="B1898" s="11"/>
      <c r="C1898" s="17"/>
    </row>
    <row r="1899" spans="2:3" x14ac:dyDescent="0.25">
      <c r="B1899" s="11"/>
      <c r="C1899" s="17"/>
    </row>
    <row r="1900" spans="2:3" x14ac:dyDescent="0.25">
      <c r="B1900" s="11"/>
      <c r="C1900" s="17"/>
    </row>
    <row r="1901" spans="2:3" x14ac:dyDescent="0.25">
      <c r="B1901" s="11"/>
      <c r="C1901" s="17"/>
    </row>
    <row r="1902" spans="2:3" x14ac:dyDescent="0.25">
      <c r="B1902" s="11"/>
      <c r="C1902" s="17"/>
    </row>
    <row r="1903" spans="2:3" x14ac:dyDescent="0.25">
      <c r="B1903" s="11"/>
      <c r="C1903" s="17"/>
    </row>
    <row r="1904" spans="2:3" x14ac:dyDescent="0.25">
      <c r="B1904" s="11"/>
      <c r="C1904" s="17"/>
    </row>
    <row r="1905" spans="2:3" x14ac:dyDescent="0.25">
      <c r="B1905" s="11"/>
      <c r="C1905" s="17"/>
    </row>
    <row r="1906" spans="2:3" x14ac:dyDescent="0.25">
      <c r="B1906" s="11"/>
      <c r="C1906" s="17"/>
    </row>
    <row r="1907" spans="2:3" x14ac:dyDescent="0.25">
      <c r="B1907" s="11"/>
      <c r="C1907" s="17"/>
    </row>
    <row r="1908" spans="2:3" x14ac:dyDescent="0.25">
      <c r="B1908" s="11"/>
      <c r="C1908" s="17"/>
    </row>
    <row r="1909" spans="2:3" x14ac:dyDescent="0.25">
      <c r="B1909" s="11"/>
      <c r="C1909" s="17"/>
    </row>
    <row r="1910" spans="2:3" x14ac:dyDescent="0.25">
      <c r="B1910" s="11"/>
      <c r="C1910" s="17"/>
    </row>
    <row r="1911" spans="2:3" x14ac:dyDescent="0.25">
      <c r="B1911" s="11"/>
      <c r="C1911" s="17"/>
    </row>
    <row r="1912" spans="2:3" x14ac:dyDescent="0.25">
      <c r="B1912" s="11"/>
      <c r="C1912" s="17"/>
    </row>
    <row r="1913" spans="2:3" x14ac:dyDescent="0.25">
      <c r="B1913" s="11"/>
      <c r="C1913" s="17"/>
    </row>
    <row r="1914" spans="2:3" x14ac:dyDescent="0.25">
      <c r="B1914" s="11"/>
      <c r="C1914" s="17"/>
    </row>
    <row r="1915" spans="2:3" x14ac:dyDescent="0.25">
      <c r="B1915" s="11"/>
      <c r="C1915" s="17"/>
    </row>
    <row r="1916" spans="2:3" x14ac:dyDescent="0.25">
      <c r="B1916" s="11"/>
      <c r="C1916" s="17"/>
    </row>
    <row r="1917" spans="2:3" x14ac:dyDescent="0.25">
      <c r="B1917" s="11"/>
      <c r="C1917" s="17"/>
    </row>
    <row r="1918" spans="2:3" x14ac:dyDescent="0.25">
      <c r="B1918" s="11"/>
      <c r="C1918" s="17"/>
    </row>
    <row r="1919" spans="2:3" x14ac:dyDescent="0.25">
      <c r="B1919" s="11"/>
      <c r="C1919" s="17"/>
    </row>
    <row r="1920" spans="2:3" x14ac:dyDescent="0.25">
      <c r="B1920" s="11"/>
      <c r="C1920" s="17"/>
    </row>
    <row r="1921" spans="2:3" x14ac:dyDescent="0.25">
      <c r="B1921" s="11"/>
      <c r="C1921" s="17"/>
    </row>
    <row r="1922" spans="2:3" x14ac:dyDescent="0.25">
      <c r="B1922" s="11"/>
      <c r="C1922" s="17"/>
    </row>
    <row r="1923" spans="2:3" x14ac:dyDescent="0.25">
      <c r="B1923" s="11"/>
      <c r="C1923" s="17"/>
    </row>
    <row r="1924" spans="2:3" x14ac:dyDescent="0.25">
      <c r="B1924" s="11"/>
      <c r="C1924" s="17"/>
    </row>
    <row r="1925" spans="2:3" x14ac:dyDescent="0.25">
      <c r="B1925" s="11"/>
      <c r="C1925" s="17"/>
    </row>
    <row r="1926" spans="2:3" x14ac:dyDescent="0.25">
      <c r="B1926" s="11"/>
      <c r="C1926" s="17"/>
    </row>
    <row r="1927" spans="2:3" x14ac:dyDescent="0.25">
      <c r="B1927" s="11"/>
      <c r="C1927" s="17"/>
    </row>
    <row r="1928" spans="2:3" x14ac:dyDescent="0.25">
      <c r="B1928" s="11"/>
      <c r="C1928" s="17"/>
    </row>
    <row r="1929" spans="2:3" x14ac:dyDescent="0.25">
      <c r="B1929" s="11"/>
      <c r="C1929" s="17"/>
    </row>
    <row r="1930" spans="2:3" x14ac:dyDescent="0.25">
      <c r="B1930" s="11"/>
      <c r="C1930" s="17"/>
    </row>
    <row r="1931" spans="2:3" x14ac:dyDescent="0.25">
      <c r="B1931" s="11"/>
      <c r="C1931" s="17"/>
    </row>
    <row r="1932" spans="2:3" x14ac:dyDescent="0.25">
      <c r="B1932" s="11"/>
      <c r="C1932" s="17"/>
    </row>
    <row r="1933" spans="2:3" x14ac:dyDescent="0.25">
      <c r="B1933" s="11"/>
      <c r="C1933" s="17"/>
    </row>
    <row r="1934" spans="2:3" x14ac:dyDescent="0.25">
      <c r="B1934" s="11"/>
      <c r="C1934" s="17"/>
    </row>
    <row r="1935" spans="2:3" x14ac:dyDescent="0.25">
      <c r="B1935" s="11"/>
      <c r="C1935" s="17"/>
    </row>
    <row r="1936" spans="2:3" x14ac:dyDescent="0.25">
      <c r="B1936" s="11"/>
      <c r="C1936" s="17"/>
    </row>
    <row r="1937" spans="2:3" x14ac:dyDescent="0.25">
      <c r="B1937" s="11"/>
      <c r="C1937" s="17"/>
    </row>
    <row r="1938" spans="2:3" x14ac:dyDescent="0.25">
      <c r="B1938" s="11"/>
      <c r="C1938" s="17"/>
    </row>
    <row r="1939" spans="2:3" x14ac:dyDescent="0.25">
      <c r="B1939" s="11"/>
      <c r="C1939" s="17"/>
    </row>
    <row r="1940" spans="2:3" x14ac:dyDescent="0.25">
      <c r="B1940" s="11"/>
      <c r="C1940" s="17"/>
    </row>
    <row r="1941" spans="2:3" x14ac:dyDescent="0.25">
      <c r="B1941" s="11"/>
      <c r="C1941" s="17"/>
    </row>
    <row r="1942" spans="2:3" x14ac:dyDescent="0.25">
      <c r="B1942" s="11"/>
      <c r="C1942" s="17"/>
    </row>
    <row r="1943" spans="2:3" x14ac:dyDescent="0.25">
      <c r="B1943" s="11"/>
      <c r="C1943" s="17"/>
    </row>
    <row r="1944" spans="2:3" x14ac:dyDescent="0.25">
      <c r="B1944" s="11"/>
      <c r="C1944" s="17"/>
    </row>
    <row r="1945" spans="2:3" x14ac:dyDescent="0.25">
      <c r="B1945" s="11"/>
      <c r="C1945" s="17"/>
    </row>
    <row r="1946" spans="2:3" x14ac:dyDescent="0.25">
      <c r="B1946" s="11"/>
      <c r="C1946" s="17"/>
    </row>
    <row r="1947" spans="2:3" x14ac:dyDescent="0.25">
      <c r="B1947" s="11"/>
      <c r="C1947" s="17"/>
    </row>
    <row r="1948" spans="2:3" x14ac:dyDescent="0.25">
      <c r="B1948" s="11"/>
      <c r="C1948" s="17"/>
    </row>
    <row r="1949" spans="2:3" x14ac:dyDescent="0.25">
      <c r="B1949" s="11"/>
      <c r="C1949" s="17"/>
    </row>
    <row r="1950" spans="2:3" x14ac:dyDescent="0.25">
      <c r="B1950" s="11"/>
      <c r="C1950" s="17"/>
    </row>
    <row r="1951" spans="2:3" x14ac:dyDescent="0.25">
      <c r="B1951" s="11"/>
      <c r="C1951" s="17"/>
    </row>
    <row r="1952" spans="2:3" x14ac:dyDescent="0.25">
      <c r="B1952" s="11"/>
      <c r="C1952" s="17"/>
    </row>
    <row r="1953" spans="2:3" x14ac:dyDescent="0.25">
      <c r="B1953" s="11"/>
      <c r="C1953" s="17"/>
    </row>
    <row r="1954" spans="2:3" x14ac:dyDescent="0.25">
      <c r="B1954" s="11"/>
      <c r="C1954" s="17"/>
    </row>
    <row r="1955" spans="2:3" x14ac:dyDescent="0.25">
      <c r="B1955" s="11"/>
      <c r="C1955" s="17"/>
    </row>
    <row r="1956" spans="2:3" x14ac:dyDescent="0.25">
      <c r="B1956" s="11"/>
      <c r="C1956" s="17"/>
    </row>
    <row r="1957" spans="2:3" x14ac:dyDescent="0.25">
      <c r="B1957" s="11"/>
      <c r="C1957" s="17"/>
    </row>
    <row r="1958" spans="2:3" x14ac:dyDescent="0.25">
      <c r="B1958" s="11"/>
      <c r="C1958" s="17"/>
    </row>
    <row r="1959" spans="2:3" x14ac:dyDescent="0.25">
      <c r="B1959" s="11"/>
      <c r="C1959" s="17"/>
    </row>
    <row r="1960" spans="2:3" x14ac:dyDescent="0.25">
      <c r="B1960" s="11"/>
      <c r="C1960" s="17"/>
    </row>
    <row r="1961" spans="2:3" x14ac:dyDescent="0.25">
      <c r="B1961" s="11"/>
      <c r="C1961" s="17"/>
    </row>
    <row r="1962" spans="2:3" x14ac:dyDescent="0.25">
      <c r="B1962" s="11"/>
      <c r="C1962" s="17"/>
    </row>
    <row r="1963" spans="2:3" x14ac:dyDescent="0.25">
      <c r="B1963" s="11"/>
      <c r="C1963" s="17"/>
    </row>
    <row r="1964" spans="2:3" x14ac:dyDescent="0.25">
      <c r="B1964" s="11"/>
      <c r="C1964" s="17"/>
    </row>
    <row r="1965" spans="2:3" x14ac:dyDescent="0.25">
      <c r="B1965" s="11"/>
      <c r="C1965" s="17"/>
    </row>
    <row r="1966" spans="2:3" x14ac:dyDescent="0.25">
      <c r="B1966" s="11"/>
      <c r="C1966" s="17"/>
    </row>
    <row r="1967" spans="2:3" x14ac:dyDescent="0.25">
      <c r="B1967" s="11"/>
      <c r="C1967" s="17"/>
    </row>
    <row r="1968" spans="2:3" x14ac:dyDescent="0.25">
      <c r="B1968" s="11"/>
      <c r="C1968" s="17"/>
    </row>
    <row r="1969" spans="2:3" x14ac:dyDescent="0.25">
      <c r="B1969" s="11"/>
      <c r="C1969" s="17"/>
    </row>
    <row r="1970" spans="2:3" x14ac:dyDescent="0.25">
      <c r="B1970" s="11"/>
      <c r="C1970" s="17"/>
    </row>
    <row r="1971" spans="2:3" x14ac:dyDescent="0.25">
      <c r="B1971" s="11"/>
      <c r="C1971" s="17"/>
    </row>
    <row r="1972" spans="2:3" x14ac:dyDescent="0.25">
      <c r="B1972" s="11"/>
      <c r="C1972" s="17"/>
    </row>
    <row r="1973" spans="2:3" x14ac:dyDescent="0.25">
      <c r="B1973" s="11"/>
      <c r="C1973" s="17"/>
    </row>
    <row r="1974" spans="2:3" x14ac:dyDescent="0.25">
      <c r="B1974" s="11"/>
      <c r="C1974" s="17"/>
    </row>
    <row r="1975" spans="2:3" x14ac:dyDescent="0.25">
      <c r="B1975" s="11"/>
      <c r="C1975" s="17"/>
    </row>
    <row r="1976" spans="2:3" x14ac:dyDescent="0.25">
      <c r="B1976" s="11"/>
      <c r="C1976" s="17"/>
    </row>
    <row r="1977" spans="2:3" x14ac:dyDescent="0.25">
      <c r="B1977" s="11"/>
      <c r="C1977" s="17"/>
    </row>
    <row r="1978" spans="2:3" x14ac:dyDescent="0.25">
      <c r="B1978" s="11"/>
      <c r="C1978" s="17"/>
    </row>
    <row r="1979" spans="2:3" x14ac:dyDescent="0.25">
      <c r="B1979" s="11"/>
      <c r="C1979" s="17"/>
    </row>
    <row r="1980" spans="2:3" x14ac:dyDescent="0.25">
      <c r="B1980" s="11"/>
      <c r="C1980" s="17"/>
    </row>
    <row r="1981" spans="2:3" x14ac:dyDescent="0.25">
      <c r="B1981" s="11"/>
      <c r="C1981" s="17"/>
    </row>
    <row r="1982" spans="2:3" x14ac:dyDescent="0.25">
      <c r="B1982" s="11"/>
      <c r="C1982" s="17"/>
    </row>
    <row r="1983" spans="2:3" x14ac:dyDescent="0.25">
      <c r="B1983" s="11"/>
      <c r="C1983" s="17"/>
    </row>
    <row r="1984" spans="2:3" x14ac:dyDescent="0.25">
      <c r="B1984" s="11"/>
      <c r="C1984" s="17"/>
    </row>
    <row r="1985" spans="2:3" x14ac:dyDescent="0.25">
      <c r="B1985" s="11"/>
      <c r="C1985" s="17"/>
    </row>
    <row r="1986" spans="2:3" x14ac:dyDescent="0.25">
      <c r="B1986" s="11"/>
      <c r="C1986" s="17"/>
    </row>
    <row r="1987" spans="2:3" x14ac:dyDescent="0.25">
      <c r="B1987" s="11"/>
      <c r="C1987" s="17"/>
    </row>
    <row r="1988" spans="2:3" x14ac:dyDescent="0.25">
      <c r="B1988" s="11"/>
      <c r="C1988" s="17"/>
    </row>
    <row r="1989" spans="2:3" x14ac:dyDescent="0.25">
      <c r="B1989" s="11"/>
      <c r="C1989" s="17"/>
    </row>
    <row r="1990" spans="2:3" x14ac:dyDescent="0.25">
      <c r="B1990" s="11"/>
      <c r="C1990" s="17"/>
    </row>
    <row r="1991" spans="2:3" x14ac:dyDescent="0.25">
      <c r="B1991" s="11"/>
      <c r="C1991" s="17"/>
    </row>
    <row r="1992" spans="2:3" x14ac:dyDescent="0.25">
      <c r="B1992" s="11"/>
      <c r="C1992" s="17"/>
    </row>
    <row r="1993" spans="2:3" x14ac:dyDescent="0.25">
      <c r="B1993" s="11"/>
      <c r="C1993" s="17"/>
    </row>
    <row r="1994" spans="2:3" x14ac:dyDescent="0.25">
      <c r="B1994" s="11"/>
      <c r="C1994" s="17"/>
    </row>
    <row r="1995" spans="2:3" x14ac:dyDescent="0.25">
      <c r="B1995" s="11"/>
      <c r="C1995" s="17"/>
    </row>
    <row r="1996" spans="2:3" x14ac:dyDescent="0.25">
      <c r="B1996" s="11"/>
      <c r="C1996" s="17"/>
    </row>
    <row r="1997" spans="2:3" x14ac:dyDescent="0.25">
      <c r="B1997" s="11"/>
      <c r="C1997" s="17"/>
    </row>
    <row r="1998" spans="2:3" x14ac:dyDescent="0.25">
      <c r="B1998" s="11"/>
      <c r="C1998" s="17"/>
    </row>
    <row r="1999" spans="2:3" x14ac:dyDescent="0.25">
      <c r="B1999" s="11"/>
      <c r="C1999" s="17"/>
    </row>
    <row r="2000" spans="2:3" x14ac:dyDescent="0.25">
      <c r="B2000" s="11"/>
      <c r="C2000" s="17"/>
    </row>
    <row r="2001" spans="2:3" x14ac:dyDescent="0.25">
      <c r="B2001" s="11"/>
      <c r="C2001" s="17"/>
    </row>
    <row r="2002" spans="2:3" x14ac:dyDescent="0.25">
      <c r="B2002" s="11"/>
      <c r="C2002" s="17"/>
    </row>
    <row r="2003" spans="2:3" x14ac:dyDescent="0.25">
      <c r="B2003" s="11"/>
      <c r="C2003" s="17"/>
    </row>
    <row r="2004" spans="2:3" x14ac:dyDescent="0.25">
      <c r="B2004" s="11"/>
      <c r="C2004" s="17"/>
    </row>
    <row r="2005" spans="2:3" x14ac:dyDescent="0.25">
      <c r="B2005" s="11"/>
      <c r="C2005" s="17"/>
    </row>
    <row r="2006" spans="2:3" x14ac:dyDescent="0.25">
      <c r="B2006" s="11"/>
      <c r="C2006" s="17"/>
    </row>
    <row r="2007" spans="2:3" x14ac:dyDescent="0.25">
      <c r="B2007" s="11"/>
      <c r="C2007" s="17"/>
    </row>
    <row r="2008" spans="2:3" x14ac:dyDescent="0.25">
      <c r="B2008" s="11"/>
      <c r="C2008" s="17"/>
    </row>
    <row r="2009" spans="2:3" x14ac:dyDescent="0.25">
      <c r="B2009" s="11"/>
      <c r="C2009" s="17"/>
    </row>
    <row r="2010" spans="2:3" x14ac:dyDescent="0.25">
      <c r="B2010" s="11"/>
      <c r="C2010" s="17"/>
    </row>
    <row r="2011" spans="2:3" x14ac:dyDescent="0.25">
      <c r="B2011" s="11"/>
      <c r="C2011" s="17"/>
    </row>
    <row r="2012" spans="2:3" x14ac:dyDescent="0.25">
      <c r="B2012" s="11"/>
      <c r="C2012" s="17"/>
    </row>
    <row r="2013" spans="2:3" x14ac:dyDescent="0.25">
      <c r="B2013" s="11"/>
      <c r="C2013" s="17"/>
    </row>
    <row r="2014" spans="2:3" x14ac:dyDescent="0.25">
      <c r="B2014" s="11"/>
      <c r="C2014" s="17"/>
    </row>
    <row r="2015" spans="2:3" x14ac:dyDescent="0.25">
      <c r="B2015" s="11"/>
      <c r="C2015" s="17"/>
    </row>
    <row r="2016" spans="2:3" x14ac:dyDescent="0.25">
      <c r="B2016" s="11"/>
      <c r="C2016" s="17"/>
    </row>
    <row r="2017" spans="2:3" x14ac:dyDescent="0.25">
      <c r="B2017" s="11"/>
      <c r="C2017" s="17"/>
    </row>
    <row r="2018" spans="2:3" x14ac:dyDescent="0.25">
      <c r="B2018" s="11"/>
      <c r="C2018" s="17"/>
    </row>
    <row r="2019" spans="2:3" x14ac:dyDescent="0.25">
      <c r="B2019" s="11"/>
      <c r="C2019" s="17"/>
    </row>
    <row r="2020" spans="2:3" x14ac:dyDescent="0.25">
      <c r="B2020" s="11"/>
      <c r="C2020" s="17"/>
    </row>
    <row r="2021" spans="2:3" x14ac:dyDescent="0.25">
      <c r="B2021" s="11"/>
      <c r="C2021" s="17"/>
    </row>
    <row r="2022" spans="2:3" x14ac:dyDescent="0.25">
      <c r="B2022" s="11"/>
      <c r="C2022" s="17"/>
    </row>
    <row r="2023" spans="2:3" x14ac:dyDescent="0.25">
      <c r="B2023" s="11"/>
      <c r="C2023" s="17"/>
    </row>
    <row r="2024" spans="2:3" x14ac:dyDescent="0.25">
      <c r="B2024" s="11"/>
      <c r="C2024" s="17"/>
    </row>
    <row r="2025" spans="2:3" x14ac:dyDescent="0.25">
      <c r="B2025" s="11"/>
      <c r="C2025" s="17"/>
    </row>
    <row r="2026" spans="2:3" x14ac:dyDescent="0.25">
      <c r="B2026" s="11"/>
      <c r="C2026" s="17"/>
    </row>
    <row r="2027" spans="2:3" x14ac:dyDescent="0.25">
      <c r="B2027" s="11"/>
      <c r="C2027" s="17"/>
    </row>
    <row r="2028" spans="2:3" x14ac:dyDescent="0.25">
      <c r="B2028" s="11"/>
      <c r="C2028" s="17"/>
    </row>
    <row r="2029" spans="2:3" x14ac:dyDescent="0.25">
      <c r="B2029" s="11"/>
      <c r="C2029" s="17"/>
    </row>
    <row r="2030" spans="2:3" x14ac:dyDescent="0.25">
      <c r="B2030" s="11"/>
      <c r="C2030" s="17"/>
    </row>
    <row r="2031" spans="2:3" x14ac:dyDescent="0.25">
      <c r="B2031" s="11"/>
      <c r="C2031" s="17"/>
    </row>
    <row r="2032" spans="2:3" x14ac:dyDescent="0.25">
      <c r="B2032" s="11"/>
      <c r="C2032" s="17"/>
    </row>
    <row r="2033" spans="2:3" x14ac:dyDescent="0.25">
      <c r="B2033" s="11"/>
      <c r="C2033" s="17"/>
    </row>
    <row r="2034" spans="2:3" x14ac:dyDescent="0.25">
      <c r="B2034" s="11"/>
      <c r="C2034" s="17"/>
    </row>
    <row r="2035" spans="2:3" x14ac:dyDescent="0.25">
      <c r="B2035" s="11"/>
      <c r="C2035" s="17"/>
    </row>
    <row r="2036" spans="2:3" x14ac:dyDescent="0.25">
      <c r="B2036" s="11"/>
      <c r="C2036" s="17"/>
    </row>
    <row r="2037" spans="2:3" x14ac:dyDescent="0.25">
      <c r="B2037" s="11"/>
      <c r="C2037" s="17"/>
    </row>
    <row r="2038" spans="2:3" x14ac:dyDescent="0.25">
      <c r="B2038" s="11"/>
      <c r="C2038" s="17"/>
    </row>
    <row r="2039" spans="2:3" x14ac:dyDescent="0.25">
      <c r="B2039" s="11"/>
      <c r="C2039" s="17"/>
    </row>
    <row r="2040" spans="2:3" x14ac:dyDescent="0.25">
      <c r="B2040" s="11"/>
      <c r="C2040" s="17"/>
    </row>
    <row r="2041" spans="2:3" x14ac:dyDescent="0.25">
      <c r="B2041" s="11"/>
      <c r="C2041" s="17"/>
    </row>
    <row r="2042" spans="2:3" x14ac:dyDescent="0.25">
      <c r="B2042" s="11"/>
      <c r="C2042" s="17"/>
    </row>
    <row r="2043" spans="2:3" x14ac:dyDescent="0.25">
      <c r="B2043" s="11"/>
      <c r="C2043" s="17"/>
    </row>
    <row r="2044" spans="2:3" x14ac:dyDescent="0.25">
      <c r="B2044" s="11"/>
      <c r="C2044" s="17"/>
    </row>
    <row r="2045" spans="2:3" x14ac:dyDescent="0.25">
      <c r="B2045" s="11"/>
      <c r="C2045" s="17"/>
    </row>
    <row r="2046" spans="2:3" x14ac:dyDescent="0.25">
      <c r="B2046" s="11"/>
      <c r="C2046" s="17"/>
    </row>
    <row r="2047" spans="2:3" x14ac:dyDescent="0.25">
      <c r="B2047" s="11"/>
      <c r="C2047" s="17"/>
    </row>
    <row r="2048" spans="2:3" x14ac:dyDescent="0.25">
      <c r="B2048" s="11"/>
      <c r="C2048" s="17"/>
    </row>
    <row r="2049" spans="2:3" x14ac:dyDescent="0.25">
      <c r="B2049" s="11"/>
      <c r="C2049" s="17"/>
    </row>
    <row r="2050" spans="2:3" x14ac:dyDescent="0.25">
      <c r="B2050" s="11"/>
      <c r="C2050" s="17"/>
    </row>
    <row r="2051" spans="2:3" x14ac:dyDescent="0.25">
      <c r="B2051" s="11"/>
      <c r="C2051" s="17"/>
    </row>
    <row r="2052" spans="2:3" x14ac:dyDescent="0.25">
      <c r="B2052" s="11"/>
      <c r="C2052" s="17"/>
    </row>
    <row r="2053" spans="2:3" x14ac:dyDescent="0.25">
      <c r="B2053" s="11"/>
      <c r="C2053" s="17"/>
    </row>
    <row r="2054" spans="2:3" x14ac:dyDescent="0.25">
      <c r="B2054" s="11"/>
      <c r="C2054" s="17"/>
    </row>
    <row r="2055" spans="2:3" x14ac:dyDescent="0.25">
      <c r="B2055" s="11"/>
      <c r="C2055" s="17"/>
    </row>
    <row r="2056" spans="2:3" x14ac:dyDescent="0.25">
      <c r="B2056" s="11"/>
      <c r="C2056" s="17"/>
    </row>
    <row r="2057" spans="2:3" x14ac:dyDescent="0.25">
      <c r="B2057" s="11"/>
      <c r="C2057" s="17"/>
    </row>
    <row r="2058" spans="2:3" x14ac:dyDescent="0.25">
      <c r="B2058" s="11"/>
      <c r="C2058" s="17"/>
    </row>
    <row r="2059" spans="2:3" x14ac:dyDescent="0.25">
      <c r="B2059" s="11"/>
      <c r="C2059" s="17"/>
    </row>
    <row r="2060" spans="2:3" x14ac:dyDescent="0.25">
      <c r="B2060" s="11"/>
      <c r="C2060" s="17"/>
    </row>
    <row r="2061" spans="2:3" x14ac:dyDescent="0.25">
      <c r="B2061" s="11"/>
      <c r="C2061" s="17"/>
    </row>
    <row r="2062" spans="2:3" x14ac:dyDescent="0.25">
      <c r="B2062" s="11"/>
      <c r="C2062" s="17"/>
    </row>
    <row r="2063" spans="2:3" x14ac:dyDescent="0.25">
      <c r="B2063" s="11"/>
      <c r="C2063" s="17"/>
    </row>
    <row r="2064" spans="2:3" x14ac:dyDescent="0.25">
      <c r="B2064" s="11"/>
      <c r="C2064" s="17"/>
    </row>
    <row r="2065" spans="2:3" x14ac:dyDescent="0.25">
      <c r="B2065" s="11"/>
      <c r="C2065" s="17"/>
    </row>
    <row r="2066" spans="2:3" x14ac:dyDescent="0.25">
      <c r="B2066" s="11"/>
      <c r="C2066" s="17"/>
    </row>
    <row r="2067" spans="2:3" x14ac:dyDescent="0.25">
      <c r="B2067" s="11"/>
      <c r="C2067" s="17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7" t="s">
        <v>35</v>
      </c>
      <c r="B1" s="1" t="s">
        <v>48</v>
      </c>
      <c r="C1" s="1" t="s">
        <v>0</v>
      </c>
      <c r="D1" s="1" t="s">
        <v>89</v>
      </c>
      <c r="H1" s="154" t="s">
        <v>90</v>
      </c>
      <c r="I1" s="155"/>
      <c r="J1" s="155"/>
      <c r="K1" s="155"/>
      <c r="L1" s="155"/>
      <c r="M1" s="156"/>
    </row>
    <row r="2" spans="1:13" ht="15.75" thickBot="1" x14ac:dyDescent="0.3">
      <c r="D2" t="e">
        <f>C2/C3-1</f>
        <v>#DIV/0!</v>
      </c>
      <c r="H2" s="66"/>
      <c r="I2" s="67"/>
      <c r="J2" s="67"/>
      <c r="K2" s="67"/>
      <c r="L2" s="67"/>
      <c r="M2" s="68"/>
    </row>
    <row r="3" spans="1:13" ht="15.75" thickBot="1" x14ac:dyDescent="0.3">
      <c r="D3" t="e">
        <f t="shared" ref="D3:D66" si="0">C3/C4-1</f>
        <v>#DIV/0!</v>
      </c>
      <c r="H3" s="69" t="s">
        <v>91</v>
      </c>
      <c r="I3" s="70" t="s">
        <v>92</v>
      </c>
      <c r="J3" s="71" t="s">
        <v>93</v>
      </c>
      <c r="K3" s="72" t="s">
        <v>94</v>
      </c>
      <c r="L3" s="72" t="s">
        <v>95</v>
      </c>
      <c r="M3" s="73" t="s">
        <v>96</v>
      </c>
    </row>
    <row r="4" spans="1:13" x14ac:dyDescent="0.25">
      <c r="D4" t="e">
        <f t="shared" si="0"/>
        <v>#DIV/0!</v>
      </c>
      <c r="H4" s="74" t="e">
        <f>$I$19-3*$I$23</f>
        <v>#DIV/0!</v>
      </c>
      <c r="I4" s="75" t="e">
        <f>H4</f>
        <v>#DIV/0!</v>
      </c>
      <c r="J4" s="76">
        <f>COUNTIF(D:D,"&lt;="&amp;H4)</f>
        <v>67</v>
      </c>
      <c r="K4" s="76" t="e">
        <f>"Less than "&amp;TEXT(H4,"0,00%")</f>
        <v>#DIV/0!</v>
      </c>
      <c r="L4" s="77" t="e">
        <f>J4/$I$31</f>
        <v>#DIV/0!</v>
      </c>
      <c r="M4" s="78" t="e">
        <f>L4</f>
        <v>#DIV/0!</v>
      </c>
    </row>
    <row r="5" spans="1:13" x14ac:dyDescent="0.25">
      <c r="D5" t="e">
        <f t="shared" si="0"/>
        <v>#DIV/0!</v>
      </c>
      <c r="H5" s="79" t="e">
        <f>$I$19-2.4*$I$23</f>
        <v>#DIV/0!</v>
      </c>
      <c r="I5" s="80" t="e">
        <f>H5</f>
        <v>#DIV/0!</v>
      </c>
      <c r="J5" s="81">
        <f>COUNTIFS(D:D,"&lt;="&amp;H5,D:D,"&gt;"&amp;H4)</f>
        <v>67</v>
      </c>
      <c r="K5" s="82" t="e">
        <f t="shared" ref="K5:K14" si="1">TEXT(H4,"0,00%")&amp;" to "&amp;TEXT(H5,"0,00%")</f>
        <v>#DIV/0!</v>
      </c>
      <c r="L5" s="83" t="e">
        <f>J5/$I$31</f>
        <v>#DIV/0!</v>
      </c>
      <c r="M5" s="84" t="e">
        <f>M4+L5</f>
        <v>#DIV/0!</v>
      </c>
    </row>
    <row r="6" spans="1:13" x14ac:dyDescent="0.25">
      <c r="D6" t="e">
        <f t="shared" si="0"/>
        <v>#DIV/0!</v>
      </c>
      <c r="H6" s="79" t="e">
        <f>$I$19-1.8*$I$23</f>
        <v>#DIV/0!</v>
      </c>
      <c r="I6" s="80" t="e">
        <f t="shared" ref="I6:I14" si="2">H6</f>
        <v>#DIV/0!</v>
      </c>
      <c r="J6" s="81">
        <f t="shared" ref="J6:J14" si="3">COUNTIFS(D:D,"&lt;="&amp;H6,D:D,"&gt;"&amp;H5)</f>
        <v>67</v>
      </c>
      <c r="K6" s="82" t="e">
        <f t="shared" si="1"/>
        <v>#DIV/0!</v>
      </c>
      <c r="L6" s="83" t="e">
        <f t="shared" ref="L6:L15" si="4">J6/$I$31</f>
        <v>#DIV/0!</v>
      </c>
      <c r="M6" s="84" t="e">
        <f t="shared" ref="M6:M15" si="5">M5+L6</f>
        <v>#DIV/0!</v>
      </c>
    </row>
    <row r="7" spans="1:13" x14ac:dyDescent="0.25">
      <c r="D7" t="e">
        <f t="shared" si="0"/>
        <v>#DIV/0!</v>
      </c>
      <c r="H7" s="79" t="e">
        <f>$I$19-1.2*$I$23</f>
        <v>#DIV/0!</v>
      </c>
      <c r="I7" s="80" t="e">
        <f t="shared" si="2"/>
        <v>#DIV/0!</v>
      </c>
      <c r="J7" s="81">
        <f t="shared" si="3"/>
        <v>67</v>
      </c>
      <c r="K7" s="82" t="e">
        <f t="shared" si="1"/>
        <v>#DIV/0!</v>
      </c>
      <c r="L7" s="83" t="e">
        <f t="shared" si="4"/>
        <v>#DIV/0!</v>
      </c>
      <c r="M7" s="84" t="e">
        <f t="shared" si="5"/>
        <v>#DIV/0!</v>
      </c>
    </row>
    <row r="8" spans="1:13" x14ac:dyDescent="0.25">
      <c r="D8" t="e">
        <f t="shared" si="0"/>
        <v>#DIV/0!</v>
      </c>
      <c r="H8" s="79" t="e">
        <f>$I$19-0.6*$I$23</f>
        <v>#DIV/0!</v>
      </c>
      <c r="I8" s="80" t="e">
        <f t="shared" si="2"/>
        <v>#DIV/0!</v>
      </c>
      <c r="J8" s="81">
        <f t="shared" si="3"/>
        <v>67</v>
      </c>
      <c r="K8" s="82" t="e">
        <f t="shared" si="1"/>
        <v>#DIV/0!</v>
      </c>
      <c r="L8" s="83" t="e">
        <f t="shared" si="4"/>
        <v>#DIV/0!</v>
      </c>
      <c r="M8" s="84" t="e">
        <f t="shared" si="5"/>
        <v>#DIV/0!</v>
      </c>
    </row>
    <row r="9" spans="1:13" x14ac:dyDescent="0.25">
      <c r="D9" t="e">
        <f t="shared" si="0"/>
        <v>#DIV/0!</v>
      </c>
      <c r="H9" s="79" t="e">
        <f>$I$19</f>
        <v>#DIV/0!</v>
      </c>
      <c r="I9" s="80" t="e">
        <f t="shared" si="2"/>
        <v>#DIV/0!</v>
      </c>
      <c r="J9" s="81">
        <f t="shared" si="3"/>
        <v>67</v>
      </c>
      <c r="K9" s="82" t="e">
        <f t="shared" si="1"/>
        <v>#DIV/0!</v>
      </c>
      <c r="L9" s="83" t="e">
        <f t="shared" si="4"/>
        <v>#DIV/0!</v>
      </c>
      <c r="M9" s="84" t="e">
        <f t="shared" si="5"/>
        <v>#DIV/0!</v>
      </c>
    </row>
    <row r="10" spans="1:13" x14ac:dyDescent="0.25">
      <c r="D10" t="e">
        <f t="shared" si="0"/>
        <v>#DIV/0!</v>
      </c>
      <c r="H10" s="79" t="e">
        <f>$I$19+0.6*$I$23</f>
        <v>#DIV/0!</v>
      </c>
      <c r="I10" s="80" t="e">
        <f t="shared" si="2"/>
        <v>#DIV/0!</v>
      </c>
      <c r="J10" s="81">
        <f t="shared" si="3"/>
        <v>67</v>
      </c>
      <c r="K10" s="82" t="e">
        <f t="shared" si="1"/>
        <v>#DIV/0!</v>
      </c>
      <c r="L10" s="83" t="e">
        <f t="shared" si="4"/>
        <v>#DIV/0!</v>
      </c>
      <c r="M10" s="84" t="e">
        <f t="shared" si="5"/>
        <v>#DIV/0!</v>
      </c>
    </row>
    <row r="11" spans="1:13" x14ac:dyDescent="0.25">
      <c r="D11" t="e">
        <f t="shared" si="0"/>
        <v>#DIV/0!</v>
      </c>
      <c r="H11" s="79" t="e">
        <f>$I$19+1.2*$I$23</f>
        <v>#DIV/0!</v>
      </c>
      <c r="I11" s="80" t="e">
        <f t="shared" si="2"/>
        <v>#DIV/0!</v>
      </c>
      <c r="J11" s="81">
        <f t="shared" si="3"/>
        <v>67</v>
      </c>
      <c r="K11" s="82" t="e">
        <f t="shared" si="1"/>
        <v>#DIV/0!</v>
      </c>
      <c r="L11" s="83" t="e">
        <f t="shared" si="4"/>
        <v>#DIV/0!</v>
      </c>
      <c r="M11" s="84" t="e">
        <f t="shared" si="5"/>
        <v>#DIV/0!</v>
      </c>
    </row>
    <row r="12" spans="1:13" x14ac:dyDescent="0.25">
      <c r="D12" t="e">
        <f t="shared" si="0"/>
        <v>#DIV/0!</v>
      </c>
      <c r="H12" s="79" t="e">
        <f>$I$19+1.8*$I$23</f>
        <v>#DIV/0!</v>
      </c>
      <c r="I12" s="80" t="e">
        <f t="shared" si="2"/>
        <v>#DIV/0!</v>
      </c>
      <c r="J12" s="81">
        <f t="shared" si="3"/>
        <v>67</v>
      </c>
      <c r="K12" s="82" t="e">
        <f t="shared" si="1"/>
        <v>#DIV/0!</v>
      </c>
      <c r="L12" s="83" t="e">
        <f t="shared" si="4"/>
        <v>#DIV/0!</v>
      </c>
      <c r="M12" s="84" t="e">
        <f t="shared" si="5"/>
        <v>#DIV/0!</v>
      </c>
    </row>
    <row r="13" spans="1:13" x14ac:dyDescent="0.25">
      <c r="D13" t="e">
        <f t="shared" si="0"/>
        <v>#DIV/0!</v>
      </c>
      <c r="H13" s="79" t="e">
        <f>$I$19+2.4*$I$23</f>
        <v>#DIV/0!</v>
      </c>
      <c r="I13" s="80" t="e">
        <f t="shared" si="2"/>
        <v>#DIV/0!</v>
      </c>
      <c r="J13" s="81">
        <f t="shared" si="3"/>
        <v>67</v>
      </c>
      <c r="K13" s="82" t="e">
        <f t="shared" si="1"/>
        <v>#DIV/0!</v>
      </c>
      <c r="L13" s="83" t="e">
        <f t="shared" si="4"/>
        <v>#DIV/0!</v>
      </c>
      <c r="M13" s="84" t="e">
        <f t="shared" si="5"/>
        <v>#DIV/0!</v>
      </c>
    </row>
    <row r="14" spans="1:13" x14ac:dyDescent="0.25">
      <c r="D14" t="e">
        <f t="shared" si="0"/>
        <v>#DIV/0!</v>
      </c>
      <c r="H14" s="79" t="e">
        <f>$I$19+3*$I$23</f>
        <v>#DIV/0!</v>
      </c>
      <c r="I14" s="80" t="e">
        <f t="shared" si="2"/>
        <v>#DIV/0!</v>
      </c>
      <c r="J14" s="81">
        <f t="shared" si="3"/>
        <v>67</v>
      </c>
      <c r="K14" s="82" t="e">
        <f t="shared" si="1"/>
        <v>#DIV/0!</v>
      </c>
      <c r="L14" s="83" t="e">
        <f t="shared" si="4"/>
        <v>#DIV/0!</v>
      </c>
      <c r="M14" s="84" t="e">
        <f t="shared" si="5"/>
        <v>#DIV/0!</v>
      </c>
    </row>
    <row r="15" spans="1:13" ht="15.75" thickBot="1" x14ac:dyDescent="0.3">
      <c r="D15" t="e">
        <f t="shared" si="0"/>
        <v>#DIV/0!</v>
      </c>
      <c r="H15" s="85"/>
      <c r="I15" s="86" t="s">
        <v>97</v>
      </c>
      <c r="J15" s="86">
        <f>COUNTIF(D:D,"&gt;"&amp;H14)</f>
        <v>67</v>
      </c>
      <c r="K15" s="86" t="e">
        <f>"Greater than "&amp;TEXT(H14,"0,00%")</f>
        <v>#DIV/0!</v>
      </c>
      <c r="L15" s="87" t="e">
        <f t="shared" si="4"/>
        <v>#DIV/0!</v>
      </c>
      <c r="M15" s="87" t="e">
        <f t="shared" si="5"/>
        <v>#DIV/0!</v>
      </c>
    </row>
    <row r="16" spans="1:13" ht="15.75" thickBot="1" x14ac:dyDescent="0.3">
      <c r="D16" t="e">
        <f t="shared" si="0"/>
        <v>#DIV/0!</v>
      </c>
      <c r="H16" s="88"/>
      <c r="M16" s="89"/>
    </row>
    <row r="17" spans="4:13" x14ac:dyDescent="0.25">
      <c r="D17" t="e">
        <f t="shared" si="0"/>
        <v>#DIV/0!</v>
      </c>
      <c r="H17" s="157" t="s">
        <v>128</v>
      </c>
      <c r="I17" s="158"/>
      <c r="M17" s="89"/>
    </row>
    <row r="18" spans="4:13" x14ac:dyDescent="0.25">
      <c r="D18" t="e">
        <f t="shared" si="0"/>
        <v>#DIV/0!</v>
      </c>
      <c r="H18" s="159"/>
      <c r="I18" s="160"/>
      <c r="M18" s="89"/>
    </row>
    <row r="19" spans="4:13" x14ac:dyDescent="0.25">
      <c r="D19" t="e">
        <f t="shared" si="0"/>
        <v>#DIV/0!</v>
      </c>
      <c r="H19" s="90" t="s">
        <v>98</v>
      </c>
      <c r="I19" s="127" t="e">
        <f>AVERAGE(D:D)</f>
        <v>#DIV/0!</v>
      </c>
      <c r="M19" s="89"/>
    </row>
    <row r="20" spans="4:13" x14ac:dyDescent="0.25">
      <c r="D20" t="e">
        <f t="shared" si="0"/>
        <v>#DIV/0!</v>
      </c>
      <c r="H20" s="90" t="s">
        <v>99</v>
      </c>
      <c r="I20" s="127" t="e">
        <f>_xlfn.STDEV.S(D:D)/SQRT(COUNT(D:D))</f>
        <v>#DIV/0!</v>
      </c>
      <c r="M20" s="89"/>
    </row>
    <row r="21" spans="4:13" x14ac:dyDescent="0.25">
      <c r="D21" t="e">
        <f t="shared" si="0"/>
        <v>#DIV/0!</v>
      </c>
      <c r="H21" s="90" t="s">
        <v>100</v>
      </c>
      <c r="I21" s="127" t="e">
        <f>MEDIAN(D:D)</f>
        <v>#DIV/0!</v>
      </c>
      <c r="M21" s="89"/>
    </row>
    <row r="22" spans="4:13" x14ac:dyDescent="0.25">
      <c r="D22" t="e">
        <f t="shared" si="0"/>
        <v>#DIV/0!</v>
      </c>
      <c r="H22" s="90" t="s">
        <v>101</v>
      </c>
      <c r="I22" s="127" t="e">
        <f>MODE(D:D)</f>
        <v>#DIV/0!</v>
      </c>
      <c r="M22" s="89"/>
    </row>
    <row r="23" spans="4:13" x14ac:dyDescent="0.25">
      <c r="D23" t="e">
        <f t="shared" si="0"/>
        <v>#DIV/0!</v>
      </c>
      <c r="H23" s="90" t="s">
        <v>102</v>
      </c>
      <c r="I23" s="127" t="e">
        <f>_xlfn.STDEV.S(D:D)</f>
        <v>#DIV/0!</v>
      </c>
      <c r="M23" s="89"/>
    </row>
    <row r="24" spans="4:13" x14ac:dyDescent="0.25">
      <c r="D24" t="e">
        <f t="shared" si="0"/>
        <v>#DIV/0!</v>
      </c>
      <c r="H24" s="90" t="s">
        <v>103</v>
      </c>
      <c r="I24" s="127" t="e">
        <f>_xlfn.VAR.S(D:D)</f>
        <v>#DIV/0!</v>
      </c>
      <c r="M24" s="89"/>
    </row>
    <row r="25" spans="4:13" x14ac:dyDescent="0.25">
      <c r="D25" t="e">
        <f t="shared" si="0"/>
        <v>#DIV/0!</v>
      </c>
      <c r="H25" s="90" t="s">
        <v>104</v>
      </c>
      <c r="I25" s="128" t="e">
        <f>KURT(D:D)</f>
        <v>#DIV/0!</v>
      </c>
      <c r="M25" s="89"/>
    </row>
    <row r="26" spans="4:13" x14ac:dyDescent="0.25">
      <c r="D26" t="e">
        <f t="shared" si="0"/>
        <v>#DIV/0!</v>
      </c>
      <c r="H26" s="90" t="s">
        <v>105</v>
      </c>
      <c r="I26" s="128" t="e">
        <f>SKEW(D:D)</f>
        <v>#DIV/0!</v>
      </c>
      <c r="M26" s="89"/>
    </row>
    <row r="27" spans="4:13" x14ac:dyDescent="0.25">
      <c r="D27" t="e">
        <f t="shared" si="0"/>
        <v>#DIV/0!</v>
      </c>
      <c r="H27" s="90" t="s">
        <v>94</v>
      </c>
      <c r="I27" s="127" t="e">
        <f>I29-I28</f>
        <v>#DIV/0!</v>
      </c>
      <c r="M27" s="89"/>
    </row>
    <row r="28" spans="4:13" x14ac:dyDescent="0.25">
      <c r="D28" t="e">
        <f t="shared" si="0"/>
        <v>#DIV/0!</v>
      </c>
      <c r="H28" s="90" t="s">
        <v>106</v>
      </c>
      <c r="I28" s="127" t="e">
        <f>MIN(D:D)</f>
        <v>#DIV/0!</v>
      </c>
      <c r="M28" s="89"/>
    </row>
    <row r="29" spans="4:13" x14ac:dyDescent="0.25">
      <c r="D29" t="e">
        <f t="shared" si="0"/>
        <v>#DIV/0!</v>
      </c>
      <c r="H29" s="90" t="s">
        <v>107</v>
      </c>
      <c r="I29" s="127" t="e">
        <f>MAX(D:D)</f>
        <v>#DIV/0!</v>
      </c>
      <c r="M29" s="89"/>
    </row>
    <row r="30" spans="4:13" x14ac:dyDescent="0.25">
      <c r="D30" t="e">
        <f t="shared" si="0"/>
        <v>#DIV/0!</v>
      </c>
      <c r="H30" s="90" t="s">
        <v>108</v>
      </c>
      <c r="I30" s="128" t="e">
        <f>SUM(D:D)</f>
        <v>#DIV/0!</v>
      </c>
      <c r="M30" s="89"/>
    </row>
    <row r="31" spans="4:13" ht="15.75" thickBot="1" x14ac:dyDescent="0.3">
      <c r="D31" t="e">
        <f t="shared" si="0"/>
        <v>#DIV/0!</v>
      </c>
      <c r="H31" s="91" t="s">
        <v>109</v>
      </c>
      <c r="I31" s="68">
        <f>COUNT(D:D)</f>
        <v>0</v>
      </c>
      <c r="M31" s="89"/>
    </row>
    <row r="32" spans="4:13" ht="15.75" thickBot="1" x14ac:dyDescent="0.3">
      <c r="D32" t="e">
        <f t="shared" si="0"/>
        <v>#DIV/0!</v>
      </c>
      <c r="H32" s="93"/>
      <c r="M32" s="89"/>
    </row>
    <row r="33" spans="4:13" x14ac:dyDescent="0.25">
      <c r="D33" t="e">
        <f t="shared" si="0"/>
        <v>#DIV/0!</v>
      </c>
      <c r="H33" s="94"/>
      <c r="I33" s="95" t="s">
        <v>110</v>
      </c>
      <c r="J33" s="95" t="s">
        <v>109</v>
      </c>
      <c r="K33" s="95" t="s">
        <v>111</v>
      </c>
      <c r="L33" s="96" t="s">
        <v>112</v>
      </c>
      <c r="M33" s="89"/>
    </row>
    <row r="34" spans="4:13" x14ac:dyDescent="0.25">
      <c r="D34" t="e">
        <f t="shared" si="0"/>
        <v>#DIV/0!</v>
      </c>
      <c r="H34" s="97" t="s">
        <v>113</v>
      </c>
      <c r="I34" s="83" t="e">
        <f>AVERAGEIF(D:D,"&gt;0")</f>
        <v>#DIV/0!</v>
      </c>
      <c r="J34" s="81">
        <f>COUNTIF(D:D,"&gt;0")</f>
        <v>0</v>
      </c>
      <c r="K34" s="83" t="e">
        <f>J34/$I$31</f>
        <v>#DIV/0!</v>
      </c>
      <c r="L34" s="84" t="e">
        <f>K34*I34</f>
        <v>#DIV/0!</v>
      </c>
      <c r="M34" s="89"/>
    </row>
    <row r="35" spans="4:13" x14ac:dyDescent="0.25">
      <c r="D35" t="e">
        <f t="shared" si="0"/>
        <v>#DIV/0!</v>
      </c>
      <c r="H35" s="97" t="s">
        <v>114</v>
      </c>
      <c r="I35" s="83" t="e">
        <f>AVERAGEIF(D:D,"&lt;0")</f>
        <v>#DIV/0!</v>
      </c>
      <c r="J35" s="81">
        <f>COUNTIF(D:D,"&lt;0")</f>
        <v>0</v>
      </c>
      <c r="K35" s="83" t="e">
        <f>J35/$I$31</f>
        <v>#DIV/0!</v>
      </c>
      <c r="L35" s="84" t="e">
        <f t="shared" ref="L35:L36" si="6">K35*I35</f>
        <v>#DIV/0!</v>
      </c>
      <c r="M35" s="89"/>
    </row>
    <row r="36" spans="4:13" ht="15.75" thickBot="1" x14ac:dyDescent="0.3">
      <c r="D36" t="e">
        <f t="shared" si="0"/>
        <v>#DIV/0!</v>
      </c>
      <c r="H36" s="98" t="s">
        <v>115</v>
      </c>
      <c r="I36" s="86">
        <v>0</v>
      </c>
      <c r="J36" s="86">
        <f>COUNTIF(D:D,"0")</f>
        <v>0</v>
      </c>
      <c r="K36" s="99" t="e">
        <f>J36/$I$31</f>
        <v>#DIV/0!</v>
      </c>
      <c r="L36" s="87" t="e">
        <f t="shared" si="6"/>
        <v>#DIV/0!</v>
      </c>
      <c r="M36" s="89"/>
    </row>
    <row r="37" spans="4:13" ht="15.75" thickBot="1" x14ac:dyDescent="0.3">
      <c r="D37" t="e">
        <f t="shared" si="0"/>
        <v>#DIV/0!</v>
      </c>
      <c r="H37" s="93"/>
      <c r="I37" s="100"/>
      <c r="J37" s="100"/>
      <c r="K37" s="100"/>
      <c r="L37" s="100"/>
      <c r="M37" s="89"/>
    </row>
    <row r="38" spans="4:13" x14ac:dyDescent="0.25">
      <c r="D38" t="e">
        <f t="shared" si="0"/>
        <v>#DIV/0!</v>
      </c>
      <c r="H38" s="74" t="s">
        <v>116</v>
      </c>
      <c r="I38" s="95" t="s">
        <v>117</v>
      </c>
      <c r="J38" s="95" t="s">
        <v>118</v>
      </c>
      <c r="K38" s="95" t="s">
        <v>119</v>
      </c>
      <c r="L38" s="95" t="s">
        <v>120</v>
      </c>
      <c r="M38" s="96" t="s">
        <v>121</v>
      </c>
    </row>
    <row r="39" spans="4:13" x14ac:dyDescent="0.25">
      <c r="D39" t="e">
        <f t="shared" si="0"/>
        <v>#DIV/0!</v>
      </c>
      <c r="H39" s="101">
        <v>1</v>
      </c>
      <c r="I39" s="83" t="e">
        <f>$I$19+($H39*$I$23)</f>
        <v>#DIV/0!</v>
      </c>
      <c r="J39" s="83" t="e">
        <f>$I$19-($H39*$I$23)</f>
        <v>#DIV/0!</v>
      </c>
      <c r="K39" s="81">
        <f>COUNTIFS(D:D,"&lt;"&amp;I39,D:D,"&gt;"&amp;J39)</f>
        <v>67</v>
      </c>
      <c r="L39" s="83" t="e">
        <f>K39/$I$31</f>
        <v>#DIV/0!</v>
      </c>
      <c r="M39" s="84">
        <v>0.68269999999999997</v>
      </c>
    </row>
    <row r="40" spans="4:13" x14ac:dyDescent="0.25">
      <c r="D40" t="e">
        <f t="shared" si="0"/>
        <v>#DIV/0!</v>
      </c>
      <c r="H40" s="101">
        <v>2</v>
      </c>
      <c r="I40" s="83" t="e">
        <f>$I$19+($H40*$I$23)</f>
        <v>#DIV/0!</v>
      </c>
      <c r="J40" s="83" t="e">
        <f>$I$19-($H40*$I$23)</f>
        <v>#DIV/0!</v>
      </c>
      <c r="K40" s="81">
        <f>COUNTIFS(D:D,"&lt;"&amp;I40,D:D,"&gt;"&amp;J40)</f>
        <v>67</v>
      </c>
      <c r="L40" s="83" t="e">
        <f>K40/$I$31</f>
        <v>#DIV/0!</v>
      </c>
      <c r="M40" s="84">
        <v>0.95450000000000002</v>
      </c>
    </row>
    <row r="41" spans="4:13" x14ac:dyDescent="0.25">
      <c r="D41" t="e">
        <f t="shared" si="0"/>
        <v>#DIV/0!</v>
      </c>
      <c r="H41" s="101">
        <v>3</v>
      </c>
      <c r="I41" s="83" t="e">
        <f>$I$19+($H41*$I$23)</f>
        <v>#DIV/0!</v>
      </c>
      <c r="J41" s="83" t="e">
        <f>$I$19-($H41*$I$23)</f>
        <v>#DIV/0!</v>
      </c>
      <c r="K41" s="81">
        <f>COUNTIFS(D:D,"&lt;"&amp;I41,D:D,"&gt;"&amp;J41)</f>
        <v>67</v>
      </c>
      <c r="L41" s="83" t="e">
        <f>K41/$I$31</f>
        <v>#DIV/0!</v>
      </c>
      <c r="M41" s="102">
        <v>0.99729999999999996</v>
      </c>
    </row>
    <row r="42" spans="4:13" ht="15.75" thickBot="1" x14ac:dyDescent="0.3">
      <c r="D42" t="e">
        <f t="shared" si="0"/>
        <v>#DIV/0!</v>
      </c>
      <c r="H42" s="79"/>
      <c r="M42" s="102"/>
    </row>
    <row r="43" spans="4:13" ht="15.75" thickBot="1" x14ac:dyDescent="0.3">
      <c r="D43" t="e">
        <f t="shared" si="0"/>
        <v>#DIV/0!</v>
      </c>
      <c r="H43" s="161" t="s">
        <v>122</v>
      </c>
      <c r="I43" s="162"/>
      <c r="J43" s="162"/>
      <c r="K43" s="162"/>
      <c r="L43" s="162"/>
      <c r="M43" s="163"/>
    </row>
    <row r="44" spans="4:13" x14ac:dyDescent="0.25">
      <c r="D44" t="e">
        <f t="shared" si="0"/>
        <v>#DIV/0!</v>
      </c>
      <c r="H44" s="103">
        <v>0.01</v>
      </c>
      <c r="I44" s="104" t="e">
        <f t="shared" ref="I44:I58" si="7">_xlfn.PERCENTILE.INC(D:D,H44)</f>
        <v>#DIV/0!</v>
      </c>
      <c r="J44" s="105">
        <v>0.2</v>
      </c>
      <c r="K44" s="104" t="e">
        <f t="shared" ref="K44:K56" si="8">_xlfn.PERCENTILE.INC(D:D,J44)</f>
        <v>#DIV/0!</v>
      </c>
      <c r="L44" s="105">
        <v>0.85</v>
      </c>
      <c r="M44" s="106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7">
        <v>0.02</v>
      </c>
      <c r="I45" s="108" t="e">
        <f t="shared" si="7"/>
        <v>#DIV/0!</v>
      </c>
      <c r="J45" s="109">
        <v>0.25</v>
      </c>
      <c r="K45" s="108" t="e">
        <f t="shared" si="8"/>
        <v>#DIV/0!</v>
      </c>
      <c r="L45" s="109">
        <v>0.86</v>
      </c>
      <c r="M45" s="110" t="e">
        <f t="shared" si="9"/>
        <v>#DIV/0!</v>
      </c>
    </row>
    <row r="46" spans="4:13" x14ac:dyDescent="0.25">
      <c r="D46" t="e">
        <f t="shared" si="0"/>
        <v>#DIV/0!</v>
      </c>
      <c r="H46" s="107">
        <v>0.03</v>
      </c>
      <c r="I46" s="108" t="e">
        <f t="shared" si="7"/>
        <v>#DIV/0!</v>
      </c>
      <c r="J46" s="109">
        <v>0.3</v>
      </c>
      <c r="K46" s="108" t="e">
        <f t="shared" si="8"/>
        <v>#DIV/0!</v>
      </c>
      <c r="L46" s="109">
        <v>0.87</v>
      </c>
      <c r="M46" s="110" t="e">
        <f t="shared" si="9"/>
        <v>#DIV/0!</v>
      </c>
    </row>
    <row r="47" spans="4:13" x14ac:dyDescent="0.25">
      <c r="D47" t="e">
        <f t="shared" si="0"/>
        <v>#DIV/0!</v>
      </c>
      <c r="H47" s="107">
        <v>0.04</v>
      </c>
      <c r="I47" s="108" t="e">
        <f t="shared" si="7"/>
        <v>#DIV/0!</v>
      </c>
      <c r="J47" s="109">
        <v>0.35</v>
      </c>
      <c r="K47" s="108" t="e">
        <f t="shared" si="8"/>
        <v>#DIV/0!</v>
      </c>
      <c r="L47" s="109">
        <v>0.88</v>
      </c>
      <c r="M47" s="110" t="e">
        <f t="shared" si="9"/>
        <v>#DIV/0!</v>
      </c>
    </row>
    <row r="48" spans="4:13" x14ac:dyDescent="0.25">
      <c r="D48" t="e">
        <f t="shared" si="0"/>
        <v>#DIV/0!</v>
      </c>
      <c r="H48" s="107">
        <v>0.05</v>
      </c>
      <c r="I48" s="108" t="e">
        <f t="shared" si="7"/>
        <v>#DIV/0!</v>
      </c>
      <c r="J48" s="109">
        <v>0.4</v>
      </c>
      <c r="K48" s="108" t="e">
        <f t="shared" si="8"/>
        <v>#DIV/0!</v>
      </c>
      <c r="L48" s="109">
        <v>0.89</v>
      </c>
      <c r="M48" s="110" t="e">
        <f t="shared" si="9"/>
        <v>#DIV/0!</v>
      </c>
    </row>
    <row r="49" spans="4:13" x14ac:dyDescent="0.25">
      <c r="D49" t="e">
        <f t="shared" si="0"/>
        <v>#DIV/0!</v>
      </c>
      <c r="H49" s="107">
        <v>0.06</v>
      </c>
      <c r="I49" s="108" t="e">
        <f t="shared" si="7"/>
        <v>#DIV/0!</v>
      </c>
      <c r="J49" s="109">
        <v>0.45</v>
      </c>
      <c r="K49" s="108" t="e">
        <f t="shared" si="8"/>
        <v>#DIV/0!</v>
      </c>
      <c r="L49" s="109">
        <v>0.9</v>
      </c>
      <c r="M49" s="110" t="e">
        <f t="shared" si="9"/>
        <v>#DIV/0!</v>
      </c>
    </row>
    <row r="50" spans="4:13" x14ac:dyDescent="0.25">
      <c r="D50" t="e">
        <f t="shared" si="0"/>
        <v>#DIV/0!</v>
      </c>
      <c r="H50" s="107">
        <v>7.0000000000000007E-2</v>
      </c>
      <c r="I50" s="108" t="e">
        <f t="shared" si="7"/>
        <v>#DIV/0!</v>
      </c>
      <c r="J50" s="109">
        <v>0.5</v>
      </c>
      <c r="K50" s="108" t="e">
        <f t="shared" si="8"/>
        <v>#DIV/0!</v>
      </c>
      <c r="L50" s="109">
        <v>0.91</v>
      </c>
      <c r="M50" s="110" t="e">
        <f t="shared" si="9"/>
        <v>#DIV/0!</v>
      </c>
    </row>
    <row r="51" spans="4:13" x14ac:dyDescent="0.25">
      <c r="D51" t="e">
        <f t="shared" si="0"/>
        <v>#DIV/0!</v>
      </c>
      <c r="H51" s="107">
        <v>0.08</v>
      </c>
      <c r="I51" s="108" t="e">
        <f t="shared" si="7"/>
        <v>#DIV/0!</v>
      </c>
      <c r="J51" s="109">
        <v>0.55000000000000004</v>
      </c>
      <c r="K51" s="108" t="e">
        <f t="shared" si="8"/>
        <v>#DIV/0!</v>
      </c>
      <c r="L51" s="109">
        <v>0.92</v>
      </c>
      <c r="M51" s="110" t="e">
        <f t="shared" si="9"/>
        <v>#DIV/0!</v>
      </c>
    </row>
    <row r="52" spans="4:13" x14ac:dyDescent="0.25">
      <c r="D52" t="e">
        <f t="shared" si="0"/>
        <v>#DIV/0!</v>
      </c>
      <c r="H52" s="107">
        <v>0.09</v>
      </c>
      <c r="I52" s="108" t="e">
        <f t="shared" si="7"/>
        <v>#DIV/0!</v>
      </c>
      <c r="J52" s="109">
        <v>0.6</v>
      </c>
      <c r="K52" s="108" t="e">
        <f t="shared" si="8"/>
        <v>#DIV/0!</v>
      </c>
      <c r="L52" s="109">
        <v>0.93</v>
      </c>
      <c r="M52" s="110" t="e">
        <f t="shared" si="9"/>
        <v>#DIV/0!</v>
      </c>
    </row>
    <row r="53" spans="4:13" x14ac:dyDescent="0.25">
      <c r="D53" t="e">
        <f t="shared" si="0"/>
        <v>#DIV/0!</v>
      </c>
      <c r="H53" s="107">
        <v>0.1</v>
      </c>
      <c r="I53" s="108" t="e">
        <f t="shared" si="7"/>
        <v>#DIV/0!</v>
      </c>
      <c r="J53" s="109">
        <v>0.65</v>
      </c>
      <c r="K53" s="108" t="e">
        <f t="shared" si="8"/>
        <v>#DIV/0!</v>
      </c>
      <c r="L53" s="109">
        <v>0.94</v>
      </c>
      <c r="M53" s="110" t="e">
        <f t="shared" si="9"/>
        <v>#DIV/0!</v>
      </c>
    </row>
    <row r="54" spans="4:13" x14ac:dyDescent="0.25">
      <c r="D54" t="e">
        <f t="shared" si="0"/>
        <v>#DIV/0!</v>
      </c>
      <c r="H54" s="107">
        <v>0.11</v>
      </c>
      <c r="I54" s="108" t="e">
        <f t="shared" si="7"/>
        <v>#DIV/0!</v>
      </c>
      <c r="J54" s="109">
        <v>0.7</v>
      </c>
      <c r="K54" s="108" t="e">
        <f t="shared" si="8"/>
        <v>#DIV/0!</v>
      </c>
      <c r="L54" s="109">
        <v>0.95</v>
      </c>
      <c r="M54" s="110" t="e">
        <f t="shared" si="9"/>
        <v>#DIV/0!</v>
      </c>
    </row>
    <row r="55" spans="4:13" x14ac:dyDescent="0.25">
      <c r="D55" t="e">
        <f t="shared" si="0"/>
        <v>#DIV/0!</v>
      </c>
      <c r="H55" s="107">
        <v>0.12</v>
      </c>
      <c r="I55" s="108" t="e">
        <f t="shared" si="7"/>
        <v>#DIV/0!</v>
      </c>
      <c r="J55" s="109">
        <v>0.75</v>
      </c>
      <c r="K55" s="108" t="e">
        <f t="shared" si="8"/>
        <v>#DIV/0!</v>
      </c>
      <c r="L55" s="109">
        <v>0.96</v>
      </c>
      <c r="M55" s="110" t="e">
        <f t="shared" si="9"/>
        <v>#DIV/0!</v>
      </c>
    </row>
    <row r="56" spans="4:13" x14ac:dyDescent="0.25">
      <c r="D56" t="e">
        <f t="shared" si="0"/>
        <v>#DIV/0!</v>
      </c>
      <c r="H56" s="107">
        <v>0.13</v>
      </c>
      <c r="I56" s="108" t="e">
        <f t="shared" si="7"/>
        <v>#DIV/0!</v>
      </c>
      <c r="J56" s="109">
        <v>0.8</v>
      </c>
      <c r="K56" s="108" t="e">
        <f t="shared" si="8"/>
        <v>#DIV/0!</v>
      </c>
      <c r="L56" s="109">
        <v>0.97</v>
      </c>
      <c r="M56" s="110" t="e">
        <f t="shared" si="9"/>
        <v>#DIV/0!</v>
      </c>
    </row>
    <row r="57" spans="4:13" x14ac:dyDescent="0.25">
      <c r="D57" t="e">
        <f t="shared" si="0"/>
        <v>#DIV/0!</v>
      </c>
      <c r="H57" s="107">
        <v>0.14000000000000001</v>
      </c>
      <c r="I57" s="108" t="e">
        <f t="shared" si="7"/>
        <v>#DIV/0!</v>
      </c>
      <c r="J57" s="109"/>
      <c r="K57" s="108"/>
      <c r="L57" s="109">
        <v>0.98</v>
      </c>
      <c r="M57" s="110" t="e">
        <f t="shared" si="9"/>
        <v>#DIV/0!</v>
      </c>
    </row>
    <row r="58" spans="4:13" ht="15.75" thickBot="1" x14ac:dyDescent="0.3">
      <c r="D58" t="e">
        <f t="shared" si="0"/>
        <v>#DIV/0!</v>
      </c>
      <c r="H58" s="111">
        <v>0.15</v>
      </c>
      <c r="I58" s="112" t="e">
        <f t="shared" si="7"/>
        <v>#DIV/0!</v>
      </c>
      <c r="J58" s="113"/>
      <c r="K58" s="92"/>
      <c r="L58" s="114">
        <v>0.99</v>
      </c>
      <c r="M58" s="115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6" t="s">
        <v>123</v>
      </c>
      <c r="I60" s="117"/>
    </row>
    <row r="61" spans="4:13" ht="15.75" thickBot="1" x14ac:dyDescent="0.3">
      <c r="D61" t="e">
        <f t="shared" si="0"/>
        <v>#DIV/0!</v>
      </c>
      <c r="H61" s="118" t="s">
        <v>124</v>
      </c>
      <c r="I61" s="119"/>
    </row>
    <row r="62" spans="4:13" ht="15.75" thickBot="1" x14ac:dyDescent="0.3">
      <c r="D62" t="e">
        <f t="shared" si="0"/>
        <v>#DIV/0!</v>
      </c>
      <c r="H62" s="120"/>
    </row>
    <row r="63" spans="4:13" x14ac:dyDescent="0.25">
      <c r="D63" t="e">
        <f t="shared" si="0"/>
        <v>#DIV/0!</v>
      </c>
      <c r="H63" s="116" t="s">
        <v>125</v>
      </c>
      <c r="I63" s="121"/>
    </row>
    <row r="64" spans="4:13" x14ac:dyDescent="0.25">
      <c r="D64" t="e">
        <f t="shared" si="0"/>
        <v>#DIV/0!</v>
      </c>
      <c r="H64" s="122" t="s">
        <v>126</v>
      </c>
      <c r="I64" s="123">
        <f>I63*(1-I60)</f>
        <v>0</v>
      </c>
    </row>
    <row r="65" spans="4:9" ht="15.75" thickBot="1" x14ac:dyDescent="0.3">
      <c r="D65" t="e">
        <f t="shared" si="0"/>
        <v>#DIV/0!</v>
      </c>
      <c r="H65" s="118" t="s">
        <v>127</v>
      </c>
      <c r="I65" s="124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2024-10-11T02:57:52Z</dcterms:modified>
</cp:coreProperties>
</file>