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49E28CBD-1BEC-4BBB-9C26-A40A51F4B5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nm._FilterDatabase" localSheetId="4" hidden="1">Catalysts!$A$1:$B$1</definedName>
    <definedName name="_xlchart.v1.0" hidden="1">Model!$A$5</definedName>
    <definedName name="_xlchart.v1.1" hidden="1">Model!$A$6</definedName>
    <definedName name="_xlchart.v1.2" hidden="1">Model!$K$2:$W$2</definedName>
    <definedName name="_xlchart.v1.3" hidden="1">Model!$K$5:$W$5</definedName>
    <definedName name="_xlchart.v1.4" hidden="1">Model!$K$6:$W$6</definedName>
    <definedName name="_xlchart.v1.5" hidden="1">Model!$A$30</definedName>
    <definedName name="_xlchart.v1.6" hidden="1">Model!$A$31</definedName>
    <definedName name="_xlchart.v1.7" hidden="1">Model!$K$2:$W$2</definedName>
    <definedName name="_xlchart.v1.8" hidden="1">Model!$K$30:$W$30</definedName>
    <definedName name="_xlchart.v1.9" hidden="1">Model!$K$31:$W$31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6" i="5" l="1"/>
  <c r="D2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68" i="5"/>
  <c r="D67" i="5"/>
  <c r="D66" i="5"/>
  <c r="I65" i="5"/>
  <c r="D65" i="5"/>
  <c r="I64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J36" i="5"/>
  <c r="D36" i="5"/>
  <c r="D35" i="5"/>
  <c r="J34" i="5"/>
  <c r="I34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I24" i="5" s="1"/>
  <c r="D6" i="5"/>
  <c r="D5" i="5"/>
  <c r="D4" i="5"/>
  <c r="D3" i="5"/>
  <c r="I35" i="5" s="1"/>
  <c r="M57" i="5"/>
  <c r="I22" i="5" l="1"/>
  <c r="K44" i="5"/>
  <c r="M47" i="5"/>
  <c r="K50" i="5"/>
  <c r="I57" i="5"/>
  <c r="I28" i="5"/>
  <c r="K45" i="5"/>
  <c r="K48" i="5"/>
  <c r="M51" i="5"/>
  <c r="I58" i="5"/>
  <c r="M45" i="5"/>
  <c r="K55" i="5"/>
  <c r="K49" i="5"/>
  <c r="K52" i="5"/>
  <c r="M55" i="5"/>
  <c r="I29" i="5"/>
  <c r="I27" i="5" s="1"/>
  <c r="I25" i="5"/>
  <c r="K46" i="5"/>
  <c r="M49" i="5"/>
  <c r="I26" i="5"/>
  <c r="K47" i="5"/>
  <c r="M53" i="5"/>
  <c r="K51" i="5"/>
  <c r="K54" i="5"/>
  <c r="I21" i="5"/>
  <c r="I30" i="5"/>
  <c r="K53" i="5"/>
  <c r="K56" i="5"/>
  <c r="J35" i="5"/>
  <c r="I44" i="5"/>
  <c r="I46" i="5"/>
  <c r="I48" i="5"/>
  <c r="I50" i="5"/>
  <c r="I52" i="5"/>
  <c r="I54" i="5"/>
  <c r="I56" i="5"/>
  <c r="M58" i="5"/>
  <c r="I20" i="5"/>
  <c r="M44" i="5"/>
  <c r="M46" i="5"/>
  <c r="M48" i="5"/>
  <c r="M50" i="5"/>
  <c r="M52" i="5"/>
  <c r="M54" i="5"/>
  <c r="M56" i="5"/>
  <c r="I19" i="5"/>
  <c r="I23" i="5"/>
  <c r="I31" i="5"/>
  <c r="K36" i="5" s="1"/>
  <c r="L36" i="5" s="1"/>
  <c r="I45" i="5"/>
  <c r="I47" i="5"/>
  <c r="I49" i="5"/>
  <c r="I51" i="5"/>
  <c r="I53" i="5"/>
  <c r="I55" i="5"/>
  <c r="K35" i="5" l="1"/>
  <c r="L35" i="5" s="1"/>
  <c r="K34" i="5"/>
  <c r="L34" i="5" s="1"/>
  <c r="I40" i="5"/>
  <c r="H14" i="5"/>
  <c r="H7" i="5"/>
  <c r="I41" i="5"/>
  <c r="J41" i="5"/>
  <c r="H8" i="5"/>
  <c r="H9" i="5"/>
  <c r="H10" i="5"/>
  <c r="H11" i="5"/>
  <c r="H12" i="5"/>
  <c r="H5" i="5"/>
  <c r="J39" i="5"/>
  <c r="I39" i="5"/>
  <c r="K39" i="5" s="1"/>
  <c r="L39" i="5" s="1"/>
  <c r="H4" i="5"/>
  <c r="H13" i="5"/>
  <c r="J40" i="5"/>
  <c r="H6" i="5"/>
  <c r="K4" i="5" l="1"/>
  <c r="K5" i="5"/>
  <c r="J4" i="5"/>
  <c r="L4" i="5" s="1"/>
  <c r="M4" i="5" s="1"/>
  <c r="I4" i="5"/>
  <c r="I8" i="5"/>
  <c r="K9" i="5"/>
  <c r="J8" i="5"/>
  <c r="L8" i="5" s="1"/>
  <c r="K11" i="5"/>
  <c r="J10" i="5"/>
  <c r="L10" i="5" s="1"/>
  <c r="I10" i="5"/>
  <c r="K41" i="5"/>
  <c r="L41" i="5" s="1"/>
  <c r="K14" i="5"/>
  <c r="J13" i="5"/>
  <c r="L13" i="5" s="1"/>
  <c r="I13" i="5"/>
  <c r="J7" i="5"/>
  <c r="L7" i="5" s="1"/>
  <c r="I7" i="5"/>
  <c r="K8" i="5"/>
  <c r="K6" i="5"/>
  <c r="J5" i="5"/>
  <c r="L5" i="5" s="1"/>
  <c r="I5" i="5"/>
  <c r="K13" i="5"/>
  <c r="J12" i="5"/>
  <c r="L12" i="5" s="1"/>
  <c r="I12" i="5"/>
  <c r="J15" i="5"/>
  <c r="L15" i="5" s="1"/>
  <c r="J14" i="5"/>
  <c r="L14" i="5" s="1"/>
  <c r="I14" i="5"/>
  <c r="K15" i="5"/>
  <c r="K10" i="5"/>
  <c r="J9" i="5"/>
  <c r="L9" i="5" s="1"/>
  <c r="I9" i="5"/>
  <c r="J6" i="5"/>
  <c r="L6" i="5" s="1"/>
  <c r="K7" i="5"/>
  <c r="I6" i="5"/>
  <c r="K12" i="5"/>
  <c r="J11" i="5"/>
  <c r="L11" i="5" s="1"/>
  <c r="I11" i="5"/>
  <c r="K40" i="5"/>
  <c r="L40" i="5" s="1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3" i="1" l="1"/>
  <c r="C32" i="1"/>
  <c r="C31" i="1"/>
  <c r="C30" i="1"/>
  <c r="C29" i="1"/>
  <c r="C28" i="1"/>
  <c r="C27" i="1"/>
  <c r="C24" i="1"/>
  <c r="C23" i="1"/>
  <c r="F19" i="2"/>
  <c r="C22" i="1"/>
  <c r="C15" i="1"/>
  <c r="C14" i="1"/>
  <c r="C13" i="1"/>
  <c r="C12" i="1"/>
  <c r="C11" i="1"/>
  <c r="C10" i="1"/>
  <c r="C9" i="1"/>
  <c r="C25" i="1" l="1"/>
  <c r="C26" i="1"/>
  <c r="C21" i="1"/>
  <c r="C17" i="1"/>
  <c r="C19" i="1" s="1"/>
  <c r="C20" i="1"/>
  <c r="C18" i="1"/>
  <c r="H33" i="2"/>
  <c r="H19" i="2"/>
  <c r="G19" i="2"/>
  <c r="G33" i="2" s="1"/>
  <c r="E32" i="2"/>
  <c r="F32" i="2"/>
  <c r="G16" i="2"/>
  <c r="F29" i="2"/>
  <c r="F71" i="2"/>
  <c r="E71" i="2"/>
  <c r="E67" i="2"/>
  <c r="E60" i="2"/>
  <c r="E45" i="2"/>
  <c r="E43" i="2"/>
  <c r="E40" i="2" s="1"/>
  <c r="F67" i="2"/>
  <c r="F60" i="2"/>
  <c r="L40" i="2"/>
  <c r="M40" i="2"/>
  <c r="N40" i="2"/>
  <c r="O40" i="2"/>
  <c r="P40" i="2"/>
  <c r="Q40" i="2"/>
  <c r="R40" i="2"/>
  <c r="S40" i="2"/>
  <c r="T40" i="2"/>
  <c r="U40" i="2"/>
  <c r="V40" i="2"/>
  <c r="K40" i="2"/>
  <c r="W19" i="2"/>
  <c r="L19" i="2"/>
  <c r="M19" i="2"/>
  <c r="N19" i="2"/>
  <c r="O19" i="2"/>
  <c r="P19" i="2"/>
  <c r="Q19" i="2"/>
  <c r="R19" i="2"/>
  <c r="S19" i="2"/>
  <c r="T19" i="2"/>
  <c r="U19" i="2"/>
  <c r="V19" i="2"/>
  <c r="K19" i="2"/>
  <c r="O33" i="2"/>
  <c r="D40" i="2"/>
  <c r="C40" i="2"/>
  <c r="B40" i="2"/>
  <c r="F43" i="2"/>
  <c r="F40" i="2" s="1"/>
  <c r="E15" i="2"/>
  <c r="E14" i="2"/>
  <c r="F15" i="2"/>
  <c r="F14" i="2"/>
  <c r="F10" i="2"/>
  <c r="F8" i="2"/>
  <c r="E10" i="2"/>
  <c r="E8" i="2"/>
  <c r="D13" i="2"/>
  <c r="D16" i="2" s="1"/>
  <c r="D19" i="2" s="1"/>
  <c r="B13" i="2"/>
  <c r="B16" i="2" s="1"/>
  <c r="C13" i="2"/>
  <c r="C16" i="2" s="1"/>
  <c r="C19" i="2" s="1"/>
  <c r="E4" i="2"/>
  <c r="E3" i="2"/>
  <c r="F4" i="2"/>
  <c r="F5" i="2" s="1"/>
  <c r="E25" i="2"/>
  <c r="D25" i="2"/>
  <c r="C25" i="2"/>
  <c r="L13" i="2"/>
  <c r="L16" i="2" s="1"/>
  <c r="M13" i="2"/>
  <c r="M16" i="2" s="1"/>
  <c r="N13" i="2"/>
  <c r="N16" i="2" s="1"/>
  <c r="O13" i="2"/>
  <c r="O16" i="2" s="1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K13" i="2"/>
  <c r="K16" i="2" s="1"/>
  <c r="D3" i="2"/>
  <c r="C8" i="1"/>
  <c r="K32" i="2"/>
  <c r="L32" i="2"/>
  <c r="M32" i="2"/>
  <c r="N32" i="2"/>
  <c r="O32" i="2"/>
  <c r="P32" i="2"/>
  <c r="Q32" i="2"/>
  <c r="R32" i="2"/>
  <c r="S32" i="2"/>
  <c r="T32" i="2"/>
  <c r="U32" i="2"/>
  <c r="V32" i="2"/>
  <c r="O34" i="2"/>
  <c r="P34" i="2"/>
  <c r="Q34" i="2"/>
  <c r="R34" i="2"/>
  <c r="S34" i="2"/>
  <c r="T34" i="2"/>
  <c r="U34" i="2"/>
  <c r="V34" i="2"/>
  <c r="W34" i="2"/>
  <c r="X34" i="2"/>
  <c r="K46" i="2"/>
  <c r="K56" i="2" s="1"/>
  <c r="L46" i="2"/>
  <c r="L56" i="2" s="1"/>
  <c r="M46" i="2"/>
  <c r="M56" i="2" s="1"/>
  <c r="N46" i="2"/>
  <c r="N56" i="2" s="1"/>
  <c r="O46" i="2"/>
  <c r="O56" i="2" s="1"/>
  <c r="P46" i="2"/>
  <c r="P56" i="2" s="1"/>
  <c r="Q46" i="2"/>
  <c r="Q56" i="2" s="1"/>
  <c r="R46" i="2"/>
  <c r="R56" i="2" s="1"/>
  <c r="S46" i="2"/>
  <c r="S56" i="2" s="1"/>
  <c r="T46" i="2"/>
  <c r="T56" i="2" s="1"/>
  <c r="U46" i="2"/>
  <c r="U56" i="2" s="1"/>
  <c r="V46" i="2"/>
  <c r="V56" i="2" s="1"/>
  <c r="K63" i="2"/>
  <c r="K68" i="2" s="1"/>
  <c r="L63" i="2"/>
  <c r="L68" i="2" s="1"/>
  <c r="M63" i="2"/>
  <c r="M68" i="2" s="1"/>
  <c r="N63" i="2"/>
  <c r="N68" i="2" s="1"/>
  <c r="O63" i="2"/>
  <c r="O68" i="2" s="1"/>
  <c r="P63" i="2"/>
  <c r="P68" i="2" s="1"/>
  <c r="Q63" i="2"/>
  <c r="Q68" i="2" s="1"/>
  <c r="R63" i="2"/>
  <c r="R68" i="2" s="1"/>
  <c r="S63" i="2"/>
  <c r="S68" i="2" s="1"/>
  <c r="T63" i="2"/>
  <c r="T68" i="2" s="1"/>
  <c r="U63" i="2"/>
  <c r="U68" i="2" s="1"/>
  <c r="V63" i="2"/>
  <c r="V68" i="2" s="1"/>
  <c r="H36" i="2"/>
  <c r="G36" i="2"/>
  <c r="H13" i="2"/>
  <c r="H16" i="2" s="1"/>
  <c r="G13" i="2"/>
  <c r="B46" i="2"/>
  <c r="B56" i="2" s="1"/>
  <c r="C46" i="2"/>
  <c r="C56" i="2" s="1"/>
  <c r="D46" i="2"/>
  <c r="D56" i="2" s="1"/>
  <c r="H34" i="2"/>
  <c r="N33" i="2" l="1"/>
  <c r="M33" i="2"/>
  <c r="L33" i="2"/>
  <c r="K33" i="2"/>
  <c r="F46" i="2"/>
  <c r="F56" i="2" s="1"/>
  <c r="F36" i="2"/>
  <c r="F13" i="2"/>
  <c r="F16" i="2" s="1"/>
  <c r="D26" i="2"/>
  <c r="D28" i="2" s="1"/>
  <c r="C26" i="2"/>
  <c r="C28" i="2" s="1"/>
  <c r="E5" i="2"/>
  <c r="E36" i="2" s="1"/>
  <c r="S33" i="2"/>
  <c r="W35" i="2"/>
  <c r="S35" i="2"/>
  <c r="O35" i="2"/>
  <c r="R33" i="2"/>
  <c r="R35" i="2"/>
  <c r="V35" i="2"/>
  <c r="V33" i="2"/>
  <c r="U35" i="2"/>
  <c r="U33" i="2"/>
  <c r="T33" i="2"/>
  <c r="T35" i="2"/>
  <c r="Q35" i="2"/>
  <c r="Q33" i="2"/>
  <c r="P35" i="2"/>
  <c r="P33" i="2"/>
  <c r="C36" i="2"/>
  <c r="D36" i="2"/>
  <c r="G34" i="2"/>
  <c r="D32" i="2"/>
  <c r="C32" i="2"/>
  <c r="F63" i="2"/>
  <c r="F68" i="2" s="1"/>
  <c r="D34" i="2"/>
  <c r="C63" i="2"/>
  <c r="C68" i="2" s="1"/>
  <c r="D63" i="2"/>
  <c r="E46" i="2"/>
  <c r="E56" i="2" s="1"/>
  <c r="E13" i="2" l="1"/>
  <c r="E37" i="2" s="1"/>
  <c r="F34" i="2"/>
  <c r="E34" i="2"/>
  <c r="C37" i="2"/>
  <c r="F37" i="2"/>
  <c r="D37" i="2"/>
  <c r="E63" i="2"/>
  <c r="E68" i="2" s="1"/>
  <c r="D68" i="2"/>
  <c r="B63" i="2"/>
  <c r="B68" i="2" s="1"/>
  <c r="E16" i="2" l="1"/>
  <c r="F33" i="2"/>
  <c r="D35" i="2"/>
  <c r="D33" i="2"/>
  <c r="C33" i="2"/>
  <c r="E19" i="2" l="1"/>
  <c r="E33" i="2" s="1"/>
  <c r="F35" i="2" l="1"/>
  <c r="E26" i="2"/>
  <c r="E28" i="2" s="1"/>
  <c r="E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5" authorId="0" shapeId="0" xr:uid="{B7DA6434-C150-4C3C-B1F4-30E9DF19FD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6" authorId="0" shapeId="0" xr:uid="{6A06A699-E770-40ED-A802-15E22956C79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7" authorId="0" shapeId="0" xr:uid="{765539E8-1A47-4ECB-83FC-2520624DE2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28" authorId="0" shapeId="0" xr:uid="{3B3660AA-0E3B-40DA-B72C-699EA408D7E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29" authorId="0" shapeId="0" xr:uid="{8C21D8C5-6B4E-4801-A331-1682453B7CF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0" authorId="0" shapeId="0" xr:uid="{9B11D9F6-E534-4455-A7F7-5B76CBBF13F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1" authorId="0" shapeId="0" xr:uid="{A0BBE17D-1658-4C75-8CD9-3AE3A5640A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2" authorId="0" shapeId="0" xr:uid="{E5794654-E474-4790-8F44-18372294BE8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3" authorId="0" shapeId="0" xr:uid="{1428D8E1-F517-450D-ABBD-E0D187E6B83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4" authorId="0" shapeId="0" xr:uid="{59EB69AA-EE4E-4AFC-9015-2AB19E506B2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<sst xmlns="http://schemas.openxmlformats.org/spreadsheetml/2006/main" count="239" uniqueCount="216">
  <si>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</si>
  <si>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</si>
  <si>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</si>
  <si>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</si>
  <si>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</si>
  <si>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</si>
  <si>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</si>
  <si>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</si>
  <si>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</si>
  <si>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</si>
  <si>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</si>
  <si>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</si>
  <si>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</si>
  <si>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</si>
  <si>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</si>
  <si>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</si>
  <si>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</si>
  <si>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</si>
  <si>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</si>
  <si>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</si>
  <si>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</si>
  <si>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</si>
  <si>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</si>
  <si>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</si>
  <si>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</si>
  <si>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</si>
  <si>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</si>
  <si>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</si>
  <si>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</si>
  <si>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</si>
  <si>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</si>
  <si>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</si>
  <si>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</si>
  <si>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</si>
  <si>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</si>
  <si>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</si>
  <si>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</si>
  <si>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</si>
  <si>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</si>
  <si>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</si>
  <si>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</si>
  <si>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</si>
  <si>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</si>
  <si>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</si>
  <si>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</si>
  <si>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</si>
  <si>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</si>
  <si>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</si>
  <si>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</si>
  <si>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</si>
  <si>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</si>
  <si>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</si>
  <si>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</si>
  <si>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</si>
  <si>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</si>
  <si>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</si>
  <si>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</si>
  <si>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</si>
  <si>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</si>
  <si>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</si>
  <si>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</si>
  <si>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</si>
  <si>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</si>
  <si>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</si>
  <si>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</si>
  <si>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</si>
  <si>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</si>
  <si>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</si>
  <si>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</si>
  <si>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</si>
  <si>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</si>
  <si>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</si>
  <si>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</si>
  <si>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</si>
  <si>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</si>
  <si>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</si>
  <si>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</si>
  <si>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</si>
  <si>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</si>
  <si>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</si>
  <si>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</si>
  <si>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</si>
  <si>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</si>
  <si>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</si>
  <si>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</si>
  <si>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</si>
  <si>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</si>
  <si>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</si>
  <si>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</si>
  <si>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</si>
  <si>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</si>
  <si>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</si>
  <si>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</si>
  <si>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</si>
  <si>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</si>
  <si>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</si>
  <si>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</si>
  <si>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</si>
  <si>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</si>
  <si>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</si>
  <si>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</si>
  <si>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</si>
  <si>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</si>
  <si>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</si>
  <si>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</si>
  <si>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</si>
  <si>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</si>
  <si>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</si>
  <si>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</si>
  <si>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</si>
  <si>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</si>
  <si>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</si>
  <si>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</si>
  <si>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</si>
  <si>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</si>
  <si>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</si>
  <si>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</si>
  <si>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</si>
  <si>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</si>
  <si>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</si>
  <si>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</si>
  <si>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</si>
  <si>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</si>
  <si>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</si>
  <si>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</si>
  <si>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</si>
  <si>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</si>
  <si>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</si>
  <si>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</si>
  <si>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</si>
  <si>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</si>
  <si>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</si>
  <si>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</si>
  <si>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</si>
  <si>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</si>
  <si>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</si>
  <si>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</si>
  <si>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</si>
  <si>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</si>
  <si>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</si>
  <si>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</si>
  <si>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</si>
  <si>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</si>
  <si>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</si>
  <si>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</si>
  <si>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</si>
  <si>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</si>
  <si>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</si>
  <si>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</si>
  <si>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</si>
  <si>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</si>
  <si>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</si>
  <si>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</si>
  <si>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</si>
  <si>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</si>
  <si>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</si>
  <si>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</si>
  <si>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</si>
  <si>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</si>
  <si>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</si>
  <si>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</si>
  <si>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</si>
  <si>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</si>
  <si>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</si>
  <si>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</si>
  <si>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Non-Casino (Hotel, Food, Ent.)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</si>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</sst>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0" borderId="9" applyNumberFormat="0" applyAlignment="0" applyProtection="0"/>
  </cellStyleXfs>
  <cellXfs count="15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7" borderId="1" xfId="0" applyFill="1" applyBorder="1"/>
    <xf numFmtId="164" fontId="0" fillId="7" borderId="2" xfId="0" applyNumberFormat="1" applyFill="1" applyBorder="1"/>
    <xf numFmtId="164" fontId="0" fillId="0" borderId="6" xfId="0" applyNumberFormat="1" applyBorder="1"/>
    <xf numFmtId="10" fontId="0" fillId="0" borderId="2" xfId="1" applyNumberFormat="1" applyFont="1" applyBorder="1"/>
    <xf numFmtId="0" fontId="13" fillId="12" borderId="13" xfId="0" applyFont="1" applyFill="1" applyBorder="1"/>
    <xf numFmtId="0" fontId="13" fillId="12" borderId="14" xfId="0" applyFont="1" applyFill="1" applyBorder="1"/>
    <xf numFmtId="0" fontId="13" fillId="12" borderId="15" xfId="0" applyFont="1" applyFill="1" applyBorder="1"/>
    <xf numFmtId="0" fontId="13" fillId="12" borderId="16" xfId="0" applyFont="1" applyFill="1" applyBorder="1"/>
    <xf numFmtId="0" fontId="14" fillId="12" borderId="17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3" fillId="12" borderId="19" xfId="0" applyFont="1" applyFill="1" applyBorder="1"/>
    <xf numFmtId="0" fontId="13" fillId="12" borderId="20" xfId="0" applyFont="1" applyFill="1" applyBorder="1"/>
    <xf numFmtId="167" fontId="13" fillId="12" borderId="21" xfId="0" applyNumberFormat="1" applyFont="1" applyFill="1" applyBorder="1"/>
    <xf numFmtId="167" fontId="13" fillId="12" borderId="22" xfId="0" applyNumberFormat="1" applyFont="1" applyFill="1" applyBorder="1"/>
    <xf numFmtId="0" fontId="13" fillId="12" borderId="22" xfId="0" applyFont="1" applyFill="1" applyBorder="1"/>
    <xf numFmtId="10" fontId="13" fillId="12" borderId="22" xfId="0" applyNumberFormat="1" applyFont="1" applyFill="1" applyBorder="1"/>
    <xf numFmtId="10" fontId="13" fillId="12" borderId="23" xfId="0" applyNumberFormat="1" applyFont="1" applyFill="1" applyBorder="1"/>
    <xf numFmtId="167" fontId="13" fillId="12" borderId="24" xfId="0" applyNumberFormat="1" applyFont="1" applyFill="1" applyBorder="1"/>
    <xf numFmtId="167" fontId="13" fillId="12" borderId="25" xfId="0" applyNumberFormat="1" applyFont="1" applyFill="1" applyBorder="1"/>
    <xf numFmtId="0" fontId="13" fillId="12" borderId="25" xfId="0" applyFont="1" applyFill="1" applyBorder="1"/>
    <xf numFmtId="0" fontId="13" fillId="12" borderId="25" xfId="0" quotePrefix="1" applyFont="1" applyFill="1" applyBorder="1"/>
    <xf numFmtId="10" fontId="13" fillId="12" borderId="25" xfId="0" applyNumberFormat="1" applyFont="1" applyFill="1" applyBorder="1"/>
    <xf numFmtId="10" fontId="13" fillId="12" borderId="26" xfId="0" applyNumberFormat="1" applyFont="1" applyFill="1" applyBorder="1"/>
    <xf numFmtId="0" fontId="13" fillId="12" borderId="27" xfId="0" applyFont="1" applyFill="1" applyBorder="1"/>
    <xf numFmtId="0" fontId="13" fillId="12" borderId="28" xfId="0" applyFont="1" applyFill="1" applyBorder="1"/>
    <xf numFmtId="10" fontId="13" fillId="12" borderId="29" xfId="0" applyNumberFormat="1" applyFont="1" applyFill="1" applyBorder="1"/>
    <xf numFmtId="167" fontId="13" fillId="12" borderId="30" xfId="0" applyNumberFormat="1" applyFont="1" applyFill="1" applyBorder="1"/>
    <xf numFmtId="0" fontId="13" fillId="12" borderId="31" xfId="0" applyFont="1" applyFill="1" applyBorder="1"/>
    <xf numFmtId="167" fontId="13" fillId="12" borderId="36" xfId="0" applyNumberFormat="1" applyFont="1" applyFill="1" applyBorder="1"/>
    <xf numFmtId="165" fontId="13" fillId="12" borderId="31" xfId="0" applyNumberFormat="1" applyFont="1" applyFill="1" applyBorder="1"/>
    <xf numFmtId="2" fontId="13" fillId="12" borderId="31" xfId="0" applyNumberFormat="1" applyFont="1" applyFill="1" applyBorder="1"/>
    <xf numFmtId="167" fontId="13" fillId="12" borderId="13" xfId="0" applyNumberFormat="1" applyFont="1" applyFill="1" applyBorder="1"/>
    <xf numFmtId="167" fontId="13" fillId="12" borderId="37" xfId="0" applyNumberFormat="1" applyFont="1" applyFill="1" applyBorder="1"/>
    <xf numFmtId="167" fontId="13" fillId="12" borderId="38" xfId="0" applyNumberFormat="1" applyFont="1" applyFill="1" applyBorder="1"/>
    <xf numFmtId="0" fontId="15" fillId="12" borderId="22" xfId="0" applyFont="1" applyFill="1" applyBorder="1"/>
    <xf numFmtId="0" fontId="15" fillId="12" borderId="23" xfId="0" applyFont="1" applyFill="1" applyBorder="1"/>
    <xf numFmtId="167" fontId="15" fillId="12" borderId="24" xfId="0" applyNumberFormat="1" applyFont="1" applyFill="1" applyBorder="1"/>
    <xf numFmtId="167" fontId="15" fillId="12" borderId="30" xfId="0" applyNumberFormat="1" applyFont="1" applyFill="1" applyBorder="1"/>
    <xf numFmtId="10" fontId="13" fillId="12" borderId="28" xfId="0" applyNumberFormat="1" applyFont="1" applyFill="1" applyBorder="1"/>
    <xf numFmtId="0" fontId="13" fillId="12" borderId="0" xfId="0" applyFont="1" applyFill="1"/>
    <xf numFmtId="1" fontId="13" fillId="12" borderId="24" xfId="0" applyNumberFormat="1" applyFont="1" applyFill="1" applyBorder="1"/>
    <xf numFmtId="10" fontId="13" fillId="12" borderId="39" xfId="0" applyNumberFormat="1" applyFont="1" applyFill="1" applyBorder="1"/>
    <xf numFmtId="9" fontId="15" fillId="12" borderId="40" xfId="0" applyNumberFormat="1" applyFont="1" applyFill="1" applyBorder="1"/>
    <xf numFmtId="10" fontId="0" fillId="12" borderId="42" xfId="0" applyNumberFormat="1" applyFill="1" applyBorder="1" applyAlignment="1">
      <alignment horizontal="centerContinuous"/>
    </xf>
    <xf numFmtId="9" fontId="15" fillId="12" borderId="43" xfId="0" applyNumberFormat="1" applyFont="1" applyFill="1" applyBorder="1"/>
    <xf numFmtId="10" fontId="0" fillId="12" borderId="41" xfId="0" applyNumberFormat="1" applyFill="1" applyBorder="1" applyAlignment="1">
      <alignment horizontal="centerContinuous"/>
    </xf>
    <xf numFmtId="9" fontId="15" fillId="12" borderId="36" xfId="0" applyNumberFormat="1" applyFont="1" applyFill="1" applyBorder="1"/>
    <xf numFmtId="10" fontId="0" fillId="12" borderId="2" xfId="0" applyNumberFormat="1" applyFill="1" applyBorder="1" applyAlignment="1">
      <alignment horizontal="centerContinuous"/>
    </xf>
    <xf numFmtId="9" fontId="15" fillId="12" borderId="1" xfId="0" applyNumberFormat="1" applyFont="1" applyFill="1" applyBorder="1"/>
    <xf numFmtId="10" fontId="0" fillId="12" borderId="31" xfId="0" applyNumberFormat="1" applyFill="1" applyBorder="1" applyAlignment="1">
      <alignment horizontal="centerContinuous"/>
    </xf>
    <xf numFmtId="9" fontId="15" fillId="12" borderId="13" xfId="0" applyNumberFormat="1" applyFont="1" applyFill="1" applyBorder="1"/>
    <xf numFmtId="10" fontId="0" fillId="12" borderId="44" xfId="0" applyNumberFormat="1" applyFill="1" applyBorder="1" applyAlignment="1">
      <alignment horizontal="centerContinuous"/>
    </xf>
    <xf numFmtId="0" fontId="13" fillId="12" borderId="45" xfId="0" applyFont="1" applyFill="1" applyBorder="1"/>
    <xf numFmtId="0" fontId="0" fillId="12" borderId="44" xfId="0" applyFill="1" applyBorder="1"/>
    <xf numFmtId="9" fontId="15" fillId="12" borderId="45" xfId="0" applyNumberFormat="1" applyFont="1" applyFill="1" applyBorder="1"/>
    <xf numFmtId="10" fontId="0" fillId="12" borderId="15" xfId="0" applyNumberFormat="1" applyFill="1" applyBorder="1" applyAlignment="1">
      <alignment horizontal="centerContinuous"/>
    </xf>
    <xf numFmtId="0" fontId="15" fillId="0" borderId="21" xfId="0" applyFont="1" applyBorder="1"/>
    <xf numFmtId="9" fontId="11" fillId="10" borderId="23" xfId="3" applyNumberFormat="1" applyBorder="1"/>
    <xf numFmtId="0" fontId="15" fillId="0" borderId="27" xfId="0" applyFont="1" applyBorder="1"/>
    <xf numFmtId="9" fontId="11" fillId="10" borderId="29" xfId="3" applyNumberFormat="1" applyBorder="1"/>
    <xf numFmtId="0" fontId="13" fillId="0" borderId="0" xfId="0" applyFont="1"/>
    <xf numFmtId="2" fontId="11" fillId="10" borderId="23" xfId="3" applyNumberFormat="1" applyBorder="1"/>
    <xf numFmtId="0" fontId="15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167" fontId="13" fillId="12" borderId="32" xfId="0" applyNumberFormat="1" applyFont="1" applyFill="1" applyBorder="1" applyAlignment="1">
      <alignment horizontal="center"/>
    </xf>
    <xf numFmtId="167" fontId="13" fillId="12" borderId="33" xfId="0" applyNumberFormat="1" applyFont="1" applyFill="1" applyBorder="1" applyAlignment="1">
      <alignment horizontal="center"/>
    </xf>
    <xf numFmtId="167" fontId="13" fillId="12" borderId="34" xfId="0" applyNumberFormat="1" applyFont="1" applyFill="1" applyBorder="1" applyAlignment="1">
      <alignment horizontal="center"/>
    </xf>
    <xf numFmtId="167" fontId="13" fillId="12" borderId="35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0" fontId="0" fillId="0" borderId="0" xfId="1" applyNumberFormat="1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Model!$K$34:$W$34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Model!$B$5:$G$5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Model!$K$32:$W$32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Model!$B$19:$G$19</c:f>
              <c:numCache>
                <c:formatCode>#,##0</c:formatCode>
                <c:ptCount val="6"/>
                <c:pt idx="1">
                  <c:v>-1132</c:v>
                </c:pt>
                <c:pt idx="2">
                  <c:v>-721</c:v>
                </c:pt>
                <c:pt idx="3">
                  <c:v>-930.55600000000038</c:v>
                </c:pt>
                <c:pt idx="4">
                  <c:v>-277.53400000000022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2">
                  <c:v>0.36307420494699649</c:v>
                </c:pt>
                <c:pt idx="3">
                  <c:v>0.29064632454923767</c:v>
                </c:pt>
                <c:pt idx="4">
                  <c:v>-0.70175464990822678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</c:numCache>
            </c:numRef>
          </c:cat>
          <c:val>
            <c:numRef>
              <c:f>Catalysts!$B$2:$B$10000</c:f>
              <c:numCache>
                <c:formatCode>General</c:formatCode>
                <c:ptCount val="9999"/>
                <c:pt idx="0">
                  <c:v>6.23</c:v>
                </c:pt>
                <c:pt idx="1">
                  <c:v>6.95</c:v>
                </c:pt>
                <c:pt idx="2">
                  <c:v>7.09</c:v>
                </c:pt>
                <c:pt idx="3">
                  <c:v>7.21</c:v>
                </c:pt>
                <c:pt idx="4">
                  <c:v>6.9</c:v>
                </c:pt>
                <c:pt idx="5" formatCode="0.00">
                  <c:v>7.2</c:v>
                </c:pt>
                <c:pt idx="6" formatCode="0.00">
                  <c:v>7.3</c:v>
                </c:pt>
                <c:pt idx="7" formatCode="0.00">
                  <c:v>7.12</c:v>
                </c:pt>
                <c:pt idx="8" formatCode="0.00">
                  <c:v>8.59</c:v>
                </c:pt>
                <c:pt idx="9" formatCode="0.00">
                  <c:v>8.83</c:v>
                </c:pt>
                <c:pt idx="10" formatCode="0.00">
                  <c:v>8.8699999999999992</c:v>
                </c:pt>
                <c:pt idx="11" formatCode="0.00">
                  <c:v>8</c:v>
                </c:pt>
                <c:pt idx="12" formatCode="0.00">
                  <c:v>8.44</c:v>
                </c:pt>
                <c:pt idx="13" formatCode="0.00">
                  <c:v>7.61</c:v>
                </c:pt>
                <c:pt idx="14" formatCode="0.00">
                  <c:v>8.2100000000000009</c:v>
                </c:pt>
                <c:pt idx="15" formatCode="0.00">
                  <c:v>9.0299999999999994</c:v>
                </c:pt>
                <c:pt idx="16" formatCode="0.00">
                  <c:v>8.8699999999999992</c:v>
                </c:pt>
                <c:pt idx="17" formatCode="0.00">
                  <c:v>8.7799999999999994</c:v>
                </c:pt>
                <c:pt idx="18" formatCode="0.00">
                  <c:v>8.64</c:v>
                </c:pt>
                <c:pt idx="19" formatCode="0.00">
                  <c:v>7.83</c:v>
                </c:pt>
                <c:pt idx="20" formatCode="0.00">
                  <c:v>6.96</c:v>
                </c:pt>
                <c:pt idx="21" formatCode="0.00">
                  <c:v>7.44</c:v>
                </c:pt>
                <c:pt idx="22" formatCode="0.00">
                  <c:v>7.26</c:v>
                </c:pt>
                <c:pt idx="23" formatCode="0.00">
                  <c:v>7.15</c:v>
                </c:pt>
                <c:pt idx="24" formatCode="0.00">
                  <c:v>8.57</c:v>
                </c:pt>
                <c:pt idx="25" formatCode="0.00">
                  <c:v>8.39</c:v>
                </c:pt>
                <c:pt idx="26" formatCode="0.00">
                  <c:v>8.01</c:v>
                </c:pt>
                <c:pt idx="27" formatCode="0.00">
                  <c:v>8.7899999999999991</c:v>
                </c:pt>
                <c:pt idx="28" formatCode="0.00">
                  <c:v>9.15</c:v>
                </c:pt>
                <c:pt idx="29" formatCode="0.00">
                  <c:v>9.89</c:v>
                </c:pt>
                <c:pt idx="30" formatCode="0.00">
                  <c:v>9.7799999999999994</c:v>
                </c:pt>
                <c:pt idx="31" formatCode="0.00">
                  <c:v>10.41</c:v>
                </c:pt>
                <c:pt idx="32" formatCode="0.00">
                  <c:v>10.15</c:v>
                </c:pt>
                <c:pt idx="33" formatCode="0.00">
                  <c:v>11.26</c:v>
                </c:pt>
                <c:pt idx="34" formatCode="0.00">
                  <c:v>10.98</c:v>
                </c:pt>
                <c:pt idx="35" formatCode="0.00">
                  <c:v>10.59</c:v>
                </c:pt>
                <c:pt idx="36" formatCode="0.00">
                  <c:v>12</c:v>
                </c:pt>
                <c:pt idx="37" formatCode="0.00">
                  <c:v>12.86</c:v>
                </c:pt>
                <c:pt idx="38" formatCode="0.00">
                  <c:v>13.45</c:v>
                </c:pt>
                <c:pt idx="39" formatCode="0.00">
                  <c:v>12.98</c:v>
                </c:pt>
                <c:pt idx="40" formatCode="0.00">
                  <c:v>13.77</c:v>
                </c:pt>
                <c:pt idx="41" formatCode="0.00">
                  <c:v>12</c:v>
                </c:pt>
                <c:pt idx="42" formatCode="0.00">
                  <c:v>12.21</c:v>
                </c:pt>
                <c:pt idx="43" formatCode="0.00">
                  <c:v>12.86</c:v>
                </c:pt>
                <c:pt idx="44" formatCode="0.00">
                  <c:v>12.52</c:v>
                </c:pt>
                <c:pt idx="45" formatCode="0.00">
                  <c:v>12.1</c:v>
                </c:pt>
                <c:pt idx="46" formatCode="0.00">
                  <c:v>11.65</c:v>
                </c:pt>
                <c:pt idx="47" formatCode="0.00">
                  <c:v>11.08</c:v>
                </c:pt>
                <c:pt idx="48" formatCode="0.00">
                  <c:v>11.47</c:v>
                </c:pt>
                <c:pt idx="49" formatCode="0.00">
                  <c:v>11.19</c:v>
                </c:pt>
                <c:pt idx="50" formatCode="0.00">
                  <c:v>13.01</c:v>
                </c:pt>
                <c:pt idx="51" formatCode="0.00">
                  <c:v>13.64</c:v>
                </c:pt>
                <c:pt idx="52" formatCode="0.00">
                  <c:v>14.39</c:v>
                </c:pt>
                <c:pt idx="53" formatCode="0.00">
                  <c:v>12.84</c:v>
                </c:pt>
                <c:pt idx="54" formatCode="0.00">
                  <c:v>12.63</c:v>
                </c:pt>
                <c:pt idx="55" formatCode="0.00">
                  <c:v>12.73</c:v>
                </c:pt>
                <c:pt idx="56" formatCode="0.00">
                  <c:v>12.02</c:v>
                </c:pt>
                <c:pt idx="57" formatCode="0.00">
                  <c:v>11.67</c:v>
                </c:pt>
                <c:pt idx="58" formatCode="0.00">
                  <c:v>12.41</c:v>
                </c:pt>
                <c:pt idx="59" formatCode="0.00">
                  <c:v>13.98</c:v>
                </c:pt>
                <c:pt idx="60" formatCode="0.00">
                  <c:v>12.04</c:v>
                </c:pt>
                <c:pt idx="61" formatCode="0.00">
                  <c:v>12.57</c:v>
                </c:pt>
                <c:pt idx="62" formatCode="0.00">
                  <c:v>12.94</c:v>
                </c:pt>
                <c:pt idx="63" formatCode="0.00">
                  <c:v>13.37</c:v>
                </c:pt>
                <c:pt idx="64" formatCode="0.00">
                  <c:v>13.55</c:v>
                </c:pt>
                <c:pt idx="65" formatCode="0.00">
                  <c:v>13.21</c:v>
                </c:pt>
                <c:pt idx="66" formatCode="0.00">
                  <c:v>13.62</c:v>
                </c:pt>
                <c:pt idx="67" formatCode="0.00">
                  <c:v>12.94</c:v>
                </c:pt>
                <c:pt idx="68" formatCode="0.00">
                  <c:v>11.5</c:v>
                </c:pt>
                <c:pt idx="69" formatCode="0.00">
                  <c:v>11.17</c:v>
                </c:pt>
                <c:pt idx="70" formatCode="0.00">
                  <c:v>12.03</c:v>
                </c:pt>
                <c:pt idx="71" formatCode="0.00">
                  <c:v>11.32</c:v>
                </c:pt>
                <c:pt idx="72" formatCode="0.00">
                  <c:v>9</c:v>
                </c:pt>
                <c:pt idx="73" formatCode="0.00">
                  <c:v>6.59</c:v>
                </c:pt>
                <c:pt idx="74" formatCode="0.00">
                  <c:v>7.43</c:v>
                </c:pt>
                <c:pt idx="75" formatCode="0.00">
                  <c:v>7.38</c:v>
                </c:pt>
                <c:pt idx="76" formatCode="0.00">
                  <c:v>6.43</c:v>
                </c:pt>
                <c:pt idx="77" formatCode="0.00">
                  <c:v>5.32</c:v>
                </c:pt>
                <c:pt idx="78" formatCode="0.00">
                  <c:v>6.18</c:v>
                </c:pt>
                <c:pt idx="79" formatCode="0.00">
                  <c:v>6.28</c:v>
                </c:pt>
                <c:pt idx="80" formatCode="0.00">
                  <c:v>8.09</c:v>
                </c:pt>
                <c:pt idx="81" formatCode="0.00">
                  <c:v>6.63</c:v>
                </c:pt>
                <c:pt idx="82" formatCode="0.00">
                  <c:v>5.3</c:v>
                </c:pt>
                <c:pt idx="83" formatCode="0.00">
                  <c:v>5.81</c:v>
                </c:pt>
                <c:pt idx="84" formatCode="0.00">
                  <c:v>5.5</c:v>
                </c:pt>
                <c:pt idx="85" formatCode="0.00">
                  <c:v>5.12</c:v>
                </c:pt>
                <c:pt idx="86" formatCode="0.00">
                  <c:v>5.88</c:v>
                </c:pt>
                <c:pt idx="87" formatCode="0.00">
                  <c:v>5.36</c:v>
                </c:pt>
                <c:pt idx="88" formatCode="0.00">
                  <c:v>5.28</c:v>
                </c:pt>
                <c:pt idx="89" formatCode="0.00">
                  <c:v>5.33</c:v>
                </c:pt>
                <c:pt idx="90" formatCode="0.00">
                  <c:v>5.15</c:v>
                </c:pt>
                <c:pt idx="91" formatCode="0.00">
                  <c:v>5.63</c:v>
                </c:pt>
                <c:pt idx="92" formatCode="0.00">
                  <c:v>4.8499999999999996</c:v>
                </c:pt>
                <c:pt idx="93" formatCode="0.00">
                  <c:v>5.6</c:v>
                </c:pt>
                <c:pt idx="94" formatCode="0.00">
                  <c:v>6.02</c:v>
                </c:pt>
                <c:pt idx="95" formatCode="0.00">
                  <c:v>6.11</c:v>
                </c:pt>
                <c:pt idx="96" formatCode="0.00">
                  <c:v>5.38</c:v>
                </c:pt>
                <c:pt idx="97" formatCode="0.00">
                  <c:v>5.7</c:v>
                </c:pt>
                <c:pt idx="98" formatCode="0.00">
                  <c:v>5.46</c:v>
                </c:pt>
                <c:pt idx="99" formatCode="0.00">
                  <c:v>5.3</c:v>
                </c:pt>
                <c:pt idx="100" formatCode="0.00">
                  <c:v>5.46</c:v>
                </c:pt>
                <c:pt idx="101" formatCode="0.00">
                  <c:v>5.37</c:v>
                </c:pt>
                <c:pt idx="102" formatCode="0.00">
                  <c:v>5.0199999999999996</c:v>
                </c:pt>
                <c:pt idx="103" formatCode="0.00">
                  <c:v>5.72</c:v>
                </c:pt>
                <c:pt idx="104" formatCode="0.00">
                  <c:v>6.07</c:v>
                </c:pt>
                <c:pt idx="105" formatCode="0.00">
                  <c:v>6.8</c:v>
                </c:pt>
                <c:pt idx="106" formatCode="0.00">
                  <c:v>6.85</c:v>
                </c:pt>
                <c:pt idx="107" formatCode="0.00">
                  <c:v>8.08</c:v>
                </c:pt>
                <c:pt idx="108" formatCode="0.00">
                  <c:v>8.06</c:v>
                </c:pt>
                <c:pt idx="109" formatCode="0.00">
                  <c:v>8.32</c:v>
                </c:pt>
                <c:pt idx="110" formatCode="0.00">
                  <c:v>6.73</c:v>
                </c:pt>
                <c:pt idx="111" formatCode="0.00">
                  <c:v>9.41</c:v>
                </c:pt>
                <c:pt idx="112" formatCode="0.00">
                  <c:v>10.3</c:v>
                </c:pt>
                <c:pt idx="113" formatCode="0.00">
                  <c:v>11.12</c:v>
                </c:pt>
                <c:pt idx="114" formatCode="0.00">
                  <c:v>10.61</c:v>
                </c:pt>
                <c:pt idx="115" formatCode="0.00">
                  <c:v>10.37</c:v>
                </c:pt>
                <c:pt idx="116" formatCode="0.00">
                  <c:v>9.9600000000000009</c:v>
                </c:pt>
                <c:pt idx="117" formatCode="0.00">
                  <c:v>11.16</c:v>
                </c:pt>
                <c:pt idx="118" formatCode="0.00">
                  <c:v>11.1</c:v>
                </c:pt>
                <c:pt idx="119" formatCode="0.00">
                  <c:v>9.7100000000000009</c:v>
                </c:pt>
                <c:pt idx="120" formatCode="0.00">
                  <c:v>10.18</c:v>
                </c:pt>
                <c:pt idx="121" formatCode="0.00">
                  <c:v>10.44</c:v>
                </c:pt>
                <c:pt idx="122" formatCode="0.00">
                  <c:v>9.34</c:v>
                </c:pt>
                <c:pt idx="123" formatCode="0.00">
                  <c:v>10.220000000000001</c:v>
                </c:pt>
                <c:pt idx="124" formatCode="0.00">
                  <c:v>9.2899999999999991</c:v>
                </c:pt>
                <c:pt idx="125" formatCode="0.00">
                  <c:v>10.4</c:v>
                </c:pt>
                <c:pt idx="126" formatCode="0.00">
                  <c:v>10.94</c:v>
                </c:pt>
                <c:pt idx="127" formatCode="0.00">
                  <c:v>11.6</c:v>
                </c:pt>
                <c:pt idx="128" formatCode="0.00">
                  <c:v>11.47</c:v>
                </c:pt>
                <c:pt idx="129" formatCode="0.00">
                  <c:v>10.83</c:v>
                </c:pt>
                <c:pt idx="130" formatCode="0.00">
                  <c:v>11.17</c:v>
                </c:pt>
                <c:pt idx="131" formatCode="0.00">
                  <c:v>11.12</c:v>
                </c:pt>
                <c:pt idx="132" formatCode="0.00">
                  <c:v>10.81</c:v>
                </c:pt>
                <c:pt idx="133" formatCode="0.00">
                  <c:v>10.71</c:v>
                </c:pt>
                <c:pt idx="134" formatCode="0.00">
                  <c:v>9.9499999999999993</c:v>
                </c:pt>
                <c:pt idx="135" formatCode="0.00">
                  <c:v>10.29</c:v>
                </c:pt>
                <c:pt idx="136" formatCode="0.00">
                  <c:v>13.08</c:v>
                </c:pt>
                <c:pt idx="137" formatCode="0.00">
                  <c:v>13.81</c:v>
                </c:pt>
                <c:pt idx="138" formatCode="0.00">
                  <c:v>12.88</c:v>
                </c:pt>
                <c:pt idx="139" formatCode="0.00">
                  <c:v>10.84</c:v>
                </c:pt>
                <c:pt idx="140" formatCode="0.00">
                  <c:v>12.41</c:v>
                </c:pt>
                <c:pt idx="141" formatCode="0.00">
                  <c:v>13.16</c:v>
                </c:pt>
                <c:pt idx="142" formatCode="0.00">
                  <c:v>13.92</c:v>
                </c:pt>
                <c:pt idx="143" formatCode="0.00">
                  <c:v>14.48</c:v>
                </c:pt>
                <c:pt idx="144" formatCode="0.00">
                  <c:v>14.93</c:v>
                </c:pt>
                <c:pt idx="145" formatCode="0.00">
                  <c:v>16.120000999999998</c:v>
                </c:pt>
                <c:pt idx="146" formatCode="0.00">
                  <c:v>16.82</c:v>
                </c:pt>
                <c:pt idx="147" formatCode="0.00">
                  <c:v>16.950001</c:v>
                </c:pt>
                <c:pt idx="148" formatCode="0.00">
                  <c:v>17.32</c:v>
                </c:pt>
                <c:pt idx="149" formatCode="0.00">
                  <c:v>17.48</c:v>
                </c:pt>
                <c:pt idx="150" formatCode="0.00">
                  <c:v>17.07</c:v>
                </c:pt>
                <c:pt idx="151" formatCode="0.00">
                  <c:v>17.190000999999999</c:v>
                </c:pt>
                <c:pt idx="152" formatCode="0.00">
                  <c:v>17.34</c:v>
                </c:pt>
                <c:pt idx="153" formatCode="0.00">
                  <c:v>17.639999</c:v>
                </c:pt>
                <c:pt idx="154" formatCode="0.00">
                  <c:v>18.209999</c:v>
                </c:pt>
                <c:pt idx="155" formatCode="0.00">
                  <c:v>19.290001</c:v>
                </c:pt>
                <c:pt idx="156" formatCode="0.00">
                  <c:v>18.77</c:v>
                </c:pt>
                <c:pt idx="157" formatCode="0.00">
                  <c:v>19.360001</c:v>
                </c:pt>
                <c:pt idx="158" formatCode="0.00">
                  <c:v>20.309999000000001</c:v>
                </c:pt>
                <c:pt idx="159" formatCode="0.00">
                  <c:v>20.280000999999999</c:v>
                </c:pt>
                <c:pt idx="160" formatCode="0.00">
                  <c:v>19.59</c:v>
                </c:pt>
                <c:pt idx="161" formatCode="0.00">
                  <c:v>21.08</c:v>
                </c:pt>
                <c:pt idx="162" formatCode="0.00">
                  <c:v>20.83</c:v>
                </c:pt>
                <c:pt idx="163" formatCode="0.00">
                  <c:v>21.91</c:v>
                </c:pt>
                <c:pt idx="164" formatCode="0.00">
                  <c:v>21.66</c:v>
                </c:pt>
                <c:pt idx="165" formatCode="0.00">
                  <c:v>18.68</c:v>
                </c:pt>
                <c:pt idx="166" formatCode="0.00">
                  <c:v>17.799999</c:v>
                </c:pt>
                <c:pt idx="167" formatCode="0.00">
                  <c:v>17.370000999999998</c:v>
                </c:pt>
                <c:pt idx="168" formatCode="0.00">
                  <c:v>15.99</c:v>
                </c:pt>
                <c:pt idx="169" formatCode="0.00">
                  <c:v>16.360001</c:v>
                </c:pt>
                <c:pt idx="170" formatCode="0.00">
                  <c:v>16.43</c:v>
                </c:pt>
                <c:pt idx="171" formatCode="0.00">
                  <c:v>18.510000000000002</c:v>
                </c:pt>
                <c:pt idx="172" formatCode="0.00">
                  <c:v>18.549999</c:v>
                </c:pt>
                <c:pt idx="173" formatCode="0.00">
                  <c:v>18.549999</c:v>
                </c:pt>
                <c:pt idx="174" formatCode="0.00">
                  <c:v>18.969999000000001</c:v>
                </c:pt>
                <c:pt idx="175" formatCode="0.00">
                  <c:v>18.360001</c:v>
                </c:pt>
                <c:pt idx="176" formatCode="0.00">
                  <c:v>19.66</c:v>
                </c:pt>
                <c:pt idx="177" formatCode="0.00">
                  <c:v>18.489999999999998</c:v>
                </c:pt>
                <c:pt idx="178" formatCode="0.00">
                  <c:v>18.780000999999999</c:v>
                </c:pt>
                <c:pt idx="179" formatCode="0.00">
                  <c:v>18.059999000000001</c:v>
                </c:pt>
                <c:pt idx="180" formatCode="0.00">
                  <c:v>16.200001</c:v>
                </c:pt>
                <c:pt idx="181" formatCode="0.00">
                  <c:v>16.120000999999998</c:v>
                </c:pt>
                <c:pt idx="182" formatCode="0.00">
                  <c:v>16.059999000000001</c:v>
                </c:pt>
                <c:pt idx="183" formatCode="0.00">
                  <c:v>14.93</c:v>
                </c:pt>
                <c:pt idx="184" formatCode="0.00">
                  <c:v>15.44</c:v>
                </c:pt>
                <c:pt idx="185" formatCode="0.00">
                  <c:v>16.780000999999999</c:v>
                </c:pt>
                <c:pt idx="186" formatCode="0.00">
                  <c:v>16.41</c:v>
                </c:pt>
                <c:pt idx="187" formatCode="0.00">
                  <c:v>18.100000000000001</c:v>
                </c:pt>
                <c:pt idx="188" formatCode="0.00">
                  <c:v>18.700001</c:v>
                </c:pt>
                <c:pt idx="189" formatCode="0.00">
                  <c:v>19.040001</c:v>
                </c:pt>
                <c:pt idx="190" formatCode="0.00">
                  <c:v>19.899999999999999</c:v>
                </c:pt>
                <c:pt idx="191" formatCode="0.00">
                  <c:v>19.18</c:v>
                </c:pt>
                <c:pt idx="192" formatCode="0.00">
                  <c:v>19.489999999999998</c:v>
                </c:pt>
                <c:pt idx="193" formatCode="0.00">
                  <c:v>17.370000999999998</c:v>
                </c:pt>
                <c:pt idx="194" formatCode="0.00">
                  <c:v>16.459999</c:v>
                </c:pt>
                <c:pt idx="195" formatCode="0.00">
                  <c:v>15.25</c:v>
                </c:pt>
                <c:pt idx="196" formatCode="0.00">
                  <c:v>17.110001</c:v>
                </c:pt>
                <c:pt idx="197" formatCode="0.00">
                  <c:v>15.61</c:v>
                </c:pt>
                <c:pt idx="198" formatCode="0.00">
                  <c:v>16.579999999999998</c:v>
                </c:pt>
                <c:pt idx="199" formatCode="0.00">
                  <c:v>15.15</c:v>
                </c:pt>
                <c:pt idx="200" formatCode="0.00">
                  <c:v>16.440000999999999</c:v>
                </c:pt>
                <c:pt idx="201" formatCode="0.00">
                  <c:v>17.799999</c:v>
                </c:pt>
                <c:pt idx="202" formatCode="0.00">
                  <c:v>18.75</c:v>
                </c:pt>
                <c:pt idx="203" formatCode="0.00">
                  <c:v>16.030000999999999</c:v>
                </c:pt>
                <c:pt idx="204" formatCode="0.00">
                  <c:v>14.31</c:v>
                </c:pt>
                <c:pt idx="205" formatCode="0.00">
                  <c:v>15.14</c:v>
                </c:pt>
                <c:pt idx="206" formatCode="0.00">
                  <c:v>16.739999999999998</c:v>
                </c:pt>
                <c:pt idx="207" formatCode="0.00">
                  <c:v>15.07</c:v>
                </c:pt>
                <c:pt idx="208" formatCode="0.00">
                  <c:v>15.11</c:v>
                </c:pt>
                <c:pt idx="209" formatCode="0.00">
                  <c:v>15</c:v>
                </c:pt>
                <c:pt idx="210" formatCode="0.00">
                  <c:v>13.6</c:v>
                </c:pt>
                <c:pt idx="211" formatCode="0.00">
                  <c:v>11</c:v>
                </c:pt>
                <c:pt idx="212" formatCode="0.00">
                  <c:v>12.26</c:v>
                </c:pt>
                <c:pt idx="213" formatCode="0.00">
                  <c:v>13.46</c:v>
                </c:pt>
                <c:pt idx="214" formatCode="0.00">
                  <c:v>16.02</c:v>
                </c:pt>
                <c:pt idx="215" formatCode="0.00">
                  <c:v>16.73</c:v>
                </c:pt>
                <c:pt idx="216" formatCode="0.00">
                  <c:v>17.34</c:v>
                </c:pt>
                <c:pt idx="217" formatCode="0.00">
                  <c:v>20.360001</c:v>
                </c:pt>
                <c:pt idx="218" formatCode="0.00">
                  <c:v>21.4</c:v>
                </c:pt>
                <c:pt idx="219" formatCode="0.00">
                  <c:v>20.260000000000002</c:v>
                </c:pt>
                <c:pt idx="220" formatCode="0.00">
                  <c:v>20.170000000000002</c:v>
                </c:pt>
                <c:pt idx="221" formatCode="0.00">
                  <c:v>21.24</c:v>
                </c:pt>
                <c:pt idx="222" formatCode="0.00">
                  <c:v>25.02</c:v>
                </c:pt>
                <c:pt idx="223" formatCode="0.00">
                  <c:v>22.969999000000001</c:v>
                </c:pt>
                <c:pt idx="224" formatCode="0.00">
                  <c:v>24.66</c:v>
                </c:pt>
                <c:pt idx="225" formatCode="0.00">
                  <c:v>24.370000999999998</c:v>
                </c:pt>
                <c:pt idx="226" formatCode="0.00">
                  <c:v>24.1</c:v>
                </c:pt>
                <c:pt idx="227" formatCode="0.00">
                  <c:v>23.58</c:v>
                </c:pt>
                <c:pt idx="228" formatCode="0.00">
                  <c:v>21.379999000000002</c:v>
                </c:pt>
                <c:pt idx="229" formatCode="0.00">
                  <c:v>21.280000999999999</c:v>
                </c:pt>
                <c:pt idx="230" formatCode="0.00">
                  <c:v>21.66</c:v>
                </c:pt>
                <c:pt idx="231" formatCode="0.00">
                  <c:v>21.860001</c:v>
                </c:pt>
                <c:pt idx="232" formatCode="0.00">
                  <c:v>22.190000999999999</c:v>
                </c:pt>
                <c:pt idx="233" formatCode="0.00">
                  <c:v>22.18</c:v>
                </c:pt>
                <c:pt idx="234" formatCode="0.00">
                  <c:v>22.440000999999999</c:v>
                </c:pt>
                <c:pt idx="235" formatCode="0.00">
                  <c:v>20.290001</c:v>
                </c:pt>
                <c:pt idx="236" formatCode="0.00">
                  <c:v>20.299999</c:v>
                </c:pt>
                <c:pt idx="237" formatCode="0.00">
                  <c:v>19.43</c:v>
                </c:pt>
                <c:pt idx="238" formatCode="0.00">
                  <c:v>19.149999999999999</c:v>
                </c:pt>
                <c:pt idx="239" formatCode="0.00">
                  <c:v>20.799999</c:v>
                </c:pt>
                <c:pt idx="240" formatCode="0.00">
                  <c:v>21.690000999999999</c:v>
                </c:pt>
                <c:pt idx="241" formatCode="0.00">
                  <c:v>20.950001</c:v>
                </c:pt>
                <c:pt idx="242" formatCode="0.00">
                  <c:v>20.799999</c:v>
                </c:pt>
                <c:pt idx="243" formatCode="0.00">
                  <c:v>19.670000000000002</c:v>
                </c:pt>
                <c:pt idx="244" formatCode="0.00">
                  <c:v>20.040001</c:v>
                </c:pt>
                <c:pt idx="245" formatCode="0.00">
                  <c:v>20.149999999999999</c:v>
                </c:pt>
                <c:pt idx="246" formatCode="0.00">
                  <c:v>20.950001</c:v>
                </c:pt>
                <c:pt idx="247" formatCode="0.00">
                  <c:v>23.959999</c:v>
                </c:pt>
                <c:pt idx="248" formatCode="0.00">
                  <c:v>24.42</c:v>
                </c:pt>
                <c:pt idx="249" formatCode="0.00">
                  <c:v>23.75</c:v>
                </c:pt>
                <c:pt idx="250" formatCode="0.00">
                  <c:v>23.530000999999999</c:v>
                </c:pt>
                <c:pt idx="251" formatCode="0.00">
                  <c:v>21.719999000000001</c:v>
                </c:pt>
                <c:pt idx="252" formatCode="0.00">
                  <c:v>21.620000999999998</c:v>
                </c:pt>
                <c:pt idx="253" formatCode="0.00">
                  <c:v>20.040001</c:v>
                </c:pt>
                <c:pt idx="254" formatCode="0.00">
                  <c:v>19.370000999999998</c:v>
                </c:pt>
                <c:pt idx="255" formatCode="0.00">
                  <c:v>19.299999</c:v>
                </c:pt>
                <c:pt idx="256" formatCode="0.00">
                  <c:v>20.549999</c:v>
                </c:pt>
                <c:pt idx="257" formatCode="0.00">
                  <c:v>20.49</c:v>
                </c:pt>
                <c:pt idx="258" formatCode="0.00">
                  <c:v>22.219999000000001</c:v>
                </c:pt>
                <c:pt idx="259" formatCode="0.00">
                  <c:v>25.33</c:v>
                </c:pt>
                <c:pt idx="260" formatCode="0.00">
                  <c:v>26.620000999999998</c:v>
                </c:pt>
                <c:pt idx="261" formatCode="0.00">
                  <c:v>25.790001</c:v>
                </c:pt>
                <c:pt idx="262" formatCode="0.00">
                  <c:v>25.66</c:v>
                </c:pt>
                <c:pt idx="263" formatCode="0.00">
                  <c:v>25.1</c:v>
                </c:pt>
                <c:pt idx="264" formatCode="0.00">
                  <c:v>22.59</c:v>
                </c:pt>
                <c:pt idx="265" formatCode="0.00">
                  <c:v>21.620000999999998</c:v>
                </c:pt>
                <c:pt idx="266" formatCode="0.00">
                  <c:v>22.67</c:v>
                </c:pt>
                <c:pt idx="267" formatCode="0.00">
                  <c:v>22.41</c:v>
                </c:pt>
                <c:pt idx="268" formatCode="0.00">
                  <c:v>23.1</c:v>
                </c:pt>
                <c:pt idx="269" formatCode="0.00">
                  <c:v>23.719999000000001</c:v>
                </c:pt>
                <c:pt idx="270" formatCode="0.00">
                  <c:v>21.74</c:v>
                </c:pt>
                <c:pt idx="271" formatCode="0.00">
                  <c:v>21.940000999999999</c:v>
                </c:pt>
                <c:pt idx="272" formatCode="0.00">
                  <c:v>22.15</c:v>
                </c:pt>
                <c:pt idx="273" formatCode="0.00">
                  <c:v>21.639999</c:v>
                </c:pt>
                <c:pt idx="274" formatCode="0.00">
                  <c:v>21.200001</c:v>
                </c:pt>
                <c:pt idx="275" formatCode="0.00">
                  <c:v>19.75</c:v>
                </c:pt>
                <c:pt idx="276" formatCode="0.00">
                  <c:v>19.34</c:v>
                </c:pt>
                <c:pt idx="277" formatCode="0.00">
                  <c:v>17.52</c:v>
                </c:pt>
                <c:pt idx="278" formatCode="0.00">
                  <c:v>16.700001</c:v>
                </c:pt>
                <c:pt idx="279" formatCode="0.00">
                  <c:v>17.579999999999998</c:v>
                </c:pt>
                <c:pt idx="280" formatCode="0.00">
                  <c:v>17.040001</c:v>
                </c:pt>
                <c:pt idx="281" formatCode="0.00">
                  <c:v>18.07</c:v>
                </c:pt>
                <c:pt idx="282" formatCode="0.00">
                  <c:v>16.969999000000001</c:v>
                </c:pt>
                <c:pt idx="283" formatCode="0.00">
                  <c:v>16.920000000000002</c:v>
                </c:pt>
                <c:pt idx="284" formatCode="0.00">
                  <c:v>15.6</c:v>
                </c:pt>
                <c:pt idx="285" formatCode="0.00">
                  <c:v>18.719999000000001</c:v>
                </c:pt>
                <c:pt idx="286" formatCode="0.00">
                  <c:v>16.540001</c:v>
                </c:pt>
                <c:pt idx="287" formatCode="0.00">
                  <c:v>17.780000999999999</c:v>
                </c:pt>
                <c:pt idx="288" formatCode="0.00">
                  <c:v>18.84</c:v>
                </c:pt>
                <c:pt idx="289" formatCode="0.00">
                  <c:v>19.82</c:v>
                </c:pt>
                <c:pt idx="290" formatCode="0.00">
                  <c:v>21.15</c:v>
                </c:pt>
                <c:pt idx="291" formatCode="0.00">
                  <c:v>22.07</c:v>
                </c:pt>
                <c:pt idx="292" formatCode="0.00">
                  <c:v>20.84</c:v>
                </c:pt>
                <c:pt idx="293" formatCode="0.00">
                  <c:v>21.139999</c:v>
                </c:pt>
                <c:pt idx="294" formatCode="0.00">
                  <c:v>23.879999000000002</c:v>
                </c:pt>
                <c:pt idx="295" formatCode="0.00">
                  <c:v>23.51</c:v>
                </c:pt>
                <c:pt idx="296" formatCode="0.00">
                  <c:v>22.1</c:v>
                </c:pt>
                <c:pt idx="297" formatCode="0.00">
                  <c:v>22.58</c:v>
                </c:pt>
                <c:pt idx="298" formatCode="0.00">
                  <c:v>23.65</c:v>
                </c:pt>
                <c:pt idx="299" formatCode="0.00">
                  <c:v>24.26</c:v>
                </c:pt>
                <c:pt idx="300" formatCode="0.00">
                  <c:v>24.35</c:v>
                </c:pt>
                <c:pt idx="301" formatCode="0.00">
                  <c:v>24.91</c:v>
                </c:pt>
                <c:pt idx="302" formatCode="0.00">
                  <c:v>24.84</c:v>
                </c:pt>
                <c:pt idx="303" formatCode="0.00">
                  <c:v>28</c:v>
                </c:pt>
                <c:pt idx="304" formatCode="0.00">
                  <c:v>29.91</c:v>
                </c:pt>
                <c:pt idx="305" formatCode="0.00">
                  <c:v>29.700001</c:v>
                </c:pt>
                <c:pt idx="306" formatCode="0.00">
                  <c:v>29.65</c:v>
                </c:pt>
                <c:pt idx="307" formatCode="0.00">
                  <c:v>32.310001</c:v>
                </c:pt>
                <c:pt idx="308" formatCode="0.00">
                  <c:v>32.459999000000003</c:v>
                </c:pt>
                <c:pt idx="309" formatCode="0.00">
                  <c:v>30.709999</c:v>
                </c:pt>
                <c:pt idx="310" formatCode="0.00">
                  <c:v>31.42</c:v>
                </c:pt>
                <c:pt idx="311" formatCode="0.00">
                  <c:v>32.619999</c:v>
                </c:pt>
                <c:pt idx="312" formatCode="0.00">
                  <c:v>30.51</c:v>
                </c:pt>
                <c:pt idx="313" formatCode="0.00">
                  <c:v>31.41</c:v>
                </c:pt>
                <c:pt idx="314" formatCode="0.00">
                  <c:v>30.889999</c:v>
                </c:pt>
                <c:pt idx="315" formatCode="0.00">
                  <c:v>28.370000999999998</c:v>
                </c:pt>
                <c:pt idx="316" formatCode="0.00">
                  <c:v>28.98</c:v>
                </c:pt>
                <c:pt idx="317" formatCode="0.00">
                  <c:v>27.129999000000002</c:v>
                </c:pt>
                <c:pt idx="318" formatCode="0.00">
                  <c:v>27.450001</c:v>
                </c:pt>
                <c:pt idx="319" formatCode="0.00">
                  <c:v>28.48</c:v>
                </c:pt>
                <c:pt idx="320" formatCode="0.00">
                  <c:v>26.5</c:v>
                </c:pt>
                <c:pt idx="321" formatCode="0.00">
                  <c:v>28.27</c:v>
                </c:pt>
                <c:pt idx="322" formatCode="0.00">
                  <c:v>28.139999</c:v>
                </c:pt>
                <c:pt idx="323" formatCode="0.00">
                  <c:v>26.35</c:v>
                </c:pt>
                <c:pt idx="324" formatCode="0.00">
                  <c:v>28.83</c:v>
                </c:pt>
                <c:pt idx="325" formatCode="0.00">
                  <c:v>28.469999000000001</c:v>
                </c:pt>
                <c:pt idx="326" formatCode="0.00">
                  <c:v>29.17</c:v>
                </c:pt>
                <c:pt idx="327" formatCode="0.00">
                  <c:v>27.01</c:v>
                </c:pt>
                <c:pt idx="328" formatCode="0.00">
                  <c:v>27.75</c:v>
                </c:pt>
                <c:pt idx="329" formatCode="0.00">
                  <c:v>29.040001</c:v>
                </c:pt>
                <c:pt idx="330" formatCode="0.00">
                  <c:v>28.459999</c:v>
                </c:pt>
                <c:pt idx="331" formatCode="0.00">
                  <c:v>27.049999</c:v>
                </c:pt>
                <c:pt idx="332" formatCode="0.00">
                  <c:v>25.85</c:v>
                </c:pt>
                <c:pt idx="333" formatCode="0.00">
                  <c:v>26.559999000000001</c:v>
                </c:pt>
                <c:pt idx="334" formatCode="0.00">
                  <c:v>26.5</c:v>
                </c:pt>
                <c:pt idx="335" formatCode="0.00">
                  <c:v>25.450001</c:v>
                </c:pt>
                <c:pt idx="336" formatCode="0.00">
                  <c:v>25.200001</c:v>
                </c:pt>
                <c:pt idx="337" formatCode="0.00">
                  <c:v>25.91</c:v>
                </c:pt>
                <c:pt idx="338" formatCode="0.00">
                  <c:v>23.280000999999999</c:v>
                </c:pt>
                <c:pt idx="339" formatCode="0.00">
                  <c:v>23.91</c:v>
                </c:pt>
                <c:pt idx="340" formatCode="0.00">
                  <c:v>23.700001</c:v>
                </c:pt>
                <c:pt idx="341" formatCode="0.00">
                  <c:v>23.57</c:v>
                </c:pt>
                <c:pt idx="342" formatCode="0.00">
                  <c:v>24.120000999999998</c:v>
                </c:pt>
                <c:pt idx="343" formatCode="0.00">
                  <c:v>23.530000999999999</c:v>
                </c:pt>
                <c:pt idx="344" formatCode="0.00">
                  <c:v>22.6</c:v>
                </c:pt>
                <c:pt idx="345" formatCode="0.00">
                  <c:v>22.84</c:v>
                </c:pt>
                <c:pt idx="346" formatCode="0.00">
                  <c:v>22.200001</c:v>
                </c:pt>
                <c:pt idx="347" formatCode="0.00">
                  <c:v>20.85</c:v>
                </c:pt>
                <c:pt idx="348" formatCode="0.00">
                  <c:v>20.639999</c:v>
                </c:pt>
                <c:pt idx="349" formatCode="0.00">
                  <c:v>20.100000000000001</c:v>
                </c:pt>
                <c:pt idx="350" formatCode="0.00">
                  <c:v>20.239999999999998</c:v>
                </c:pt>
                <c:pt idx="351" formatCode="0.00">
                  <c:v>20.32</c:v>
                </c:pt>
                <c:pt idx="352" formatCode="0.00">
                  <c:v>21.76</c:v>
                </c:pt>
                <c:pt idx="353" formatCode="0.00">
                  <c:v>21.200001</c:v>
                </c:pt>
                <c:pt idx="354" formatCode="0.00">
                  <c:v>21.68</c:v>
                </c:pt>
                <c:pt idx="355" formatCode="0.00">
                  <c:v>22.450001</c:v>
                </c:pt>
                <c:pt idx="356" formatCode="0.00">
                  <c:v>23.530000999999999</c:v>
                </c:pt>
                <c:pt idx="357" formatCode="0.00">
                  <c:v>22.700001</c:v>
                </c:pt>
                <c:pt idx="358" formatCode="0.00">
                  <c:v>22.530000999999999</c:v>
                </c:pt>
                <c:pt idx="359" formatCode="0.00">
                  <c:v>22.450001</c:v>
                </c:pt>
                <c:pt idx="360" formatCode="0.00">
                  <c:v>21.950001</c:v>
                </c:pt>
                <c:pt idx="361" formatCode="0.00">
                  <c:v>21.1</c:v>
                </c:pt>
                <c:pt idx="362" formatCode="0.00">
                  <c:v>22.08</c:v>
                </c:pt>
                <c:pt idx="363" formatCode="0.00">
                  <c:v>22.34</c:v>
                </c:pt>
                <c:pt idx="364" formatCode="0.00">
                  <c:v>21.950001</c:v>
                </c:pt>
                <c:pt idx="365" formatCode="0.00">
                  <c:v>20.549999</c:v>
                </c:pt>
                <c:pt idx="366" formatCode="0.00">
                  <c:v>19.790001</c:v>
                </c:pt>
                <c:pt idx="367" formatCode="0.00">
                  <c:v>19.43</c:v>
                </c:pt>
                <c:pt idx="368" formatCode="0.00">
                  <c:v>18.540001</c:v>
                </c:pt>
                <c:pt idx="369" formatCode="0.00">
                  <c:v>18.719999000000001</c:v>
                </c:pt>
                <c:pt idx="370" formatCode="0.00">
                  <c:v>18.549999</c:v>
                </c:pt>
                <c:pt idx="371" formatCode="0.00">
                  <c:v>16.5</c:v>
                </c:pt>
                <c:pt idx="372" formatCode="0.00">
                  <c:v>16.950001</c:v>
                </c:pt>
                <c:pt idx="373" formatCode="0.00">
                  <c:v>16.059999000000001</c:v>
                </c:pt>
                <c:pt idx="374" formatCode="0.00">
                  <c:v>16.989999999999998</c:v>
                </c:pt>
                <c:pt idx="375" formatCode="0.00">
                  <c:v>16.879999000000002</c:v>
                </c:pt>
                <c:pt idx="376" formatCode="0.00">
                  <c:v>16.420000000000002</c:v>
                </c:pt>
                <c:pt idx="377" formatCode="0.00">
                  <c:v>17.260000000000002</c:v>
                </c:pt>
                <c:pt idx="378" formatCode="0.00">
                  <c:v>16.549999</c:v>
                </c:pt>
                <c:pt idx="379" formatCode="0.00">
                  <c:v>17.280000999999999</c:v>
                </c:pt>
                <c:pt idx="380" formatCode="0.00">
                  <c:v>15.85</c:v>
                </c:pt>
                <c:pt idx="381" formatCode="0.00">
                  <c:v>15.9</c:v>
                </c:pt>
                <c:pt idx="382" formatCode="0.00">
                  <c:v>15.68</c:v>
                </c:pt>
                <c:pt idx="383" formatCode="0.00">
                  <c:v>16.110001</c:v>
                </c:pt>
                <c:pt idx="384" formatCode="0.00">
                  <c:v>17.030000999999999</c:v>
                </c:pt>
                <c:pt idx="385" formatCode="0.00">
                  <c:v>18.780000999999999</c:v>
                </c:pt>
                <c:pt idx="386" formatCode="0.00">
                  <c:v>19.299999</c:v>
                </c:pt>
                <c:pt idx="387" formatCode="0.00">
                  <c:v>18.780000999999999</c:v>
                </c:pt>
                <c:pt idx="388" formatCode="0.00">
                  <c:v>17.02</c:v>
                </c:pt>
                <c:pt idx="389" formatCode="0.00">
                  <c:v>17.600000000000001</c:v>
                </c:pt>
                <c:pt idx="390" formatCode="0.00">
                  <c:v>16.899999999999999</c:v>
                </c:pt>
                <c:pt idx="391" formatCode="0.00">
                  <c:v>16.370000999999998</c:v>
                </c:pt>
                <c:pt idx="392" formatCode="0.00">
                  <c:v>15.52</c:v>
                </c:pt>
                <c:pt idx="393" formatCode="0.00">
                  <c:v>16.649999999999999</c:v>
                </c:pt>
                <c:pt idx="394" formatCode="0.00">
                  <c:v>16.110001</c:v>
                </c:pt>
                <c:pt idx="395" formatCode="0.00">
                  <c:v>15.86</c:v>
                </c:pt>
                <c:pt idx="396" formatCode="0.00">
                  <c:v>15.79</c:v>
                </c:pt>
                <c:pt idx="397" formatCode="0.00">
                  <c:v>15.41</c:v>
                </c:pt>
                <c:pt idx="398" formatCode="0.00">
                  <c:v>14.11</c:v>
                </c:pt>
                <c:pt idx="399" formatCode="0.00">
                  <c:v>13.05</c:v>
                </c:pt>
                <c:pt idx="400" formatCode="0.00">
                  <c:v>13.4</c:v>
                </c:pt>
                <c:pt idx="401" formatCode="0.00">
                  <c:v>14.75</c:v>
                </c:pt>
                <c:pt idx="402" formatCode="0.00">
                  <c:v>13.89</c:v>
                </c:pt>
                <c:pt idx="403" formatCode="0.00">
                  <c:v>13.96</c:v>
                </c:pt>
                <c:pt idx="404" formatCode="0.00">
                  <c:v>12.74</c:v>
                </c:pt>
                <c:pt idx="405" formatCode="0.00">
                  <c:v>12.41</c:v>
                </c:pt>
                <c:pt idx="406" formatCode="0.00">
                  <c:v>11.95</c:v>
                </c:pt>
                <c:pt idx="407" formatCode="0.00">
                  <c:v>12.9</c:v>
                </c:pt>
                <c:pt idx="408" formatCode="0.00">
                  <c:v>12.73</c:v>
                </c:pt>
                <c:pt idx="409" formatCode="0.00">
                  <c:v>14.13</c:v>
                </c:pt>
                <c:pt idx="410" formatCode="0.00">
                  <c:v>13.73</c:v>
                </c:pt>
                <c:pt idx="411" formatCode="0.00">
                  <c:v>14.06</c:v>
                </c:pt>
                <c:pt idx="412" formatCode="0.00">
                  <c:v>14.73</c:v>
                </c:pt>
                <c:pt idx="413" formatCode="0.00">
                  <c:v>14.3</c:v>
                </c:pt>
                <c:pt idx="414" formatCode="0.00">
                  <c:v>14.62</c:v>
                </c:pt>
                <c:pt idx="415" formatCode="0.00">
                  <c:v>14.89</c:v>
                </c:pt>
                <c:pt idx="416" formatCode="0.00">
                  <c:v>14.8</c:v>
                </c:pt>
                <c:pt idx="417" formatCode="0.00">
                  <c:v>15.48</c:v>
                </c:pt>
                <c:pt idx="418" formatCode="0.00">
                  <c:v>16.600000000000001</c:v>
                </c:pt>
                <c:pt idx="419" formatCode="0.00">
                  <c:v>15.68</c:v>
                </c:pt>
                <c:pt idx="420" formatCode="0.00">
                  <c:v>16.329999999999998</c:v>
                </c:pt>
                <c:pt idx="421" formatCode="0.00">
                  <c:v>16.59</c:v>
                </c:pt>
                <c:pt idx="422" formatCode="0.00">
                  <c:v>17.27</c:v>
                </c:pt>
                <c:pt idx="423" formatCode="0.00">
                  <c:v>15.56</c:v>
                </c:pt>
                <c:pt idx="424" formatCode="0.00">
                  <c:v>16.100000000000001</c:v>
                </c:pt>
                <c:pt idx="425" formatCode="0.00">
                  <c:v>15.94</c:v>
                </c:pt>
                <c:pt idx="426" formatCode="0.00">
                  <c:v>15.6</c:v>
                </c:pt>
                <c:pt idx="427" formatCode="0.00">
                  <c:v>14.18</c:v>
                </c:pt>
                <c:pt idx="428" formatCode="0.00">
                  <c:v>13.46</c:v>
                </c:pt>
                <c:pt idx="429" formatCode="0.00">
                  <c:v>15.24</c:v>
                </c:pt>
                <c:pt idx="430" formatCode="0.00">
                  <c:v>13.92</c:v>
                </c:pt>
                <c:pt idx="431" formatCode="0.00">
                  <c:v>14.23</c:v>
                </c:pt>
                <c:pt idx="432" formatCode="0.00">
                  <c:v>14.15</c:v>
                </c:pt>
                <c:pt idx="433" formatCode="0.00">
                  <c:v>16.799999</c:v>
                </c:pt>
                <c:pt idx="434" formatCode="0.00">
                  <c:v>17.450001</c:v>
                </c:pt>
                <c:pt idx="435" formatCode="0.00">
                  <c:v>16.32</c:v>
                </c:pt>
                <c:pt idx="436" formatCode="0.00">
                  <c:v>15.14</c:v>
                </c:pt>
                <c:pt idx="437" formatCode="0.00">
                  <c:v>15.72</c:v>
                </c:pt>
                <c:pt idx="438" formatCode="0.00">
                  <c:v>15.75</c:v>
                </c:pt>
                <c:pt idx="439" formatCode="0.00">
                  <c:v>16.100000000000001</c:v>
                </c:pt>
                <c:pt idx="440" formatCode="0.00">
                  <c:v>17.149999999999999</c:v>
                </c:pt>
                <c:pt idx="441" formatCode="0.00">
                  <c:v>18.950001</c:v>
                </c:pt>
                <c:pt idx="442" formatCode="0.00">
                  <c:v>18.73</c:v>
                </c:pt>
                <c:pt idx="443" formatCode="0.00">
                  <c:v>18.389999</c:v>
                </c:pt>
                <c:pt idx="444" formatCode="0.00">
                  <c:v>18.399999999999999</c:v>
                </c:pt>
                <c:pt idx="445" formatCode="0.00">
                  <c:v>17.459999</c:v>
                </c:pt>
                <c:pt idx="446" formatCode="0.00">
                  <c:v>15.51</c:v>
                </c:pt>
                <c:pt idx="447" formatCode="0.00">
                  <c:v>15.12</c:v>
                </c:pt>
                <c:pt idx="448" formatCode="0.00">
                  <c:v>17.75</c:v>
                </c:pt>
                <c:pt idx="449" formatCode="0.00">
                  <c:v>16.879999000000002</c:v>
                </c:pt>
                <c:pt idx="450" formatCode="0.00">
                  <c:v>16.91</c:v>
                </c:pt>
                <c:pt idx="451" formatCode="0.00">
                  <c:v>18.219999000000001</c:v>
                </c:pt>
                <c:pt idx="452" formatCode="0.00">
                  <c:v>18.969999000000001</c:v>
                </c:pt>
                <c:pt idx="453" formatCode="0.00">
                  <c:v>21.940000999999999</c:v>
                </c:pt>
                <c:pt idx="454" formatCode="0.00">
                  <c:v>23.35</c:v>
                </c:pt>
                <c:pt idx="455" formatCode="0.00">
                  <c:v>20.629999000000002</c:v>
                </c:pt>
                <c:pt idx="456" formatCode="0.00">
                  <c:v>20.469999000000001</c:v>
                </c:pt>
                <c:pt idx="457" formatCode="0.00">
                  <c:v>20.77</c:v>
                </c:pt>
                <c:pt idx="458" formatCode="0.00">
                  <c:v>20.969999000000001</c:v>
                </c:pt>
                <c:pt idx="459" formatCode="0.00">
                  <c:v>20.629999000000002</c:v>
                </c:pt>
                <c:pt idx="460" formatCode="0.00">
                  <c:v>18.600000000000001</c:v>
                </c:pt>
                <c:pt idx="461" formatCode="0.00">
                  <c:v>19.48</c:v>
                </c:pt>
                <c:pt idx="462" formatCode="0.00">
                  <c:v>19.690000999999999</c:v>
                </c:pt>
                <c:pt idx="463" formatCode="0.00">
                  <c:v>20.950001</c:v>
                </c:pt>
                <c:pt idx="464" formatCode="0.00">
                  <c:v>19.34</c:v>
                </c:pt>
                <c:pt idx="465" formatCode="0.00">
                  <c:v>19.209999</c:v>
                </c:pt>
                <c:pt idx="466" formatCode="0.00">
                  <c:v>19.040001</c:v>
                </c:pt>
                <c:pt idx="467" formatCode="0.00">
                  <c:v>20.57</c:v>
                </c:pt>
                <c:pt idx="468" formatCode="0.00">
                  <c:v>20.76</c:v>
                </c:pt>
                <c:pt idx="469" formatCode="0.00">
                  <c:v>21.99</c:v>
                </c:pt>
                <c:pt idx="470" formatCode="0.00">
                  <c:v>22.030000999999999</c:v>
                </c:pt>
                <c:pt idx="471" formatCode="0.00">
                  <c:v>24.65</c:v>
                </c:pt>
                <c:pt idx="472" formatCode="0.00">
                  <c:v>23.1</c:v>
                </c:pt>
                <c:pt idx="473" formatCode="0.00">
                  <c:v>21.700001</c:v>
                </c:pt>
                <c:pt idx="474" formatCode="0.00">
                  <c:v>23</c:v>
                </c:pt>
                <c:pt idx="475" formatCode="0.00">
                  <c:v>21.4</c:v>
                </c:pt>
                <c:pt idx="476" formatCode="0.00">
                  <c:v>23.07</c:v>
                </c:pt>
                <c:pt idx="477" formatCode="0.00">
                  <c:v>24.02</c:v>
                </c:pt>
                <c:pt idx="478" formatCode="0.00">
                  <c:v>27.459999</c:v>
                </c:pt>
                <c:pt idx="479" formatCode="0.00">
                  <c:v>27.540001</c:v>
                </c:pt>
                <c:pt idx="480" formatCode="0.00">
                  <c:v>25.110001</c:v>
                </c:pt>
                <c:pt idx="481" formatCode="0.00">
                  <c:v>24</c:v>
                </c:pt>
                <c:pt idx="482" formatCode="0.00">
                  <c:v>22.959999</c:v>
                </c:pt>
                <c:pt idx="483" formatCode="0.00">
                  <c:v>22.51</c:v>
                </c:pt>
                <c:pt idx="484" formatCode="0.00">
                  <c:v>24.42</c:v>
                </c:pt>
                <c:pt idx="485" formatCode="0.00">
                  <c:v>24.16</c:v>
                </c:pt>
                <c:pt idx="486" formatCode="0.00">
                  <c:v>25.049999</c:v>
                </c:pt>
                <c:pt idx="487" formatCode="0.00">
                  <c:v>23.93</c:v>
                </c:pt>
                <c:pt idx="488" formatCode="0.00">
                  <c:v>23.389999</c:v>
                </c:pt>
                <c:pt idx="489" formatCode="0.00">
                  <c:v>25.110001</c:v>
                </c:pt>
                <c:pt idx="490" formatCode="0.00">
                  <c:v>25.879999000000002</c:v>
                </c:pt>
                <c:pt idx="491" formatCode="0.00">
                  <c:v>26.110001</c:v>
                </c:pt>
                <c:pt idx="492" formatCode="0.00">
                  <c:v>26.530000999999999</c:v>
                </c:pt>
                <c:pt idx="493" formatCode="0.00">
                  <c:v>24.77</c:v>
                </c:pt>
                <c:pt idx="494" formatCode="0.00">
                  <c:v>27.139999</c:v>
                </c:pt>
                <c:pt idx="495" formatCode="0.00">
                  <c:v>25.620000999999998</c:v>
                </c:pt>
                <c:pt idx="496" formatCode="0.00">
                  <c:v>25.49</c:v>
                </c:pt>
                <c:pt idx="497" formatCode="0.00">
                  <c:v>24.639999</c:v>
                </c:pt>
                <c:pt idx="498" formatCode="0.00">
                  <c:v>24.799999</c:v>
                </c:pt>
                <c:pt idx="499" formatCode="0.00">
                  <c:v>26.5</c:v>
                </c:pt>
                <c:pt idx="500" formatCode="0.00">
                  <c:v>27.059999000000001</c:v>
                </c:pt>
                <c:pt idx="501" formatCode="0.00">
                  <c:v>27.75</c:v>
                </c:pt>
                <c:pt idx="502" formatCode="0.00">
                  <c:v>28.110001</c:v>
                </c:pt>
                <c:pt idx="503" formatCode="0.00">
                  <c:v>28.360001</c:v>
                </c:pt>
                <c:pt idx="504" formatCode="0.00">
                  <c:v>29.08</c:v>
                </c:pt>
                <c:pt idx="505" formatCode="0.00">
                  <c:v>29.17</c:v>
                </c:pt>
                <c:pt idx="506" formatCode="0.00">
                  <c:v>29.51</c:v>
                </c:pt>
                <c:pt idx="507" formatCode="0.00">
                  <c:v>32.349997999999999</c:v>
                </c:pt>
                <c:pt idx="508" formatCode="0.00">
                  <c:v>32.849997999999999</c:v>
                </c:pt>
                <c:pt idx="509" formatCode="0.00">
                  <c:v>32.57</c:v>
                </c:pt>
                <c:pt idx="510" formatCode="0.00">
                  <c:v>32.990001999999997</c:v>
                </c:pt>
                <c:pt idx="511" formatCode="0.00">
                  <c:v>36.840000000000003</c:v>
                </c:pt>
                <c:pt idx="512" formatCode="0.00">
                  <c:v>35.259998000000003</c:v>
                </c:pt>
                <c:pt idx="513" formatCode="0.00">
                  <c:v>33.560001</c:v>
                </c:pt>
                <c:pt idx="514" formatCode="0.00">
                  <c:v>33.290000999999997</c:v>
                </c:pt>
                <c:pt idx="515" formatCode="0.00">
                  <c:v>32.549999</c:v>
                </c:pt>
                <c:pt idx="516" formatCode="0.00">
                  <c:v>34.470001000000003</c:v>
                </c:pt>
                <c:pt idx="517" formatCode="0.00">
                  <c:v>33.889999000000003</c:v>
                </c:pt>
                <c:pt idx="518" formatCode="0.00">
                  <c:v>32.229999999999997</c:v>
                </c:pt>
                <c:pt idx="519" formatCode="0.00">
                  <c:v>33.5</c:v>
                </c:pt>
                <c:pt idx="520" formatCode="0.00">
                  <c:v>36.450001</c:v>
                </c:pt>
                <c:pt idx="521" formatCode="0.00">
                  <c:v>35.580002</c:v>
                </c:pt>
                <c:pt idx="522" formatCode="0.00">
                  <c:v>37.18</c:v>
                </c:pt>
                <c:pt idx="523" formatCode="0.00">
                  <c:v>35.659999999999997</c:v>
                </c:pt>
                <c:pt idx="524" formatCode="0.00">
                  <c:v>37.150002000000001</c:v>
                </c:pt>
                <c:pt idx="525" formatCode="0.00">
                  <c:v>37.459999000000003</c:v>
                </c:pt>
                <c:pt idx="526" formatCode="0.00">
                  <c:v>40.009998000000003</c:v>
                </c:pt>
                <c:pt idx="527" formatCode="0.00">
                  <c:v>41.299999</c:v>
                </c:pt>
                <c:pt idx="528" formatCode="0.00">
                  <c:v>44.389999000000003</c:v>
                </c:pt>
                <c:pt idx="529" formatCode="0.00">
                  <c:v>42.919998</c:v>
                </c:pt>
                <c:pt idx="530" formatCode="0.00">
                  <c:v>42.27</c:v>
                </c:pt>
                <c:pt idx="531" formatCode="0.00">
                  <c:v>42.619999</c:v>
                </c:pt>
                <c:pt idx="532" formatCode="0.00">
                  <c:v>40.939999</c:v>
                </c:pt>
                <c:pt idx="533" formatCode="0.00">
                  <c:v>40.990001999999997</c:v>
                </c:pt>
                <c:pt idx="534" formatCode="0.00">
                  <c:v>38.200001</c:v>
                </c:pt>
                <c:pt idx="535" formatCode="0.00">
                  <c:v>44.970001000000003</c:v>
                </c:pt>
                <c:pt idx="536" formatCode="0.00">
                  <c:v>43.009998000000003</c:v>
                </c:pt>
                <c:pt idx="537" formatCode="0.00">
                  <c:v>39.630001</c:v>
                </c:pt>
                <c:pt idx="538" formatCode="0.00">
                  <c:v>38.93</c:v>
                </c:pt>
                <c:pt idx="539" formatCode="0.00">
                  <c:v>37.849997999999999</c:v>
                </c:pt>
                <c:pt idx="540" formatCode="0.00">
                  <c:v>37.830002</c:v>
                </c:pt>
                <c:pt idx="541" formatCode="0.00">
                  <c:v>36.770000000000003</c:v>
                </c:pt>
                <c:pt idx="542" formatCode="0.00">
                  <c:v>35.590000000000003</c:v>
                </c:pt>
                <c:pt idx="543" formatCode="0.00">
                  <c:v>34.5</c:v>
                </c:pt>
                <c:pt idx="544" formatCode="0.00">
                  <c:v>34.880001</c:v>
                </c:pt>
                <c:pt idx="545" formatCode="0.00">
                  <c:v>34.200001</c:v>
                </c:pt>
                <c:pt idx="546" formatCode="0.00">
                  <c:v>33.389999000000003</c:v>
                </c:pt>
                <c:pt idx="547" formatCode="0.00">
                  <c:v>34.32</c:v>
                </c:pt>
                <c:pt idx="548" formatCode="0.00">
                  <c:v>36.509998000000003</c:v>
                </c:pt>
                <c:pt idx="549" formatCode="0.00">
                  <c:v>33.939999</c:v>
                </c:pt>
                <c:pt idx="550" formatCode="0.00">
                  <c:v>32.889999000000003</c:v>
                </c:pt>
                <c:pt idx="551" formatCode="0.00">
                  <c:v>31.6</c:v>
                </c:pt>
                <c:pt idx="552" formatCode="0.00">
                  <c:v>30.860001</c:v>
                </c:pt>
                <c:pt idx="553" formatCode="0.00">
                  <c:v>30.93</c:v>
                </c:pt>
                <c:pt idx="554" formatCode="0.00">
                  <c:v>28.74</c:v>
                </c:pt>
                <c:pt idx="555" formatCode="0.00">
                  <c:v>27.190000999999999</c:v>
                </c:pt>
                <c:pt idx="556" formatCode="0.00">
                  <c:v>27.299999</c:v>
                </c:pt>
                <c:pt idx="557" formatCode="0.00">
                  <c:v>26.799999</c:v>
                </c:pt>
                <c:pt idx="558" formatCode="0.00">
                  <c:v>26.360001</c:v>
                </c:pt>
                <c:pt idx="559" formatCode="0.00">
                  <c:v>26.190000999999999</c:v>
                </c:pt>
                <c:pt idx="560" formatCode="0.00">
                  <c:v>23.77</c:v>
                </c:pt>
                <c:pt idx="561" formatCode="0.00">
                  <c:v>24.379999000000002</c:v>
                </c:pt>
                <c:pt idx="562" formatCode="0.00">
                  <c:v>23.110001</c:v>
                </c:pt>
                <c:pt idx="563" formatCode="0.00">
                  <c:v>22.51</c:v>
                </c:pt>
                <c:pt idx="564" formatCode="0.00">
                  <c:v>22.360001</c:v>
                </c:pt>
                <c:pt idx="565" formatCode="0.00">
                  <c:v>22.49</c:v>
                </c:pt>
                <c:pt idx="566" formatCode="0.00">
                  <c:v>24.1</c:v>
                </c:pt>
                <c:pt idx="567" formatCode="0.00">
                  <c:v>24.33</c:v>
                </c:pt>
                <c:pt idx="568" formatCode="0.00">
                  <c:v>23.780000999999999</c:v>
                </c:pt>
                <c:pt idx="569" formatCode="0.00">
                  <c:v>23.200001</c:v>
                </c:pt>
                <c:pt idx="570" formatCode="0.00">
                  <c:v>24.01</c:v>
                </c:pt>
                <c:pt idx="571" formatCode="0.00">
                  <c:v>24.82</c:v>
                </c:pt>
                <c:pt idx="572" formatCode="0.00">
                  <c:v>24.75</c:v>
                </c:pt>
                <c:pt idx="573" formatCode="0.00">
                  <c:v>24.27</c:v>
                </c:pt>
                <c:pt idx="574" formatCode="0.00">
                  <c:v>22.58</c:v>
                </c:pt>
                <c:pt idx="575" formatCode="0.00">
                  <c:v>23.6</c:v>
                </c:pt>
                <c:pt idx="576" formatCode="0.00">
                  <c:v>21.809999000000001</c:v>
                </c:pt>
                <c:pt idx="577" formatCode="0.00">
                  <c:v>23.35</c:v>
                </c:pt>
                <c:pt idx="578" formatCode="0.00">
                  <c:v>22.01</c:v>
                </c:pt>
                <c:pt idx="579" formatCode="0.00">
                  <c:v>20.549999</c:v>
                </c:pt>
                <c:pt idx="580" formatCode="0.00">
                  <c:v>20.82</c:v>
                </c:pt>
                <c:pt idx="581" formatCode="0.00">
                  <c:v>19.389999</c:v>
                </c:pt>
                <c:pt idx="582" formatCode="0.00">
                  <c:v>19.030000999999999</c:v>
                </c:pt>
                <c:pt idx="583" formatCode="0.00">
                  <c:v>20.780000999999999</c:v>
                </c:pt>
                <c:pt idx="584" formatCode="0.00">
                  <c:v>20.879999000000002</c:v>
                </c:pt>
                <c:pt idx="585" formatCode="0.00">
                  <c:v>21.030000999999999</c:v>
                </c:pt>
                <c:pt idx="586" formatCode="0.00">
                  <c:v>20.389999</c:v>
                </c:pt>
                <c:pt idx="587" formatCode="0.00">
                  <c:v>19.739999999999998</c:v>
                </c:pt>
                <c:pt idx="588" formatCode="0.00">
                  <c:v>18.690000999999999</c:v>
                </c:pt>
                <c:pt idx="589" formatCode="0.00">
                  <c:v>18.200001</c:v>
                </c:pt>
                <c:pt idx="590" formatCode="0.00">
                  <c:v>16.260000000000002</c:v>
                </c:pt>
                <c:pt idx="591" formatCode="0.00">
                  <c:v>16.399999999999999</c:v>
                </c:pt>
                <c:pt idx="592" formatCode="0.00">
                  <c:v>16.760000000000002</c:v>
                </c:pt>
                <c:pt idx="593" formatCode="0.00">
                  <c:v>15.13</c:v>
                </c:pt>
                <c:pt idx="594" formatCode="0.00">
                  <c:v>15.26</c:v>
                </c:pt>
                <c:pt idx="595" formatCode="0.00">
                  <c:v>15.29</c:v>
                </c:pt>
                <c:pt idx="596" formatCode="0.00">
                  <c:v>13.83</c:v>
                </c:pt>
                <c:pt idx="597" formatCode="0.00">
                  <c:v>14.5</c:v>
                </c:pt>
                <c:pt idx="598" formatCode="0.00">
                  <c:v>14.89</c:v>
                </c:pt>
                <c:pt idx="599" formatCode="0.00">
                  <c:v>14.36</c:v>
                </c:pt>
                <c:pt idx="600" formatCode="0.00">
                  <c:v>13.93</c:v>
                </c:pt>
                <c:pt idx="601" formatCode="0.00">
                  <c:v>13.6</c:v>
                </c:pt>
                <c:pt idx="602" formatCode="0.00">
                  <c:v>13.2</c:v>
                </c:pt>
                <c:pt idx="603" formatCode="0.00">
                  <c:v>13.48</c:v>
                </c:pt>
                <c:pt idx="604" formatCode="0.00">
                  <c:v>12.75</c:v>
                </c:pt>
                <c:pt idx="605" formatCode="0.00">
                  <c:v>13.15</c:v>
                </c:pt>
                <c:pt idx="606" formatCode="0.00">
                  <c:v>12.36</c:v>
                </c:pt>
                <c:pt idx="607" formatCode="0.00">
                  <c:v>11.72</c:v>
                </c:pt>
                <c:pt idx="608" formatCode="0.00">
                  <c:v>11.9</c:v>
                </c:pt>
                <c:pt idx="609" formatCode="0.00">
                  <c:v>11.62</c:v>
                </c:pt>
                <c:pt idx="610" formatCode="0.00">
                  <c:v>10.3</c:v>
                </c:pt>
                <c:pt idx="611" formatCode="0.00">
                  <c:v>10.199999999999999</c:v>
                </c:pt>
                <c:pt idx="612" formatCode="0.00">
                  <c:v>10.3</c:v>
                </c:pt>
                <c:pt idx="613" formatCode="0.00">
                  <c:v>10.35</c:v>
                </c:pt>
                <c:pt idx="614" formatCode="0.00">
                  <c:v>10.35</c:v>
                </c:pt>
                <c:pt idx="615" formatCode="0.00">
                  <c:v>10.84</c:v>
                </c:pt>
                <c:pt idx="616" formatCode="0.00">
                  <c:v>11.52</c:v>
                </c:pt>
                <c:pt idx="617" formatCode="0.00">
                  <c:v>11.82</c:v>
                </c:pt>
                <c:pt idx="618" formatCode="0.00">
                  <c:v>11.33</c:v>
                </c:pt>
                <c:pt idx="619" formatCode="0.00">
                  <c:v>11.96</c:v>
                </c:pt>
                <c:pt idx="620" formatCode="0.00">
                  <c:v>10.95</c:v>
                </c:pt>
                <c:pt idx="621" formatCode="0.00">
                  <c:v>12.1</c:v>
                </c:pt>
                <c:pt idx="622" formatCode="0.00">
                  <c:v>12.06</c:v>
                </c:pt>
                <c:pt idx="623" formatCode="0.00">
                  <c:v>14.37</c:v>
                </c:pt>
                <c:pt idx="624" formatCode="0.00">
                  <c:v>13.9</c:v>
                </c:pt>
                <c:pt idx="625" formatCode="0.00">
                  <c:v>15.84</c:v>
                </c:pt>
                <c:pt idx="626" formatCode="0.00">
                  <c:v>15.58</c:v>
                </c:pt>
                <c:pt idx="627" formatCode="0.00">
                  <c:v>14.28</c:v>
                </c:pt>
                <c:pt idx="628" formatCode="0.00">
                  <c:v>13.82</c:v>
                </c:pt>
                <c:pt idx="629" formatCode="0.00">
                  <c:v>13.64</c:v>
                </c:pt>
                <c:pt idx="630" formatCode="0.00">
                  <c:v>13.73</c:v>
                </c:pt>
                <c:pt idx="631" formatCode="0.00">
                  <c:v>13.72</c:v>
                </c:pt>
                <c:pt idx="632" formatCode="0.00">
                  <c:v>13.13</c:v>
                </c:pt>
                <c:pt idx="633" formatCode="0.00">
                  <c:v>13.39</c:v>
                </c:pt>
                <c:pt idx="634" formatCode="0.00">
                  <c:v>12.45</c:v>
                </c:pt>
                <c:pt idx="635" formatCode="0.00">
                  <c:v>12.16</c:v>
                </c:pt>
                <c:pt idx="636" formatCode="0.00">
                  <c:v>11.53</c:v>
                </c:pt>
                <c:pt idx="637" formatCode="0.00">
                  <c:v>12.08</c:v>
                </c:pt>
                <c:pt idx="638" formatCode="0.00">
                  <c:v>11.72</c:v>
                </c:pt>
                <c:pt idx="639" formatCode="0.00">
                  <c:v>11.18</c:v>
                </c:pt>
                <c:pt idx="640" formatCode="0.00">
                  <c:v>10.5</c:v>
                </c:pt>
                <c:pt idx="641" formatCode="0.00">
                  <c:v>9.51</c:v>
                </c:pt>
                <c:pt idx="642" formatCode="0.00">
                  <c:v>9.6199999999999992</c:v>
                </c:pt>
                <c:pt idx="643" formatCode="0.00">
                  <c:v>9.49</c:v>
                </c:pt>
                <c:pt idx="644" formatCode="0.00">
                  <c:v>9.09</c:v>
                </c:pt>
                <c:pt idx="645" formatCode="0.00">
                  <c:v>9.1999999999999993</c:v>
                </c:pt>
                <c:pt idx="646" formatCode="0.00">
                  <c:v>10.029999999999999</c:v>
                </c:pt>
                <c:pt idx="647" formatCode="0.00">
                  <c:v>8.43</c:v>
                </c:pt>
                <c:pt idx="648" formatCode="0.00">
                  <c:v>8.9</c:v>
                </c:pt>
                <c:pt idx="649" formatCode="0.00">
                  <c:v>9.6999999999999993</c:v>
                </c:pt>
                <c:pt idx="650" formatCode="0.00">
                  <c:v>11.74</c:v>
                </c:pt>
                <c:pt idx="651" formatCode="0.00">
                  <c:v>12.04</c:v>
                </c:pt>
                <c:pt idx="652" formatCode="0.00">
                  <c:v>10.08</c:v>
                </c:pt>
                <c:pt idx="653" formatCode="0.00">
                  <c:v>10.91</c:v>
                </c:pt>
                <c:pt idx="654" formatCode="0.00">
                  <c:v>9.4600000000000009</c:v>
                </c:pt>
                <c:pt idx="655" formatCode="0.00">
                  <c:v>8.31</c:v>
                </c:pt>
                <c:pt idx="656" formatCode="0.00">
                  <c:v>10.19</c:v>
                </c:pt>
                <c:pt idx="657" formatCode="0.00">
                  <c:v>11.51</c:v>
                </c:pt>
                <c:pt idx="658" formatCode="0.00">
                  <c:v>12.12</c:v>
                </c:pt>
                <c:pt idx="659" formatCode="0.00">
                  <c:v>12.34</c:v>
                </c:pt>
                <c:pt idx="660" formatCode="0.00">
                  <c:v>12.06</c:v>
                </c:pt>
                <c:pt idx="661" formatCode="0.00">
                  <c:v>12.06</c:v>
                </c:pt>
                <c:pt idx="662" formatCode="0.00">
                  <c:v>13.51</c:v>
                </c:pt>
                <c:pt idx="663" formatCode="0.00">
                  <c:v>12.54</c:v>
                </c:pt>
                <c:pt idx="664" formatCode="0.00">
                  <c:v>15.13</c:v>
                </c:pt>
                <c:pt idx="665" formatCode="0.00">
                  <c:v>15.73</c:v>
                </c:pt>
                <c:pt idx="666" formatCode="0.00">
                  <c:v>14.47</c:v>
                </c:pt>
                <c:pt idx="667" formatCode="0.00">
                  <c:v>13.98</c:v>
                </c:pt>
                <c:pt idx="668" formatCode="0.00">
                  <c:v>13.59</c:v>
                </c:pt>
                <c:pt idx="669" formatCode="0.00">
                  <c:v>11.45</c:v>
                </c:pt>
                <c:pt idx="670" formatCode="0.00">
                  <c:v>10.71</c:v>
                </c:pt>
                <c:pt idx="671" formatCode="0.00">
                  <c:v>10.41</c:v>
                </c:pt>
                <c:pt idx="672" formatCode="0.00">
                  <c:v>11.45</c:v>
                </c:pt>
                <c:pt idx="673" formatCode="0.00">
                  <c:v>10.95</c:v>
                </c:pt>
                <c:pt idx="674" formatCode="0.00">
                  <c:v>10.31</c:v>
                </c:pt>
                <c:pt idx="675" formatCode="0.00">
                  <c:v>10.49</c:v>
                </c:pt>
                <c:pt idx="676" formatCode="0.00">
                  <c:v>10.63</c:v>
                </c:pt>
                <c:pt idx="677" formatCode="0.00">
                  <c:v>10.74</c:v>
                </c:pt>
                <c:pt idx="678" formatCode="0.00">
                  <c:v>10</c:v>
                </c:pt>
                <c:pt idx="679" formatCode="0.00">
                  <c:v>9.16</c:v>
                </c:pt>
                <c:pt idx="680" formatCode="0.00">
                  <c:v>8.42</c:v>
                </c:pt>
                <c:pt idx="681" formatCode="0.00">
                  <c:v>8.01</c:v>
                </c:pt>
                <c:pt idx="682" formatCode="0.00">
                  <c:v>7.86</c:v>
                </c:pt>
                <c:pt idx="683" formatCode="0.00">
                  <c:v>6.84</c:v>
                </c:pt>
                <c:pt idx="684" formatCode="0.00">
                  <c:v>7.35</c:v>
                </c:pt>
                <c:pt idx="685" formatCode="0.00">
                  <c:v>7.37</c:v>
                </c:pt>
                <c:pt idx="686" formatCode="0.00">
                  <c:v>6.83</c:v>
                </c:pt>
                <c:pt idx="687" formatCode="0.00">
                  <c:v>7.19</c:v>
                </c:pt>
                <c:pt idx="688" formatCode="0.00">
                  <c:v>7.18</c:v>
                </c:pt>
                <c:pt idx="689" formatCode="0.00">
                  <c:v>7.36</c:v>
                </c:pt>
                <c:pt idx="690" formatCode="0.00">
                  <c:v>7.47</c:v>
                </c:pt>
                <c:pt idx="691" formatCode="0.00">
                  <c:v>7.27</c:v>
                </c:pt>
                <c:pt idx="692" formatCode="0.00">
                  <c:v>7.55</c:v>
                </c:pt>
                <c:pt idx="693" formatCode="0.00">
                  <c:v>7.01</c:v>
                </c:pt>
                <c:pt idx="694" formatCode="0.00">
                  <c:v>6.36</c:v>
                </c:pt>
                <c:pt idx="695" formatCode="0.00">
                  <c:v>6.25</c:v>
                </c:pt>
                <c:pt idx="696" formatCode="0.00">
                  <c:v>6.24</c:v>
                </c:pt>
                <c:pt idx="697" formatCode="0.00">
                  <c:v>5.77</c:v>
                </c:pt>
                <c:pt idx="698" formatCode="0.00">
                  <c:v>6.04</c:v>
                </c:pt>
                <c:pt idx="699" formatCode="0.00">
                  <c:v>6.05</c:v>
                </c:pt>
                <c:pt idx="700" formatCode="0.00">
                  <c:v>6.21</c:v>
                </c:pt>
                <c:pt idx="701" formatCode="0.00">
                  <c:v>6.16</c:v>
                </c:pt>
                <c:pt idx="702" formatCode="0.00">
                  <c:v>6.57</c:v>
                </c:pt>
                <c:pt idx="703" formatCode="0.00">
                  <c:v>6.27</c:v>
                </c:pt>
                <c:pt idx="704" formatCode="0.00">
                  <c:v>5.9</c:v>
                </c:pt>
                <c:pt idx="705" formatCode="0.00">
                  <c:v>5.57</c:v>
                </c:pt>
                <c:pt idx="706" formatCode="0.00">
                  <c:v>5.58</c:v>
                </c:pt>
                <c:pt idx="707" formatCode="0.00">
                  <c:v>5.09</c:v>
                </c:pt>
                <c:pt idx="708" formatCode="0.00">
                  <c:v>4.9000000000000004</c:v>
                </c:pt>
                <c:pt idx="709" formatCode="0.00">
                  <c:v>4.8899999999999997</c:v>
                </c:pt>
                <c:pt idx="710" formatCode="0.00">
                  <c:v>4.53</c:v>
                </c:pt>
                <c:pt idx="711" formatCode="0.00">
                  <c:v>4.49</c:v>
                </c:pt>
                <c:pt idx="712" formatCode="0.00">
                  <c:v>4.24</c:v>
                </c:pt>
                <c:pt idx="713" formatCode="0.00">
                  <c:v>4.18</c:v>
                </c:pt>
                <c:pt idx="714" formatCode="0.00">
                  <c:v>3.81</c:v>
                </c:pt>
                <c:pt idx="715" formatCode="0.00">
                  <c:v>3.89</c:v>
                </c:pt>
                <c:pt idx="716" formatCode="0.00">
                  <c:v>3.89</c:v>
                </c:pt>
                <c:pt idx="717" formatCode="0.00">
                  <c:v>4.1100000000000003</c:v>
                </c:pt>
                <c:pt idx="718" formatCode="0.00">
                  <c:v>3.65</c:v>
                </c:pt>
                <c:pt idx="719" formatCode="0.00">
                  <c:v>3.98</c:v>
                </c:pt>
                <c:pt idx="720" formatCode="0.00">
                  <c:v>3.68</c:v>
                </c:pt>
                <c:pt idx="721" formatCode="0.00">
                  <c:v>4.24</c:v>
                </c:pt>
                <c:pt idx="722" formatCode="0.00">
                  <c:v>4.3899999999999997</c:v>
                </c:pt>
                <c:pt idx="723" formatCode="0.00">
                  <c:v>4.1399999999999997</c:v>
                </c:pt>
                <c:pt idx="724" formatCode="0.00">
                  <c:v>4.01</c:v>
                </c:pt>
                <c:pt idx="725" formatCode="0.00">
                  <c:v>4.29</c:v>
                </c:pt>
                <c:pt idx="726" formatCode="0.00">
                  <c:v>3.67</c:v>
                </c:pt>
                <c:pt idx="727" formatCode="0.00">
                  <c:v>4.04</c:v>
                </c:pt>
                <c:pt idx="728" formatCode="0.00">
                  <c:v>3.82</c:v>
                </c:pt>
                <c:pt idx="729" formatCode="0.00">
                  <c:v>4.76</c:v>
                </c:pt>
                <c:pt idx="730" formatCode="0.00">
                  <c:v>4.8499999999999996</c:v>
                </c:pt>
                <c:pt idx="731" formatCode="0.00">
                  <c:v>4.75</c:v>
                </c:pt>
                <c:pt idx="732" formatCode="0.00">
                  <c:v>5.47</c:v>
                </c:pt>
                <c:pt idx="733" formatCode="0.00">
                  <c:v>4.66</c:v>
                </c:pt>
                <c:pt idx="734" formatCode="0.00">
                  <c:v>4.87</c:v>
                </c:pt>
                <c:pt idx="735" formatCode="0.00">
                  <c:v>4.55</c:v>
                </c:pt>
                <c:pt idx="736" formatCode="0.00">
                  <c:v>4.47</c:v>
                </c:pt>
                <c:pt idx="737" formatCode="0.00">
                  <c:v>4.38</c:v>
                </c:pt>
                <c:pt idx="738" formatCode="0.00">
                  <c:v>4.04</c:v>
                </c:pt>
                <c:pt idx="739" formatCode="0.00">
                  <c:v>3.79</c:v>
                </c:pt>
                <c:pt idx="740" formatCode="0.00">
                  <c:v>3.74</c:v>
                </c:pt>
                <c:pt idx="741" formatCode="0.00">
                  <c:v>3.52</c:v>
                </c:pt>
                <c:pt idx="742" formatCode="0.00">
                  <c:v>3.57</c:v>
                </c:pt>
                <c:pt idx="743" formatCode="0.00">
                  <c:v>3.52</c:v>
                </c:pt>
                <c:pt idx="744" formatCode="0.00">
                  <c:v>3.75</c:v>
                </c:pt>
                <c:pt idx="745" formatCode="0.00">
                  <c:v>4.12</c:v>
                </c:pt>
                <c:pt idx="746" formatCode="0.00">
                  <c:v>3.36</c:v>
                </c:pt>
                <c:pt idx="747" formatCode="0.00">
                  <c:v>3.43</c:v>
                </c:pt>
                <c:pt idx="748" formatCode="0.00">
                  <c:v>3.63</c:v>
                </c:pt>
                <c:pt idx="749" formatCode="0.00">
                  <c:v>3.75</c:v>
                </c:pt>
                <c:pt idx="750" formatCode="0.00">
                  <c:v>4.2699999999999996</c:v>
                </c:pt>
                <c:pt idx="751" formatCode="0.00">
                  <c:v>4.12</c:v>
                </c:pt>
                <c:pt idx="752" formatCode="0.00">
                  <c:v>4.4000000000000004</c:v>
                </c:pt>
                <c:pt idx="753" formatCode="0.00">
                  <c:v>4.3899999999999997</c:v>
                </c:pt>
                <c:pt idx="754" formatCode="0.00">
                  <c:v>5.05</c:v>
                </c:pt>
                <c:pt idx="755" formatCode="0.00">
                  <c:v>4.96</c:v>
                </c:pt>
                <c:pt idx="756" formatCode="0.00">
                  <c:v>5.54</c:v>
                </c:pt>
                <c:pt idx="757" formatCode="0.00">
                  <c:v>6.06</c:v>
                </c:pt>
                <c:pt idx="758" formatCode="0.00">
                  <c:v>7.18</c:v>
                </c:pt>
                <c:pt idx="759" formatCode="0.00">
                  <c:v>6.49</c:v>
                </c:pt>
                <c:pt idx="760" formatCode="0.00">
                  <c:v>7.42</c:v>
                </c:pt>
                <c:pt idx="761" formatCode="0.00">
                  <c:v>7.01</c:v>
                </c:pt>
                <c:pt idx="762" formatCode="0.00">
                  <c:v>6.97</c:v>
                </c:pt>
                <c:pt idx="763" formatCode="0.00">
                  <c:v>6.42</c:v>
                </c:pt>
                <c:pt idx="764" formatCode="0.00">
                  <c:v>6.49</c:v>
                </c:pt>
                <c:pt idx="765" formatCode="0.00">
                  <c:v>5.85</c:v>
                </c:pt>
                <c:pt idx="766" formatCode="0.00">
                  <c:v>5.42</c:v>
                </c:pt>
                <c:pt idx="767" formatCode="0.00">
                  <c:v>5.39</c:v>
                </c:pt>
                <c:pt idx="768" formatCode="0.00">
                  <c:v>5.56</c:v>
                </c:pt>
                <c:pt idx="769" formatCode="0.00">
                  <c:v>5.31</c:v>
                </c:pt>
                <c:pt idx="770" formatCode="0.00">
                  <c:v>4.91</c:v>
                </c:pt>
                <c:pt idx="771" formatCode="0.00">
                  <c:v>4.24</c:v>
                </c:pt>
                <c:pt idx="772" formatCode="0.00">
                  <c:v>4.55</c:v>
                </c:pt>
                <c:pt idx="773" formatCode="0.00">
                  <c:v>4.68</c:v>
                </c:pt>
                <c:pt idx="774" formatCode="0.00">
                  <c:v>5.32</c:v>
                </c:pt>
                <c:pt idx="775" formatCode="0.00">
                  <c:v>4.95</c:v>
                </c:pt>
                <c:pt idx="776" formatCode="0.00">
                  <c:v>5.79</c:v>
                </c:pt>
                <c:pt idx="777" formatCode="0.00">
                  <c:v>6.02</c:v>
                </c:pt>
                <c:pt idx="778" formatCode="0.00">
                  <c:v>5.59</c:v>
                </c:pt>
                <c:pt idx="779" formatCode="0.00">
                  <c:v>5.46</c:v>
                </c:pt>
                <c:pt idx="780" formatCode="0.00">
                  <c:v>6</c:v>
                </c:pt>
                <c:pt idx="781" formatCode="0.00">
                  <c:v>5</c:v>
                </c:pt>
                <c:pt idx="782" formatCode="0.00">
                  <c:v>4.88</c:v>
                </c:pt>
                <c:pt idx="783" formatCode="0.00">
                  <c:v>4.53</c:v>
                </c:pt>
                <c:pt idx="784" formatCode="0.00">
                  <c:v>4.82</c:v>
                </c:pt>
                <c:pt idx="785" formatCode="0.00">
                  <c:v>4.58</c:v>
                </c:pt>
                <c:pt idx="786" formatCode="0.00">
                  <c:v>3.46</c:v>
                </c:pt>
                <c:pt idx="787" formatCode="0.00">
                  <c:v>3.15</c:v>
                </c:pt>
                <c:pt idx="788" formatCode="0.00">
                  <c:v>3.24</c:v>
                </c:pt>
                <c:pt idx="789" formatCode="0.00">
                  <c:v>2.63</c:v>
                </c:pt>
                <c:pt idx="790" formatCode="0.00">
                  <c:v>2.83</c:v>
                </c:pt>
                <c:pt idx="791" formatCode="0.00">
                  <c:v>2.46</c:v>
                </c:pt>
                <c:pt idx="792" formatCode="0.00">
                  <c:v>2.4900000000000002</c:v>
                </c:pt>
                <c:pt idx="793" formatCode="0.00">
                  <c:v>2.95</c:v>
                </c:pt>
                <c:pt idx="794" formatCode="0.00">
                  <c:v>2.79</c:v>
                </c:pt>
                <c:pt idx="795" formatCode="0.00">
                  <c:v>3.03</c:v>
                </c:pt>
                <c:pt idx="796" formatCode="0.00">
                  <c:v>3.45</c:v>
                </c:pt>
                <c:pt idx="797" formatCode="0.00">
                  <c:v>3.75</c:v>
                </c:pt>
                <c:pt idx="798" formatCode="0.00">
                  <c:v>3.48</c:v>
                </c:pt>
                <c:pt idx="799" formatCode="0.00">
                  <c:v>3.07</c:v>
                </c:pt>
                <c:pt idx="800" formatCode="0.00">
                  <c:v>3.69</c:v>
                </c:pt>
                <c:pt idx="801" formatCode="0.00">
                  <c:v>2.77</c:v>
                </c:pt>
                <c:pt idx="802" formatCode="0.00">
                  <c:v>3.2</c:v>
                </c:pt>
                <c:pt idx="803" formatCode="0.00">
                  <c:v>3.18</c:v>
                </c:pt>
                <c:pt idx="804" formatCode="0.00">
                  <c:v>2.65</c:v>
                </c:pt>
                <c:pt idx="805" formatCode="0.00">
                  <c:v>3.53</c:v>
                </c:pt>
                <c:pt idx="806" formatCode="0.00">
                  <c:v>3.83</c:v>
                </c:pt>
                <c:pt idx="807" formatCode="0.00">
                  <c:v>4.0999999999999996</c:v>
                </c:pt>
                <c:pt idx="808" formatCode="0.00">
                  <c:v>3.18</c:v>
                </c:pt>
                <c:pt idx="809" formatCode="0.00">
                  <c:v>3.26</c:v>
                </c:pt>
                <c:pt idx="810" formatCode="0.00">
                  <c:v>2.86</c:v>
                </c:pt>
                <c:pt idx="811" formatCode="0.00">
                  <c:v>3.21</c:v>
                </c:pt>
                <c:pt idx="812" formatCode="0.00">
                  <c:v>4.08</c:v>
                </c:pt>
                <c:pt idx="813" formatCode="0.00">
                  <c:v>4.83</c:v>
                </c:pt>
                <c:pt idx="814" formatCode="0.00">
                  <c:v>5.32</c:v>
                </c:pt>
                <c:pt idx="815" formatCode="0.00">
                  <c:v>6.15</c:v>
                </c:pt>
                <c:pt idx="816" formatCode="0.00">
                  <c:v>6.6</c:v>
                </c:pt>
                <c:pt idx="817" formatCode="0.00">
                  <c:v>6.15</c:v>
                </c:pt>
                <c:pt idx="818" formatCode="0.00">
                  <c:v>7.36</c:v>
                </c:pt>
                <c:pt idx="819" formatCode="0.00">
                  <c:v>6.24</c:v>
                </c:pt>
                <c:pt idx="820" formatCode="0.00">
                  <c:v>5.84</c:v>
                </c:pt>
                <c:pt idx="821" formatCode="0.00">
                  <c:v>6.83</c:v>
                </c:pt>
                <c:pt idx="822" formatCode="0.00">
                  <c:v>6.65</c:v>
                </c:pt>
                <c:pt idx="823" formatCode="0.00">
                  <c:v>7.1</c:v>
                </c:pt>
                <c:pt idx="824" formatCode="0.00">
                  <c:v>7.83</c:v>
                </c:pt>
                <c:pt idx="825" formatCode="0.00">
                  <c:v>9.36</c:v>
                </c:pt>
                <c:pt idx="826" formatCode="0.00">
                  <c:v>9.23</c:v>
                </c:pt>
                <c:pt idx="827" formatCode="0.00">
                  <c:v>10.44</c:v>
                </c:pt>
                <c:pt idx="828" formatCode="0.00">
                  <c:v>10.62</c:v>
                </c:pt>
                <c:pt idx="829" formatCode="0.00">
                  <c:v>11.89</c:v>
                </c:pt>
                <c:pt idx="830" formatCode="0.00">
                  <c:v>12.38</c:v>
                </c:pt>
                <c:pt idx="831" formatCode="0.00">
                  <c:v>13.11</c:v>
                </c:pt>
                <c:pt idx="832" formatCode="0.00">
                  <c:v>14.42</c:v>
                </c:pt>
                <c:pt idx="833" formatCode="0.00">
                  <c:v>13.43</c:v>
                </c:pt>
                <c:pt idx="834" formatCode="0.00">
                  <c:v>13.9</c:v>
                </c:pt>
                <c:pt idx="835" formatCode="0.00">
                  <c:v>12.84</c:v>
                </c:pt>
                <c:pt idx="836" formatCode="0.00">
                  <c:v>12.95</c:v>
                </c:pt>
                <c:pt idx="837" formatCode="0.00">
                  <c:v>12.84</c:v>
                </c:pt>
                <c:pt idx="838" formatCode="0.00">
                  <c:v>11.85</c:v>
                </c:pt>
                <c:pt idx="839" formatCode="0.00">
                  <c:v>11.83</c:v>
                </c:pt>
                <c:pt idx="840" formatCode="0.00">
                  <c:v>11.72</c:v>
                </c:pt>
                <c:pt idx="841" formatCode="0.00">
                  <c:v>11.65</c:v>
                </c:pt>
                <c:pt idx="842" formatCode="0.00">
                  <c:v>12.1</c:v>
                </c:pt>
                <c:pt idx="843" formatCode="0.00">
                  <c:v>12.51</c:v>
                </c:pt>
                <c:pt idx="844" formatCode="0.00">
                  <c:v>11.94</c:v>
                </c:pt>
                <c:pt idx="845" formatCode="0.00">
                  <c:v>10.86</c:v>
                </c:pt>
                <c:pt idx="846" formatCode="0.00">
                  <c:v>12.38</c:v>
                </c:pt>
                <c:pt idx="847" formatCode="0.00">
                  <c:v>11.59</c:v>
                </c:pt>
                <c:pt idx="848" formatCode="0.00">
                  <c:v>9.52</c:v>
                </c:pt>
                <c:pt idx="849" formatCode="0.00">
                  <c:v>9.9499999999999993</c:v>
                </c:pt>
                <c:pt idx="850" formatCode="0.00">
                  <c:v>10.91</c:v>
                </c:pt>
                <c:pt idx="851" formatCode="0.00">
                  <c:v>11.78</c:v>
                </c:pt>
                <c:pt idx="852" formatCode="0.00">
                  <c:v>12.17</c:v>
                </c:pt>
                <c:pt idx="853" formatCode="0.00">
                  <c:v>11.73</c:v>
                </c:pt>
                <c:pt idx="854" formatCode="0.00">
                  <c:v>12.92</c:v>
                </c:pt>
                <c:pt idx="855" formatCode="0.00">
                  <c:v>14.49</c:v>
                </c:pt>
                <c:pt idx="856" formatCode="0.00">
                  <c:v>12.97</c:v>
                </c:pt>
                <c:pt idx="857" formatCode="0.00">
                  <c:v>14.99</c:v>
                </c:pt>
                <c:pt idx="858" formatCode="0.00">
                  <c:v>13.83</c:v>
                </c:pt>
                <c:pt idx="859" formatCode="0.00">
                  <c:v>14.51</c:v>
                </c:pt>
                <c:pt idx="860" formatCode="0.00">
                  <c:v>15.27</c:v>
                </c:pt>
                <c:pt idx="861" formatCode="0.00">
                  <c:v>16.84</c:v>
                </c:pt>
                <c:pt idx="862" formatCode="0.00">
                  <c:v>18.450001</c:v>
                </c:pt>
                <c:pt idx="863" formatCode="0.00">
                  <c:v>18.600000000000001</c:v>
                </c:pt>
                <c:pt idx="864" formatCode="0.00">
                  <c:v>16.5</c:v>
                </c:pt>
                <c:pt idx="865" formatCode="0.00">
                  <c:v>15.51</c:v>
                </c:pt>
                <c:pt idx="866" formatCode="0.00">
                  <c:v>15.19</c:v>
                </c:pt>
                <c:pt idx="867" formatCode="0.00">
                  <c:v>13.67</c:v>
                </c:pt>
                <c:pt idx="868" formatCode="0.00">
                  <c:v>13.03</c:v>
                </c:pt>
                <c:pt idx="869" formatCode="0.00">
                  <c:v>12.97</c:v>
                </c:pt>
                <c:pt idx="870" formatCode="0.00">
                  <c:v>11.48</c:v>
                </c:pt>
                <c:pt idx="871" formatCode="0.00">
                  <c:v>13.27</c:v>
                </c:pt>
                <c:pt idx="872" formatCode="0.00">
                  <c:v>12.79</c:v>
                </c:pt>
                <c:pt idx="873" formatCode="0.00">
                  <c:v>12.28</c:v>
                </c:pt>
                <c:pt idx="874" formatCode="0.00">
                  <c:v>13</c:v>
                </c:pt>
                <c:pt idx="875" formatCode="0.00">
                  <c:v>13.92</c:v>
                </c:pt>
                <c:pt idx="876" formatCode="0.00">
                  <c:v>13.67</c:v>
                </c:pt>
                <c:pt idx="877" formatCode="0.00">
                  <c:v>12.56</c:v>
                </c:pt>
                <c:pt idx="878" formatCode="0.00">
                  <c:v>11.55</c:v>
                </c:pt>
                <c:pt idx="879" formatCode="0.00">
                  <c:v>12.62</c:v>
                </c:pt>
                <c:pt idx="880" formatCode="0.00">
                  <c:v>13.26</c:v>
                </c:pt>
                <c:pt idx="881" formatCode="0.00">
                  <c:v>14</c:v>
                </c:pt>
                <c:pt idx="882" formatCode="0.00">
                  <c:v>13.59</c:v>
                </c:pt>
                <c:pt idx="883" formatCode="0.00">
                  <c:v>14</c:v>
                </c:pt>
                <c:pt idx="884" formatCode="0.00">
                  <c:v>16.57</c:v>
                </c:pt>
                <c:pt idx="885" formatCode="0.00">
                  <c:v>17.84</c:v>
                </c:pt>
                <c:pt idx="886" formatCode="0.00">
                  <c:v>17.93</c:v>
                </c:pt>
                <c:pt idx="887" formatCode="0.00">
                  <c:v>18.91</c:v>
                </c:pt>
                <c:pt idx="888" formatCode="0.00">
                  <c:v>16.57</c:v>
                </c:pt>
                <c:pt idx="889" formatCode="0.00">
                  <c:v>16.299999</c:v>
                </c:pt>
                <c:pt idx="890" formatCode="0.00">
                  <c:v>16.139999</c:v>
                </c:pt>
                <c:pt idx="891" formatCode="0.00">
                  <c:v>16.540001</c:v>
                </c:pt>
                <c:pt idx="892" formatCode="0.00">
                  <c:v>15.51</c:v>
                </c:pt>
                <c:pt idx="893" formatCode="0.00">
                  <c:v>15.96</c:v>
                </c:pt>
                <c:pt idx="894" formatCode="0.00">
                  <c:v>16.459999</c:v>
                </c:pt>
                <c:pt idx="895" formatCode="0.00">
                  <c:v>18.399999999999999</c:v>
                </c:pt>
                <c:pt idx="896" formatCode="0.00">
                  <c:v>18.350000000000001</c:v>
                </c:pt>
                <c:pt idx="897" formatCode="0.00">
                  <c:v>18.620000999999998</c:v>
                </c:pt>
                <c:pt idx="898" formatCode="0.00">
                  <c:v>20.420000000000002</c:v>
                </c:pt>
                <c:pt idx="899" formatCode="0.00">
                  <c:v>20.389999</c:v>
                </c:pt>
                <c:pt idx="900" formatCode="0.00">
                  <c:v>21.82</c:v>
                </c:pt>
                <c:pt idx="901" formatCode="0.00">
                  <c:v>20.629999000000002</c:v>
                </c:pt>
                <c:pt idx="902" formatCode="0.00">
                  <c:v>20.780000999999999</c:v>
                </c:pt>
                <c:pt idx="903" formatCode="0.00">
                  <c:v>21.26</c:v>
                </c:pt>
                <c:pt idx="904" formatCode="0.00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-23,07%</c:v>
                </c:pt>
                <c:pt idx="1">
                  <c:v>-23,07% to -18,42%</c:v>
                </c:pt>
                <c:pt idx="2">
                  <c:v>-18,42% to -13,77%</c:v>
                </c:pt>
                <c:pt idx="3">
                  <c:v>-13,77% to -9,12%</c:v>
                </c:pt>
                <c:pt idx="4">
                  <c:v>-9,12% to -4,48%</c:v>
                </c:pt>
                <c:pt idx="5">
                  <c:v>-4,48% to 0,17%</c:v>
                </c:pt>
                <c:pt idx="6">
                  <c:v>0,17% to 4,82%</c:v>
                </c:pt>
                <c:pt idx="7">
                  <c:v>4,82% to 9,47%</c:v>
                </c:pt>
                <c:pt idx="8">
                  <c:v>9,47% to 14,12%</c:v>
                </c:pt>
                <c:pt idx="9">
                  <c:v>14,12% to 18,76%</c:v>
                </c:pt>
                <c:pt idx="10">
                  <c:v>18,76% to 23,41%</c:v>
                </c:pt>
                <c:pt idx="11">
                  <c:v>Greater than 23,41%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24</c:v>
                </c:pt>
                <c:pt idx="3">
                  <c:v>57</c:v>
                </c:pt>
                <c:pt idx="4">
                  <c:v>139</c:v>
                </c:pt>
                <c:pt idx="5">
                  <c:v>229</c:v>
                </c:pt>
                <c:pt idx="6">
                  <c:v>236</c:v>
                </c:pt>
                <c:pt idx="7">
                  <c:v>126</c:v>
                </c:pt>
                <c:pt idx="8">
                  <c:v>53</c:v>
                </c:pt>
                <c:pt idx="9">
                  <c:v>16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0F9-9501-3E02B013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05D3-7780-4A5A-A85E-1272DDDB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workbookViewId="0">
      <selection activeCell="F18" sqref="F1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4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45401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6.5277777777777782E-2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6.23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2723.0707000000002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>
        <f>Model!F41</f>
        <v>1310.7149999999999</v>
      </c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>
        <f>Model!F61+Model!F64</f>
        <v>7472.62</v>
      </c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>
        <f>C9-C10</f>
        <v>-6161.9049999999997</v>
      </c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>
        <f>C8-C9+C10</f>
        <v>8884.9757000000009</v>
      </c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4">
        <f>C6/Model!F30</f>
        <v>-29.666666666666671</v>
      </c>
      <c r="E13" s="5"/>
      <c r="J13" s="13"/>
      <c r="L13" s="5"/>
      <c r="N13" s="13"/>
    </row>
    <row r="14" spans="2:14" x14ac:dyDescent="0.25">
      <c r="B14" s="5" t="s">
        <v>50</v>
      </c>
      <c r="C14" s="54">
        <f>C6/Model!G31</f>
        <v>34.611111111111114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4">
        <f>C6/Model!H31</f>
        <v>11.754716981132075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Model!H31/Model!G31-1</f>
        <v>1.9444444444444446</v>
      </c>
      <c r="E17" s="33" t="s">
        <v>59</v>
      </c>
      <c r="L17" s="139" t="s">
        <v>139</v>
      </c>
      <c r="M17" s="140"/>
      <c r="N17" s="141"/>
    </row>
    <row r="18" spans="2:14" x14ac:dyDescent="0.25">
      <c r="B18" s="5" t="s">
        <v>73</v>
      </c>
      <c r="C18" s="54">
        <f>C14/C16</f>
        <v>34.611111111111114</v>
      </c>
      <c r="L18" s="142"/>
      <c r="M18" s="143"/>
      <c r="N18" s="144"/>
    </row>
    <row r="19" spans="2:14" x14ac:dyDescent="0.25">
      <c r="B19" s="5" t="s">
        <v>74</v>
      </c>
      <c r="C19" s="54">
        <f>C15/C17</f>
        <v>6.0452830188679236</v>
      </c>
      <c r="L19" s="142"/>
      <c r="M19" s="143"/>
      <c r="N19" s="144"/>
    </row>
    <row r="20" spans="2:14" x14ac:dyDescent="0.25">
      <c r="B20" s="5" t="s">
        <v>89</v>
      </c>
      <c r="C20" s="6">
        <f>Model!G6/Model!F5-1</f>
        <v>0.30852365421388317</v>
      </c>
      <c r="L20" s="142"/>
      <c r="M20" s="143"/>
      <c r="N20" s="144"/>
    </row>
    <row r="21" spans="2:14" x14ac:dyDescent="0.25">
      <c r="B21" s="5" t="s">
        <v>90</v>
      </c>
      <c r="C21" s="6">
        <f>Model!H6/Model!G6-1</f>
        <v>2.2267206477732726E-2</v>
      </c>
      <c r="L21" s="142"/>
      <c r="M21" s="143"/>
      <c r="N21" s="144"/>
    </row>
    <row r="22" spans="2:14" x14ac:dyDescent="0.25">
      <c r="B22" s="5" t="s">
        <v>75</v>
      </c>
      <c r="C22" s="50">
        <f>Model!F16+Model!F11</f>
        <v>118.86799999999977</v>
      </c>
      <c r="L22" s="142"/>
      <c r="M22" s="143"/>
      <c r="N22" s="144"/>
    </row>
    <row r="23" spans="2:14" x14ac:dyDescent="0.25">
      <c r="B23" s="5" t="s">
        <v>19</v>
      </c>
      <c r="C23" s="15">
        <f>Model!F16</f>
        <v>-401.85800000000023</v>
      </c>
      <c r="L23" s="142"/>
      <c r="M23" s="143"/>
      <c r="N23" s="144"/>
    </row>
    <row r="24" spans="2:14" x14ac:dyDescent="0.25">
      <c r="B24" s="5" t="s">
        <v>76</v>
      </c>
      <c r="C24" s="36">
        <f>C12/C23</f>
        <v>-22.109739509976151</v>
      </c>
      <c r="L24" s="142"/>
      <c r="M24" s="143"/>
      <c r="N24" s="144"/>
    </row>
    <row r="25" spans="2:14" x14ac:dyDescent="0.25">
      <c r="B25" s="5" t="s">
        <v>91</v>
      </c>
      <c r="C25" s="36">
        <f>(Model!F64+Model!F65)/Model!F69</f>
        <v>-9.8584456579749435</v>
      </c>
      <c r="E25" t="s">
        <v>77</v>
      </c>
      <c r="L25" s="142"/>
      <c r="M25" s="143"/>
      <c r="N25" s="144"/>
    </row>
    <row r="26" spans="2:14" x14ac:dyDescent="0.25">
      <c r="B26" s="74" t="s">
        <v>92</v>
      </c>
      <c r="C26" s="75">
        <f>(Model!F13+Model!F11)/-Model!F14</f>
        <v>1.2486729512285588</v>
      </c>
      <c r="L26" s="145"/>
      <c r="M26" s="146"/>
      <c r="N26" s="147"/>
    </row>
    <row r="27" spans="2:14" x14ac:dyDescent="0.25">
      <c r="B27" s="5" t="s">
        <v>93</v>
      </c>
      <c r="C27" s="36">
        <f>Model!F46/Model!F63</f>
        <v>1.3992968594262518</v>
      </c>
    </row>
    <row r="28" spans="2:14" x14ac:dyDescent="0.25">
      <c r="B28" s="5" t="s">
        <v>94</v>
      </c>
      <c r="C28" s="36">
        <f>(Model!F41+Model!F43)/Model!F63</f>
        <v>1.2714068248128885</v>
      </c>
    </row>
    <row r="29" spans="2:14" x14ac:dyDescent="0.25">
      <c r="B29" s="5" t="s">
        <v>95</v>
      </c>
      <c r="C29" s="77">
        <f>(Model!F46-Model!F63)/Model!F56</f>
        <v>5.2558510988491978E-2</v>
      </c>
    </row>
    <row r="30" spans="2:14" x14ac:dyDescent="0.25">
      <c r="B30" s="5" t="s">
        <v>96</v>
      </c>
      <c r="C30" s="36">
        <f>(Model!F56-Model!F68)/Main!C7</f>
        <v>-1.8113294744789443</v>
      </c>
    </row>
    <row r="31" spans="2:14" x14ac:dyDescent="0.25">
      <c r="B31" s="5" t="s">
        <v>97</v>
      </c>
      <c r="C31" s="36">
        <f>Model!F5/Model!F56</f>
        <v>0.45026995346600501</v>
      </c>
    </row>
    <row r="32" spans="2:14" x14ac:dyDescent="0.25">
      <c r="B32" s="5" t="s">
        <v>98</v>
      </c>
      <c r="C32" s="36">
        <f>Model!F19/Model!F56</f>
        <v>-3.3101204044459695E-2</v>
      </c>
    </row>
    <row r="33" spans="2:9" x14ac:dyDescent="0.25">
      <c r="B33" s="5" t="s">
        <v>99</v>
      </c>
      <c r="C33" s="36">
        <f>Model!F19/Model!F69</f>
        <v>0.3509916354079986</v>
      </c>
    </row>
    <row r="34" spans="2:9" x14ac:dyDescent="0.25">
      <c r="B34" s="22" t="s">
        <v>100</v>
      </c>
      <c r="C34" s="76"/>
    </row>
    <row r="37" spans="2:9" x14ac:dyDescent="0.25">
      <c r="E37" s="67"/>
    </row>
    <row r="38" spans="2:9" x14ac:dyDescent="0.25">
      <c r="E38" s="65"/>
      <c r="F38" s="65"/>
      <c r="G38" s="66"/>
      <c r="H38" s="66"/>
      <c r="I38" s="66"/>
    </row>
    <row r="39" spans="2:9" x14ac:dyDescent="0.25">
      <c r="E39" s="65"/>
      <c r="F39" s="65"/>
      <c r="G39" s="66"/>
      <c r="H39" s="66"/>
      <c r="I39" s="66"/>
    </row>
    <row r="40" spans="2:9" x14ac:dyDescent="0.25">
      <c r="E40" s="65"/>
      <c r="F40" s="65"/>
      <c r="G40" s="66"/>
      <c r="H40" s="66"/>
      <c r="I40" s="66"/>
    </row>
    <row r="41" spans="2:9" x14ac:dyDescent="0.25">
      <c r="E41" s="65"/>
      <c r="F41" s="65"/>
      <c r="G41" s="66"/>
      <c r="H41" s="66"/>
      <c r="I41" s="66"/>
    </row>
    <row r="42" spans="2:9" x14ac:dyDescent="0.25">
      <c r="E42" s="65"/>
      <c r="F42" s="65"/>
      <c r="G42" s="66"/>
      <c r="H42" s="66"/>
      <c r="I42" s="66"/>
    </row>
    <row r="43" spans="2:9" x14ac:dyDescent="0.25">
      <c r="E43" s="65"/>
      <c r="F43" s="65"/>
      <c r="G43" s="66"/>
      <c r="H43" s="66"/>
      <c r="I43" s="66"/>
    </row>
    <row r="44" spans="2:9" x14ac:dyDescent="0.25">
      <c r="E44" s="65"/>
      <c r="F44" s="65"/>
      <c r="G44" s="66"/>
      <c r="H44" s="66"/>
      <c r="I44" s="66"/>
    </row>
    <row r="45" spans="2:9" x14ac:dyDescent="0.25">
      <c r="E45" s="65"/>
      <c r="F45" s="65"/>
      <c r="G45" s="66"/>
      <c r="H45" s="66"/>
      <c r="I45" s="66"/>
    </row>
    <row r="46" spans="2:9" x14ac:dyDescent="0.25">
      <c r="E46" s="65"/>
      <c r="F46" s="65"/>
      <c r="G46" s="66"/>
      <c r="H46" s="66"/>
      <c r="I46" s="66"/>
    </row>
    <row r="47" spans="2:9" x14ac:dyDescent="0.25">
      <c r="E47" s="65"/>
      <c r="F47" s="65"/>
      <c r="G47" s="66"/>
      <c r="H47" s="66"/>
      <c r="I47" s="66"/>
    </row>
    <row r="48" spans="2:9" x14ac:dyDescent="0.25">
      <c r="E48" s="62"/>
      <c r="F48" s="63"/>
      <c r="G48" s="63"/>
      <c r="H48" s="63"/>
      <c r="I48" s="63"/>
    </row>
    <row r="49" spans="5:9" x14ac:dyDescent="0.25">
      <c r="E49" s="65"/>
      <c r="F49" s="65"/>
      <c r="G49" s="66"/>
      <c r="H49" s="66"/>
      <c r="I49" s="66"/>
    </row>
    <row r="50" spans="5:9" x14ac:dyDescent="0.25">
      <c r="E50" s="62"/>
      <c r="F50" s="63"/>
      <c r="G50" s="63"/>
    </row>
    <row r="51" spans="5:9" x14ac:dyDescent="0.25">
      <c r="E51" s="62"/>
      <c r="F51" s="63"/>
      <c r="G51" s="63"/>
    </row>
    <row r="52" spans="5:9" x14ac:dyDescent="0.25">
      <c r="E52" s="62"/>
      <c r="F52" s="63"/>
      <c r="G52" s="63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66" sqref="H66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D5-D4</f>
        <v>1675.9</v>
      </c>
      <c r="E3" s="10">
        <f>1076.398</f>
        <v>1076.3979999999999</v>
      </c>
      <c r="F3" s="15">
        <v>3077.3119999999999</v>
      </c>
    </row>
    <row r="4" spans="1:24" x14ac:dyDescent="0.25">
      <c r="A4" t="s">
        <v>165</v>
      </c>
      <c r="B4" s="10"/>
      <c r="C4" s="10"/>
      <c r="D4" s="10">
        <v>336.1</v>
      </c>
      <c r="E4" s="10">
        <f>116.522+85.518+71.509</f>
        <v>273.54900000000004</v>
      </c>
      <c r="F4" s="15">
        <f>338.224+208.885+150.826</f>
        <v>697.93499999999995</v>
      </c>
    </row>
    <row r="5" spans="1:24" s="1" customFormat="1" x14ac:dyDescent="0.25">
      <c r="A5" s="1" t="s">
        <v>17</v>
      </c>
      <c r="B5" s="11"/>
      <c r="C5" s="11">
        <v>1727</v>
      </c>
      <c r="D5" s="11">
        <v>2012</v>
      </c>
      <c r="E5" s="11">
        <f>E3+E4</f>
        <v>1349.9469999999999</v>
      </c>
      <c r="F5" s="14">
        <f>F3+F4</f>
        <v>3775.2469999999998</v>
      </c>
      <c r="G5" s="44"/>
      <c r="H5" s="4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4"/>
      <c r="W5" s="11"/>
    </row>
    <row r="6" spans="1:24" x14ac:dyDescent="0.25">
      <c r="A6" s="9" t="s">
        <v>69</v>
      </c>
      <c r="B6" s="10"/>
      <c r="C6" s="10"/>
      <c r="D6" s="10"/>
      <c r="E6" s="10"/>
      <c r="F6" s="15"/>
      <c r="G6" s="43">
        <v>4940</v>
      </c>
      <c r="H6" s="43">
        <v>5050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"/>
      <c r="W6" s="10"/>
      <c r="X6" s="41"/>
    </row>
    <row r="7" spans="1:24" s="1" customFormat="1" x14ac:dyDescent="0.25">
      <c r="A7" t="s">
        <v>151</v>
      </c>
      <c r="B7" s="11"/>
      <c r="C7" s="10">
        <v>2668</v>
      </c>
      <c r="D7" s="10">
        <v>2589</v>
      </c>
      <c r="E7" s="10">
        <v>912.83900000000006</v>
      </c>
      <c r="F7" s="15">
        <v>2034.848</v>
      </c>
      <c r="G7" s="44"/>
      <c r="H7" s="4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</row>
    <row r="8" spans="1:24" s="1" customFormat="1" x14ac:dyDescent="0.25">
      <c r="A8" t="s">
        <v>165</v>
      </c>
      <c r="B8" s="10"/>
      <c r="C8" s="10"/>
      <c r="D8" s="10"/>
      <c r="E8" s="10">
        <f>46.199+82+22.419</f>
        <v>150.61800000000002</v>
      </c>
      <c r="F8" s="15">
        <f>87.637+163.492+76.704</f>
        <v>327.83299999999997</v>
      </c>
      <c r="G8" s="41"/>
      <c r="H8" s="4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s="1" customFormat="1" x14ac:dyDescent="0.25">
      <c r="A9" t="s">
        <v>157</v>
      </c>
      <c r="B9" s="10"/>
      <c r="C9" s="10"/>
      <c r="D9" s="10"/>
      <c r="E9" s="10">
        <v>423.22500000000002</v>
      </c>
      <c r="F9" s="15">
        <v>488.12700000000001</v>
      </c>
      <c r="G9" s="41"/>
      <c r="H9" s="4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s="1" customFormat="1" x14ac:dyDescent="0.25">
      <c r="A10" t="s">
        <v>27</v>
      </c>
      <c r="B10" s="10"/>
      <c r="C10" s="10"/>
      <c r="D10" s="10"/>
      <c r="E10" s="10">
        <f>28.894+15.585+32.785+22.662</f>
        <v>99.925999999999988</v>
      </c>
      <c r="F10" s="15">
        <f>42.451+43.944+1.202+22.67</f>
        <v>110.26700000000001</v>
      </c>
      <c r="G10" s="41"/>
      <c r="H10" s="4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s="1" customFormat="1" x14ac:dyDescent="0.25">
      <c r="A11" t="s">
        <v>24</v>
      </c>
      <c r="B11" s="10"/>
      <c r="C11" s="10"/>
      <c r="D11" s="10"/>
      <c r="E11" s="10">
        <v>466.49200000000002</v>
      </c>
      <c r="F11" s="15">
        <v>520.726</v>
      </c>
      <c r="G11" s="41"/>
      <c r="H11" s="4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4" s="1" customFormat="1" x14ac:dyDescent="0.25">
      <c r="A12" t="s">
        <v>166</v>
      </c>
      <c r="B12" s="10"/>
      <c r="C12" s="10"/>
      <c r="D12" s="10"/>
      <c r="E12" s="10">
        <v>39.981999999999999</v>
      </c>
      <c r="F12" s="15">
        <v>228.43700000000001</v>
      </c>
      <c r="G12" s="41"/>
      <c r="H12" s="4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s="1" customFormat="1" x14ac:dyDescent="0.25">
      <c r="A13" s="1" t="s">
        <v>23</v>
      </c>
      <c r="B13" s="11">
        <f>B5-B7-B8-B9-B10-B11-B12</f>
        <v>0</v>
      </c>
      <c r="C13" s="11">
        <f>C5-C7-C8-C9-C10-C11-C12</f>
        <v>-941</v>
      </c>
      <c r="D13" s="11">
        <f>D5-D7-D8-D9-D10-D11-D12</f>
        <v>-577</v>
      </c>
      <c r="E13" s="11">
        <f>E5-E7-E8-E9-E10-E11-E12</f>
        <v>-743.13500000000022</v>
      </c>
      <c r="F13" s="14">
        <f>F5-F7-F8-F9-F10-F11-F12</f>
        <v>65.008999999999787</v>
      </c>
      <c r="G13" s="11">
        <f>G5-G7</f>
        <v>0</v>
      </c>
      <c r="H13" s="11">
        <f>H5-H7</f>
        <v>0</v>
      </c>
      <c r="K13" s="11">
        <f t="shared" ref="K13:V13" si="0">K5-K7</f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0</v>
      </c>
      <c r="P13" s="11">
        <f t="shared" si="0"/>
        <v>0</v>
      </c>
      <c r="Q13" s="11">
        <f t="shared" si="0"/>
        <v>0</v>
      </c>
      <c r="R13" s="11">
        <f t="shared" si="0"/>
        <v>0</v>
      </c>
      <c r="S13" s="11">
        <f t="shared" si="0"/>
        <v>0</v>
      </c>
      <c r="T13" s="11">
        <f t="shared" si="0"/>
        <v>0</v>
      </c>
      <c r="U13" s="11">
        <f t="shared" si="0"/>
        <v>0</v>
      </c>
      <c r="V13" s="11">
        <f t="shared" si="0"/>
        <v>0</v>
      </c>
    </row>
    <row r="14" spans="1:24" x14ac:dyDescent="0.25">
      <c r="A14" t="s">
        <v>71</v>
      </c>
      <c r="B14" s="10"/>
      <c r="C14" s="10"/>
      <c r="D14" s="10"/>
      <c r="E14" s="10">
        <f>26.458-376.722</f>
        <v>-350.26400000000001</v>
      </c>
      <c r="F14" s="15">
        <f>23.305-492.391</f>
        <v>-469.08600000000001</v>
      </c>
      <c r="G14" s="41">
        <v>-400</v>
      </c>
      <c r="H14" s="41">
        <v>-400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27</v>
      </c>
      <c r="B15" s="10"/>
      <c r="C15" s="10"/>
      <c r="D15" s="10"/>
      <c r="E15" s="10">
        <f>-6.396+3.904+3.93</f>
        <v>1.4380000000000002</v>
      </c>
      <c r="F15" s="15">
        <f>-4.372+2.232+2.748+1.611</f>
        <v>2.2190000000000003</v>
      </c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19</v>
      </c>
      <c r="B16" s="11">
        <f t="shared" ref="B16:E16" si="1">B13+B14+B15</f>
        <v>0</v>
      </c>
      <c r="C16" s="11">
        <f t="shared" si="1"/>
        <v>-941</v>
      </c>
      <c r="D16" s="11">
        <f t="shared" si="1"/>
        <v>-577</v>
      </c>
      <c r="E16" s="11">
        <f t="shared" si="1"/>
        <v>-1091.9610000000002</v>
      </c>
      <c r="F16" s="14">
        <f>F13+F14+F15</f>
        <v>-401.85800000000023</v>
      </c>
      <c r="G16" s="11">
        <f>G13+G14+G15</f>
        <v>-400</v>
      </c>
      <c r="H16" s="11">
        <f>H13+H14+H15</f>
        <v>-400</v>
      </c>
      <c r="K16" s="11">
        <f t="shared" ref="K16:V16" si="2">K13+K14+K15</f>
        <v>0</v>
      </c>
      <c r="L16" s="11">
        <f t="shared" si="2"/>
        <v>0</v>
      </c>
      <c r="M16" s="11">
        <f t="shared" si="2"/>
        <v>0</v>
      </c>
      <c r="N16" s="11">
        <f t="shared" si="2"/>
        <v>0</v>
      </c>
      <c r="O16" s="11">
        <f t="shared" si="2"/>
        <v>0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4">
        <f t="shared" si="2"/>
        <v>0</v>
      </c>
    </row>
    <row r="17" spans="1:24" s="1" customFormat="1" x14ac:dyDescent="0.25">
      <c r="A17" t="s">
        <v>20</v>
      </c>
      <c r="B17" s="10"/>
      <c r="C17" s="10"/>
      <c r="D17" s="10"/>
      <c r="E17" s="10">
        <v>-5.2359999999999998</v>
      </c>
      <c r="F17" s="15">
        <v>35.914000000000001</v>
      </c>
      <c r="G17" s="11"/>
      <c r="H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</row>
    <row r="18" spans="1:24" x14ac:dyDescent="0.25">
      <c r="A18" t="s">
        <v>158</v>
      </c>
      <c r="B18" s="10"/>
      <c r="C18" s="10">
        <v>-191</v>
      </c>
      <c r="D18" s="10">
        <v>-144</v>
      </c>
      <c r="E18" s="10">
        <v>166.64099999999999</v>
      </c>
      <c r="F18" s="15">
        <v>88.41</v>
      </c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s="1" customFormat="1" x14ac:dyDescent="0.25">
      <c r="A19" s="1" t="s">
        <v>21</v>
      </c>
      <c r="B19" s="11"/>
      <c r="C19" s="11">
        <f t="shared" ref="C19:E19" si="3">C16+C17+C18</f>
        <v>-1132</v>
      </c>
      <c r="D19" s="11">
        <f t="shared" si="3"/>
        <v>-721</v>
      </c>
      <c r="E19" s="11">
        <f t="shared" si="3"/>
        <v>-930.55600000000038</v>
      </c>
      <c r="F19" s="14">
        <f>F16+F17+F18</f>
        <v>-277.53400000000022</v>
      </c>
      <c r="G19" s="61">
        <f>G31*G29</f>
        <v>237.95999999999998</v>
      </c>
      <c r="H19" s="61">
        <f>H31*H29</f>
        <v>700.66000000000008</v>
      </c>
      <c r="K19" s="11">
        <f>K16-K17-K18</f>
        <v>0</v>
      </c>
      <c r="L19" s="11">
        <f t="shared" ref="L19:V19" si="4">L16-L17-L18</f>
        <v>0</v>
      </c>
      <c r="M19" s="11">
        <f t="shared" si="4"/>
        <v>0</v>
      </c>
      <c r="N19" s="11">
        <f t="shared" si="4"/>
        <v>0</v>
      </c>
      <c r="O19" s="11">
        <f t="shared" si="4"/>
        <v>0</v>
      </c>
      <c r="P19" s="11">
        <f t="shared" si="4"/>
        <v>0</v>
      </c>
      <c r="Q19" s="11">
        <f t="shared" si="4"/>
        <v>0</v>
      </c>
      <c r="R19" s="11">
        <f t="shared" si="4"/>
        <v>0</v>
      </c>
      <c r="S19" s="11">
        <f t="shared" si="4"/>
        <v>0</v>
      </c>
      <c r="T19" s="11">
        <f t="shared" si="4"/>
        <v>0</v>
      </c>
      <c r="U19" s="11">
        <f t="shared" si="4"/>
        <v>0</v>
      </c>
      <c r="V19" s="11">
        <f t="shared" si="4"/>
        <v>0</v>
      </c>
      <c r="W19" s="11">
        <f>W16-W17-W18</f>
        <v>0</v>
      </c>
      <c r="X19" s="11"/>
    </row>
    <row r="20" spans="1:24" s="1" customFormat="1" x14ac:dyDescent="0.25">
      <c r="A20" t="s">
        <v>20</v>
      </c>
      <c r="B20" s="10"/>
      <c r="C20" s="70">
        <v>-2.9129999999999998</v>
      </c>
      <c r="D20" s="70">
        <v>2.8849999999999998</v>
      </c>
      <c r="E20" s="70">
        <v>5.2359999999999998</v>
      </c>
      <c r="F20" s="15"/>
      <c r="G20" s="61"/>
      <c r="H20" s="6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1"/>
      <c r="X20" s="11"/>
    </row>
    <row r="21" spans="1:24" s="1" customFormat="1" x14ac:dyDescent="0.25">
      <c r="A21" t="s">
        <v>159</v>
      </c>
      <c r="B21" s="10"/>
      <c r="C21" s="70">
        <v>516.97</v>
      </c>
      <c r="D21" s="70">
        <v>376.12799999999999</v>
      </c>
      <c r="E21" s="70">
        <v>348.82600000000002</v>
      </c>
      <c r="F21" s="15"/>
      <c r="G21" s="61"/>
      <c r="H21" s="6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1"/>
      <c r="X21" s="11"/>
    </row>
    <row r="22" spans="1:24" s="1" customFormat="1" x14ac:dyDescent="0.25">
      <c r="A22" t="s">
        <v>160</v>
      </c>
      <c r="B22" s="10"/>
      <c r="C22" s="70">
        <v>47.232999999999997</v>
      </c>
      <c r="D22" s="70">
        <v>30.57</v>
      </c>
      <c r="E22" s="70">
        <v>39.979999999999997</v>
      </c>
      <c r="F22" s="15"/>
      <c r="G22" s="61"/>
      <c r="H22" s="6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1"/>
      <c r="X22" s="11"/>
    </row>
    <row r="23" spans="1:24" s="1" customFormat="1" x14ac:dyDescent="0.25">
      <c r="A23" t="s">
        <v>24</v>
      </c>
      <c r="B23" s="10"/>
      <c r="C23" s="70">
        <v>618.53</v>
      </c>
      <c r="D23" s="70">
        <v>579.84699999999998</v>
      </c>
      <c r="E23" s="70">
        <v>521.93899999999996</v>
      </c>
      <c r="F23" s="15"/>
      <c r="G23" s="61"/>
      <c r="H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1"/>
      <c r="X23" s="11"/>
    </row>
    <row r="24" spans="1:24" s="1" customFormat="1" x14ac:dyDescent="0.25">
      <c r="A24" t="s">
        <v>161</v>
      </c>
      <c r="B24" s="10"/>
      <c r="C24" s="70">
        <v>54.3</v>
      </c>
      <c r="D24" s="70">
        <v>67.95</v>
      </c>
      <c r="E24" s="70">
        <v>71.808999999999997</v>
      </c>
      <c r="F24" s="15"/>
      <c r="G24" s="61"/>
      <c r="H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1"/>
      <c r="X24" s="11"/>
    </row>
    <row r="25" spans="1:24" s="1" customFormat="1" x14ac:dyDescent="0.25">
      <c r="A25" t="s">
        <v>27</v>
      </c>
      <c r="B25" s="10"/>
      <c r="C25" s="70">
        <f>25.61+1.322+3.19+12.89</f>
        <v>43.012</v>
      </c>
      <c r="D25" s="70">
        <f>30.67+4.15+2.848+26.37</f>
        <v>64.037999999999997</v>
      </c>
      <c r="E25" s="70">
        <f>15.58+2.318+28.89</f>
        <v>46.787999999999997</v>
      </c>
      <c r="F25" s="15"/>
      <c r="G25" s="61"/>
      <c r="H25" s="6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1"/>
      <c r="X25" s="11"/>
    </row>
    <row r="26" spans="1:24" s="1" customFormat="1" x14ac:dyDescent="0.25">
      <c r="A26" s="1" t="s">
        <v>162</v>
      </c>
      <c r="B26" s="11"/>
      <c r="C26" s="71">
        <f>C19+SUM(C20:C25)</f>
        <v>145.13199999999983</v>
      </c>
      <c r="D26" s="71">
        <f>D19+SUM(D20:D25)</f>
        <v>400.41799999999989</v>
      </c>
      <c r="E26" s="71">
        <f>E19+SUM(E20:E25)</f>
        <v>104.02199999999959</v>
      </c>
      <c r="F26" s="14"/>
      <c r="G26" s="61"/>
      <c r="H26" s="6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1"/>
      <c r="X26" s="11"/>
    </row>
    <row r="27" spans="1:24" s="1" customFormat="1" x14ac:dyDescent="0.25">
      <c r="A27" t="s">
        <v>163</v>
      </c>
      <c r="B27" s="10"/>
      <c r="C27" s="70">
        <v>73.013999999999996</v>
      </c>
      <c r="D27" s="70">
        <v>70.180000000000007</v>
      </c>
      <c r="E27" s="70">
        <v>63.146999999999998</v>
      </c>
      <c r="F27" s="15"/>
      <c r="G27" s="61"/>
      <c r="H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1"/>
      <c r="X27" s="11"/>
    </row>
    <row r="28" spans="1:24" s="1" customFormat="1" x14ac:dyDescent="0.25">
      <c r="A28" s="1" t="s">
        <v>164</v>
      </c>
      <c r="B28" s="11"/>
      <c r="C28" s="71">
        <f>C26+C27</f>
        <v>218.14599999999984</v>
      </c>
      <c r="D28" s="71">
        <f>D26+D27</f>
        <v>470.5979999999999</v>
      </c>
      <c r="E28" s="71">
        <f>E26+E27</f>
        <v>167.16899999999958</v>
      </c>
      <c r="F28" s="14"/>
      <c r="G28" s="61"/>
      <c r="H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1"/>
      <c r="X28" s="11"/>
    </row>
    <row r="29" spans="1:24" x14ac:dyDescent="0.25">
      <c r="A29" t="s">
        <v>1</v>
      </c>
      <c r="B29" s="10"/>
      <c r="C29" s="10"/>
      <c r="D29" s="10"/>
      <c r="E29" s="10"/>
      <c r="F29" s="15">
        <f>F19/F30</f>
        <v>1321.5904761904774</v>
      </c>
      <c r="G29" s="10">
        <v>1322</v>
      </c>
      <c r="H29" s="41">
        <v>1322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  <c r="W29" s="10"/>
      <c r="X29" s="10"/>
    </row>
    <row r="30" spans="1:24" s="1" customFormat="1" x14ac:dyDescent="0.25">
      <c r="A30" s="1" t="s">
        <v>22</v>
      </c>
      <c r="B30" s="2"/>
      <c r="C30" s="2"/>
      <c r="D30" s="2"/>
      <c r="E30" s="2">
        <v>-0.66900000000000004</v>
      </c>
      <c r="F30" s="35">
        <v>-0.21</v>
      </c>
      <c r="G30" s="68"/>
      <c r="H30" s="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2"/>
      <c r="X30" s="52"/>
    </row>
    <row r="31" spans="1:24" s="1" customFormat="1" x14ac:dyDescent="0.25">
      <c r="A31" s="9" t="s">
        <v>68</v>
      </c>
      <c r="B31" s="2"/>
      <c r="C31" s="2"/>
      <c r="D31" s="2"/>
      <c r="E31" s="2"/>
      <c r="F31" s="35"/>
      <c r="G31" s="45">
        <v>0.18</v>
      </c>
      <c r="H31" s="46">
        <v>0.53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  <c r="W31" s="52"/>
      <c r="X31" s="52"/>
    </row>
    <row r="32" spans="1:24" s="1" customFormat="1" x14ac:dyDescent="0.25">
      <c r="A32" t="s">
        <v>33</v>
      </c>
      <c r="B32" s="3"/>
      <c r="C32" s="3">
        <f>1-C7/C5</f>
        <v>-0.54487550665894613</v>
      </c>
      <c r="D32" s="3">
        <f>1-D7/D5</f>
        <v>-0.28677932405566597</v>
      </c>
      <c r="E32" s="40">
        <f>1-(E7+E8)/E5</f>
        <v>0.2122231465383454</v>
      </c>
      <c r="F32" s="6">
        <f>1-(F7+F8)/F5</f>
        <v>0.37416518707252788</v>
      </c>
      <c r="G32" s="47"/>
      <c r="H32" s="47"/>
      <c r="K32" s="3" t="e">
        <f t="shared" ref="K32:V32" si="5">1-K7/K5</f>
        <v>#DIV/0!</v>
      </c>
      <c r="L32" s="3" t="e">
        <f t="shared" si="5"/>
        <v>#DIV/0!</v>
      </c>
      <c r="M32" s="3" t="e">
        <f t="shared" si="5"/>
        <v>#DIV/0!</v>
      </c>
      <c r="N32" s="3" t="e">
        <f t="shared" si="5"/>
        <v>#DIV/0!</v>
      </c>
      <c r="O32" s="3" t="e">
        <f t="shared" si="5"/>
        <v>#DIV/0!</v>
      </c>
      <c r="P32" s="3" t="e">
        <f t="shared" si="5"/>
        <v>#DIV/0!</v>
      </c>
      <c r="Q32" s="3" t="e">
        <f t="shared" si="5"/>
        <v>#DIV/0!</v>
      </c>
      <c r="R32" s="3" t="e">
        <f t="shared" si="5"/>
        <v>#DIV/0!</v>
      </c>
      <c r="S32" s="3" t="e">
        <f t="shared" si="5"/>
        <v>#DIV/0!</v>
      </c>
      <c r="T32" s="3" t="e">
        <f t="shared" si="5"/>
        <v>#DIV/0!</v>
      </c>
      <c r="U32" s="3" t="e">
        <f t="shared" si="5"/>
        <v>#DIV/0!</v>
      </c>
      <c r="V32" s="6" t="e">
        <f t="shared" si="5"/>
        <v>#DIV/0!</v>
      </c>
    </row>
    <row r="33" spans="1:24" x14ac:dyDescent="0.25">
      <c r="A33" t="s">
        <v>34</v>
      </c>
      <c r="B33" s="4"/>
      <c r="C33" s="4">
        <f>C19/C5</f>
        <v>-0.65547191661841342</v>
      </c>
      <c r="D33" s="4">
        <f>D19/D5</f>
        <v>-0.35834990059642147</v>
      </c>
      <c r="E33" s="4">
        <f>E19/E5</f>
        <v>-0.68932780323968312</v>
      </c>
      <c r="F33" s="7">
        <f>F19/F5</f>
        <v>-7.351413033372392E-2</v>
      </c>
      <c r="G33" s="48">
        <f>G19/G6</f>
        <v>4.8170040485829957E-2</v>
      </c>
      <c r="H33" s="48">
        <f>H19/H6</f>
        <v>0.13874455445544556</v>
      </c>
      <c r="K33" s="4" t="e">
        <f t="shared" ref="K33:V33" si="6">K19/K5</f>
        <v>#DIV/0!</v>
      </c>
      <c r="L33" s="4" t="e">
        <f t="shared" si="6"/>
        <v>#DIV/0!</v>
      </c>
      <c r="M33" s="4" t="e">
        <f t="shared" si="6"/>
        <v>#DIV/0!</v>
      </c>
      <c r="N33" s="4" t="e">
        <f t="shared" si="6"/>
        <v>#DIV/0!</v>
      </c>
      <c r="O33" s="4" t="e">
        <f t="shared" si="6"/>
        <v>#DIV/0!</v>
      </c>
      <c r="P33" s="4" t="e">
        <f t="shared" si="6"/>
        <v>#DIV/0!</v>
      </c>
      <c r="Q33" s="4" t="e">
        <f t="shared" si="6"/>
        <v>#DIV/0!</v>
      </c>
      <c r="R33" s="4" t="e">
        <f t="shared" si="6"/>
        <v>#DIV/0!</v>
      </c>
      <c r="S33" s="4" t="e">
        <f t="shared" si="6"/>
        <v>#DIV/0!</v>
      </c>
      <c r="T33" s="4" t="e">
        <f t="shared" si="6"/>
        <v>#DIV/0!</v>
      </c>
      <c r="U33" s="4" t="e">
        <f t="shared" si="6"/>
        <v>#DIV/0!</v>
      </c>
      <c r="V33" s="7" t="e">
        <f t="shared" si="6"/>
        <v>#DIV/0!</v>
      </c>
    </row>
    <row r="34" spans="1:24" x14ac:dyDescent="0.25">
      <c r="A34" t="s">
        <v>35</v>
      </c>
      <c r="B34" s="3"/>
      <c r="C34" s="3"/>
      <c r="D34" s="3">
        <f>D5/C5-1</f>
        <v>0.16502605674580195</v>
      </c>
      <c r="E34" s="40">
        <f>E5/D5-1</f>
        <v>-0.32905218687872773</v>
      </c>
      <c r="F34" s="6">
        <f>F5/E5-1</f>
        <v>1.7965890512738651</v>
      </c>
      <c r="G34" s="49">
        <f>G6/F5-1</f>
        <v>0.30852365421388317</v>
      </c>
      <c r="H34" s="49">
        <f>H6/G6-1</f>
        <v>2.2267206477732726E-2</v>
      </c>
      <c r="K34" s="4"/>
      <c r="L34" s="4"/>
      <c r="M34" s="4"/>
      <c r="N34" s="4"/>
      <c r="O34" s="4" t="e">
        <f t="shared" ref="O34:V34" si="7">O5/K5-1</f>
        <v>#DIV/0!</v>
      </c>
      <c r="P34" s="4" t="e">
        <f t="shared" si="7"/>
        <v>#DIV/0!</v>
      </c>
      <c r="Q34" s="4" t="e">
        <f t="shared" si="7"/>
        <v>#DIV/0!</v>
      </c>
      <c r="R34" s="4" t="e">
        <f t="shared" si="7"/>
        <v>#DIV/0!</v>
      </c>
      <c r="S34" s="4" t="e">
        <f t="shared" si="7"/>
        <v>#DIV/0!</v>
      </c>
      <c r="T34" s="4" t="e">
        <f t="shared" si="7"/>
        <v>#DIV/0!</v>
      </c>
      <c r="U34" s="4" t="e">
        <f t="shared" si="7"/>
        <v>#DIV/0!</v>
      </c>
      <c r="V34" s="7" t="e">
        <f t="shared" si="7"/>
        <v>#DIV/0!</v>
      </c>
      <c r="W34" s="37" t="e">
        <f>W6/S5-1</f>
        <v>#DIV/0!</v>
      </c>
      <c r="X34" s="37" t="e">
        <f>X6/T5-1</f>
        <v>#DIV/0!</v>
      </c>
    </row>
    <row r="35" spans="1:24" x14ac:dyDescent="0.25">
      <c r="A35" t="s">
        <v>39</v>
      </c>
      <c r="B35" s="3"/>
      <c r="C35" s="3"/>
      <c r="D35" s="3">
        <f>-(D19/C19-1)</f>
        <v>0.36307420494699649</v>
      </c>
      <c r="E35" s="40">
        <f>E19/D19-1</f>
        <v>0.29064632454923767</v>
      </c>
      <c r="F35" s="6">
        <f>F19/E19-1</f>
        <v>-0.70175464990822678</v>
      </c>
      <c r="G35" s="60"/>
      <c r="H35" s="60"/>
      <c r="K35" s="4"/>
      <c r="L35" s="4"/>
      <c r="M35" s="4"/>
      <c r="N35" s="4"/>
      <c r="O35" s="4" t="e">
        <f t="shared" ref="O35:W35" si="8">O19/K19-1</f>
        <v>#DIV/0!</v>
      </c>
      <c r="P35" s="4" t="e">
        <f t="shared" si="8"/>
        <v>#DIV/0!</v>
      </c>
      <c r="Q35" s="4" t="e">
        <f t="shared" si="8"/>
        <v>#DIV/0!</v>
      </c>
      <c r="R35" s="4" t="e">
        <f t="shared" si="8"/>
        <v>#DIV/0!</v>
      </c>
      <c r="S35" s="4" t="e">
        <f t="shared" si="8"/>
        <v>#DIV/0!</v>
      </c>
      <c r="T35" s="4" t="e">
        <f t="shared" si="8"/>
        <v>#DIV/0!</v>
      </c>
      <c r="U35" s="4" t="e">
        <f t="shared" si="8"/>
        <v>#DIV/0!</v>
      </c>
      <c r="V35" s="7" t="e">
        <f t="shared" si="8"/>
        <v>#DIV/0!</v>
      </c>
      <c r="W35" s="4" t="e">
        <f t="shared" si="8"/>
        <v>#DIV/0!</v>
      </c>
    </row>
    <row r="36" spans="1:24" x14ac:dyDescent="0.25">
      <c r="A36" t="s">
        <v>85</v>
      </c>
      <c r="B36" s="72"/>
      <c r="C36" s="55">
        <f>C14/C5</f>
        <v>0</v>
      </c>
      <c r="D36" s="55">
        <f>D14/D5</f>
        <v>0</v>
      </c>
      <c r="E36" s="55">
        <f>-E14/E5</f>
        <v>0.25946500121856636</v>
      </c>
      <c r="F36" s="56">
        <f>-F14/F5</f>
        <v>0.12425306211752503</v>
      </c>
      <c r="G36" s="55">
        <f>G14/G6</f>
        <v>-8.0971659919028341E-2</v>
      </c>
      <c r="H36" s="55">
        <f>H14/H6</f>
        <v>-7.9207920792079209E-2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4" x14ac:dyDescent="0.25">
      <c r="A37" t="s">
        <v>86</v>
      </c>
      <c r="B37" s="73"/>
      <c r="C37" s="57">
        <f t="shared" ref="C37:F37" si="9">-C14/C13</f>
        <v>0</v>
      </c>
      <c r="D37" s="57">
        <f t="shared" si="9"/>
        <v>0</v>
      </c>
      <c r="E37" s="57">
        <f t="shared" si="9"/>
        <v>-0.4713329341236786</v>
      </c>
      <c r="F37" s="56">
        <f t="shared" si="9"/>
        <v>7.2157085941946741</v>
      </c>
      <c r="G37" s="55"/>
      <c r="H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4" s="1" customFormat="1" x14ac:dyDescent="0.25">
      <c r="A40" s="1" t="s">
        <v>43</v>
      </c>
      <c r="B40" s="11">
        <f>B41+B43-B57-B58-B66</f>
        <v>0</v>
      </c>
      <c r="C40" s="11">
        <f>C41+C43-C57-C58-C66</f>
        <v>0</v>
      </c>
      <c r="D40" s="11">
        <f>D41+D43-D57-D58-D66</f>
        <v>0</v>
      </c>
      <c r="E40" s="11">
        <f>E41+E43-E57-E58-E66</f>
        <v>1013.6390000000002</v>
      </c>
      <c r="F40" s="14">
        <f>F41+F43-F57-F58-F66</f>
        <v>348.12299999999988</v>
      </c>
      <c r="K40" s="11">
        <f>K41+K42+K43-K57-K58</f>
        <v>0</v>
      </c>
      <c r="L40" s="11">
        <f t="shared" ref="L40:V40" si="10">L41+L42+L43-L57-L58</f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10"/>
        <v>0</v>
      </c>
      <c r="S40" s="11">
        <f t="shared" si="10"/>
        <v>0</v>
      </c>
      <c r="T40" s="11">
        <f t="shared" si="10"/>
        <v>0</v>
      </c>
      <c r="U40" s="11">
        <f t="shared" si="10"/>
        <v>0</v>
      </c>
      <c r="V40" s="11">
        <f t="shared" si="10"/>
        <v>0</v>
      </c>
    </row>
    <row r="41" spans="1:24" x14ac:dyDescent="0.25">
      <c r="A41" t="s">
        <v>25</v>
      </c>
      <c r="B41" s="10"/>
      <c r="C41" s="10"/>
      <c r="D41" s="10"/>
      <c r="E41" s="10">
        <v>1812.729</v>
      </c>
      <c r="F41" s="15">
        <v>1310.7149999999999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4" x14ac:dyDescent="0.25">
      <c r="A42" t="s">
        <v>78</v>
      </c>
      <c r="B42" s="10"/>
      <c r="C42" s="10"/>
      <c r="D42" s="10"/>
      <c r="E42" s="10">
        <v>50.991999999999997</v>
      </c>
      <c r="F42" s="15">
        <v>2.7E-2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4" x14ac:dyDescent="0.25">
      <c r="A43" t="s">
        <v>26</v>
      </c>
      <c r="B43" s="10"/>
      <c r="C43" s="10"/>
      <c r="D43" s="10"/>
      <c r="E43" s="10">
        <f>55.992+0.63</f>
        <v>56.622</v>
      </c>
      <c r="F43" s="15">
        <f>91.638+0.797</f>
        <v>92.435000000000002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4" x14ac:dyDescent="0.25">
      <c r="A44" t="s">
        <v>87</v>
      </c>
      <c r="B44" s="10"/>
      <c r="C44" s="10"/>
      <c r="D44" s="10"/>
      <c r="E44" s="10">
        <v>26.416</v>
      </c>
      <c r="F44" s="15">
        <v>29.427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4" x14ac:dyDescent="0.25">
      <c r="A45" t="s">
        <v>80</v>
      </c>
      <c r="B45" s="10"/>
      <c r="C45" s="10"/>
      <c r="D45" s="10"/>
      <c r="E45" s="10">
        <f>119.41+8.503</f>
        <v>127.913</v>
      </c>
      <c r="F45" s="15">
        <v>111.688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4" s="1" customFormat="1" x14ac:dyDescent="0.25">
      <c r="A46" s="1" t="s">
        <v>64</v>
      </c>
      <c r="B46" s="11">
        <f>SUM(B41:B45)</f>
        <v>0</v>
      </c>
      <c r="C46" s="11">
        <f>SUM(C41:C45)</f>
        <v>0</v>
      </c>
      <c r="D46" s="11">
        <f>SUM(D41:D45)</f>
        <v>0</v>
      </c>
      <c r="E46" s="11">
        <f>SUM(E41:E45)</f>
        <v>2074.672</v>
      </c>
      <c r="F46" s="14">
        <f>SUM(F41:F45)</f>
        <v>1544.2919999999999</v>
      </c>
      <c r="K46" s="11">
        <f t="shared" ref="K46:V46" si="11">SUM(K41:K45)</f>
        <v>0</v>
      </c>
      <c r="L46" s="11">
        <f t="shared" si="11"/>
        <v>0</v>
      </c>
      <c r="M46" s="11">
        <f t="shared" si="11"/>
        <v>0</v>
      </c>
      <c r="N46" s="11">
        <f t="shared" si="11"/>
        <v>0</v>
      </c>
      <c r="O46" s="11">
        <f t="shared" si="11"/>
        <v>0</v>
      </c>
      <c r="P46" s="11">
        <f t="shared" si="11"/>
        <v>0</v>
      </c>
      <c r="Q46" s="11">
        <f t="shared" si="11"/>
        <v>0</v>
      </c>
      <c r="R46" s="11">
        <f t="shared" si="11"/>
        <v>0</v>
      </c>
      <c r="S46" s="11">
        <f t="shared" si="11"/>
        <v>0</v>
      </c>
      <c r="T46" s="11">
        <f t="shared" si="11"/>
        <v>0</v>
      </c>
      <c r="U46" s="11">
        <f t="shared" si="11"/>
        <v>0</v>
      </c>
      <c r="V46" s="14">
        <f t="shared" si="11"/>
        <v>0</v>
      </c>
    </row>
    <row r="47" spans="1:24" x14ac:dyDescent="0.25">
      <c r="A47" t="s">
        <v>81</v>
      </c>
      <c r="B47" s="10"/>
      <c r="C47" s="10"/>
      <c r="D47" s="10"/>
      <c r="E47" s="10">
        <v>5870.9049999999997</v>
      </c>
      <c r="F47" s="15">
        <v>5533.9939999999997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4" x14ac:dyDescent="0.25">
      <c r="A48" t="s">
        <v>82</v>
      </c>
      <c r="B48" s="10"/>
      <c r="C48" s="10"/>
      <c r="D48" s="10"/>
      <c r="E48" s="10">
        <v>43.61</v>
      </c>
      <c r="F48" s="15">
        <v>304.65199999999999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28</v>
      </c>
      <c r="B49" s="10"/>
      <c r="C49" s="10"/>
      <c r="D49" s="10"/>
      <c r="E49" s="10">
        <v>81.605999999999995</v>
      </c>
      <c r="F49" s="15">
        <v>81.581999999999994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167</v>
      </c>
      <c r="B50" s="10"/>
      <c r="C50" s="10"/>
      <c r="D50" s="10"/>
      <c r="E50" s="10">
        <v>159.697</v>
      </c>
      <c r="F50" s="15">
        <v>100.32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79</v>
      </c>
      <c r="B51" s="10"/>
      <c r="C51" s="10"/>
      <c r="D51" s="10"/>
      <c r="E51" s="10">
        <v>216.333</v>
      </c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78</v>
      </c>
      <c r="B52" s="10"/>
      <c r="C52" s="10"/>
      <c r="D52" s="10"/>
      <c r="E52" s="10">
        <v>124.736</v>
      </c>
      <c r="F52" s="15">
        <v>125.09399999999999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83</v>
      </c>
      <c r="B53" s="10"/>
      <c r="C53" s="10"/>
      <c r="D53" s="10"/>
      <c r="E53" s="10">
        <v>0.63800000000000001</v>
      </c>
      <c r="F53" s="15">
        <v>49.335999999999999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66</v>
      </c>
      <c r="B54" s="10"/>
      <c r="C54" s="10"/>
      <c r="D54" s="10"/>
      <c r="E54" s="10">
        <v>58.715000000000003</v>
      </c>
      <c r="F54" s="15">
        <v>62.356000000000002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168</v>
      </c>
      <c r="B55" s="10"/>
      <c r="C55" s="10"/>
      <c r="D55" s="10"/>
      <c r="E55" s="10">
        <v>670.87199999999996</v>
      </c>
      <c r="F55" s="15">
        <v>582.78200000000004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s="1" t="s">
        <v>30</v>
      </c>
      <c r="B56" s="11">
        <f>SUM(B46:B55)</f>
        <v>0</v>
      </c>
      <c r="C56" s="11">
        <f>SUM(C46:C55)</f>
        <v>0</v>
      </c>
      <c r="D56" s="11">
        <f>SUM(D46:D55)</f>
        <v>0</v>
      </c>
      <c r="E56" s="11">
        <f>SUM(E46:E55)</f>
        <v>9301.7839999999997</v>
      </c>
      <c r="F56" s="14">
        <f>SUM(F46:F55)</f>
        <v>8384.4079999999994</v>
      </c>
      <c r="K56" s="11">
        <f t="shared" ref="K56:V56" si="12">SUM(K46:K55)</f>
        <v>0</v>
      </c>
      <c r="L56" s="11">
        <f t="shared" si="12"/>
        <v>0</v>
      </c>
      <c r="M56" s="11">
        <f t="shared" si="12"/>
        <v>0</v>
      </c>
      <c r="N56" s="11">
        <f t="shared" si="12"/>
        <v>0</v>
      </c>
      <c r="O56" s="11">
        <f t="shared" si="12"/>
        <v>0</v>
      </c>
      <c r="P56" s="11">
        <f t="shared" si="12"/>
        <v>0</v>
      </c>
      <c r="Q56" s="11">
        <f t="shared" si="12"/>
        <v>0</v>
      </c>
      <c r="R56" s="11">
        <f t="shared" si="12"/>
        <v>0</v>
      </c>
      <c r="S56" s="11">
        <f t="shared" si="12"/>
        <v>0</v>
      </c>
      <c r="T56" s="11">
        <f t="shared" si="12"/>
        <v>0</v>
      </c>
      <c r="U56" s="11">
        <f t="shared" si="12"/>
        <v>0</v>
      </c>
      <c r="V56" s="14">
        <f t="shared" si="12"/>
        <v>0</v>
      </c>
    </row>
    <row r="57" spans="1:24" x14ac:dyDescent="0.25">
      <c r="A57" t="s">
        <v>32</v>
      </c>
      <c r="B57" s="10"/>
      <c r="C57" s="10"/>
      <c r="D57" s="10"/>
      <c r="E57" s="10">
        <v>6.73</v>
      </c>
      <c r="F57" s="15">
        <v>11.752000000000001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169</v>
      </c>
      <c r="B58" s="10"/>
      <c r="C58" s="10"/>
      <c r="D58" s="10"/>
      <c r="E58" s="10">
        <v>809.30499999999995</v>
      </c>
      <c r="F58" s="15">
        <v>1008.316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20</v>
      </c>
      <c r="B59" s="10"/>
      <c r="C59" s="10"/>
      <c r="D59" s="10"/>
      <c r="E59" s="10">
        <v>11.61</v>
      </c>
      <c r="F59" s="15">
        <v>28.183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170</v>
      </c>
      <c r="B60" s="10"/>
      <c r="C60" s="10"/>
      <c r="D60" s="10"/>
      <c r="E60" s="10">
        <f>12.761+34.959</f>
        <v>47.72</v>
      </c>
      <c r="F60" s="15">
        <f>19.685+35.307</f>
        <v>54.992000000000004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171</v>
      </c>
      <c r="B61" s="10"/>
      <c r="C61" s="10"/>
      <c r="D61" s="10"/>
      <c r="E61" s="10">
        <v>322.5</v>
      </c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172</v>
      </c>
      <c r="B62" s="10"/>
      <c r="C62" s="10"/>
      <c r="D62" s="10"/>
      <c r="E62" s="10">
        <v>0.76100000000000001</v>
      </c>
      <c r="F62" s="15">
        <v>0.377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65</v>
      </c>
      <c r="B63" s="11">
        <f>SUM(B57:B62)</f>
        <v>0</v>
      </c>
      <c r="C63" s="11">
        <f>SUM(C57:C62)</f>
        <v>0</v>
      </c>
      <c r="D63" s="11">
        <f>SUM(D57:D62)</f>
        <v>0</v>
      </c>
      <c r="E63" s="11">
        <f>SUM(E57:E62)</f>
        <v>1198.626</v>
      </c>
      <c r="F63" s="14">
        <f>SUM(F57:F62)</f>
        <v>1103.6199999999999</v>
      </c>
      <c r="K63" s="11">
        <f t="shared" ref="K63:V63" si="13">SUM(K57:K62)</f>
        <v>0</v>
      </c>
      <c r="L63" s="11">
        <f t="shared" si="13"/>
        <v>0</v>
      </c>
      <c r="M63" s="11">
        <f t="shared" si="13"/>
        <v>0</v>
      </c>
      <c r="N63" s="11">
        <f t="shared" si="13"/>
        <v>0</v>
      </c>
      <c r="O63" s="11">
        <f t="shared" si="13"/>
        <v>0</v>
      </c>
      <c r="P63" s="11">
        <f t="shared" si="13"/>
        <v>0</v>
      </c>
      <c r="Q63" s="11">
        <f t="shared" si="13"/>
        <v>0</v>
      </c>
      <c r="R63" s="11">
        <f t="shared" si="13"/>
        <v>0</v>
      </c>
      <c r="S63" s="11">
        <f t="shared" si="13"/>
        <v>0</v>
      </c>
      <c r="T63" s="11">
        <f t="shared" si="13"/>
        <v>0</v>
      </c>
      <c r="U63" s="11">
        <f t="shared" si="13"/>
        <v>0</v>
      </c>
      <c r="V63" s="14">
        <f t="shared" si="13"/>
        <v>0</v>
      </c>
      <c r="W63" s="11"/>
      <c r="X63" s="11"/>
    </row>
    <row r="64" spans="1:24" x14ac:dyDescent="0.25">
      <c r="A64" t="s">
        <v>173</v>
      </c>
      <c r="B64" s="10"/>
      <c r="C64" s="10"/>
      <c r="D64" s="10"/>
      <c r="E64" s="10">
        <v>8090.0079999999998</v>
      </c>
      <c r="F64" s="15">
        <v>7472.62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29</v>
      </c>
      <c r="B65" s="10"/>
      <c r="C65" s="10"/>
      <c r="D65" s="10"/>
      <c r="E65" s="10">
        <v>33.712000000000003</v>
      </c>
      <c r="F65" s="15">
        <v>322.59100000000001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174</v>
      </c>
      <c r="B66" s="10"/>
      <c r="C66" s="10"/>
      <c r="D66" s="10"/>
      <c r="E66" s="10">
        <v>39.677</v>
      </c>
      <c r="F66" s="15">
        <v>34.959000000000003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175</v>
      </c>
      <c r="B67" s="10"/>
      <c r="C67" s="10"/>
      <c r="D67" s="10"/>
      <c r="E67" s="10">
        <f>55.832+198.291</f>
        <v>254.12299999999999</v>
      </c>
      <c r="F67" s="15">
        <f>54.858+187.474</f>
        <v>242.33199999999999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s="1" t="s">
        <v>31</v>
      </c>
      <c r="B68" s="11">
        <f>SUM(B63:B67)</f>
        <v>0</v>
      </c>
      <c r="C68" s="11">
        <f>SUM(C63:C67)</f>
        <v>0</v>
      </c>
      <c r="D68" s="11">
        <f>SUM(D63:D67)</f>
        <v>0</v>
      </c>
      <c r="E68" s="11">
        <f>SUM(E63:E67)</f>
        <v>9616.1459999999988</v>
      </c>
      <c r="F68" s="14">
        <f>SUM(F63:F67)</f>
        <v>9176.1220000000012</v>
      </c>
      <c r="K68" s="11">
        <f t="shared" ref="K68:V68" si="14">SUM(K63:K67)</f>
        <v>0</v>
      </c>
      <c r="L68" s="11">
        <f t="shared" si="14"/>
        <v>0</v>
      </c>
      <c r="M68" s="11">
        <f t="shared" si="14"/>
        <v>0</v>
      </c>
      <c r="N68" s="11">
        <f t="shared" si="14"/>
        <v>0</v>
      </c>
      <c r="O68" s="11">
        <f t="shared" si="14"/>
        <v>0</v>
      </c>
      <c r="P68" s="11">
        <f t="shared" si="14"/>
        <v>0</v>
      </c>
      <c r="Q68" s="11">
        <f t="shared" si="14"/>
        <v>0</v>
      </c>
      <c r="R68" s="11">
        <f t="shared" si="14"/>
        <v>0</v>
      </c>
      <c r="S68" s="11">
        <f t="shared" si="14"/>
        <v>0</v>
      </c>
      <c r="T68" s="11">
        <f t="shared" si="14"/>
        <v>0</v>
      </c>
      <c r="U68" s="11">
        <f t="shared" si="14"/>
        <v>0</v>
      </c>
      <c r="V68" s="14">
        <f t="shared" si="14"/>
        <v>0</v>
      </c>
    </row>
    <row r="69" spans="1:22" x14ac:dyDescent="0.25">
      <c r="A69" t="s">
        <v>84</v>
      </c>
      <c r="B69" s="10"/>
      <c r="C69" s="10"/>
      <c r="D69" s="10"/>
      <c r="E69" s="10">
        <v>-314.36200000000002</v>
      </c>
      <c r="F69" s="15">
        <v>-790.71400000000006</v>
      </c>
    </row>
    <row r="71" spans="1:22" s="1" customFormat="1" x14ac:dyDescent="0.25">
      <c r="A71" s="1" t="s">
        <v>88</v>
      </c>
      <c r="B71" s="58"/>
      <c r="C71" s="58"/>
      <c r="D71" s="58"/>
      <c r="E71" s="58">
        <f>-E14/E64</f>
        <v>4.3295878075769519E-2</v>
      </c>
      <c r="F71" s="59">
        <f>-F14/F64</f>
        <v>6.2773966828234273E-2</v>
      </c>
      <c r="V71" s="16"/>
    </row>
    <row r="89" spans="6:22" s="9" customFormat="1" x14ac:dyDescent="0.25">
      <c r="F89" s="42"/>
      <c r="V89" s="42"/>
    </row>
    <row r="90" spans="6:22" s="1" customFormat="1" x14ac:dyDescent="0.25">
      <c r="F90" s="16"/>
      <c r="V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A2" sqref="A2:B906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45397</v>
      </c>
      <c r="B2">
        <v>6.23</v>
      </c>
      <c r="D2" t="s">
        <v>55</v>
      </c>
      <c r="E2" t="s">
        <v>57</v>
      </c>
      <c r="L2" t="s">
        <v>58</v>
      </c>
    </row>
    <row r="3" spans="1:12" x14ac:dyDescent="0.25">
      <c r="A3" s="12">
        <v>45390</v>
      </c>
      <c r="B3">
        <v>6.95</v>
      </c>
      <c r="D3" s="12">
        <v>45328</v>
      </c>
      <c r="E3" t="s">
        <v>60</v>
      </c>
      <c r="L3" s="12"/>
    </row>
    <row r="4" spans="1:12" x14ac:dyDescent="0.25">
      <c r="A4" s="12">
        <v>45383</v>
      </c>
      <c r="B4">
        <v>7.09</v>
      </c>
      <c r="D4" s="12">
        <v>45302</v>
      </c>
      <c r="E4" t="s">
        <v>60</v>
      </c>
      <c r="L4" s="12"/>
    </row>
    <row r="5" spans="1:12" x14ac:dyDescent="0.25">
      <c r="A5" s="12">
        <v>45376</v>
      </c>
      <c r="B5">
        <v>7.21</v>
      </c>
      <c r="L5" s="12"/>
    </row>
    <row r="6" spans="1:12" x14ac:dyDescent="0.25">
      <c r="A6" s="12">
        <v>45369</v>
      </c>
      <c r="B6">
        <v>6.9</v>
      </c>
      <c r="L6" s="12"/>
    </row>
    <row r="7" spans="1:12" x14ac:dyDescent="0.25">
      <c r="A7" s="12">
        <v>45362</v>
      </c>
      <c r="B7" s="18">
        <v>7.2</v>
      </c>
      <c r="L7" s="12"/>
    </row>
    <row r="8" spans="1:12" x14ac:dyDescent="0.25">
      <c r="A8" s="12">
        <v>45355</v>
      </c>
      <c r="B8" s="18">
        <v>7.3</v>
      </c>
      <c r="L8" s="12"/>
    </row>
    <row r="9" spans="1:12" x14ac:dyDescent="0.25">
      <c r="A9" s="12">
        <v>45348</v>
      </c>
      <c r="B9" s="18">
        <v>7.12</v>
      </c>
      <c r="L9" s="12"/>
    </row>
    <row r="10" spans="1:12" x14ac:dyDescent="0.25">
      <c r="A10" s="12">
        <v>45341</v>
      </c>
      <c r="B10" s="18">
        <v>8.59</v>
      </c>
      <c r="L10" s="12"/>
    </row>
    <row r="11" spans="1:12" x14ac:dyDescent="0.25">
      <c r="A11" s="12">
        <v>45334</v>
      </c>
      <c r="B11" s="18">
        <v>8.83</v>
      </c>
      <c r="L11" s="12"/>
    </row>
    <row r="12" spans="1:12" x14ac:dyDescent="0.25">
      <c r="A12" s="12">
        <v>45327</v>
      </c>
      <c r="B12" s="18">
        <v>8.8699999999999992</v>
      </c>
      <c r="L12" s="12"/>
    </row>
    <row r="13" spans="1:12" x14ac:dyDescent="0.25">
      <c r="A13" s="12">
        <v>45320</v>
      </c>
      <c r="B13" s="18">
        <v>8</v>
      </c>
    </row>
    <row r="14" spans="1:12" x14ac:dyDescent="0.25">
      <c r="A14" s="12">
        <v>45313</v>
      </c>
      <c r="B14" s="18">
        <v>8.44</v>
      </c>
    </row>
    <row r="15" spans="1:12" x14ac:dyDescent="0.25">
      <c r="A15" s="12">
        <v>45306</v>
      </c>
      <c r="B15" s="18">
        <v>7.61</v>
      </c>
    </row>
    <row r="16" spans="1:12" x14ac:dyDescent="0.25">
      <c r="A16" s="12">
        <v>45299</v>
      </c>
      <c r="B16" s="18">
        <v>8.2100000000000009</v>
      </c>
    </row>
    <row r="17" spans="1:2" x14ac:dyDescent="0.25">
      <c r="A17" s="12">
        <v>45292</v>
      </c>
      <c r="B17" s="18">
        <v>9.0299999999999994</v>
      </c>
    </row>
    <row r="18" spans="1:2" x14ac:dyDescent="0.25">
      <c r="A18" s="12">
        <v>45285</v>
      </c>
      <c r="B18" s="18">
        <v>8.8699999999999992</v>
      </c>
    </row>
    <row r="19" spans="1:2" x14ac:dyDescent="0.25">
      <c r="A19" s="12">
        <v>45278</v>
      </c>
      <c r="B19" s="18">
        <v>8.7799999999999994</v>
      </c>
    </row>
    <row r="20" spans="1:2" x14ac:dyDescent="0.25">
      <c r="A20" s="12">
        <v>45271</v>
      </c>
      <c r="B20" s="18">
        <v>8.64</v>
      </c>
    </row>
    <row r="21" spans="1:2" x14ac:dyDescent="0.25">
      <c r="A21" s="12">
        <v>45264</v>
      </c>
      <c r="B21" s="18">
        <v>7.83</v>
      </c>
    </row>
    <row r="22" spans="1:2" x14ac:dyDescent="0.25">
      <c r="A22" s="12">
        <v>45257</v>
      </c>
      <c r="B22" s="18">
        <v>6.96</v>
      </c>
    </row>
    <row r="23" spans="1:2" x14ac:dyDescent="0.25">
      <c r="A23" s="12">
        <v>45250</v>
      </c>
      <c r="B23" s="18">
        <v>7.44</v>
      </c>
    </row>
    <row r="24" spans="1:2" x14ac:dyDescent="0.25">
      <c r="A24" s="12">
        <v>45243</v>
      </c>
      <c r="B24" s="18">
        <v>7.26</v>
      </c>
    </row>
    <row r="25" spans="1:2" x14ac:dyDescent="0.25">
      <c r="A25" s="12">
        <v>45236</v>
      </c>
      <c r="B25" s="18">
        <v>7.15</v>
      </c>
    </row>
    <row r="26" spans="1:2" x14ac:dyDescent="0.25">
      <c r="A26" s="12">
        <v>45229</v>
      </c>
      <c r="B26" s="18">
        <v>8.57</v>
      </c>
    </row>
    <row r="27" spans="1:2" x14ac:dyDescent="0.25">
      <c r="A27" s="12">
        <v>45222</v>
      </c>
      <c r="B27" s="18">
        <v>8.39</v>
      </c>
    </row>
    <row r="28" spans="1:2" x14ac:dyDescent="0.25">
      <c r="A28" s="12">
        <v>45215</v>
      </c>
      <c r="B28" s="18">
        <v>8.01</v>
      </c>
    </row>
    <row r="29" spans="1:2" x14ac:dyDescent="0.25">
      <c r="A29" s="12">
        <v>45208</v>
      </c>
      <c r="B29" s="18">
        <v>8.7899999999999991</v>
      </c>
    </row>
    <row r="30" spans="1:2" x14ac:dyDescent="0.25">
      <c r="A30" s="12">
        <v>45201</v>
      </c>
      <c r="B30" s="18">
        <v>9.15</v>
      </c>
    </row>
    <row r="31" spans="1:2" x14ac:dyDescent="0.25">
      <c r="A31" s="12">
        <v>45194</v>
      </c>
      <c r="B31" s="18">
        <v>9.89</v>
      </c>
    </row>
    <row r="32" spans="1:2" x14ac:dyDescent="0.25">
      <c r="A32" s="12">
        <v>45187</v>
      </c>
      <c r="B32" s="18">
        <v>9.7799999999999994</v>
      </c>
    </row>
    <row r="33" spans="1:2" x14ac:dyDescent="0.25">
      <c r="A33" s="12">
        <v>45180</v>
      </c>
      <c r="B33" s="18">
        <v>10.41</v>
      </c>
    </row>
    <row r="34" spans="1:2" x14ac:dyDescent="0.25">
      <c r="A34" s="12">
        <v>45173</v>
      </c>
      <c r="B34" s="18">
        <v>10.15</v>
      </c>
    </row>
    <row r="35" spans="1:2" x14ac:dyDescent="0.25">
      <c r="A35" s="12">
        <v>45166</v>
      </c>
      <c r="B35" s="18">
        <v>11.26</v>
      </c>
    </row>
    <row r="36" spans="1:2" x14ac:dyDescent="0.25">
      <c r="A36" s="12">
        <v>45159</v>
      </c>
      <c r="B36" s="18">
        <v>10.98</v>
      </c>
    </row>
    <row r="37" spans="1:2" x14ac:dyDescent="0.25">
      <c r="A37" s="12">
        <v>45152</v>
      </c>
      <c r="B37" s="18">
        <v>10.59</v>
      </c>
    </row>
    <row r="38" spans="1:2" x14ac:dyDescent="0.25">
      <c r="A38" s="12">
        <v>45145</v>
      </c>
      <c r="B38" s="18">
        <v>12</v>
      </c>
    </row>
    <row r="39" spans="1:2" x14ac:dyDescent="0.25">
      <c r="A39" s="12">
        <v>45138</v>
      </c>
      <c r="B39" s="18">
        <v>12.86</v>
      </c>
    </row>
    <row r="40" spans="1:2" x14ac:dyDescent="0.25">
      <c r="A40" s="12">
        <v>45131</v>
      </c>
      <c r="B40" s="18">
        <v>13.45</v>
      </c>
    </row>
    <row r="41" spans="1:2" x14ac:dyDescent="0.25">
      <c r="A41" s="12">
        <v>45124</v>
      </c>
      <c r="B41" s="18">
        <v>12.98</v>
      </c>
    </row>
    <row r="42" spans="1:2" x14ac:dyDescent="0.25">
      <c r="A42" s="12">
        <v>45117</v>
      </c>
      <c r="B42" s="18">
        <v>13.77</v>
      </c>
    </row>
    <row r="43" spans="1:2" x14ac:dyDescent="0.25">
      <c r="A43" s="12">
        <v>45110</v>
      </c>
      <c r="B43" s="18">
        <v>12</v>
      </c>
    </row>
    <row r="44" spans="1:2" x14ac:dyDescent="0.25">
      <c r="A44" s="12">
        <v>45103</v>
      </c>
      <c r="B44" s="18">
        <v>12.21</v>
      </c>
    </row>
    <row r="45" spans="1:2" x14ac:dyDescent="0.25">
      <c r="A45" s="12">
        <v>45096</v>
      </c>
      <c r="B45" s="18">
        <v>12.86</v>
      </c>
    </row>
    <row r="46" spans="1:2" x14ac:dyDescent="0.25">
      <c r="A46" s="12">
        <v>45089</v>
      </c>
      <c r="B46" s="18">
        <v>12.52</v>
      </c>
    </row>
    <row r="47" spans="1:2" x14ac:dyDescent="0.25">
      <c r="A47" s="12">
        <v>45082</v>
      </c>
      <c r="B47" s="18">
        <v>12.1</v>
      </c>
    </row>
    <row r="48" spans="1:2" x14ac:dyDescent="0.25">
      <c r="A48" s="12">
        <v>45075</v>
      </c>
      <c r="B48" s="18">
        <v>11.65</v>
      </c>
    </row>
    <row r="49" spans="1:2" x14ac:dyDescent="0.25">
      <c r="A49" s="12">
        <v>45068</v>
      </c>
      <c r="B49" s="18">
        <v>11.08</v>
      </c>
    </row>
    <row r="50" spans="1:2" x14ac:dyDescent="0.25">
      <c r="A50" s="12">
        <v>45061</v>
      </c>
      <c r="B50" s="18">
        <v>11.47</v>
      </c>
    </row>
    <row r="51" spans="1:2" x14ac:dyDescent="0.25">
      <c r="A51" s="12">
        <v>45054</v>
      </c>
      <c r="B51" s="18">
        <v>11.19</v>
      </c>
    </row>
    <row r="52" spans="1:2" x14ac:dyDescent="0.25">
      <c r="A52" s="12">
        <v>45047</v>
      </c>
      <c r="B52" s="18">
        <v>13.01</v>
      </c>
    </row>
    <row r="53" spans="1:2" x14ac:dyDescent="0.25">
      <c r="A53" s="12">
        <v>45040</v>
      </c>
      <c r="B53" s="18">
        <v>13.64</v>
      </c>
    </row>
    <row r="54" spans="1:2" x14ac:dyDescent="0.25">
      <c r="A54" s="12">
        <v>45033</v>
      </c>
      <c r="B54" s="18">
        <v>14.39</v>
      </c>
    </row>
    <row r="55" spans="1:2" x14ac:dyDescent="0.25">
      <c r="A55" s="12">
        <v>45026</v>
      </c>
      <c r="B55" s="18">
        <v>12.84</v>
      </c>
    </row>
    <row r="56" spans="1:2" x14ac:dyDescent="0.25">
      <c r="A56" s="12">
        <v>45019</v>
      </c>
      <c r="B56" s="18">
        <v>12.63</v>
      </c>
    </row>
    <row r="57" spans="1:2" x14ac:dyDescent="0.25">
      <c r="A57" s="12">
        <v>45012</v>
      </c>
      <c r="B57" s="18">
        <v>12.73</v>
      </c>
    </row>
    <row r="58" spans="1:2" x14ac:dyDescent="0.25">
      <c r="A58" s="12">
        <v>45005</v>
      </c>
      <c r="B58" s="18">
        <v>12.02</v>
      </c>
    </row>
    <row r="59" spans="1:2" x14ac:dyDescent="0.25">
      <c r="A59" s="12">
        <v>44998</v>
      </c>
      <c r="B59" s="18">
        <v>11.67</v>
      </c>
    </row>
    <row r="60" spans="1:2" x14ac:dyDescent="0.25">
      <c r="A60" s="12">
        <v>44991</v>
      </c>
      <c r="B60" s="18">
        <v>12.41</v>
      </c>
    </row>
    <row r="61" spans="1:2" x14ac:dyDescent="0.25">
      <c r="A61" s="12">
        <v>44984</v>
      </c>
      <c r="B61" s="18">
        <v>13.98</v>
      </c>
    </row>
    <row r="62" spans="1:2" x14ac:dyDescent="0.25">
      <c r="A62" s="12">
        <v>44977</v>
      </c>
      <c r="B62" s="18">
        <v>12.04</v>
      </c>
    </row>
    <row r="63" spans="1:2" x14ac:dyDescent="0.25">
      <c r="A63" s="12">
        <v>44970</v>
      </c>
      <c r="B63" s="18">
        <v>12.57</v>
      </c>
    </row>
    <row r="64" spans="1:2" x14ac:dyDescent="0.25">
      <c r="A64" s="12">
        <v>44963</v>
      </c>
      <c r="B64" s="18">
        <v>12.94</v>
      </c>
    </row>
    <row r="65" spans="1:2" x14ac:dyDescent="0.25">
      <c r="A65" s="12">
        <v>44956</v>
      </c>
      <c r="B65" s="18">
        <v>13.37</v>
      </c>
    </row>
    <row r="66" spans="1:2" x14ac:dyDescent="0.25">
      <c r="A66" s="12">
        <v>44949</v>
      </c>
      <c r="B66" s="18">
        <v>13.55</v>
      </c>
    </row>
    <row r="67" spans="1:2" x14ac:dyDescent="0.25">
      <c r="A67" s="12">
        <v>44942</v>
      </c>
      <c r="B67" s="18">
        <v>13.21</v>
      </c>
    </row>
    <row r="68" spans="1:2" x14ac:dyDescent="0.25">
      <c r="A68" s="12">
        <v>44935</v>
      </c>
      <c r="B68" s="18">
        <v>13.62</v>
      </c>
    </row>
    <row r="69" spans="1:2" x14ac:dyDescent="0.25">
      <c r="A69" s="12">
        <v>44928</v>
      </c>
      <c r="B69" s="18">
        <v>12.94</v>
      </c>
    </row>
    <row r="70" spans="1:2" x14ac:dyDescent="0.25">
      <c r="A70" s="12">
        <v>44921</v>
      </c>
      <c r="B70" s="18">
        <v>11.5</v>
      </c>
    </row>
    <row r="71" spans="1:2" x14ac:dyDescent="0.25">
      <c r="A71" s="12">
        <v>44914</v>
      </c>
      <c r="B71" s="18">
        <v>11.17</v>
      </c>
    </row>
    <row r="72" spans="1:2" x14ac:dyDescent="0.25">
      <c r="A72" s="12">
        <v>44907</v>
      </c>
      <c r="B72" s="18">
        <v>12.03</v>
      </c>
    </row>
    <row r="73" spans="1:2" x14ac:dyDescent="0.25">
      <c r="A73" s="12">
        <v>44900</v>
      </c>
      <c r="B73" s="18">
        <v>11.32</v>
      </c>
    </row>
    <row r="74" spans="1:2" x14ac:dyDescent="0.25">
      <c r="A74" s="12">
        <v>44893</v>
      </c>
      <c r="B74" s="18">
        <v>9</v>
      </c>
    </row>
    <row r="75" spans="1:2" x14ac:dyDescent="0.25">
      <c r="A75" s="12">
        <v>44886</v>
      </c>
      <c r="B75" s="18">
        <v>6.59</v>
      </c>
    </row>
    <row r="76" spans="1:2" x14ac:dyDescent="0.25">
      <c r="A76" s="12">
        <v>44879</v>
      </c>
      <c r="B76" s="18">
        <v>7.43</v>
      </c>
    </row>
    <row r="77" spans="1:2" x14ac:dyDescent="0.25">
      <c r="A77" s="12">
        <v>44872</v>
      </c>
      <c r="B77" s="18">
        <v>7.38</v>
      </c>
    </row>
    <row r="78" spans="1:2" x14ac:dyDescent="0.25">
      <c r="A78" s="12">
        <v>44865</v>
      </c>
      <c r="B78" s="18">
        <v>6.43</v>
      </c>
    </row>
    <row r="79" spans="1:2" x14ac:dyDescent="0.25">
      <c r="A79" s="12">
        <v>44858</v>
      </c>
      <c r="B79" s="18">
        <v>5.32</v>
      </c>
    </row>
    <row r="80" spans="1:2" x14ac:dyDescent="0.25">
      <c r="A80" s="12">
        <v>44851</v>
      </c>
      <c r="B80" s="18">
        <v>6.18</v>
      </c>
    </row>
    <row r="81" spans="1:2" x14ac:dyDescent="0.25">
      <c r="A81" s="12">
        <v>44844</v>
      </c>
      <c r="B81" s="18">
        <v>6.28</v>
      </c>
    </row>
    <row r="82" spans="1:2" x14ac:dyDescent="0.25">
      <c r="A82" s="12">
        <v>44837</v>
      </c>
      <c r="B82" s="18">
        <v>8.09</v>
      </c>
    </row>
    <row r="83" spans="1:2" x14ac:dyDescent="0.25">
      <c r="A83" s="12">
        <v>44830</v>
      </c>
      <c r="B83" s="18">
        <v>6.63</v>
      </c>
    </row>
    <row r="84" spans="1:2" x14ac:dyDescent="0.25">
      <c r="A84" s="12">
        <v>44823</v>
      </c>
      <c r="B84" s="18">
        <v>5.3</v>
      </c>
    </row>
    <row r="85" spans="1:2" x14ac:dyDescent="0.25">
      <c r="A85" s="12">
        <v>44816</v>
      </c>
      <c r="B85" s="18">
        <v>5.81</v>
      </c>
    </row>
    <row r="86" spans="1:2" x14ac:dyDescent="0.25">
      <c r="A86" s="12">
        <v>44809</v>
      </c>
      <c r="B86" s="18">
        <v>5.5</v>
      </c>
    </row>
    <row r="87" spans="1:2" x14ac:dyDescent="0.25">
      <c r="A87" s="12">
        <v>44802</v>
      </c>
      <c r="B87" s="18">
        <v>5.12</v>
      </c>
    </row>
    <row r="88" spans="1:2" x14ac:dyDescent="0.25">
      <c r="A88" s="12">
        <v>44795</v>
      </c>
      <c r="B88" s="18">
        <v>5.88</v>
      </c>
    </row>
    <row r="89" spans="1:2" x14ac:dyDescent="0.25">
      <c r="A89" s="12">
        <v>44788</v>
      </c>
      <c r="B89" s="18">
        <v>5.36</v>
      </c>
    </row>
    <row r="90" spans="1:2" x14ac:dyDescent="0.25">
      <c r="A90" s="12">
        <v>44781</v>
      </c>
      <c r="B90" s="18">
        <v>5.28</v>
      </c>
    </row>
    <row r="91" spans="1:2" x14ac:dyDescent="0.25">
      <c r="A91" s="12">
        <v>44774</v>
      </c>
      <c r="B91" s="18">
        <v>5.33</v>
      </c>
    </row>
    <row r="92" spans="1:2" x14ac:dyDescent="0.25">
      <c r="A92" s="12">
        <v>44767</v>
      </c>
      <c r="B92" s="18">
        <v>5.15</v>
      </c>
    </row>
    <row r="93" spans="1:2" x14ac:dyDescent="0.25">
      <c r="A93" s="12">
        <v>44760</v>
      </c>
      <c r="B93" s="18">
        <v>5.63</v>
      </c>
    </row>
    <row r="94" spans="1:2" x14ac:dyDescent="0.25">
      <c r="A94" s="12">
        <v>44753</v>
      </c>
      <c r="B94" s="18">
        <v>4.8499999999999996</v>
      </c>
    </row>
    <row r="95" spans="1:2" x14ac:dyDescent="0.25">
      <c r="A95" s="12">
        <v>44746</v>
      </c>
      <c r="B95" s="18">
        <v>5.6</v>
      </c>
    </row>
    <row r="96" spans="1:2" x14ac:dyDescent="0.25">
      <c r="A96" s="12">
        <v>44739</v>
      </c>
      <c r="B96" s="18">
        <v>6.02</v>
      </c>
    </row>
    <row r="97" spans="1:2" x14ac:dyDescent="0.25">
      <c r="A97" s="12">
        <v>44732</v>
      </c>
      <c r="B97" s="18">
        <v>6.11</v>
      </c>
    </row>
    <row r="98" spans="1:2" x14ac:dyDescent="0.25">
      <c r="A98" s="12">
        <v>44725</v>
      </c>
      <c r="B98" s="18">
        <v>5.38</v>
      </c>
    </row>
    <row r="99" spans="1:2" x14ac:dyDescent="0.25">
      <c r="A99" s="12">
        <v>44718</v>
      </c>
      <c r="B99" s="18">
        <v>5.7</v>
      </c>
    </row>
    <row r="100" spans="1:2" x14ac:dyDescent="0.25">
      <c r="A100" s="12">
        <v>44711</v>
      </c>
      <c r="B100" s="18">
        <v>5.46</v>
      </c>
    </row>
    <row r="101" spans="1:2" x14ac:dyDescent="0.25">
      <c r="A101" s="12">
        <v>44704</v>
      </c>
      <c r="B101" s="18">
        <v>5.3</v>
      </c>
    </row>
    <row r="102" spans="1:2" x14ac:dyDescent="0.25">
      <c r="A102" s="12">
        <v>44697</v>
      </c>
      <c r="B102" s="18">
        <v>5.46</v>
      </c>
    </row>
    <row r="103" spans="1:2" x14ac:dyDescent="0.25">
      <c r="A103" s="12">
        <v>44690</v>
      </c>
      <c r="B103" s="18">
        <v>5.37</v>
      </c>
    </row>
    <row r="104" spans="1:2" x14ac:dyDescent="0.25">
      <c r="A104" s="12">
        <v>44683</v>
      </c>
      <c r="B104" s="18">
        <v>5.0199999999999996</v>
      </c>
    </row>
    <row r="105" spans="1:2" x14ac:dyDescent="0.25">
      <c r="A105" s="12">
        <v>44676</v>
      </c>
      <c r="B105" s="18">
        <v>5.72</v>
      </c>
    </row>
    <row r="106" spans="1:2" x14ac:dyDescent="0.25">
      <c r="A106" s="12">
        <v>44669</v>
      </c>
      <c r="B106" s="18">
        <v>6.07</v>
      </c>
    </row>
    <row r="107" spans="1:2" x14ac:dyDescent="0.25">
      <c r="A107" s="12">
        <v>44662</v>
      </c>
      <c r="B107" s="18">
        <v>6.8</v>
      </c>
    </row>
    <row r="108" spans="1:2" x14ac:dyDescent="0.25">
      <c r="A108" s="12">
        <v>44655</v>
      </c>
      <c r="B108" s="18">
        <v>6.85</v>
      </c>
    </row>
    <row r="109" spans="1:2" x14ac:dyDescent="0.25">
      <c r="A109" s="12">
        <v>44648</v>
      </c>
      <c r="B109" s="18">
        <v>8.08</v>
      </c>
    </row>
    <row r="110" spans="1:2" x14ac:dyDescent="0.25">
      <c r="A110" s="12">
        <v>44641</v>
      </c>
      <c r="B110" s="18">
        <v>8.06</v>
      </c>
    </row>
    <row r="111" spans="1:2" x14ac:dyDescent="0.25">
      <c r="A111" s="12">
        <v>44634</v>
      </c>
      <c r="B111" s="18">
        <v>8.32</v>
      </c>
    </row>
    <row r="112" spans="1:2" x14ac:dyDescent="0.25">
      <c r="A112" s="12">
        <v>44627</v>
      </c>
      <c r="B112" s="18">
        <v>6.73</v>
      </c>
    </row>
    <row r="113" spans="1:2" x14ac:dyDescent="0.25">
      <c r="A113" s="12">
        <v>44620</v>
      </c>
      <c r="B113" s="18">
        <v>9.41</v>
      </c>
    </row>
    <row r="114" spans="1:2" x14ac:dyDescent="0.25">
      <c r="A114" s="12">
        <v>44613</v>
      </c>
      <c r="B114" s="18">
        <v>10.3</v>
      </c>
    </row>
    <row r="115" spans="1:2" x14ac:dyDescent="0.25">
      <c r="A115" s="12">
        <v>44606</v>
      </c>
      <c r="B115" s="18">
        <v>11.12</v>
      </c>
    </row>
    <row r="116" spans="1:2" x14ac:dyDescent="0.25">
      <c r="A116" s="12">
        <v>44599</v>
      </c>
      <c r="B116" s="18">
        <v>10.61</v>
      </c>
    </row>
    <row r="117" spans="1:2" x14ac:dyDescent="0.25">
      <c r="A117" s="12">
        <v>44592</v>
      </c>
      <c r="B117" s="18">
        <v>10.37</v>
      </c>
    </row>
    <row r="118" spans="1:2" x14ac:dyDescent="0.25">
      <c r="A118" s="12">
        <v>44585</v>
      </c>
      <c r="B118" s="18">
        <v>9.9600000000000009</v>
      </c>
    </row>
    <row r="119" spans="1:2" x14ac:dyDescent="0.25">
      <c r="A119" s="12">
        <v>44578</v>
      </c>
      <c r="B119" s="18">
        <v>11.16</v>
      </c>
    </row>
    <row r="120" spans="1:2" x14ac:dyDescent="0.25">
      <c r="A120" s="12">
        <v>44571</v>
      </c>
      <c r="B120" s="18">
        <v>11.1</v>
      </c>
    </row>
    <row r="121" spans="1:2" x14ac:dyDescent="0.25">
      <c r="A121" s="12">
        <v>44564</v>
      </c>
      <c r="B121" s="18">
        <v>9.7100000000000009</v>
      </c>
    </row>
    <row r="122" spans="1:2" x14ac:dyDescent="0.25">
      <c r="A122" s="12">
        <v>44557</v>
      </c>
      <c r="B122" s="18">
        <v>10.18</v>
      </c>
    </row>
    <row r="123" spans="1:2" x14ac:dyDescent="0.25">
      <c r="A123" s="12">
        <v>44550</v>
      </c>
      <c r="B123" s="18">
        <v>10.44</v>
      </c>
    </row>
    <row r="124" spans="1:2" x14ac:dyDescent="0.25">
      <c r="A124" s="12">
        <v>44543</v>
      </c>
      <c r="B124" s="18">
        <v>9.34</v>
      </c>
    </row>
    <row r="125" spans="1:2" x14ac:dyDescent="0.25">
      <c r="A125" s="12">
        <v>44536</v>
      </c>
      <c r="B125" s="18">
        <v>10.220000000000001</v>
      </c>
    </row>
    <row r="126" spans="1:2" x14ac:dyDescent="0.25">
      <c r="A126" s="12">
        <v>44529</v>
      </c>
      <c r="B126" s="18">
        <v>9.2899999999999991</v>
      </c>
    </row>
    <row r="127" spans="1:2" x14ac:dyDescent="0.25">
      <c r="A127" s="12">
        <v>44522</v>
      </c>
      <c r="B127" s="18">
        <v>10.4</v>
      </c>
    </row>
    <row r="128" spans="1:2" x14ac:dyDescent="0.25">
      <c r="A128" s="12">
        <v>44515</v>
      </c>
      <c r="B128" s="18">
        <v>10.94</v>
      </c>
    </row>
    <row r="129" spans="1:2" x14ac:dyDescent="0.25">
      <c r="A129" s="12">
        <v>44508</v>
      </c>
      <c r="B129" s="18">
        <v>11.6</v>
      </c>
    </row>
    <row r="130" spans="1:2" x14ac:dyDescent="0.25">
      <c r="A130" s="12">
        <v>44501</v>
      </c>
      <c r="B130" s="18">
        <v>11.47</v>
      </c>
    </row>
    <row r="131" spans="1:2" x14ac:dyDescent="0.25">
      <c r="A131" s="12">
        <v>44494</v>
      </c>
      <c r="B131" s="18">
        <v>10.83</v>
      </c>
    </row>
    <row r="132" spans="1:2" x14ac:dyDescent="0.25">
      <c r="A132" s="12">
        <v>44487</v>
      </c>
      <c r="B132" s="18">
        <v>11.17</v>
      </c>
    </row>
    <row r="133" spans="1:2" x14ac:dyDescent="0.25">
      <c r="A133" s="12">
        <v>44480</v>
      </c>
      <c r="B133" s="18">
        <v>11.12</v>
      </c>
    </row>
    <row r="134" spans="1:2" x14ac:dyDescent="0.25">
      <c r="A134" s="12">
        <v>44473</v>
      </c>
      <c r="B134" s="18">
        <v>10.81</v>
      </c>
    </row>
    <row r="135" spans="1:2" x14ac:dyDescent="0.25">
      <c r="A135" s="12">
        <v>44466</v>
      </c>
      <c r="B135" s="18">
        <v>10.71</v>
      </c>
    </row>
    <row r="136" spans="1:2" x14ac:dyDescent="0.25">
      <c r="A136" s="12">
        <v>44459</v>
      </c>
      <c r="B136" s="18">
        <v>9.9499999999999993</v>
      </c>
    </row>
    <row r="137" spans="1:2" x14ac:dyDescent="0.25">
      <c r="A137" s="12">
        <v>44452</v>
      </c>
      <c r="B137" s="18">
        <v>10.29</v>
      </c>
    </row>
    <row r="138" spans="1:2" x14ac:dyDescent="0.25">
      <c r="A138" s="12">
        <v>44445</v>
      </c>
      <c r="B138" s="18">
        <v>13.08</v>
      </c>
    </row>
    <row r="139" spans="1:2" x14ac:dyDescent="0.25">
      <c r="A139" s="12">
        <v>44438</v>
      </c>
      <c r="B139" s="18">
        <v>13.81</v>
      </c>
    </row>
    <row r="140" spans="1:2" x14ac:dyDescent="0.25">
      <c r="A140" s="12">
        <v>44431</v>
      </c>
      <c r="B140" s="18">
        <v>12.88</v>
      </c>
    </row>
    <row r="141" spans="1:2" x14ac:dyDescent="0.25">
      <c r="A141" s="12">
        <v>44424</v>
      </c>
      <c r="B141" s="18">
        <v>10.84</v>
      </c>
    </row>
    <row r="142" spans="1:2" x14ac:dyDescent="0.25">
      <c r="A142" s="12">
        <v>44417</v>
      </c>
      <c r="B142" s="18">
        <v>12.41</v>
      </c>
    </row>
    <row r="143" spans="1:2" x14ac:dyDescent="0.25">
      <c r="A143" s="12">
        <v>44410</v>
      </c>
      <c r="B143" s="18">
        <v>13.16</v>
      </c>
    </row>
    <row r="144" spans="1:2" x14ac:dyDescent="0.25">
      <c r="A144" s="12">
        <v>44403</v>
      </c>
      <c r="B144" s="18">
        <v>13.92</v>
      </c>
    </row>
    <row r="145" spans="1:2" x14ac:dyDescent="0.25">
      <c r="A145" s="12">
        <v>44396</v>
      </c>
      <c r="B145" s="18">
        <v>14.48</v>
      </c>
    </row>
    <row r="146" spans="1:2" x14ac:dyDescent="0.25">
      <c r="A146" s="12">
        <v>44389</v>
      </c>
      <c r="B146" s="18">
        <v>14.93</v>
      </c>
    </row>
    <row r="147" spans="1:2" x14ac:dyDescent="0.25">
      <c r="A147" s="12">
        <v>44382</v>
      </c>
      <c r="B147" s="18">
        <v>16.120000999999998</v>
      </c>
    </row>
    <row r="148" spans="1:2" x14ac:dyDescent="0.25">
      <c r="A148" s="12">
        <v>44375</v>
      </c>
      <c r="B148" s="18">
        <v>16.82</v>
      </c>
    </row>
    <row r="149" spans="1:2" x14ac:dyDescent="0.25">
      <c r="A149" s="12">
        <v>44368</v>
      </c>
      <c r="B149" s="18">
        <v>16.950001</v>
      </c>
    </row>
    <row r="150" spans="1:2" x14ac:dyDescent="0.25">
      <c r="A150" s="12">
        <v>44361</v>
      </c>
      <c r="B150" s="18">
        <v>17.32</v>
      </c>
    </row>
    <row r="151" spans="1:2" x14ac:dyDescent="0.25">
      <c r="A151" s="12">
        <v>44354</v>
      </c>
      <c r="B151" s="18">
        <v>17.48</v>
      </c>
    </row>
    <row r="152" spans="1:2" x14ac:dyDescent="0.25">
      <c r="A152" s="12">
        <v>44347</v>
      </c>
      <c r="B152" s="18">
        <v>17.07</v>
      </c>
    </row>
    <row r="153" spans="1:2" x14ac:dyDescent="0.25">
      <c r="A153" s="12">
        <v>44340</v>
      </c>
      <c r="B153" s="18">
        <v>17.190000999999999</v>
      </c>
    </row>
    <row r="154" spans="1:2" x14ac:dyDescent="0.25">
      <c r="A154" s="12">
        <v>44333</v>
      </c>
      <c r="B154" s="18">
        <v>17.34</v>
      </c>
    </row>
    <row r="155" spans="1:2" x14ac:dyDescent="0.25">
      <c r="A155" s="12">
        <v>44326</v>
      </c>
      <c r="B155" s="18">
        <v>17.639999</v>
      </c>
    </row>
    <row r="156" spans="1:2" x14ac:dyDescent="0.25">
      <c r="A156" s="12">
        <v>44319</v>
      </c>
      <c r="B156" s="18">
        <v>18.209999</v>
      </c>
    </row>
    <row r="157" spans="1:2" x14ac:dyDescent="0.25">
      <c r="A157" s="12">
        <v>44312</v>
      </c>
      <c r="B157" s="18">
        <v>19.290001</v>
      </c>
    </row>
    <row r="158" spans="1:2" x14ac:dyDescent="0.25">
      <c r="A158" s="12">
        <v>44305</v>
      </c>
      <c r="B158" s="18">
        <v>18.77</v>
      </c>
    </row>
    <row r="159" spans="1:2" x14ac:dyDescent="0.25">
      <c r="A159" s="12">
        <v>44298</v>
      </c>
      <c r="B159" s="18">
        <v>19.360001</v>
      </c>
    </row>
    <row r="160" spans="1:2" x14ac:dyDescent="0.25">
      <c r="A160" s="12">
        <v>44291</v>
      </c>
      <c r="B160" s="18">
        <v>20.309999000000001</v>
      </c>
    </row>
    <row r="161" spans="1:2" x14ac:dyDescent="0.25">
      <c r="A161" s="12">
        <v>44284</v>
      </c>
      <c r="B161" s="18">
        <v>20.280000999999999</v>
      </c>
    </row>
    <row r="162" spans="1:2" x14ac:dyDescent="0.25">
      <c r="A162" s="12">
        <v>44277</v>
      </c>
      <c r="B162" s="18">
        <v>19.59</v>
      </c>
    </row>
    <row r="163" spans="1:2" x14ac:dyDescent="0.25">
      <c r="A163" s="12">
        <v>44270</v>
      </c>
      <c r="B163" s="18">
        <v>21.08</v>
      </c>
    </row>
    <row r="164" spans="1:2" x14ac:dyDescent="0.25">
      <c r="A164" s="12">
        <v>44263</v>
      </c>
      <c r="B164" s="18">
        <v>20.83</v>
      </c>
    </row>
    <row r="165" spans="1:2" x14ac:dyDescent="0.25">
      <c r="A165" s="12">
        <v>44256</v>
      </c>
      <c r="B165" s="18">
        <v>21.91</v>
      </c>
    </row>
    <row r="166" spans="1:2" x14ac:dyDescent="0.25">
      <c r="A166" s="12">
        <v>44249</v>
      </c>
      <c r="B166" s="18">
        <v>21.66</v>
      </c>
    </row>
    <row r="167" spans="1:2" x14ac:dyDescent="0.25">
      <c r="A167" s="12">
        <v>44242</v>
      </c>
      <c r="B167" s="18">
        <v>18.68</v>
      </c>
    </row>
    <row r="168" spans="1:2" x14ac:dyDescent="0.25">
      <c r="A168" s="12">
        <v>44235</v>
      </c>
      <c r="B168" s="18">
        <v>17.799999</v>
      </c>
    </row>
    <row r="169" spans="1:2" x14ac:dyDescent="0.25">
      <c r="A169" s="12">
        <v>44228</v>
      </c>
      <c r="B169" s="18">
        <v>17.370000999999998</v>
      </c>
    </row>
    <row r="170" spans="1:2" x14ac:dyDescent="0.25">
      <c r="A170" s="12">
        <v>44221</v>
      </c>
      <c r="B170" s="18">
        <v>15.99</v>
      </c>
    </row>
    <row r="171" spans="1:2" x14ac:dyDescent="0.25">
      <c r="A171" s="12">
        <v>44214</v>
      </c>
      <c r="B171" s="18">
        <v>16.360001</v>
      </c>
    </row>
    <row r="172" spans="1:2" x14ac:dyDescent="0.25">
      <c r="A172" s="12">
        <v>44207</v>
      </c>
      <c r="B172" s="18">
        <v>16.43</v>
      </c>
    </row>
    <row r="173" spans="1:2" x14ac:dyDescent="0.25">
      <c r="A173" s="12">
        <v>44200</v>
      </c>
      <c r="B173" s="18">
        <v>18.510000000000002</v>
      </c>
    </row>
    <row r="174" spans="1:2" x14ac:dyDescent="0.25">
      <c r="A174" s="12">
        <v>44193</v>
      </c>
      <c r="B174" s="18">
        <v>18.549999</v>
      </c>
    </row>
    <row r="175" spans="1:2" x14ac:dyDescent="0.25">
      <c r="A175" s="12">
        <v>44186</v>
      </c>
      <c r="B175" s="18">
        <v>18.549999</v>
      </c>
    </row>
    <row r="176" spans="1:2" x14ac:dyDescent="0.25">
      <c r="A176" s="12">
        <v>44179</v>
      </c>
      <c r="B176" s="18">
        <v>18.969999000000001</v>
      </c>
    </row>
    <row r="177" spans="1:2" x14ac:dyDescent="0.25">
      <c r="A177" s="12">
        <v>44172</v>
      </c>
      <c r="B177" s="18">
        <v>18.360001</v>
      </c>
    </row>
    <row r="178" spans="1:2" x14ac:dyDescent="0.25">
      <c r="A178" s="12">
        <v>44165</v>
      </c>
      <c r="B178" s="18">
        <v>19.66</v>
      </c>
    </row>
    <row r="179" spans="1:2" x14ac:dyDescent="0.25">
      <c r="A179" s="12">
        <v>44158</v>
      </c>
      <c r="B179" s="18">
        <v>18.489999999999998</v>
      </c>
    </row>
    <row r="180" spans="1:2" x14ac:dyDescent="0.25">
      <c r="A180" s="12">
        <v>44151</v>
      </c>
      <c r="B180" s="18">
        <v>18.780000999999999</v>
      </c>
    </row>
    <row r="181" spans="1:2" x14ac:dyDescent="0.25">
      <c r="A181" s="12">
        <v>44144</v>
      </c>
      <c r="B181" s="18">
        <v>18.059999000000001</v>
      </c>
    </row>
    <row r="182" spans="1:2" x14ac:dyDescent="0.25">
      <c r="A182" s="12">
        <v>44137</v>
      </c>
      <c r="B182" s="18">
        <v>16.200001</v>
      </c>
    </row>
    <row r="183" spans="1:2" x14ac:dyDescent="0.25">
      <c r="A183" s="12">
        <v>44130</v>
      </c>
      <c r="B183" s="18">
        <v>16.120000999999998</v>
      </c>
    </row>
    <row r="184" spans="1:2" x14ac:dyDescent="0.25">
      <c r="A184" s="12">
        <v>44123</v>
      </c>
      <c r="B184" s="18">
        <v>16.059999000000001</v>
      </c>
    </row>
    <row r="185" spans="1:2" x14ac:dyDescent="0.25">
      <c r="A185" s="12">
        <v>44116</v>
      </c>
      <c r="B185" s="18">
        <v>14.93</v>
      </c>
    </row>
    <row r="186" spans="1:2" x14ac:dyDescent="0.25">
      <c r="A186" s="12">
        <v>44109</v>
      </c>
      <c r="B186" s="18">
        <v>15.44</v>
      </c>
    </row>
    <row r="187" spans="1:2" x14ac:dyDescent="0.25">
      <c r="A187" s="12">
        <v>44102</v>
      </c>
      <c r="B187" s="18">
        <v>16.780000999999999</v>
      </c>
    </row>
    <row r="188" spans="1:2" x14ac:dyDescent="0.25">
      <c r="A188" s="12">
        <v>44095</v>
      </c>
      <c r="B188" s="18">
        <v>16.41</v>
      </c>
    </row>
    <row r="189" spans="1:2" x14ac:dyDescent="0.25">
      <c r="A189" s="12">
        <v>44088</v>
      </c>
      <c r="B189" s="18">
        <v>18.100000000000001</v>
      </c>
    </row>
    <row r="190" spans="1:2" x14ac:dyDescent="0.25">
      <c r="A190" s="12">
        <v>44081</v>
      </c>
      <c r="B190" s="18">
        <v>18.700001</v>
      </c>
    </row>
    <row r="191" spans="1:2" x14ac:dyDescent="0.25">
      <c r="A191" s="12">
        <v>44074</v>
      </c>
      <c r="B191" s="18">
        <v>19.040001</v>
      </c>
    </row>
    <row r="192" spans="1:2" x14ac:dyDescent="0.25">
      <c r="A192" s="12">
        <v>44067</v>
      </c>
      <c r="B192" s="18">
        <v>19.899999999999999</v>
      </c>
    </row>
    <row r="193" spans="1:2" x14ac:dyDescent="0.25">
      <c r="A193" s="12">
        <v>44060</v>
      </c>
      <c r="B193" s="18">
        <v>19.18</v>
      </c>
    </row>
    <row r="194" spans="1:2" x14ac:dyDescent="0.25">
      <c r="A194" s="12">
        <v>44053</v>
      </c>
      <c r="B194" s="18">
        <v>19.489999999999998</v>
      </c>
    </row>
    <row r="195" spans="1:2" x14ac:dyDescent="0.25">
      <c r="A195" s="12">
        <v>44046</v>
      </c>
      <c r="B195" s="18">
        <v>17.370000999999998</v>
      </c>
    </row>
    <row r="196" spans="1:2" x14ac:dyDescent="0.25">
      <c r="A196" s="12">
        <v>44039</v>
      </c>
      <c r="B196" s="18">
        <v>16.459999</v>
      </c>
    </row>
    <row r="197" spans="1:2" x14ac:dyDescent="0.25">
      <c r="A197" s="12">
        <v>44032</v>
      </c>
      <c r="B197" s="18">
        <v>15.25</v>
      </c>
    </row>
    <row r="198" spans="1:2" x14ac:dyDescent="0.25">
      <c r="A198" s="12">
        <v>44025</v>
      </c>
      <c r="B198" s="18">
        <v>17.110001</v>
      </c>
    </row>
    <row r="199" spans="1:2" x14ac:dyDescent="0.25">
      <c r="A199" s="12">
        <v>44018</v>
      </c>
      <c r="B199" s="18">
        <v>15.61</v>
      </c>
    </row>
    <row r="200" spans="1:2" x14ac:dyDescent="0.25">
      <c r="A200" s="12">
        <v>44011</v>
      </c>
      <c r="B200" s="18">
        <v>16.579999999999998</v>
      </c>
    </row>
    <row r="201" spans="1:2" x14ac:dyDescent="0.25">
      <c r="A201" s="12">
        <v>44004</v>
      </c>
      <c r="B201" s="18">
        <v>15.15</v>
      </c>
    </row>
    <row r="202" spans="1:2" x14ac:dyDescent="0.25">
      <c r="A202" s="12">
        <v>43997</v>
      </c>
      <c r="B202" s="18">
        <v>16.440000999999999</v>
      </c>
    </row>
    <row r="203" spans="1:2" x14ac:dyDescent="0.25">
      <c r="A203" s="12">
        <v>43990</v>
      </c>
      <c r="B203" s="18">
        <v>17.799999</v>
      </c>
    </row>
    <row r="204" spans="1:2" x14ac:dyDescent="0.25">
      <c r="A204" s="12">
        <v>43983</v>
      </c>
      <c r="B204" s="18">
        <v>18.75</v>
      </c>
    </row>
    <row r="205" spans="1:2" x14ac:dyDescent="0.25">
      <c r="A205" s="12">
        <v>43976</v>
      </c>
      <c r="B205" s="18">
        <v>16.030000999999999</v>
      </c>
    </row>
    <row r="206" spans="1:2" x14ac:dyDescent="0.25">
      <c r="A206" s="12">
        <v>43969</v>
      </c>
      <c r="B206" s="18">
        <v>14.31</v>
      </c>
    </row>
    <row r="207" spans="1:2" x14ac:dyDescent="0.25">
      <c r="A207" s="12">
        <v>43962</v>
      </c>
      <c r="B207" s="18">
        <v>15.14</v>
      </c>
    </row>
    <row r="208" spans="1:2" x14ac:dyDescent="0.25">
      <c r="A208" s="12">
        <v>43955</v>
      </c>
      <c r="B208" s="18">
        <v>16.739999999999998</v>
      </c>
    </row>
    <row r="209" spans="1:2" x14ac:dyDescent="0.25">
      <c r="A209" s="12">
        <v>43948</v>
      </c>
      <c r="B209" s="18">
        <v>15.07</v>
      </c>
    </row>
    <row r="210" spans="1:2" x14ac:dyDescent="0.25">
      <c r="A210" s="12">
        <v>43941</v>
      </c>
      <c r="B210" s="18">
        <v>15.11</v>
      </c>
    </row>
    <row r="211" spans="1:2" x14ac:dyDescent="0.25">
      <c r="A211" s="12">
        <v>43934</v>
      </c>
      <c r="B211" s="18">
        <v>15</v>
      </c>
    </row>
    <row r="212" spans="1:2" x14ac:dyDescent="0.25">
      <c r="A212" s="12">
        <v>43927</v>
      </c>
      <c r="B212" s="18">
        <v>13.6</v>
      </c>
    </row>
    <row r="213" spans="1:2" x14ac:dyDescent="0.25">
      <c r="A213" s="12">
        <v>43920</v>
      </c>
      <c r="B213" s="18">
        <v>11</v>
      </c>
    </row>
    <row r="214" spans="1:2" x14ac:dyDescent="0.25">
      <c r="A214" s="12">
        <v>43913</v>
      </c>
      <c r="B214" s="18">
        <v>12.26</v>
      </c>
    </row>
    <row r="215" spans="1:2" x14ac:dyDescent="0.25">
      <c r="A215" s="12">
        <v>43906</v>
      </c>
      <c r="B215" s="18">
        <v>13.46</v>
      </c>
    </row>
    <row r="216" spans="1:2" x14ac:dyDescent="0.25">
      <c r="A216" s="12">
        <v>43899</v>
      </c>
      <c r="B216" s="18">
        <v>16.02</v>
      </c>
    </row>
    <row r="217" spans="1:2" x14ac:dyDescent="0.25">
      <c r="A217" s="12">
        <v>43892</v>
      </c>
      <c r="B217" s="18">
        <v>16.73</v>
      </c>
    </row>
    <row r="218" spans="1:2" x14ac:dyDescent="0.25">
      <c r="A218" s="12">
        <v>43885</v>
      </c>
      <c r="B218" s="18">
        <v>17.34</v>
      </c>
    </row>
    <row r="219" spans="1:2" x14ac:dyDescent="0.25">
      <c r="A219" s="12">
        <v>43878</v>
      </c>
      <c r="B219" s="18">
        <v>20.360001</v>
      </c>
    </row>
    <row r="220" spans="1:2" x14ac:dyDescent="0.25">
      <c r="A220" s="12">
        <v>43871</v>
      </c>
      <c r="B220" s="18">
        <v>21.4</v>
      </c>
    </row>
    <row r="221" spans="1:2" x14ac:dyDescent="0.25">
      <c r="A221" s="12">
        <v>43864</v>
      </c>
      <c r="B221" s="18">
        <v>20.260000000000002</v>
      </c>
    </row>
    <row r="222" spans="1:2" x14ac:dyDescent="0.25">
      <c r="A222" s="12">
        <v>43857</v>
      </c>
      <c r="B222" s="18">
        <v>20.170000000000002</v>
      </c>
    </row>
    <row r="223" spans="1:2" x14ac:dyDescent="0.25">
      <c r="A223" s="12">
        <v>43850</v>
      </c>
      <c r="B223" s="18">
        <v>21.24</v>
      </c>
    </row>
    <row r="224" spans="1:2" x14ac:dyDescent="0.25">
      <c r="A224" s="12">
        <v>43843</v>
      </c>
      <c r="B224" s="18">
        <v>25.02</v>
      </c>
    </row>
    <row r="225" spans="1:2" x14ac:dyDescent="0.25">
      <c r="A225" s="12">
        <v>43836</v>
      </c>
      <c r="B225" s="18">
        <v>22.969999000000001</v>
      </c>
    </row>
    <row r="226" spans="1:2" x14ac:dyDescent="0.25">
      <c r="A226" s="12">
        <v>43829</v>
      </c>
      <c r="B226" s="18">
        <v>24.66</v>
      </c>
    </row>
    <row r="227" spans="1:2" x14ac:dyDescent="0.25">
      <c r="A227" s="12">
        <v>43822</v>
      </c>
      <c r="B227" s="18">
        <v>24.370000999999998</v>
      </c>
    </row>
    <row r="228" spans="1:2" x14ac:dyDescent="0.25">
      <c r="A228" s="12">
        <v>43815</v>
      </c>
      <c r="B228" s="18">
        <v>24.1</v>
      </c>
    </row>
    <row r="229" spans="1:2" x14ac:dyDescent="0.25">
      <c r="A229" s="12">
        <v>43808</v>
      </c>
      <c r="B229" s="18">
        <v>23.58</v>
      </c>
    </row>
    <row r="230" spans="1:2" x14ac:dyDescent="0.25">
      <c r="A230" s="12">
        <v>43801</v>
      </c>
      <c r="B230" s="18">
        <v>21.379999000000002</v>
      </c>
    </row>
    <row r="231" spans="1:2" x14ac:dyDescent="0.25">
      <c r="A231" s="12">
        <v>43794</v>
      </c>
      <c r="B231" s="18">
        <v>21.280000999999999</v>
      </c>
    </row>
    <row r="232" spans="1:2" x14ac:dyDescent="0.25">
      <c r="A232" s="12">
        <v>43787</v>
      </c>
      <c r="B232" s="18">
        <v>21.66</v>
      </c>
    </row>
    <row r="233" spans="1:2" x14ac:dyDescent="0.25">
      <c r="A233" s="12">
        <v>43780</v>
      </c>
      <c r="B233" s="18">
        <v>21.860001</v>
      </c>
    </row>
    <row r="234" spans="1:2" x14ac:dyDescent="0.25">
      <c r="A234" s="12">
        <v>43773</v>
      </c>
      <c r="B234" s="18">
        <v>22.190000999999999</v>
      </c>
    </row>
    <row r="235" spans="1:2" x14ac:dyDescent="0.25">
      <c r="A235" s="12">
        <v>43766</v>
      </c>
      <c r="B235" s="18">
        <v>22.18</v>
      </c>
    </row>
    <row r="236" spans="1:2" x14ac:dyDescent="0.25">
      <c r="A236" s="12">
        <v>43759</v>
      </c>
      <c r="B236" s="18">
        <v>22.440000999999999</v>
      </c>
    </row>
    <row r="237" spans="1:2" x14ac:dyDescent="0.25">
      <c r="A237" s="12">
        <v>43752</v>
      </c>
      <c r="B237" s="18">
        <v>20.290001</v>
      </c>
    </row>
    <row r="238" spans="1:2" x14ac:dyDescent="0.25">
      <c r="A238" s="12">
        <v>43745</v>
      </c>
      <c r="B238" s="18">
        <v>20.299999</v>
      </c>
    </row>
    <row r="239" spans="1:2" x14ac:dyDescent="0.25">
      <c r="A239" s="12">
        <v>43738</v>
      </c>
      <c r="B239" s="18">
        <v>19.43</v>
      </c>
    </row>
    <row r="240" spans="1:2" x14ac:dyDescent="0.25">
      <c r="A240" s="12">
        <v>43731</v>
      </c>
      <c r="B240" s="18">
        <v>19.149999999999999</v>
      </c>
    </row>
    <row r="241" spans="1:2" x14ac:dyDescent="0.25">
      <c r="A241" s="12">
        <v>43724</v>
      </c>
      <c r="B241" s="18">
        <v>20.799999</v>
      </c>
    </row>
    <row r="242" spans="1:2" x14ac:dyDescent="0.25">
      <c r="A242" s="12">
        <v>43717</v>
      </c>
      <c r="B242" s="18">
        <v>21.690000999999999</v>
      </c>
    </row>
    <row r="243" spans="1:2" x14ac:dyDescent="0.25">
      <c r="A243" s="12">
        <v>43710</v>
      </c>
      <c r="B243" s="18">
        <v>20.950001</v>
      </c>
    </row>
    <row r="244" spans="1:2" x14ac:dyDescent="0.25">
      <c r="A244" s="12">
        <v>43703</v>
      </c>
      <c r="B244" s="18">
        <v>20.799999</v>
      </c>
    </row>
    <row r="245" spans="1:2" x14ac:dyDescent="0.25">
      <c r="A245" s="12">
        <v>43696</v>
      </c>
      <c r="B245" s="18">
        <v>19.670000000000002</v>
      </c>
    </row>
    <row r="246" spans="1:2" x14ac:dyDescent="0.25">
      <c r="A246" s="12">
        <v>43689</v>
      </c>
      <c r="B246" s="18">
        <v>20.040001</v>
      </c>
    </row>
    <row r="247" spans="1:2" x14ac:dyDescent="0.25">
      <c r="A247" s="12">
        <v>43682</v>
      </c>
      <c r="B247" s="18">
        <v>20.149999999999999</v>
      </c>
    </row>
    <row r="248" spans="1:2" x14ac:dyDescent="0.25">
      <c r="A248" s="12">
        <v>43675</v>
      </c>
      <c r="B248" s="18">
        <v>20.950001</v>
      </c>
    </row>
    <row r="249" spans="1:2" x14ac:dyDescent="0.25">
      <c r="A249" s="12">
        <v>43668</v>
      </c>
      <c r="B249" s="18">
        <v>23.959999</v>
      </c>
    </row>
    <row r="250" spans="1:2" x14ac:dyDescent="0.25">
      <c r="A250" s="12">
        <v>43661</v>
      </c>
      <c r="B250" s="18">
        <v>24.42</v>
      </c>
    </row>
    <row r="251" spans="1:2" x14ac:dyDescent="0.25">
      <c r="A251" s="12">
        <v>43654</v>
      </c>
      <c r="B251" s="18">
        <v>23.75</v>
      </c>
    </row>
    <row r="252" spans="1:2" x14ac:dyDescent="0.25">
      <c r="A252" s="12">
        <v>43647</v>
      </c>
      <c r="B252" s="18">
        <v>23.530000999999999</v>
      </c>
    </row>
    <row r="253" spans="1:2" x14ac:dyDescent="0.25">
      <c r="A253" s="12">
        <v>43640</v>
      </c>
      <c r="B253" s="18">
        <v>21.719999000000001</v>
      </c>
    </row>
    <row r="254" spans="1:2" x14ac:dyDescent="0.25">
      <c r="A254" s="12">
        <v>43633</v>
      </c>
      <c r="B254" s="18">
        <v>21.620000999999998</v>
      </c>
    </row>
    <row r="255" spans="1:2" x14ac:dyDescent="0.25">
      <c r="A255" s="12">
        <v>43626</v>
      </c>
      <c r="B255" s="18">
        <v>20.040001</v>
      </c>
    </row>
    <row r="256" spans="1:2" x14ac:dyDescent="0.25">
      <c r="A256" s="12">
        <v>43619</v>
      </c>
      <c r="B256" s="18">
        <v>19.370000999999998</v>
      </c>
    </row>
    <row r="257" spans="1:2" x14ac:dyDescent="0.25">
      <c r="A257" s="12">
        <v>43612</v>
      </c>
      <c r="B257" s="18">
        <v>19.299999</v>
      </c>
    </row>
    <row r="258" spans="1:2" x14ac:dyDescent="0.25">
      <c r="A258" s="12">
        <v>43605</v>
      </c>
      <c r="B258" s="18">
        <v>20.549999</v>
      </c>
    </row>
    <row r="259" spans="1:2" x14ac:dyDescent="0.25">
      <c r="A259" s="12">
        <v>43598</v>
      </c>
      <c r="B259" s="18">
        <v>20.49</v>
      </c>
    </row>
    <row r="260" spans="1:2" x14ac:dyDescent="0.25">
      <c r="A260" s="12">
        <v>43591</v>
      </c>
      <c r="B260" s="18">
        <v>22.219999000000001</v>
      </c>
    </row>
    <row r="261" spans="1:2" x14ac:dyDescent="0.25">
      <c r="A261" s="12">
        <v>43584</v>
      </c>
      <c r="B261" s="18">
        <v>25.33</v>
      </c>
    </row>
    <row r="262" spans="1:2" x14ac:dyDescent="0.25">
      <c r="A262" s="12">
        <v>43577</v>
      </c>
      <c r="B262" s="18">
        <v>26.620000999999998</v>
      </c>
    </row>
    <row r="263" spans="1:2" x14ac:dyDescent="0.25">
      <c r="A263" s="12">
        <v>43570</v>
      </c>
      <c r="B263" s="18">
        <v>25.790001</v>
      </c>
    </row>
    <row r="264" spans="1:2" x14ac:dyDescent="0.25">
      <c r="A264" s="12">
        <v>43563</v>
      </c>
      <c r="B264" s="18">
        <v>25.66</v>
      </c>
    </row>
    <row r="265" spans="1:2" x14ac:dyDescent="0.25">
      <c r="A265" s="12">
        <v>43556</v>
      </c>
      <c r="B265" s="18">
        <v>25.1</v>
      </c>
    </row>
    <row r="266" spans="1:2" x14ac:dyDescent="0.25">
      <c r="A266" s="12">
        <v>43549</v>
      </c>
      <c r="B266" s="18">
        <v>22.59</v>
      </c>
    </row>
    <row r="267" spans="1:2" x14ac:dyDescent="0.25">
      <c r="A267" s="12">
        <v>43542</v>
      </c>
      <c r="B267" s="18">
        <v>21.620000999999998</v>
      </c>
    </row>
    <row r="268" spans="1:2" x14ac:dyDescent="0.25">
      <c r="A268" s="12">
        <v>43535</v>
      </c>
      <c r="B268" s="18">
        <v>22.67</v>
      </c>
    </row>
    <row r="269" spans="1:2" x14ac:dyDescent="0.25">
      <c r="A269" s="12">
        <v>43528</v>
      </c>
      <c r="B269" s="18">
        <v>22.41</v>
      </c>
    </row>
    <row r="270" spans="1:2" x14ac:dyDescent="0.25">
      <c r="A270" s="12">
        <v>43521</v>
      </c>
      <c r="B270" s="18">
        <v>23.1</v>
      </c>
    </row>
    <row r="271" spans="1:2" x14ac:dyDescent="0.25">
      <c r="A271" s="12">
        <v>43514</v>
      </c>
      <c r="B271" s="18">
        <v>23.719999000000001</v>
      </c>
    </row>
    <row r="272" spans="1:2" x14ac:dyDescent="0.25">
      <c r="A272" s="12">
        <v>43507</v>
      </c>
      <c r="B272" s="18">
        <v>21.74</v>
      </c>
    </row>
    <row r="273" spans="1:2" x14ac:dyDescent="0.25">
      <c r="A273" s="12">
        <v>43500</v>
      </c>
      <c r="B273" s="18">
        <v>21.940000999999999</v>
      </c>
    </row>
    <row r="274" spans="1:2" x14ac:dyDescent="0.25">
      <c r="A274" s="12">
        <v>43493</v>
      </c>
      <c r="B274" s="18">
        <v>22.15</v>
      </c>
    </row>
    <row r="275" spans="1:2" x14ac:dyDescent="0.25">
      <c r="A275" s="12">
        <v>43486</v>
      </c>
      <c r="B275" s="18">
        <v>21.639999</v>
      </c>
    </row>
    <row r="276" spans="1:2" x14ac:dyDescent="0.25">
      <c r="A276" s="12">
        <v>43479</v>
      </c>
      <c r="B276" s="18">
        <v>21.200001</v>
      </c>
    </row>
    <row r="277" spans="1:2" x14ac:dyDescent="0.25">
      <c r="A277" s="12">
        <v>43472</v>
      </c>
      <c r="B277" s="18">
        <v>19.75</v>
      </c>
    </row>
    <row r="278" spans="1:2" x14ac:dyDescent="0.25">
      <c r="A278" s="12">
        <v>43465</v>
      </c>
      <c r="B278" s="18">
        <v>19.34</v>
      </c>
    </row>
    <row r="279" spans="1:2" x14ac:dyDescent="0.25">
      <c r="A279" s="12">
        <v>43458</v>
      </c>
      <c r="B279" s="18">
        <v>17.52</v>
      </c>
    </row>
    <row r="280" spans="1:2" x14ac:dyDescent="0.25">
      <c r="A280" s="12">
        <v>43451</v>
      </c>
      <c r="B280" s="18">
        <v>16.700001</v>
      </c>
    </row>
    <row r="281" spans="1:2" x14ac:dyDescent="0.25">
      <c r="A281" s="12">
        <v>43444</v>
      </c>
      <c r="B281" s="18">
        <v>17.579999999999998</v>
      </c>
    </row>
    <row r="282" spans="1:2" x14ac:dyDescent="0.25">
      <c r="A282" s="12">
        <v>43437</v>
      </c>
      <c r="B282" s="18">
        <v>17.040001</v>
      </c>
    </row>
    <row r="283" spans="1:2" x14ac:dyDescent="0.25">
      <c r="A283" s="12">
        <v>43430</v>
      </c>
      <c r="B283" s="18">
        <v>18.07</v>
      </c>
    </row>
    <row r="284" spans="1:2" x14ac:dyDescent="0.25">
      <c r="A284" s="12">
        <v>43423</v>
      </c>
      <c r="B284" s="18">
        <v>16.969999000000001</v>
      </c>
    </row>
    <row r="285" spans="1:2" x14ac:dyDescent="0.25">
      <c r="A285" s="12">
        <v>43416</v>
      </c>
      <c r="B285" s="18">
        <v>16.920000000000002</v>
      </c>
    </row>
    <row r="286" spans="1:2" x14ac:dyDescent="0.25">
      <c r="A286" s="12">
        <v>43409</v>
      </c>
      <c r="B286" s="18">
        <v>15.6</v>
      </c>
    </row>
    <row r="287" spans="1:2" x14ac:dyDescent="0.25">
      <c r="A287" s="12">
        <v>43402</v>
      </c>
      <c r="B287" s="18">
        <v>18.719999000000001</v>
      </c>
    </row>
    <row r="288" spans="1:2" x14ac:dyDescent="0.25">
      <c r="A288" s="12">
        <v>43395</v>
      </c>
      <c r="B288" s="18">
        <v>16.540001</v>
      </c>
    </row>
    <row r="289" spans="1:2" x14ac:dyDescent="0.25">
      <c r="A289" s="12">
        <v>43388</v>
      </c>
      <c r="B289" s="18">
        <v>17.780000999999999</v>
      </c>
    </row>
    <row r="290" spans="1:2" x14ac:dyDescent="0.25">
      <c r="A290" s="12">
        <v>43381</v>
      </c>
      <c r="B290" s="18">
        <v>18.84</v>
      </c>
    </row>
    <row r="291" spans="1:2" x14ac:dyDescent="0.25">
      <c r="A291" s="12">
        <v>43374</v>
      </c>
      <c r="B291" s="18">
        <v>19.82</v>
      </c>
    </row>
    <row r="292" spans="1:2" x14ac:dyDescent="0.25">
      <c r="A292" s="12">
        <v>43367</v>
      </c>
      <c r="B292" s="18">
        <v>21.15</v>
      </c>
    </row>
    <row r="293" spans="1:2" x14ac:dyDescent="0.25">
      <c r="A293" s="12">
        <v>43360</v>
      </c>
      <c r="B293" s="18">
        <v>22.07</v>
      </c>
    </row>
    <row r="294" spans="1:2" x14ac:dyDescent="0.25">
      <c r="A294" s="12">
        <v>43353</v>
      </c>
      <c r="B294" s="18">
        <v>20.84</v>
      </c>
    </row>
    <row r="295" spans="1:2" x14ac:dyDescent="0.25">
      <c r="A295" s="12">
        <v>43346</v>
      </c>
      <c r="B295" s="18">
        <v>21.139999</v>
      </c>
    </row>
    <row r="296" spans="1:2" x14ac:dyDescent="0.25">
      <c r="A296" s="12">
        <v>43339</v>
      </c>
      <c r="B296" s="18">
        <v>23.879999000000002</v>
      </c>
    </row>
    <row r="297" spans="1:2" x14ac:dyDescent="0.25">
      <c r="A297" s="12">
        <v>43332</v>
      </c>
      <c r="B297" s="18">
        <v>23.51</v>
      </c>
    </row>
    <row r="298" spans="1:2" x14ac:dyDescent="0.25">
      <c r="A298" s="12">
        <v>43325</v>
      </c>
      <c r="B298" s="18">
        <v>22.1</v>
      </c>
    </row>
    <row r="299" spans="1:2" x14ac:dyDescent="0.25">
      <c r="A299" s="12">
        <v>43318</v>
      </c>
      <c r="B299" s="18">
        <v>22.58</v>
      </c>
    </row>
    <row r="300" spans="1:2" x14ac:dyDescent="0.25">
      <c r="A300" s="12">
        <v>43311</v>
      </c>
      <c r="B300" s="18">
        <v>23.65</v>
      </c>
    </row>
    <row r="301" spans="1:2" x14ac:dyDescent="0.25">
      <c r="A301" s="12">
        <v>43304</v>
      </c>
      <c r="B301" s="18">
        <v>24.26</v>
      </c>
    </row>
    <row r="302" spans="1:2" x14ac:dyDescent="0.25">
      <c r="A302" s="12">
        <v>43297</v>
      </c>
      <c r="B302" s="18">
        <v>24.35</v>
      </c>
    </row>
    <row r="303" spans="1:2" x14ac:dyDescent="0.25">
      <c r="A303" s="12">
        <v>43290</v>
      </c>
      <c r="B303" s="18">
        <v>24.91</v>
      </c>
    </row>
    <row r="304" spans="1:2" x14ac:dyDescent="0.25">
      <c r="A304" s="12">
        <v>43283</v>
      </c>
      <c r="B304" s="18">
        <v>24.84</v>
      </c>
    </row>
    <row r="305" spans="1:2" x14ac:dyDescent="0.25">
      <c r="A305" s="12">
        <v>43276</v>
      </c>
      <c r="B305" s="18">
        <v>28</v>
      </c>
    </row>
    <row r="306" spans="1:2" x14ac:dyDescent="0.25">
      <c r="A306" s="12">
        <v>43269</v>
      </c>
      <c r="B306" s="18">
        <v>29.91</v>
      </c>
    </row>
    <row r="307" spans="1:2" x14ac:dyDescent="0.25">
      <c r="A307" s="12">
        <v>43262</v>
      </c>
      <c r="B307" s="18">
        <v>29.700001</v>
      </c>
    </row>
    <row r="308" spans="1:2" x14ac:dyDescent="0.25">
      <c r="A308" s="12">
        <v>43255</v>
      </c>
      <c r="B308" s="18">
        <v>29.65</v>
      </c>
    </row>
    <row r="309" spans="1:2" x14ac:dyDescent="0.25">
      <c r="A309" s="12">
        <v>43248</v>
      </c>
      <c r="B309" s="18">
        <v>32.310001</v>
      </c>
    </row>
    <row r="310" spans="1:2" x14ac:dyDescent="0.25">
      <c r="A310" s="12">
        <v>43241</v>
      </c>
      <c r="B310" s="18">
        <v>32.459999000000003</v>
      </c>
    </row>
    <row r="311" spans="1:2" x14ac:dyDescent="0.25">
      <c r="A311" s="12">
        <v>43234</v>
      </c>
      <c r="B311" s="18">
        <v>30.709999</v>
      </c>
    </row>
    <row r="312" spans="1:2" x14ac:dyDescent="0.25">
      <c r="A312" s="12">
        <v>43227</v>
      </c>
      <c r="B312" s="18">
        <v>31.42</v>
      </c>
    </row>
    <row r="313" spans="1:2" x14ac:dyDescent="0.25">
      <c r="A313" s="12">
        <v>43220</v>
      </c>
      <c r="B313" s="18">
        <v>32.619999</v>
      </c>
    </row>
    <row r="314" spans="1:2" x14ac:dyDescent="0.25">
      <c r="A314" s="12">
        <v>43213</v>
      </c>
      <c r="B314" s="18">
        <v>30.51</v>
      </c>
    </row>
    <row r="315" spans="1:2" x14ac:dyDescent="0.25">
      <c r="A315" s="12">
        <v>43206</v>
      </c>
      <c r="B315" s="18">
        <v>31.41</v>
      </c>
    </row>
    <row r="316" spans="1:2" x14ac:dyDescent="0.25">
      <c r="A316" s="12">
        <v>43199</v>
      </c>
      <c r="B316" s="18">
        <v>30.889999</v>
      </c>
    </row>
    <row r="317" spans="1:2" x14ac:dyDescent="0.25">
      <c r="A317" s="12">
        <v>43192</v>
      </c>
      <c r="B317" s="18">
        <v>28.370000999999998</v>
      </c>
    </row>
    <row r="318" spans="1:2" x14ac:dyDescent="0.25">
      <c r="A318" s="12">
        <v>43185</v>
      </c>
      <c r="B318" s="18">
        <v>28.98</v>
      </c>
    </row>
    <row r="319" spans="1:2" x14ac:dyDescent="0.25">
      <c r="A319" s="12">
        <v>43178</v>
      </c>
      <c r="B319" s="18">
        <v>27.129999000000002</v>
      </c>
    </row>
    <row r="320" spans="1:2" x14ac:dyDescent="0.25">
      <c r="A320" s="12">
        <v>43171</v>
      </c>
      <c r="B320" s="18">
        <v>27.450001</v>
      </c>
    </row>
    <row r="321" spans="1:2" x14ac:dyDescent="0.25">
      <c r="A321" s="12">
        <v>43164</v>
      </c>
      <c r="B321" s="18">
        <v>28.48</v>
      </c>
    </row>
    <row r="322" spans="1:2" x14ac:dyDescent="0.25">
      <c r="A322" s="12">
        <v>43157</v>
      </c>
      <c r="B322" s="18">
        <v>26.5</v>
      </c>
    </row>
    <row r="323" spans="1:2" x14ac:dyDescent="0.25">
      <c r="A323" s="12">
        <v>43150</v>
      </c>
      <c r="B323" s="18">
        <v>28.27</v>
      </c>
    </row>
    <row r="324" spans="1:2" x14ac:dyDescent="0.25">
      <c r="A324" s="12">
        <v>43143</v>
      </c>
      <c r="B324" s="18">
        <v>28.139999</v>
      </c>
    </row>
    <row r="325" spans="1:2" x14ac:dyDescent="0.25">
      <c r="A325" s="12">
        <v>43136</v>
      </c>
      <c r="B325" s="18">
        <v>26.35</v>
      </c>
    </row>
    <row r="326" spans="1:2" x14ac:dyDescent="0.25">
      <c r="A326" s="12">
        <v>43129</v>
      </c>
      <c r="B326" s="18">
        <v>28.83</v>
      </c>
    </row>
    <row r="327" spans="1:2" x14ac:dyDescent="0.25">
      <c r="A327" s="12">
        <v>43122</v>
      </c>
      <c r="B327" s="18">
        <v>28.469999000000001</v>
      </c>
    </row>
    <row r="328" spans="1:2" x14ac:dyDescent="0.25">
      <c r="A328" s="12">
        <v>43115</v>
      </c>
      <c r="B328" s="18">
        <v>29.17</v>
      </c>
    </row>
    <row r="329" spans="1:2" x14ac:dyDescent="0.25">
      <c r="A329" s="12">
        <v>43108</v>
      </c>
      <c r="B329" s="18">
        <v>27.01</v>
      </c>
    </row>
    <row r="330" spans="1:2" x14ac:dyDescent="0.25">
      <c r="A330" s="12">
        <v>43101</v>
      </c>
      <c r="B330" s="18">
        <v>27.75</v>
      </c>
    </row>
    <row r="331" spans="1:2" x14ac:dyDescent="0.25">
      <c r="A331" s="12">
        <v>43094</v>
      </c>
      <c r="B331" s="18">
        <v>29.040001</v>
      </c>
    </row>
    <row r="332" spans="1:2" x14ac:dyDescent="0.25">
      <c r="A332" s="12">
        <v>43087</v>
      </c>
      <c r="B332" s="18">
        <v>28.459999</v>
      </c>
    </row>
    <row r="333" spans="1:2" x14ac:dyDescent="0.25">
      <c r="A333" s="12">
        <v>43080</v>
      </c>
      <c r="B333" s="18">
        <v>27.049999</v>
      </c>
    </row>
    <row r="334" spans="1:2" x14ac:dyDescent="0.25">
      <c r="A334" s="12">
        <v>43073</v>
      </c>
      <c r="B334" s="18">
        <v>25.85</v>
      </c>
    </row>
    <row r="335" spans="1:2" x14ac:dyDescent="0.25">
      <c r="A335" s="12">
        <v>43066</v>
      </c>
      <c r="B335" s="18">
        <v>26.559999000000001</v>
      </c>
    </row>
    <row r="336" spans="1:2" x14ac:dyDescent="0.25">
      <c r="A336" s="12">
        <v>43059</v>
      </c>
      <c r="B336" s="18">
        <v>26.5</v>
      </c>
    </row>
    <row r="337" spans="1:2" x14ac:dyDescent="0.25">
      <c r="A337" s="12">
        <v>43052</v>
      </c>
      <c r="B337" s="18">
        <v>25.450001</v>
      </c>
    </row>
    <row r="338" spans="1:2" x14ac:dyDescent="0.25">
      <c r="A338" s="12">
        <v>43045</v>
      </c>
      <c r="B338" s="18">
        <v>25.200001</v>
      </c>
    </row>
    <row r="339" spans="1:2" x14ac:dyDescent="0.25">
      <c r="A339" s="12">
        <v>43038</v>
      </c>
      <c r="B339" s="18">
        <v>25.91</v>
      </c>
    </row>
    <row r="340" spans="1:2" x14ac:dyDescent="0.25">
      <c r="A340" s="12">
        <v>43031</v>
      </c>
      <c r="B340" s="18">
        <v>23.280000999999999</v>
      </c>
    </row>
    <row r="341" spans="1:2" x14ac:dyDescent="0.25">
      <c r="A341" s="12">
        <v>43024</v>
      </c>
      <c r="B341" s="18">
        <v>23.91</v>
      </c>
    </row>
    <row r="342" spans="1:2" x14ac:dyDescent="0.25">
      <c r="A342" s="12">
        <v>43017</v>
      </c>
      <c r="B342" s="18">
        <v>23.700001</v>
      </c>
    </row>
    <row r="343" spans="1:2" x14ac:dyDescent="0.25">
      <c r="A343" s="12">
        <v>43010</v>
      </c>
      <c r="B343" s="18">
        <v>23.57</v>
      </c>
    </row>
    <row r="344" spans="1:2" x14ac:dyDescent="0.25">
      <c r="A344" s="12">
        <v>43003</v>
      </c>
      <c r="B344" s="18">
        <v>24.120000999999998</v>
      </c>
    </row>
    <row r="345" spans="1:2" x14ac:dyDescent="0.25">
      <c r="A345" s="12">
        <v>42996</v>
      </c>
      <c r="B345" s="18">
        <v>23.530000999999999</v>
      </c>
    </row>
    <row r="346" spans="1:2" x14ac:dyDescent="0.25">
      <c r="A346" s="12">
        <v>42989</v>
      </c>
      <c r="B346" s="18">
        <v>22.6</v>
      </c>
    </row>
    <row r="347" spans="1:2" x14ac:dyDescent="0.25">
      <c r="A347" s="12">
        <v>42982</v>
      </c>
      <c r="B347" s="18">
        <v>22.84</v>
      </c>
    </row>
    <row r="348" spans="1:2" x14ac:dyDescent="0.25">
      <c r="A348" s="12">
        <v>42975</v>
      </c>
      <c r="B348" s="18">
        <v>22.200001</v>
      </c>
    </row>
    <row r="349" spans="1:2" x14ac:dyDescent="0.25">
      <c r="A349" s="12">
        <v>42968</v>
      </c>
      <c r="B349" s="18">
        <v>20.85</v>
      </c>
    </row>
    <row r="350" spans="1:2" x14ac:dyDescent="0.25">
      <c r="A350" s="12">
        <v>42961</v>
      </c>
      <c r="B350" s="18">
        <v>20.639999</v>
      </c>
    </row>
    <row r="351" spans="1:2" x14ac:dyDescent="0.25">
      <c r="A351" s="12">
        <v>42954</v>
      </c>
      <c r="B351" s="18">
        <v>20.100000000000001</v>
      </c>
    </row>
    <row r="352" spans="1:2" x14ac:dyDescent="0.25">
      <c r="A352" s="12">
        <v>42947</v>
      </c>
      <c r="B352" s="18">
        <v>20.239999999999998</v>
      </c>
    </row>
    <row r="353" spans="1:2" x14ac:dyDescent="0.25">
      <c r="A353" s="12">
        <v>42940</v>
      </c>
      <c r="B353" s="18">
        <v>20.32</v>
      </c>
    </row>
    <row r="354" spans="1:2" x14ac:dyDescent="0.25">
      <c r="A354" s="12">
        <v>42933</v>
      </c>
      <c r="B354" s="18">
        <v>21.76</v>
      </c>
    </row>
    <row r="355" spans="1:2" x14ac:dyDescent="0.25">
      <c r="A355" s="12">
        <v>42926</v>
      </c>
      <c r="B355" s="18">
        <v>21.200001</v>
      </c>
    </row>
    <row r="356" spans="1:2" x14ac:dyDescent="0.25">
      <c r="A356" s="12">
        <v>42919</v>
      </c>
      <c r="B356" s="18">
        <v>21.68</v>
      </c>
    </row>
    <row r="357" spans="1:2" x14ac:dyDescent="0.25">
      <c r="A357" s="12">
        <v>42912</v>
      </c>
      <c r="B357" s="18">
        <v>22.450001</v>
      </c>
    </row>
    <row r="358" spans="1:2" x14ac:dyDescent="0.25">
      <c r="A358" s="12">
        <v>42905</v>
      </c>
      <c r="B358" s="18">
        <v>23.530000999999999</v>
      </c>
    </row>
    <row r="359" spans="1:2" x14ac:dyDescent="0.25">
      <c r="A359" s="12">
        <v>42898</v>
      </c>
      <c r="B359" s="18">
        <v>22.700001</v>
      </c>
    </row>
    <row r="360" spans="1:2" x14ac:dyDescent="0.25">
      <c r="A360" s="12">
        <v>42891</v>
      </c>
      <c r="B360" s="18">
        <v>22.530000999999999</v>
      </c>
    </row>
    <row r="361" spans="1:2" x14ac:dyDescent="0.25">
      <c r="A361" s="12">
        <v>42884</v>
      </c>
      <c r="B361" s="18">
        <v>22.450001</v>
      </c>
    </row>
    <row r="362" spans="1:2" x14ac:dyDescent="0.25">
      <c r="A362" s="12">
        <v>42877</v>
      </c>
      <c r="B362" s="18">
        <v>21.950001</v>
      </c>
    </row>
    <row r="363" spans="1:2" x14ac:dyDescent="0.25">
      <c r="A363" s="12">
        <v>42870</v>
      </c>
      <c r="B363" s="18">
        <v>21.1</v>
      </c>
    </row>
    <row r="364" spans="1:2" x14ac:dyDescent="0.25">
      <c r="A364" s="12">
        <v>42863</v>
      </c>
      <c r="B364" s="18">
        <v>22.08</v>
      </c>
    </row>
    <row r="365" spans="1:2" x14ac:dyDescent="0.25">
      <c r="A365" s="12">
        <v>42856</v>
      </c>
      <c r="B365" s="18">
        <v>22.34</v>
      </c>
    </row>
    <row r="366" spans="1:2" x14ac:dyDescent="0.25">
      <c r="A366" s="12">
        <v>42849</v>
      </c>
      <c r="B366" s="18">
        <v>21.950001</v>
      </c>
    </row>
    <row r="367" spans="1:2" x14ac:dyDescent="0.25">
      <c r="A367" s="12">
        <v>42842</v>
      </c>
      <c r="B367" s="18">
        <v>20.549999</v>
      </c>
    </row>
    <row r="368" spans="1:2" x14ac:dyDescent="0.25">
      <c r="A368" s="12">
        <v>42835</v>
      </c>
      <c r="B368" s="18">
        <v>19.790001</v>
      </c>
    </row>
    <row r="369" spans="1:2" x14ac:dyDescent="0.25">
      <c r="A369" s="12">
        <v>42828</v>
      </c>
      <c r="B369" s="18">
        <v>19.43</v>
      </c>
    </row>
    <row r="370" spans="1:2" x14ac:dyDescent="0.25">
      <c r="A370" s="12">
        <v>42821</v>
      </c>
      <c r="B370" s="18">
        <v>18.540001</v>
      </c>
    </row>
    <row r="371" spans="1:2" x14ac:dyDescent="0.25">
      <c r="A371" s="12">
        <v>42814</v>
      </c>
      <c r="B371" s="18">
        <v>18.719999000000001</v>
      </c>
    </row>
    <row r="372" spans="1:2" x14ac:dyDescent="0.25">
      <c r="A372" s="12">
        <v>42807</v>
      </c>
      <c r="B372" s="18">
        <v>18.549999</v>
      </c>
    </row>
    <row r="373" spans="1:2" x14ac:dyDescent="0.25">
      <c r="A373" s="12">
        <v>42800</v>
      </c>
      <c r="B373" s="18">
        <v>16.5</v>
      </c>
    </row>
    <row r="374" spans="1:2" x14ac:dyDescent="0.25">
      <c r="A374" s="12">
        <v>42793</v>
      </c>
      <c r="B374" s="18">
        <v>16.950001</v>
      </c>
    </row>
    <row r="375" spans="1:2" x14ac:dyDescent="0.25">
      <c r="A375" s="12">
        <v>42786</v>
      </c>
      <c r="B375" s="18">
        <v>16.059999000000001</v>
      </c>
    </row>
    <row r="376" spans="1:2" x14ac:dyDescent="0.25">
      <c r="A376" s="12">
        <v>42779</v>
      </c>
      <c r="B376" s="18">
        <v>16.989999999999998</v>
      </c>
    </row>
    <row r="377" spans="1:2" x14ac:dyDescent="0.25">
      <c r="A377" s="12">
        <v>42772</v>
      </c>
      <c r="B377" s="18">
        <v>16.879999000000002</v>
      </c>
    </row>
    <row r="378" spans="1:2" x14ac:dyDescent="0.25">
      <c r="A378" s="12">
        <v>42765</v>
      </c>
      <c r="B378" s="18">
        <v>16.420000000000002</v>
      </c>
    </row>
    <row r="379" spans="1:2" x14ac:dyDescent="0.25">
      <c r="A379" s="12">
        <v>42758</v>
      </c>
      <c r="B379" s="18">
        <v>17.260000000000002</v>
      </c>
    </row>
    <row r="380" spans="1:2" x14ac:dyDescent="0.25">
      <c r="A380" s="12">
        <v>42751</v>
      </c>
      <c r="B380" s="18">
        <v>16.549999</v>
      </c>
    </row>
    <row r="381" spans="1:2" x14ac:dyDescent="0.25">
      <c r="A381" s="12">
        <v>42744</v>
      </c>
      <c r="B381" s="18">
        <v>17.280000999999999</v>
      </c>
    </row>
    <row r="382" spans="1:2" x14ac:dyDescent="0.25">
      <c r="A382" s="12">
        <v>42737</v>
      </c>
      <c r="B382" s="18">
        <v>15.85</v>
      </c>
    </row>
    <row r="383" spans="1:2" x14ac:dyDescent="0.25">
      <c r="A383" s="12">
        <v>42730</v>
      </c>
      <c r="B383" s="18">
        <v>15.9</v>
      </c>
    </row>
    <row r="384" spans="1:2" x14ac:dyDescent="0.25">
      <c r="A384" s="12">
        <v>42723</v>
      </c>
      <c r="B384" s="18">
        <v>15.68</v>
      </c>
    </row>
    <row r="385" spans="1:2" x14ac:dyDescent="0.25">
      <c r="A385" s="12">
        <v>42716</v>
      </c>
      <c r="B385" s="18">
        <v>16.110001</v>
      </c>
    </row>
    <row r="386" spans="1:2" x14ac:dyDescent="0.25">
      <c r="A386" s="12">
        <v>42709</v>
      </c>
      <c r="B386" s="18">
        <v>17.030000999999999</v>
      </c>
    </row>
    <row r="387" spans="1:2" x14ac:dyDescent="0.25">
      <c r="A387" s="12">
        <v>42702</v>
      </c>
      <c r="B387" s="18">
        <v>18.780000999999999</v>
      </c>
    </row>
    <row r="388" spans="1:2" x14ac:dyDescent="0.25">
      <c r="A388" s="12">
        <v>42695</v>
      </c>
      <c r="B388" s="18">
        <v>19.299999</v>
      </c>
    </row>
    <row r="389" spans="1:2" x14ac:dyDescent="0.25">
      <c r="A389" s="12">
        <v>42688</v>
      </c>
      <c r="B389" s="18">
        <v>18.780000999999999</v>
      </c>
    </row>
    <row r="390" spans="1:2" x14ac:dyDescent="0.25">
      <c r="A390" s="12">
        <v>42681</v>
      </c>
      <c r="B390" s="18">
        <v>17.02</v>
      </c>
    </row>
    <row r="391" spans="1:2" x14ac:dyDescent="0.25">
      <c r="A391" s="12">
        <v>42674</v>
      </c>
      <c r="B391" s="18">
        <v>17.600000000000001</v>
      </c>
    </row>
    <row r="392" spans="1:2" x14ac:dyDescent="0.25">
      <c r="A392" s="12">
        <v>42667</v>
      </c>
      <c r="B392" s="18">
        <v>16.899999999999999</v>
      </c>
    </row>
    <row r="393" spans="1:2" x14ac:dyDescent="0.25">
      <c r="A393" s="12">
        <v>42660</v>
      </c>
      <c r="B393" s="18">
        <v>16.370000999999998</v>
      </c>
    </row>
    <row r="394" spans="1:2" x14ac:dyDescent="0.25">
      <c r="A394" s="12">
        <v>42653</v>
      </c>
      <c r="B394" s="18">
        <v>15.52</v>
      </c>
    </row>
    <row r="395" spans="1:2" x14ac:dyDescent="0.25">
      <c r="A395" s="12">
        <v>42646</v>
      </c>
      <c r="B395" s="18">
        <v>16.649999999999999</v>
      </c>
    </row>
    <row r="396" spans="1:2" x14ac:dyDescent="0.25">
      <c r="A396" s="12">
        <v>42639</v>
      </c>
      <c r="B396" s="18">
        <v>16.110001</v>
      </c>
    </row>
    <row r="397" spans="1:2" x14ac:dyDescent="0.25">
      <c r="A397" s="12">
        <v>42632</v>
      </c>
      <c r="B397" s="18">
        <v>15.86</v>
      </c>
    </row>
    <row r="398" spans="1:2" x14ac:dyDescent="0.25">
      <c r="A398" s="12">
        <v>42625</v>
      </c>
      <c r="B398" s="18">
        <v>15.79</v>
      </c>
    </row>
    <row r="399" spans="1:2" x14ac:dyDescent="0.25">
      <c r="A399" s="12">
        <v>42618</v>
      </c>
      <c r="B399" s="18">
        <v>15.41</v>
      </c>
    </row>
    <row r="400" spans="1:2" x14ac:dyDescent="0.25">
      <c r="A400" s="12">
        <v>42611</v>
      </c>
      <c r="B400" s="18">
        <v>14.11</v>
      </c>
    </row>
    <row r="401" spans="1:2" x14ac:dyDescent="0.25">
      <c r="A401" s="12">
        <v>42604</v>
      </c>
      <c r="B401" s="18">
        <v>13.05</v>
      </c>
    </row>
    <row r="402" spans="1:2" x14ac:dyDescent="0.25">
      <c r="A402" s="12">
        <v>42597</v>
      </c>
      <c r="B402" s="18">
        <v>13.4</v>
      </c>
    </row>
    <row r="403" spans="1:2" x14ac:dyDescent="0.25">
      <c r="A403" s="12">
        <v>42590</v>
      </c>
      <c r="B403" s="18">
        <v>14.75</v>
      </c>
    </row>
    <row r="404" spans="1:2" x14ac:dyDescent="0.25">
      <c r="A404" s="12">
        <v>42583</v>
      </c>
      <c r="B404" s="18">
        <v>13.89</v>
      </c>
    </row>
    <row r="405" spans="1:2" x14ac:dyDescent="0.25">
      <c r="A405" s="12">
        <v>42576</v>
      </c>
      <c r="B405" s="18">
        <v>13.96</v>
      </c>
    </row>
    <row r="406" spans="1:2" x14ac:dyDescent="0.25">
      <c r="A406" s="12">
        <v>42569</v>
      </c>
      <c r="B406" s="18">
        <v>12.74</v>
      </c>
    </row>
    <row r="407" spans="1:2" x14ac:dyDescent="0.25">
      <c r="A407" s="12">
        <v>42562</v>
      </c>
      <c r="B407" s="18">
        <v>12.41</v>
      </c>
    </row>
    <row r="408" spans="1:2" x14ac:dyDescent="0.25">
      <c r="A408" s="12">
        <v>42555</v>
      </c>
      <c r="B408" s="18">
        <v>11.95</v>
      </c>
    </row>
    <row r="409" spans="1:2" x14ac:dyDescent="0.25">
      <c r="A409" s="12">
        <v>42548</v>
      </c>
      <c r="B409" s="18">
        <v>12.9</v>
      </c>
    </row>
    <row r="410" spans="1:2" x14ac:dyDescent="0.25">
      <c r="A410" s="12">
        <v>42541</v>
      </c>
      <c r="B410" s="18">
        <v>12.73</v>
      </c>
    </row>
    <row r="411" spans="1:2" x14ac:dyDescent="0.25">
      <c r="A411" s="12">
        <v>42534</v>
      </c>
      <c r="B411" s="18">
        <v>14.13</v>
      </c>
    </row>
    <row r="412" spans="1:2" x14ac:dyDescent="0.25">
      <c r="A412" s="12">
        <v>42527</v>
      </c>
      <c r="B412" s="18">
        <v>13.73</v>
      </c>
    </row>
    <row r="413" spans="1:2" x14ac:dyDescent="0.25">
      <c r="A413" s="12">
        <v>42520</v>
      </c>
      <c r="B413" s="18">
        <v>14.06</v>
      </c>
    </row>
    <row r="414" spans="1:2" x14ac:dyDescent="0.25">
      <c r="A414" s="12">
        <v>42513</v>
      </c>
      <c r="B414" s="18">
        <v>14.73</v>
      </c>
    </row>
    <row r="415" spans="1:2" x14ac:dyDescent="0.25">
      <c r="A415" s="12">
        <v>42506</v>
      </c>
      <c r="B415" s="18">
        <v>14.3</v>
      </c>
    </row>
    <row r="416" spans="1:2" x14ac:dyDescent="0.25">
      <c r="A416" s="12">
        <v>42499</v>
      </c>
      <c r="B416" s="18">
        <v>14.62</v>
      </c>
    </row>
    <row r="417" spans="1:2" x14ac:dyDescent="0.25">
      <c r="A417" s="12">
        <v>42492</v>
      </c>
      <c r="B417" s="18">
        <v>14.89</v>
      </c>
    </row>
    <row r="418" spans="1:2" x14ac:dyDescent="0.25">
      <c r="A418" s="12">
        <v>42485</v>
      </c>
      <c r="B418" s="18">
        <v>14.8</v>
      </c>
    </row>
    <row r="419" spans="1:2" x14ac:dyDescent="0.25">
      <c r="A419" s="12">
        <v>42478</v>
      </c>
      <c r="B419" s="18">
        <v>15.48</v>
      </c>
    </row>
    <row r="420" spans="1:2" x14ac:dyDescent="0.25">
      <c r="A420" s="12">
        <v>42471</v>
      </c>
      <c r="B420" s="18">
        <v>16.600000000000001</v>
      </c>
    </row>
    <row r="421" spans="1:2" x14ac:dyDescent="0.25">
      <c r="A421" s="12">
        <v>42464</v>
      </c>
      <c r="B421" s="18">
        <v>15.68</v>
      </c>
    </row>
    <row r="422" spans="1:2" x14ac:dyDescent="0.25">
      <c r="A422" s="12">
        <v>42457</v>
      </c>
      <c r="B422" s="18">
        <v>16.329999999999998</v>
      </c>
    </row>
    <row r="423" spans="1:2" x14ac:dyDescent="0.25">
      <c r="A423" s="12">
        <v>42450</v>
      </c>
      <c r="B423" s="18">
        <v>16.59</v>
      </c>
    </row>
    <row r="424" spans="1:2" x14ac:dyDescent="0.25">
      <c r="A424" s="12">
        <v>42443</v>
      </c>
      <c r="B424" s="18">
        <v>17.27</v>
      </c>
    </row>
    <row r="425" spans="1:2" x14ac:dyDescent="0.25">
      <c r="A425" s="12">
        <v>42436</v>
      </c>
      <c r="B425" s="18">
        <v>15.56</v>
      </c>
    </row>
    <row r="426" spans="1:2" x14ac:dyDescent="0.25">
      <c r="A426" s="12">
        <v>42429</v>
      </c>
      <c r="B426" s="18">
        <v>16.100000000000001</v>
      </c>
    </row>
    <row r="427" spans="1:2" x14ac:dyDescent="0.25">
      <c r="A427" s="12">
        <v>42422</v>
      </c>
      <c r="B427" s="18">
        <v>15.94</v>
      </c>
    </row>
    <row r="428" spans="1:2" x14ac:dyDescent="0.25">
      <c r="A428" s="12">
        <v>42415</v>
      </c>
      <c r="B428" s="18">
        <v>15.6</v>
      </c>
    </row>
    <row r="429" spans="1:2" x14ac:dyDescent="0.25">
      <c r="A429" s="12">
        <v>42408</v>
      </c>
      <c r="B429" s="18">
        <v>14.18</v>
      </c>
    </row>
    <row r="430" spans="1:2" x14ac:dyDescent="0.25">
      <c r="A430" s="12">
        <v>42401</v>
      </c>
      <c r="B430" s="18">
        <v>13.46</v>
      </c>
    </row>
    <row r="431" spans="1:2" x14ac:dyDescent="0.25">
      <c r="A431" s="12">
        <v>42394</v>
      </c>
      <c r="B431" s="18">
        <v>15.24</v>
      </c>
    </row>
    <row r="432" spans="1:2" x14ac:dyDescent="0.25">
      <c r="A432" s="12">
        <v>42387</v>
      </c>
      <c r="B432" s="18">
        <v>13.92</v>
      </c>
    </row>
    <row r="433" spans="1:2" x14ac:dyDescent="0.25">
      <c r="A433" s="12">
        <v>42380</v>
      </c>
      <c r="B433" s="18">
        <v>14.23</v>
      </c>
    </row>
    <row r="434" spans="1:2" x14ac:dyDescent="0.25">
      <c r="A434" s="12">
        <v>42373</v>
      </c>
      <c r="B434" s="18">
        <v>14.15</v>
      </c>
    </row>
    <row r="435" spans="1:2" x14ac:dyDescent="0.25">
      <c r="A435" s="12">
        <v>42366</v>
      </c>
      <c r="B435" s="18">
        <v>16.799999</v>
      </c>
    </row>
    <row r="436" spans="1:2" x14ac:dyDescent="0.25">
      <c r="A436" s="12">
        <v>42359</v>
      </c>
      <c r="B436" s="18">
        <v>17.450001</v>
      </c>
    </row>
    <row r="437" spans="1:2" x14ac:dyDescent="0.25">
      <c r="A437" s="12">
        <v>42352</v>
      </c>
      <c r="B437" s="18">
        <v>16.32</v>
      </c>
    </row>
    <row r="438" spans="1:2" x14ac:dyDescent="0.25">
      <c r="A438" s="12">
        <v>42345</v>
      </c>
      <c r="B438" s="18">
        <v>15.14</v>
      </c>
    </row>
    <row r="439" spans="1:2" x14ac:dyDescent="0.25">
      <c r="A439" s="12">
        <v>42338</v>
      </c>
      <c r="B439" s="18">
        <v>15.72</v>
      </c>
    </row>
    <row r="440" spans="1:2" x14ac:dyDescent="0.25">
      <c r="A440" s="12">
        <v>42331</v>
      </c>
      <c r="B440" s="18">
        <v>15.75</v>
      </c>
    </row>
    <row r="441" spans="1:2" x14ac:dyDescent="0.25">
      <c r="A441" s="12">
        <v>42324</v>
      </c>
      <c r="B441" s="18">
        <v>16.100000000000001</v>
      </c>
    </row>
    <row r="442" spans="1:2" x14ac:dyDescent="0.25">
      <c r="A442" s="12">
        <v>42317</v>
      </c>
      <c r="B442" s="18">
        <v>17.149999999999999</v>
      </c>
    </row>
    <row r="443" spans="1:2" x14ac:dyDescent="0.25">
      <c r="A443" s="12">
        <v>42310</v>
      </c>
      <c r="B443" s="18">
        <v>18.950001</v>
      </c>
    </row>
    <row r="444" spans="1:2" x14ac:dyDescent="0.25">
      <c r="A444" s="12">
        <v>42303</v>
      </c>
      <c r="B444" s="18">
        <v>18.73</v>
      </c>
    </row>
    <row r="445" spans="1:2" x14ac:dyDescent="0.25">
      <c r="A445" s="12">
        <v>42296</v>
      </c>
      <c r="B445" s="18">
        <v>18.389999</v>
      </c>
    </row>
    <row r="446" spans="1:2" x14ac:dyDescent="0.25">
      <c r="A446" s="12">
        <v>42289</v>
      </c>
      <c r="B446" s="18">
        <v>18.399999999999999</v>
      </c>
    </row>
    <row r="447" spans="1:2" x14ac:dyDescent="0.25">
      <c r="A447" s="12">
        <v>42282</v>
      </c>
      <c r="B447" s="18">
        <v>17.459999</v>
      </c>
    </row>
    <row r="448" spans="1:2" x14ac:dyDescent="0.25">
      <c r="A448" s="12">
        <v>42275</v>
      </c>
      <c r="B448" s="18">
        <v>15.51</v>
      </c>
    </row>
    <row r="449" spans="1:2" x14ac:dyDescent="0.25">
      <c r="A449" s="12">
        <v>42268</v>
      </c>
      <c r="B449" s="18">
        <v>15.12</v>
      </c>
    </row>
    <row r="450" spans="1:2" x14ac:dyDescent="0.25">
      <c r="A450" s="12">
        <v>42261</v>
      </c>
      <c r="B450" s="18">
        <v>17.75</v>
      </c>
    </row>
    <row r="451" spans="1:2" x14ac:dyDescent="0.25">
      <c r="A451" s="12">
        <v>42254</v>
      </c>
      <c r="B451" s="18">
        <v>16.879999000000002</v>
      </c>
    </row>
    <row r="452" spans="1:2" x14ac:dyDescent="0.25">
      <c r="A452" s="12">
        <v>42247</v>
      </c>
      <c r="B452" s="18">
        <v>16.91</v>
      </c>
    </row>
    <row r="453" spans="1:2" x14ac:dyDescent="0.25">
      <c r="A453" s="12">
        <v>42240</v>
      </c>
      <c r="B453" s="18">
        <v>18.219999000000001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42226</v>
      </c>
      <c r="B455" s="18">
        <v>21.940000999999999</v>
      </c>
    </row>
    <row r="456" spans="1:2" x14ac:dyDescent="0.25">
      <c r="A456" s="12">
        <v>42219</v>
      </c>
      <c r="B456" s="18">
        <v>23.35</v>
      </c>
    </row>
    <row r="457" spans="1:2" x14ac:dyDescent="0.25">
      <c r="A457" s="12">
        <v>42212</v>
      </c>
      <c r="B457" s="18">
        <v>20.629999000000002</v>
      </c>
    </row>
    <row r="458" spans="1:2" x14ac:dyDescent="0.25">
      <c r="A458" s="12">
        <v>42205</v>
      </c>
      <c r="B458" s="18">
        <v>20.469999000000001</v>
      </c>
    </row>
    <row r="459" spans="1:2" x14ac:dyDescent="0.25">
      <c r="A459" s="12">
        <v>42198</v>
      </c>
      <c r="B459" s="18">
        <v>20.77</v>
      </c>
    </row>
    <row r="460" spans="1:2" x14ac:dyDescent="0.25">
      <c r="A460" s="12">
        <v>42191</v>
      </c>
      <c r="B460" s="18">
        <v>20.969999000000001</v>
      </c>
    </row>
    <row r="461" spans="1:2" x14ac:dyDescent="0.25">
      <c r="A461" s="12">
        <v>42184</v>
      </c>
      <c r="B461" s="18">
        <v>20.629999000000002</v>
      </c>
    </row>
    <row r="462" spans="1:2" x14ac:dyDescent="0.25">
      <c r="A462" s="12">
        <v>42177</v>
      </c>
      <c r="B462" s="18">
        <v>18.600000000000001</v>
      </c>
    </row>
    <row r="463" spans="1:2" x14ac:dyDescent="0.25">
      <c r="A463" s="12">
        <v>42170</v>
      </c>
      <c r="B463" s="18">
        <v>19.48</v>
      </c>
    </row>
    <row r="464" spans="1:2" x14ac:dyDescent="0.25">
      <c r="A464" s="12">
        <v>42163</v>
      </c>
      <c r="B464" s="18">
        <v>19.690000999999999</v>
      </c>
    </row>
    <row r="465" spans="1:2" x14ac:dyDescent="0.25">
      <c r="A465" s="12">
        <v>42156</v>
      </c>
      <c r="B465" s="18">
        <v>20.950001</v>
      </c>
    </row>
    <row r="466" spans="1:2" x14ac:dyDescent="0.25">
      <c r="A466" s="12">
        <v>42149</v>
      </c>
      <c r="B466" s="18">
        <v>19.34</v>
      </c>
    </row>
    <row r="467" spans="1:2" x14ac:dyDescent="0.25">
      <c r="A467" s="12">
        <v>42142</v>
      </c>
      <c r="B467" s="18">
        <v>19.209999</v>
      </c>
    </row>
    <row r="468" spans="1:2" x14ac:dyDescent="0.25">
      <c r="A468" s="12">
        <v>42135</v>
      </c>
      <c r="B468" s="18">
        <v>19.040001</v>
      </c>
    </row>
    <row r="469" spans="1:2" x14ac:dyDescent="0.25">
      <c r="A469" s="12">
        <v>42128</v>
      </c>
      <c r="B469" s="18">
        <v>20.57</v>
      </c>
    </row>
    <row r="470" spans="1:2" x14ac:dyDescent="0.25">
      <c r="A470" s="12">
        <v>42121</v>
      </c>
      <c r="B470" s="18">
        <v>20.76</v>
      </c>
    </row>
    <row r="471" spans="1:2" x14ac:dyDescent="0.25">
      <c r="A471" s="12">
        <v>42114</v>
      </c>
      <c r="B471" s="18">
        <v>21.99</v>
      </c>
    </row>
    <row r="472" spans="1:2" x14ac:dyDescent="0.25">
      <c r="A472" s="12">
        <v>42107</v>
      </c>
      <c r="B472" s="18">
        <v>22.030000999999999</v>
      </c>
    </row>
    <row r="473" spans="1:2" x14ac:dyDescent="0.25">
      <c r="A473" s="12">
        <v>42100</v>
      </c>
      <c r="B473" s="18">
        <v>24.65</v>
      </c>
    </row>
    <row r="474" spans="1:2" x14ac:dyDescent="0.25">
      <c r="A474" s="12">
        <v>42093</v>
      </c>
      <c r="B474" s="18">
        <v>23.1</v>
      </c>
    </row>
    <row r="475" spans="1:2" x14ac:dyDescent="0.25">
      <c r="A475" s="12">
        <v>42086</v>
      </c>
      <c r="B475" s="18">
        <v>21.700001</v>
      </c>
    </row>
    <row r="476" spans="1:2" x14ac:dyDescent="0.25">
      <c r="A476" s="12">
        <v>42079</v>
      </c>
      <c r="B476" s="18">
        <v>23</v>
      </c>
    </row>
    <row r="477" spans="1:2" x14ac:dyDescent="0.25">
      <c r="A477" s="12">
        <v>42072</v>
      </c>
      <c r="B477" s="18">
        <v>21.4</v>
      </c>
    </row>
    <row r="478" spans="1:2" x14ac:dyDescent="0.25">
      <c r="A478" s="12">
        <v>42065</v>
      </c>
      <c r="B478" s="18">
        <v>23.07</v>
      </c>
    </row>
    <row r="479" spans="1:2" x14ac:dyDescent="0.25">
      <c r="A479" s="12">
        <v>42058</v>
      </c>
      <c r="B479" s="18">
        <v>24.02</v>
      </c>
    </row>
    <row r="480" spans="1:2" x14ac:dyDescent="0.25">
      <c r="A480" s="12">
        <v>42051</v>
      </c>
      <c r="B480" s="18">
        <v>27.459999</v>
      </c>
    </row>
    <row r="481" spans="1:2" x14ac:dyDescent="0.25">
      <c r="A481" s="12">
        <v>42044</v>
      </c>
      <c r="B481" s="18">
        <v>27.540001</v>
      </c>
    </row>
    <row r="482" spans="1:2" x14ac:dyDescent="0.25">
      <c r="A482" s="12">
        <v>42037</v>
      </c>
      <c r="B482" s="18">
        <v>25.110001</v>
      </c>
    </row>
    <row r="483" spans="1:2" x14ac:dyDescent="0.25">
      <c r="A483" s="12">
        <v>42030</v>
      </c>
      <c r="B483" s="18">
        <v>24</v>
      </c>
    </row>
    <row r="484" spans="1:2" x14ac:dyDescent="0.25">
      <c r="A484" s="12">
        <v>42023</v>
      </c>
      <c r="B484" s="18">
        <v>22.959999</v>
      </c>
    </row>
    <row r="485" spans="1:2" x14ac:dyDescent="0.25">
      <c r="A485" s="12">
        <v>42016</v>
      </c>
      <c r="B485" s="18">
        <v>22.51</v>
      </c>
    </row>
    <row r="486" spans="1:2" x14ac:dyDescent="0.25">
      <c r="A486" s="12">
        <v>42009</v>
      </c>
      <c r="B486" s="18">
        <v>24.42</v>
      </c>
    </row>
    <row r="487" spans="1:2" x14ac:dyDescent="0.25">
      <c r="A487" s="12">
        <v>42002</v>
      </c>
      <c r="B487" s="18">
        <v>24.16</v>
      </c>
    </row>
    <row r="488" spans="1:2" x14ac:dyDescent="0.25">
      <c r="A488" s="12">
        <v>41995</v>
      </c>
      <c r="B488" s="18">
        <v>25.049999</v>
      </c>
    </row>
    <row r="489" spans="1:2" x14ac:dyDescent="0.25">
      <c r="A489" s="12">
        <v>41988</v>
      </c>
      <c r="B489" s="18">
        <v>23.93</v>
      </c>
    </row>
    <row r="490" spans="1:2" x14ac:dyDescent="0.25">
      <c r="A490" s="12">
        <v>41981</v>
      </c>
      <c r="B490" s="18">
        <v>23.389999</v>
      </c>
    </row>
    <row r="491" spans="1:2" x14ac:dyDescent="0.25">
      <c r="A491" s="12">
        <v>41974</v>
      </c>
      <c r="B491" s="18">
        <v>25.110001</v>
      </c>
    </row>
    <row r="492" spans="1:2" x14ac:dyDescent="0.25">
      <c r="A492" s="12">
        <v>41967</v>
      </c>
      <c r="B492" s="18">
        <v>25.879999000000002</v>
      </c>
    </row>
    <row r="493" spans="1:2" x14ac:dyDescent="0.25">
      <c r="A493" s="12">
        <v>41960</v>
      </c>
      <c r="B493" s="18">
        <v>26.110001</v>
      </c>
    </row>
    <row r="494" spans="1:2" x14ac:dyDescent="0.25">
      <c r="A494" s="12">
        <v>41953</v>
      </c>
      <c r="B494" s="18">
        <v>26.530000999999999</v>
      </c>
    </row>
    <row r="495" spans="1:2" x14ac:dyDescent="0.25">
      <c r="A495" s="12">
        <v>41946</v>
      </c>
      <c r="B495" s="18">
        <v>24.77</v>
      </c>
    </row>
    <row r="496" spans="1:2" x14ac:dyDescent="0.25">
      <c r="A496" s="12">
        <v>41939</v>
      </c>
      <c r="B496" s="18">
        <v>27.139999</v>
      </c>
    </row>
    <row r="497" spans="1:2" x14ac:dyDescent="0.25">
      <c r="A497" s="12">
        <v>41932</v>
      </c>
      <c r="B497" s="18">
        <v>25.620000999999998</v>
      </c>
    </row>
    <row r="498" spans="1:2" x14ac:dyDescent="0.25">
      <c r="A498" s="12">
        <v>41925</v>
      </c>
      <c r="B498" s="18">
        <v>25.49</v>
      </c>
    </row>
    <row r="499" spans="1:2" x14ac:dyDescent="0.25">
      <c r="A499" s="12">
        <v>41918</v>
      </c>
      <c r="B499" s="18">
        <v>24.639999</v>
      </c>
    </row>
    <row r="500" spans="1:2" x14ac:dyDescent="0.25">
      <c r="A500" s="12">
        <v>41911</v>
      </c>
      <c r="B500" s="18">
        <v>24.799999</v>
      </c>
    </row>
    <row r="501" spans="1:2" x14ac:dyDescent="0.25">
      <c r="A501" s="12">
        <v>41904</v>
      </c>
      <c r="B501" s="18">
        <v>26.5</v>
      </c>
    </row>
    <row r="502" spans="1:2" x14ac:dyDescent="0.25">
      <c r="A502" s="12">
        <v>41897</v>
      </c>
      <c r="B502" s="18">
        <v>27.059999000000001</v>
      </c>
    </row>
    <row r="503" spans="1:2" x14ac:dyDescent="0.25">
      <c r="A503" s="12">
        <v>41890</v>
      </c>
      <c r="B503" s="18">
        <v>27.75</v>
      </c>
    </row>
    <row r="504" spans="1:2" x14ac:dyDescent="0.25">
      <c r="A504" s="12">
        <v>41883</v>
      </c>
      <c r="B504" s="18">
        <v>28.110001</v>
      </c>
    </row>
    <row r="505" spans="1:2" x14ac:dyDescent="0.25">
      <c r="A505" s="12">
        <v>41876</v>
      </c>
      <c r="B505" s="18">
        <v>28.360001</v>
      </c>
    </row>
    <row r="506" spans="1:2" x14ac:dyDescent="0.25">
      <c r="A506" s="12">
        <v>41869</v>
      </c>
      <c r="B506" s="18">
        <v>29.08</v>
      </c>
    </row>
    <row r="507" spans="1:2" x14ac:dyDescent="0.25">
      <c r="A507" s="12">
        <v>41862</v>
      </c>
      <c r="B507" s="18">
        <v>29.17</v>
      </c>
    </row>
    <row r="508" spans="1:2" x14ac:dyDescent="0.25">
      <c r="A508" s="12">
        <v>41855</v>
      </c>
      <c r="B508" s="18">
        <v>29.51</v>
      </c>
    </row>
    <row r="509" spans="1:2" x14ac:dyDescent="0.25">
      <c r="A509" s="12">
        <v>41848</v>
      </c>
      <c r="B509" s="18">
        <v>32.349997999999999</v>
      </c>
    </row>
    <row r="510" spans="1:2" x14ac:dyDescent="0.25">
      <c r="A510" s="12">
        <v>41841</v>
      </c>
      <c r="B510" s="18">
        <v>32.849997999999999</v>
      </c>
    </row>
    <row r="511" spans="1:2" x14ac:dyDescent="0.25">
      <c r="A511" s="12">
        <v>41834</v>
      </c>
      <c r="B511" s="18">
        <v>32.57</v>
      </c>
    </row>
    <row r="512" spans="1:2" x14ac:dyDescent="0.25">
      <c r="A512" s="12">
        <v>41827</v>
      </c>
      <c r="B512" s="18">
        <v>32.990001999999997</v>
      </c>
    </row>
    <row r="513" spans="1:2" x14ac:dyDescent="0.25">
      <c r="A513" s="12">
        <v>41820</v>
      </c>
      <c r="B513" s="18">
        <v>36.840000000000003</v>
      </c>
    </row>
    <row r="514" spans="1:2" x14ac:dyDescent="0.25">
      <c r="A514" s="12">
        <v>41813</v>
      </c>
      <c r="B514" s="18">
        <v>35.259998000000003</v>
      </c>
    </row>
    <row r="515" spans="1:2" x14ac:dyDescent="0.25">
      <c r="A515" s="12">
        <v>41806</v>
      </c>
      <c r="B515" s="18">
        <v>33.560001</v>
      </c>
    </row>
    <row r="516" spans="1:2" x14ac:dyDescent="0.25">
      <c r="A516" s="12">
        <v>41799</v>
      </c>
      <c r="B516" s="18">
        <v>33.290000999999997</v>
      </c>
    </row>
    <row r="517" spans="1:2" x14ac:dyDescent="0.25">
      <c r="A517" s="12">
        <v>41792</v>
      </c>
      <c r="B517" s="18">
        <v>32.549999</v>
      </c>
    </row>
    <row r="518" spans="1:2" x14ac:dyDescent="0.25">
      <c r="A518" s="12">
        <v>41785</v>
      </c>
      <c r="B518" s="18">
        <v>34.470001000000003</v>
      </c>
    </row>
    <row r="519" spans="1:2" x14ac:dyDescent="0.25">
      <c r="A519" s="12">
        <v>41778</v>
      </c>
      <c r="B519" s="18">
        <v>33.889999000000003</v>
      </c>
    </row>
    <row r="520" spans="1:2" x14ac:dyDescent="0.25">
      <c r="A520" s="12">
        <v>41771</v>
      </c>
      <c r="B520" s="18">
        <v>32.229999999999997</v>
      </c>
    </row>
    <row r="521" spans="1:2" x14ac:dyDescent="0.25">
      <c r="A521" s="12">
        <v>41764</v>
      </c>
      <c r="B521" s="18">
        <v>33.5</v>
      </c>
    </row>
    <row r="522" spans="1:2" x14ac:dyDescent="0.25">
      <c r="A522" s="12">
        <v>41757</v>
      </c>
      <c r="B522" s="18">
        <v>36.450001</v>
      </c>
    </row>
    <row r="523" spans="1:2" x14ac:dyDescent="0.25">
      <c r="A523" s="12">
        <v>41750</v>
      </c>
      <c r="B523" s="18">
        <v>35.580002</v>
      </c>
    </row>
    <row r="524" spans="1:2" x14ac:dyDescent="0.25">
      <c r="A524" s="12">
        <v>41743</v>
      </c>
      <c r="B524" s="18">
        <v>37.18</v>
      </c>
    </row>
    <row r="525" spans="1:2" x14ac:dyDescent="0.25">
      <c r="A525" s="12">
        <v>41736</v>
      </c>
      <c r="B525" s="18">
        <v>35.659999999999997</v>
      </c>
    </row>
    <row r="526" spans="1:2" x14ac:dyDescent="0.25">
      <c r="A526" s="12">
        <v>41729</v>
      </c>
      <c r="B526" s="18">
        <v>37.150002000000001</v>
      </c>
    </row>
    <row r="527" spans="1:2" x14ac:dyDescent="0.25">
      <c r="A527" s="12">
        <v>41722</v>
      </c>
      <c r="B527" s="18">
        <v>37.459999000000003</v>
      </c>
    </row>
    <row r="528" spans="1:2" x14ac:dyDescent="0.25">
      <c r="A528" s="12">
        <v>41715</v>
      </c>
      <c r="B528" s="18">
        <v>40.009998000000003</v>
      </c>
    </row>
    <row r="529" spans="1:2" x14ac:dyDescent="0.25">
      <c r="A529" s="12">
        <v>41708</v>
      </c>
      <c r="B529" s="18">
        <v>41.299999</v>
      </c>
    </row>
    <row r="530" spans="1:2" x14ac:dyDescent="0.25">
      <c r="A530" s="12">
        <v>41701</v>
      </c>
      <c r="B530" s="18">
        <v>44.389999000000003</v>
      </c>
    </row>
    <row r="531" spans="1:2" x14ac:dyDescent="0.25">
      <c r="A531" s="12">
        <v>41694</v>
      </c>
      <c r="B531" s="18">
        <v>42.919998</v>
      </c>
    </row>
    <row r="532" spans="1:2" x14ac:dyDescent="0.25">
      <c r="A532" s="12">
        <v>41687</v>
      </c>
      <c r="B532" s="18">
        <v>42.27</v>
      </c>
    </row>
    <row r="533" spans="1:2" x14ac:dyDescent="0.25">
      <c r="A533" s="12">
        <v>41680</v>
      </c>
      <c r="B533" s="18">
        <v>42.619999</v>
      </c>
    </row>
    <row r="534" spans="1:2" x14ac:dyDescent="0.25">
      <c r="A534" s="12">
        <v>41673</v>
      </c>
      <c r="B534" s="18">
        <v>40.939999</v>
      </c>
    </row>
    <row r="535" spans="1:2" x14ac:dyDescent="0.25">
      <c r="A535" s="12">
        <v>41666</v>
      </c>
      <c r="B535" s="18">
        <v>40.990001999999997</v>
      </c>
    </row>
    <row r="536" spans="1:2" x14ac:dyDescent="0.25">
      <c r="A536" s="12">
        <v>41659</v>
      </c>
      <c r="B536" s="18">
        <v>38.200001</v>
      </c>
    </row>
    <row r="537" spans="1:2" x14ac:dyDescent="0.25">
      <c r="A537" s="12">
        <v>41652</v>
      </c>
      <c r="B537" s="18">
        <v>44.970001000000003</v>
      </c>
    </row>
    <row r="538" spans="1:2" x14ac:dyDescent="0.25">
      <c r="A538" s="12">
        <v>41645</v>
      </c>
      <c r="B538" s="18">
        <v>43.009998000000003</v>
      </c>
    </row>
    <row r="539" spans="1:2" x14ac:dyDescent="0.25">
      <c r="A539" s="12">
        <v>41638</v>
      </c>
      <c r="B539" s="18">
        <v>39.630001</v>
      </c>
    </row>
    <row r="540" spans="1:2" x14ac:dyDescent="0.25">
      <c r="A540" s="12">
        <v>41631</v>
      </c>
      <c r="B540" s="18">
        <v>38.93</v>
      </c>
    </row>
    <row r="541" spans="1:2" x14ac:dyDescent="0.25">
      <c r="A541" s="12">
        <v>41624</v>
      </c>
      <c r="B541" s="18">
        <v>37.849997999999999</v>
      </c>
    </row>
    <row r="542" spans="1:2" x14ac:dyDescent="0.25">
      <c r="A542" s="12">
        <v>41617</v>
      </c>
      <c r="B542" s="18">
        <v>37.830002</v>
      </c>
    </row>
    <row r="543" spans="1:2" x14ac:dyDescent="0.25">
      <c r="A543" s="12">
        <v>41610</v>
      </c>
      <c r="B543" s="18">
        <v>36.770000000000003</v>
      </c>
    </row>
    <row r="544" spans="1:2" x14ac:dyDescent="0.25">
      <c r="A544" s="12">
        <v>41603</v>
      </c>
      <c r="B544" s="18">
        <v>35.590000000000003</v>
      </c>
    </row>
    <row r="545" spans="1:2" x14ac:dyDescent="0.25">
      <c r="A545" s="12">
        <v>41596</v>
      </c>
      <c r="B545" s="18">
        <v>34.5</v>
      </c>
    </row>
    <row r="546" spans="1:2" x14ac:dyDescent="0.25">
      <c r="A546" s="12">
        <v>41589</v>
      </c>
      <c r="B546" s="18">
        <v>34.880001</v>
      </c>
    </row>
    <row r="547" spans="1:2" x14ac:dyDescent="0.25">
      <c r="A547" s="12">
        <v>41582</v>
      </c>
      <c r="B547" s="18">
        <v>34.200001</v>
      </c>
    </row>
    <row r="548" spans="1:2" x14ac:dyDescent="0.25">
      <c r="A548" s="12">
        <v>41575</v>
      </c>
      <c r="B548" s="18">
        <v>33.389999000000003</v>
      </c>
    </row>
    <row r="549" spans="1:2" x14ac:dyDescent="0.25">
      <c r="A549" s="12">
        <v>41568</v>
      </c>
      <c r="B549" s="18">
        <v>34.32</v>
      </c>
    </row>
    <row r="550" spans="1:2" x14ac:dyDescent="0.25">
      <c r="A550" s="12">
        <v>41561</v>
      </c>
      <c r="B550" s="18">
        <v>36.509998000000003</v>
      </c>
    </row>
    <row r="551" spans="1:2" x14ac:dyDescent="0.25">
      <c r="A551" s="12">
        <v>41554</v>
      </c>
      <c r="B551" s="18">
        <v>33.939999</v>
      </c>
    </row>
    <row r="552" spans="1:2" x14ac:dyDescent="0.25">
      <c r="A552" s="12">
        <v>41547</v>
      </c>
      <c r="B552" s="18">
        <v>32.889999000000003</v>
      </c>
    </row>
    <row r="553" spans="1:2" x14ac:dyDescent="0.25">
      <c r="A553" s="12">
        <v>41540</v>
      </c>
      <c r="B553" s="18">
        <v>31.6</v>
      </c>
    </row>
    <row r="554" spans="1:2" x14ac:dyDescent="0.25">
      <c r="A554" s="12">
        <v>41533</v>
      </c>
      <c r="B554" s="18">
        <v>30.860001</v>
      </c>
    </row>
    <row r="555" spans="1:2" x14ac:dyDescent="0.25">
      <c r="A555" s="12">
        <v>41526</v>
      </c>
      <c r="B555" s="18">
        <v>30.93</v>
      </c>
    </row>
    <row r="556" spans="1:2" x14ac:dyDescent="0.25">
      <c r="A556" s="12">
        <v>41519</v>
      </c>
      <c r="B556" s="18">
        <v>28.74</v>
      </c>
    </row>
    <row r="557" spans="1:2" x14ac:dyDescent="0.25">
      <c r="A557" s="12">
        <v>41512</v>
      </c>
      <c r="B557" s="18">
        <v>27.190000999999999</v>
      </c>
    </row>
    <row r="558" spans="1:2" x14ac:dyDescent="0.25">
      <c r="A558" s="12">
        <v>41505</v>
      </c>
      <c r="B558" s="18">
        <v>27.299999</v>
      </c>
    </row>
    <row r="559" spans="1:2" x14ac:dyDescent="0.25">
      <c r="A559" s="12">
        <v>41498</v>
      </c>
      <c r="B559" s="18">
        <v>26.799999</v>
      </c>
    </row>
    <row r="560" spans="1:2" x14ac:dyDescent="0.25">
      <c r="A560" s="12">
        <v>41491</v>
      </c>
      <c r="B560" s="18">
        <v>26.360001</v>
      </c>
    </row>
    <row r="561" spans="1:2" x14ac:dyDescent="0.25">
      <c r="A561" s="12">
        <v>41484</v>
      </c>
      <c r="B561" s="18">
        <v>26.190000999999999</v>
      </c>
    </row>
    <row r="562" spans="1:2" x14ac:dyDescent="0.25">
      <c r="A562" s="12">
        <v>41477</v>
      </c>
      <c r="B562" s="18">
        <v>23.77</v>
      </c>
    </row>
    <row r="563" spans="1:2" x14ac:dyDescent="0.25">
      <c r="A563" s="12">
        <v>41470</v>
      </c>
      <c r="B563" s="18">
        <v>24.379999000000002</v>
      </c>
    </row>
    <row r="564" spans="1:2" x14ac:dyDescent="0.25">
      <c r="A564" s="12">
        <v>41463</v>
      </c>
      <c r="B564" s="18">
        <v>23.110001</v>
      </c>
    </row>
    <row r="565" spans="1:2" x14ac:dyDescent="0.25">
      <c r="A565" s="12">
        <v>41456</v>
      </c>
      <c r="B565" s="18">
        <v>22.51</v>
      </c>
    </row>
    <row r="566" spans="1:2" x14ac:dyDescent="0.25">
      <c r="A566" s="12">
        <v>41449</v>
      </c>
      <c r="B566" s="18">
        <v>22.360001</v>
      </c>
    </row>
    <row r="567" spans="1:2" x14ac:dyDescent="0.25">
      <c r="A567" s="12">
        <v>41442</v>
      </c>
      <c r="B567" s="18">
        <v>22.49</v>
      </c>
    </row>
    <row r="568" spans="1:2" x14ac:dyDescent="0.25">
      <c r="A568" s="12">
        <v>41435</v>
      </c>
      <c r="B568" s="18">
        <v>24.1</v>
      </c>
    </row>
    <row r="569" spans="1:2" x14ac:dyDescent="0.25">
      <c r="A569" s="12">
        <v>41428</v>
      </c>
      <c r="B569" s="18">
        <v>24.33</v>
      </c>
    </row>
    <row r="570" spans="1:2" x14ac:dyDescent="0.25">
      <c r="A570" s="12">
        <v>41421</v>
      </c>
      <c r="B570" s="18">
        <v>23.780000999999999</v>
      </c>
    </row>
    <row r="571" spans="1:2" x14ac:dyDescent="0.25">
      <c r="A571" s="12">
        <v>41414</v>
      </c>
      <c r="B571" s="18">
        <v>23.200001</v>
      </c>
    </row>
    <row r="572" spans="1:2" x14ac:dyDescent="0.25">
      <c r="A572" s="12">
        <v>41407</v>
      </c>
      <c r="B572" s="18">
        <v>24.01</v>
      </c>
    </row>
    <row r="573" spans="1:2" x14ac:dyDescent="0.25">
      <c r="A573" s="12">
        <v>41400</v>
      </c>
      <c r="B573" s="18">
        <v>24.82</v>
      </c>
    </row>
    <row r="574" spans="1:2" x14ac:dyDescent="0.25">
      <c r="A574" s="12">
        <v>41393</v>
      </c>
      <c r="B574" s="18">
        <v>24.75</v>
      </c>
    </row>
    <row r="575" spans="1:2" x14ac:dyDescent="0.25">
      <c r="A575" s="12">
        <v>41386</v>
      </c>
      <c r="B575" s="18">
        <v>24.27</v>
      </c>
    </row>
    <row r="576" spans="1:2" x14ac:dyDescent="0.25">
      <c r="A576" s="12">
        <v>41379</v>
      </c>
      <c r="B576" s="18">
        <v>22.58</v>
      </c>
    </row>
    <row r="577" spans="1:2" x14ac:dyDescent="0.25">
      <c r="A577" s="12">
        <v>41372</v>
      </c>
      <c r="B577" s="18">
        <v>23.6</v>
      </c>
    </row>
    <row r="578" spans="1:2" x14ac:dyDescent="0.25">
      <c r="A578" s="12">
        <v>41365</v>
      </c>
      <c r="B578" s="18">
        <v>21.809999000000001</v>
      </c>
    </row>
    <row r="579" spans="1:2" x14ac:dyDescent="0.25">
      <c r="A579" s="12">
        <v>41358</v>
      </c>
      <c r="B579" s="18">
        <v>23.35</v>
      </c>
    </row>
    <row r="580" spans="1:2" x14ac:dyDescent="0.25">
      <c r="A580" s="12">
        <v>41351</v>
      </c>
      <c r="B580" s="18">
        <v>22.01</v>
      </c>
    </row>
    <row r="581" spans="1:2" x14ac:dyDescent="0.25">
      <c r="A581" s="12">
        <v>41344</v>
      </c>
      <c r="B581" s="18">
        <v>20.549999</v>
      </c>
    </row>
    <row r="582" spans="1:2" x14ac:dyDescent="0.25">
      <c r="A582" s="12">
        <v>41337</v>
      </c>
      <c r="B582" s="18">
        <v>20.82</v>
      </c>
    </row>
    <row r="583" spans="1:2" x14ac:dyDescent="0.25">
      <c r="A583" s="12">
        <v>41330</v>
      </c>
      <c r="B583" s="18">
        <v>19.389999</v>
      </c>
    </row>
    <row r="584" spans="1:2" x14ac:dyDescent="0.25">
      <c r="A584" s="12">
        <v>41323</v>
      </c>
      <c r="B584" s="18">
        <v>19.030000999999999</v>
      </c>
    </row>
    <row r="585" spans="1:2" x14ac:dyDescent="0.25">
      <c r="A585" s="12">
        <v>41316</v>
      </c>
      <c r="B585" s="18">
        <v>20.780000999999999</v>
      </c>
    </row>
    <row r="586" spans="1:2" x14ac:dyDescent="0.25">
      <c r="A586" s="12">
        <v>41309</v>
      </c>
      <c r="B586" s="18">
        <v>20.879999000000002</v>
      </c>
    </row>
    <row r="587" spans="1:2" x14ac:dyDescent="0.25">
      <c r="A587" s="12">
        <v>41302</v>
      </c>
      <c r="B587" s="18">
        <v>21.030000999999999</v>
      </c>
    </row>
    <row r="588" spans="1:2" x14ac:dyDescent="0.25">
      <c r="A588" s="12">
        <v>41295</v>
      </c>
      <c r="B588" s="18">
        <v>20.389999</v>
      </c>
    </row>
    <row r="589" spans="1:2" x14ac:dyDescent="0.25">
      <c r="A589" s="12">
        <v>41288</v>
      </c>
      <c r="B589" s="18">
        <v>19.739999999999998</v>
      </c>
    </row>
    <row r="590" spans="1:2" x14ac:dyDescent="0.25">
      <c r="A590" s="12">
        <v>41281</v>
      </c>
      <c r="B590" s="18">
        <v>18.690000999999999</v>
      </c>
    </row>
    <row r="591" spans="1:2" x14ac:dyDescent="0.25">
      <c r="A591" s="12">
        <v>41274</v>
      </c>
      <c r="B591" s="18">
        <v>18.200001</v>
      </c>
    </row>
    <row r="592" spans="1:2" x14ac:dyDescent="0.25">
      <c r="A592" s="12">
        <v>41267</v>
      </c>
      <c r="B592" s="18">
        <v>16.260000000000002</v>
      </c>
    </row>
    <row r="593" spans="1:2" x14ac:dyDescent="0.25">
      <c r="A593" s="12">
        <v>41260</v>
      </c>
      <c r="B593" s="18">
        <v>16.399999999999999</v>
      </c>
    </row>
    <row r="594" spans="1:2" x14ac:dyDescent="0.25">
      <c r="A594" s="12">
        <v>41253</v>
      </c>
      <c r="B594" s="18">
        <v>16.760000000000002</v>
      </c>
    </row>
    <row r="595" spans="1:2" x14ac:dyDescent="0.25">
      <c r="A595" s="12">
        <v>41246</v>
      </c>
      <c r="B595" s="18">
        <v>15.13</v>
      </c>
    </row>
    <row r="596" spans="1:2" x14ac:dyDescent="0.25">
      <c r="A596" s="12">
        <v>41239</v>
      </c>
      <c r="B596" s="18">
        <v>15.26</v>
      </c>
    </row>
    <row r="597" spans="1:2" x14ac:dyDescent="0.25">
      <c r="A597" s="12">
        <v>41232</v>
      </c>
      <c r="B597" s="18">
        <v>15.29</v>
      </c>
    </row>
    <row r="598" spans="1:2" x14ac:dyDescent="0.25">
      <c r="A598" s="12">
        <v>41225</v>
      </c>
      <c r="B598" s="18">
        <v>13.83</v>
      </c>
    </row>
    <row r="599" spans="1:2" x14ac:dyDescent="0.25">
      <c r="A599" s="12">
        <v>41218</v>
      </c>
      <c r="B599" s="18">
        <v>14.5</v>
      </c>
    </row>
    <row r="600" spans="1:2" x14ac:dyDescent="0.25">
      <c r="A600" s="12">
        <v>41211</v>
      </c>
      <c r="B600" s="18">
        <v>14.89</v>
      </c>
    </row>
    <row r="601" spans="1:2" x14ac:dyDescent="0.25">
      <c r="A601" s="12">
        <v>41204</v>
      </c>
      <c r="B601" s="18">
        <v>14.36</v>
      </c>
    </row>
    <row r="602" spans="1:2" x14ac:dyDescent="0.25">
      <c r="A602" s="12">
        <v>41197</v>
      </c>
      <c r="B602" s="18">
        <v>13.93</v>
      </c>
    </row>
    <row r="603" spans="1:2" x14ac:dyDescent="0.25">
      <c r="A603" s="12">
        <v>41190</v>
      </c>
      <c r="B603" s="18">
        <v>13.6</v>
      </c>
    </row>
    <row r="604" spans="1:2" x14ac:dyDescent="0.25">
      <c r="A604" s="12">
        <v>41183</v>
      </c>
      <c r="B604" s="18">
        <v>13.2</v>
      </c>
    </row>
    <row r="605" spans="1:2" x14ac:dyDescent="0.25">
      <c r="A605" s="12">
        <v>41176</v>
      </c>
      <c r="B605" s="18">
        <v>13.48</v>
      </c>
    </row>
    <row r="606" spans="1:2" x14ac:dyDescent="0.25">
      <c r="A606" s="12">
        <v>41169</v>
      </c>
      <c r="B606" s="18">
        <v>12.75</v>
      </c>
    </row>
    <row r="607" spans="1:2" x14ac:dyDescent="0.25">
      <c r="A607" s="12">
        <v>41162</v>
      </c>
      <c r="B607" s="18">
        <v>13.15</v>
      </c>
    </row>
    <row r="608" spans="1:2" x14ac:dyDescent="0.25">
      <c r="A608" s="12">
        <v>41155</v>
      </c>
      <c r="B608" s="18">
        <v>12.36</v>
      </c>
    </row>
    <row r="609" spans="1:2" x14ac:dyDescent="0.25">
      <c r="A609" s="12">
        <v>41148</v>
      </c>
      <c r="B609" s="18">
        <v>11.72</v>
      </c>
    </row>
    <row r="610" spans="1:2" x14ac:dyDescent="0.25">
      <c r="A610" s="12">
        <v>41141</v>
      </c>
      <c r="B610" s="18">
        <v>11.9</v>
      </c>
    </row>
    <row r="611" spans="1:2" x14ac:dyDescent="0.25">
      <c r="A611" s="12">
        <v>41134</v>
      </c>
      <c r="B611" s="18">
        <v>11.62</v>
      </c>
    </row>
    <row r="612" spans="1:2" x14ac:dyDescent="0.25">
      <c r="A612" s="12">
        <v>41127</v>
      </c>
      <c r="B612" s="18">
        <v>10.3</v>
      </c>
    </row>
    <row r="613" spans="1:2" x14ac:dyDescent="0.25">
      <c r="A613" s="12">
        <v>41120</v>
      </c>
      <c r="B613" s="18">
        <v>10.199999999999999</v>
      </c>
    </row>
    <row r="614" spans="1:2" x14ac:dyDescent="0.25">
      <c r="A614" s="12">
        <v>41113</v>
      </c>
      <c r="B614" s="18">
        <v>10.3</v>
      </c>
    </row>
    <row r="615" spans="1:2" x14ac:dyDescent="0.25">
      <c r="A615" s="12">
        <v>41106</v>
      </c>
      <c r="B615" s="18">
        <v>10.35</v>
      </c>
    </row>
    <row r="616" spans="1:2" x14ac:dyDescent="0.25">
      <c r="A616" s="12">
        <v>41099</v>
      </c>
      <c r="B616" s="18">
        <v>10.35</v>
      </c>
    </row>
    <row r="617" spans="1:2" x14ac:dyDescent="0.25">
      <c r="A617" s="12">
        <v>41092</v>
      </c>
      <c r="B617" s="18">
        <v>10.84</v>
      </c>
    </row>
    <row r="618" spans="1:2" x14ac:dyDescent="0.25">
      <c r="A618" s="12">
        <v>41085</v>
      </c>
      <c r="B618" s="18">
        <v>11.52</v>
      </c>
    </row>
    <row r="619" spans="1:2" x14ac:dyDescent="0.25">
      <c r="A619" s="12">
        <v>41078</v>
      </c>
      <c r="B619" s="18">
        <v>11.82</v>
      </c>
    </row>
    <row r="620" spans="1:2" x14ac:dyDescent="0.25">
      <c r="A620" s="12">
        <v>41071</v>
      </c>
      <c r="B620" s="18">
        <v>11.33</v>
      </c>
    </row>
    <row r="621" spans="1:2" x14ac:dyDescent="0.25">
      <c r="A621" s="12">
        <v>41064</v>
      </c>
      <c r="B621" s="18">
        <v>11.96</v>
      </c>
    </row>
    <row r="622" spans="1:2" x14ac:dyDescent="0.25">
      <c r="A622" s="12">
        <v>41057</v>
      </c>
      <c r="B622" s="18">
        <v>10.95</v>
      </c>
    </row>
    <row r="623" spans="1:2" x14ac:dyDescent="0.25">
      <c r="A623" s="12">
        <v>41050</v>
      </c>
      <c r="B623" s="18">
        <v>12.1</v>
      </c>
    </row>
    <row r="624" spans="1:2" x14ac:dyDescent="0.25">
      <c r="A624" s="12">
        <v>41043</v>
      </c>
      <c r="B624" s="18">
        <v>12.06</v>
      </c>
    </row>
    <row r="625" spans="1:2" x14ac:dyDescent="0.25">
      <c r="A625" s="12">
        <v>41036</v>
      </c>
      <c r="B625" s="18">
        <v>14.37</v>
      </c>
    </row>
    <row r="626" spans="1:2" x14ac:dyDescent="0.25">
      <c r="A626" s="12">
        <v>41029</v>
      </c>
      <c r="B626" s="18">
        <v>13.9</v>
      </c>
    </row>
    <row r="627" spans="1:2" x14ac:dyDescent="0.25">
      <c r="A627" s="12">
        <v>41022</v>
      </c>
      <c r="B627" s="18">
        <v>15.84</v>
      </c>
    </row>
    <row r="628" spans="1:2" x14ac:dyDescent="0.25">
      <c r="A628" s="12">
        <v>41015</v>
      </c>
      <c r="B628" s="18">
        <v>15.58</v>
      </c>
    </row>
    <row r="629" spans="1:2" x14ac:dyDescent="0.25">
      <c r="A629" s="12">
        <v>41008</v>
      </c>
      <c r="B629" s="18">
        <v>14.28</v>
      </c>
    </row>
    <row r="630" spans="1:2" x14ac:dyDescent="0.25">
      <c r="A630" s="12">
        <v>41001</v>
      </c>
      <c r="B630" s="18">
        <v>13.82</v>
      </c>
    </row>
    <row r="631" spans="1:2" x14ac:dyDescent="0.25">
      <c r="A631" s="12">
        <v>40994</v>
      </c>
      <c r="B631" s="18">
        <v>13.64</v>
      </c>
    </row>
    <row r="632" spans="1:2" x14ac:dyDescent="0.25">
      <c r="A632" s="12">
        <v>40987</v>
      </c>
      <c r="B632" s="18">
        <v>13.73</v>
      </c>
    </row>
    <row r="633" spans="1:2" x14ac:dyDescent="0.25">
      <c r="A633" s="12">
        <v>40980</v>
      </c>
      <c r="B633" s="18">
        <v>13.72</v>
      </c>
    </row>
    <row r="634" spans="1:2" x14ac:dyDescent="0.25">
      <c r="A634" s="12">
        <v>40973</v>
      </c>
      <c r="B634" s="18">
        <v>13.13</v>
      </c>
    </row>
    <row r="635" spans="1:2" x14ac:dyDescent="0.25">
      <c r="A635" s="12">
        <v>40966</v>
      </c>
      <c r="B635" s="18">
        <v>13.39</v>
      </c>
    </row>
    <row r="636" spans="1:2" x14ac:dyDescent="0.25">
      <c r="A636" s="12">
        <v>40959</v>
      </c>
      <c r="B636" s="18">
        <v>12.45</v>
      </c>
    </row>
    <row r="637" spans="1:2" x14ac:dyDescent="0.25">
      <c r="A637" s="12">
        <v>40952</v>
      </c>
      <c r="B637" s="18">
        <v>12.16</v>
      </c>
    </row>
    <row r="638" spans="1:2" x14ac:dyDescent="0.25">
      <c r="A638" s="12">
        <v>40945</v>
      </c>
      <c r="B638" s="18">
        <v>11.53</v>
      </c>
    </row>
    <row r="639" spans="1:2" x14ac:dyDescent="0.25">
      <c r="A639" s="12">
        <v>40938</v>
      </c>
      <c r="B639" s="18">
        <v>12.08</v>
      </c>
    </row>
    <row r="640" spans="1:2" x14ac:dyDescent="0.25">
      <c r="A640" s="12">
        <v>40931</v>
      </c>
      <c r="B640" s="18">
        <v>11.72</v>
      </c>
    </row>
    <row r="641" spans="1:2" x14ac:dyDescent="0.25">
      <c r="A641" s="12">
        <v>40924</v>
      </c>
      <c r="B641" s="18">
        <v>11.18</v>
      </c>
    </row>
    <row r="642" spans="1:2" x14ac:dyDescent="0.25">
      <c r="A642" s="12">
        <v>40917</v>
      </c>
      <c r="B642" s="18">
        <v>10.5</v>
      </c>
    </row>
    <row r="643" spans="1:2" x14ac:dyDescent="0.25">
      <c r="A643" s="12">
        <v>40910</v>
      </c>
      <c r="B643" s="18">
        <v>9.51</v>
      </c>
    </row>
    <row r="644" spans="1:2" x14ac:dyDescent="0.25">
      <c r="A644" s="12">
        <v>40903</v>
      </c>
      <c r="B644" s="18">
        <v>9.6199999999999992</v>
      </c>
    </row>
    <row r="645" spans="1:2" x14ac:dyDescent="0.25">
      <c r="A645" s="12">
        <v>40896</v>
      </c>
      <c r="B645" s="18">
        <v>9.49</v>
      </c>
    </row>
    <row r="646" spans="1:2" x14ac:dyDescent="0.25">
      <c r="A646" s="12">
        <v>40889</v>
      </c>
      <c r="B646" s="18">
        <v>9.09</v>
      </c>
    </row>
    <row r="647" spans="1:2" x14ac:dyDescent="0.25">
      <c r="A647" s="12">
        <v>40882</v>
      </c>
      <c r="B647" s="18">
        <v>9.1999999999999993</v>
      </c>
    </row>
    <row r="648" spans="1:2" x14ac:dyDescent="0.25">
      <c r="A648" s="12">
        <v>40875</v>
      </c>
      <c r="B648" s="18">
        <v>10.029999999999999</v>
      </c>
    </row>
    <row r="649" spans="1:2" x14ac:dyDescent="0.25">
      <c r="A649" s="12">
        <v>40868</v>
      </c>
      <c r="B649" s="18">
        <v>8.43</v>
      </c>
    </row>
    <row r="650" spans="1:2" x14ac:dyDescent="0.25">
      <c r="A650" s="12">
        <v>40861</v>
      </c>
      <c r="B650" s="18">
        <v>8.9</v>
      </c>
    </row>
    <row r="651" spans="1:2" x14ac:dyDescent="0.25">
      <c r="A651" s="12">
        <v>40854</v>
      </c>
      <c r="B651" s="18">
        <v>9.6999999999999993</v>
      </c>
    </row>
    <row r="652" spans="1:2" x14ac:dyDescent="0.25">
      <c r="A652" s="12">
        <v>40847</v>
      </c>
      <c r="B652" s="18">
        <v>11.74</v>
      </c>
    </row>
    <row r="653" spans="1:2" x14ac:dyDescent="0.25">
      <c r="A653" s="12">
        <v>40840</v>
      </c>
      <c r="B653" s="18">
        <v>12.04</v>
      </c>
    </row>
    <row r="654" spans="1:2" x14ac:dyDescent="0.25">
      <c r="A654" s="12">
        <v>40833</v>
      </c>
      <c r="B654" s="18">
        <v>10.08</v>
      </c>
    </row>
    <row r="655" spans="1:2" x14ac:dyDescent="0.25">
      <c r="A655" s="12">
        <v>40826</v>
      </c>
      <c r="B655" s="18">
        <v>10.91</v>
      </c>
    </row>
    <row r="656" spans="1:2" x14ac:dyDescent="0.25">
      <c r="A656" s="12">
        <v>40819</v>
      </c>
      <c r="B656" s="18">
        <v>9.4600000000000009</v>
      </c>
    </row>
    <row r="657" spans="1:2" x14ac:dyDescent="0.25">
      <c r="A657" s="12">
        <v>40812</v>
      </c>
      <c r="B657" s="18">
        <v>8.31</v>
      </c>
    </row>
    <row r="658" spans="1:2" x14ac:dyDescent="0.25">
      <c r="A658" s="12">
        <v>40805</v>
      </c>
      <c r="B658" s="18">
        <v>10.19</v>
      </c>
    </row>
    <row r="659" spans="1:2" x14ac:dyDescent="0.25">
      <c r="A659" s="12">
        <v>40798</v>
      </c>
      <c r="B659" s="18">
        <v>11.51</v>
      </c>
    </row>
    <row r="660" spans="1:2" x14ac:dyDescent="0.25">
      <c r="A660" s="12">
        <v>40791</v>
      </c>
      <c r="B660" s="18">
        <v>12.12</v>
      </c>
    </row>
    <row r="661" spans="1:2" x14ac:dyDescent="0.25">
      <c r="A661" s="12">
        <v>40784</v>
      </c>
      <c r="B661" s="18">
        <v>12.34</v>
      </c>
    </row>
    <row r="662" spans="1:2" x14ac:dyDescent="0.25">
      <c r="A662" s="12">
        <v>40777</v>
      </c>
      <c r="B662" s="18">
        <v>12.06</v>
      </c>
    </row>
    <row r="663" spans="1:2" x14ac:dyDescent="0.25">
      <c r="A663" s="12">
        <v>40770</v>
      </c>
      <c r="B663" s="18">
        <v>12.06</v>
      </c>
    </row>
    <row r="664" spans="1:2" x14ac:dyDescent="0.25">
      <c r="A664" s="12">
        <v>40763</v>
      </c>
      <c r="B664" s="18">
        <v>13.51</v>
      </c>
    </row>
    <row r="665" spans="1:2" x14ac:dyDescent="0.25">
      <c r="A665" s="12">
        <v>40756</v>
      </c>
      <c r="B665" s="18">
        <v>12.54</v>
      </c>
    </row>
    <row r="666" spans="1:2" x14ac:dyDescent="0.25">
      <c r="A666" s="12">
        <v>40749</v>
      </c>
      <c r="B666" s="18">
        <v>15.13</v>
      </c>
    </row>
    <row r="667" spans="1:2" x14ac:dyDescent="0.25">
      <c r="A667" s="12">
        <v>40742</v>
      </c>
      <c r="B667" s="18">
        <v>15.73</v>
      </c>
    </row>
    <row r="668" spans="1:2" x14ac:dyDescent="0.25">
      <c r="A668" s="12">
        <v>40735</v>
      </c>
      <c r="B668" s="18">
        <v>14.47</v>
      </c>
    </row>
    <row r="669" spans="1:2" x14ac:dyDescent="0.25">
      <c r="A669" s="12">
        <v>40728</v>
      </c>
      <c r="B669" s="18">
        <v>13.98</v>
      </c>
    </row>
    <row r="670" spans="1:2" x14ac:dyDescent="0.25">
      <c r="A670" s="12">
        <v>40721</v>
      </c>
      <c r="B670" s="18">
        <v>13.59</v>
      </c>
    </row>
    <row r="671" spans="1:2" x14ac:dyDescent="0.25">
      <c r="A671" s="12">
        <v>40714</v>
      </c>
      <c r="B671" s="18">
        <v>11.45</v>
      </c>
    </row>
    <row r="672" spans="1:2" x14ac:dyDescent="0.25">
      <c r="A672" s="12">
        <v>40707</v>
      </c>
      <c r="B672" s="18">
        <v>10.71</v>
      </c>
    </row>
    <row r="673" spans="1:2" x14ac:dyDescent="0.25">
      <c r="A673" s="12">
        <v>40700</v>
      </c>
      <c r="B673" s="18">
        <v>10.41</v>
      </c>
    </row>
    <row r="674" spans="1:2" x14ac:dyDescent="0.25">
      <c r="A674" s="12">
        <v>40693</v>
      </c>
      <c r="B674" s="18">
        <v>11.45</v>
      </c>
    </row>
    <row r="675" spans="1:2" x14ac:dyDescent="0.25">
      <c r="A675" s="12">
        <v>40686</v>
      </c>
      <c r="B675" s="18">
        <v>10.95</v>
      </c>
    </row>
    <row r="676" spans="1:2" x14ac:dyDescent="0.25">
      <c r="A676" s="12">
        <v>40679</v>
      </c>
      <c r="B676" s="18">
        <v>10.31</v>
      </c>
    </row>
    <row r="677" spans="1:2" x14ac:dyDescent="0.25">
      <c r="A677" s="12">
        <v>40672</v>
      </c>
      <c r="B677" s="18">
        <v>10.49</v>
      </c>
    </row>
    <row r="678" spans="1:2" x14ac:dyDescent="0.25">
      <c r="A678" s="12">
        <v>40665</v>
      </c>
      <c r="B678" s="18">
        <v>10.63</v>
      </c>
    </row>
    <row r="679" spans="1:2" x14ac:dyDescent="0.25">
      <c r="A679" s="12">
        <v>40658</v>
      </c>
      <c r="B679" s="18">
        <v>10.74</v>
      </c>
    </row>
    <row r="680" spans="1:2" x14ac:dyDescent="0.25">
      <c r="A680" s="12">
        <v>40651</v>
      </c>
      <c r="B680" s="18">
        <v>10</v>
      </c>
    </row>
    <row r="681" spans="1:2" x14ac:dyDescent="0.25">
      <c r="A681" s="12">
        <v>40644</v>
      </c>
      <c r="B681" s="18">
        <v>9.16</v>
      </c>
    </row>
    <row r="682" spans="1:2" x14ac:dyDescent="0.25">
      <c r="A682" s="12">
        <v>40637</v>
      </c>
      <c r="B682" s="18">
        <v>8.42</v>
      </c>
    </row>
    <row r="683" spans="1:2" x14ac:dyDescent="0.25">
      <c r="A683" s="12">
        <v>40630</v>
      </c>
      <c r="B683" s="18">
        <v>8.01</v>
      </c>
    </row>
    <row r="684" spans="1:2" x14ac:dyDescent="0.25">
      <c r="A684" s="12">
        <v>40623</v>
      </c>
      <c r="B684" s="18">
        <v>7.86</v>
      </c>
    </row>
    <row r="685" spans="1:2" x14ac:dyDescent="0.25">
      <c r="A685" s="12">
        <v>40616</v>
      </c>
      <c r="B685" s="18">
        <v>6.84</v>
      </c>
    </row>
    <row r="686" spans="1:2" x14ac:dyDescent="0.25">
      <c r="A686" s="12">
        <v>40609</v>
      </c>
      <c r="B686" s="18">
        <v>7.35</v>
      </c>
    </row>
    <row r="687" spans="1:2" x14ac:dyDescent="0.25">
      <c r="A687" s="12">
        <v>40602</v>
      </c>
      <c r="B687" s="18">
        <v>7.37</v>
      </c>
    </row>
    <row r="688" spans="1:2" x14ac:dyDescent="0.25">
      <c r="A688" s="12">
        <v>40595</v>
      </c>
      <c r="B688" s="18">
        <v>6.83</v>
      </c>
    </row>
    <row r="689" spans="1:2" x14ac:dyDescent="0.25">
      <c r="A689" s="12">
        <v>40588</v>
      </c>
      <c r="B689" s="18">
        <v>7.19</v>
      </c>
    </row>
    <row r="690" spans="1:2" x14ac:dyDescent="0.25">
      <c r="A690" s="12">
        <v>40581</v>
      </c>
      <c r="B690" s="18">
        <v>7.18</v>
      </c>
    </row>
    <row r="691" spans="1:2" x14ac:dyDescent="0.25">
      <c r="A691" s="12">
        <v>40574</v>
      </c>
      <c r="B691" s="18">
        <v>7.36</v>
      </c>
    </row>
    <row r="692" spans="1:2" x14ac:dyDescent="0.25">
      <c r="A692" s="12">
        <v>40567</v>
      </c>
      <c r="B692" s="18">
        <v>7.47</v>
      </c>
    </row>
    <row r="693" spans="1:2" x14ac:dyDescent="0.25">
      <c r="A693" s="12">
        <v>40560</v>
      </c>
      <c r="B693" s="18">
        <v>7.27</v>
      </c>
    </row>
    <row r="694" spans="1:2" x14ac:dyDescent="0.25">
      <c r="A694" s="12">
        <v>40553</v>
      </c>
      <c r="B694" s="18">
        <v>7.55</v>
      </c>
    </row>
    <row r="695" spans="1:2" x14ac:dyDescent="0.25">
      <c r="A695" s="12">
        <v>40546</v>
      </c>
      <c r="B695" s="18">
        <v>7.01</v>
      </c>
    </row>
    <row r="696" spans="1:2" x14ac:dyDescent="0.25">
      <c r="A696" s="12">
        <v>40539</v>
      </c>
      <c r="B696" s="18">
        <v>6.36</v>
      </c>
    </row>
    <row r="697" spans="1:2" x14ac:dyDescent="0.25">
      <c r="A697" s="12">
        <v>40532</v>
      </c>
      <c r="B697" s="18">
        <v>6.25</v>
      </c>
    </row>
    <row r="698" spans="1:2" x14ac:dyDescent="0.25">
      <c r="A698" s="12">
        <v>40525</v>
      </c>
      <c r="B698" s="18">
        <v>6.24</v>
      </c>
    </row>
    <row r="699" spans="1:2" x14ac:dyDescent="0.25">
      <c r="A699" s="12">
        <v>40518</v>
      </c>
      <c r="B699" s="18">
        <v>5.77</v>
      </c>
    </row>
    <row r="700" spans="1:2" x14ac:dyDescent="0.25">
      <c r="A700" s="12">
        <v>40511</v>
      </c>
      <c r="B700" s="18">
        <v>6.04</v>
      </c>
    </row>
    <row r="701" spans="1:2" x14ac:dyDescent="0.25">
      <c r="A701" s="12">
        <v>40504</v>
      </c>
      <c r="B701" s="18">
        <v>6.05</v>
      </c>
    </row>
    <row r="702" spans="1:2" x14ac:dyDescent="0.25">
      <c r="A702" s="12">
        <v>40497</v>
      </c>
      <c r="B702" s="18">
        <v>6.21</v>
      </c>
    </row>
    <row r="703" spans="1:2" x14ac:dyDescent="0.25">
      <c r="A703" s="12">
        <v>40490</v>
      </c>
      <c r="B703" s="18">
        <v>6.16</v>
      </c>
    </row>
    <row r="704" spans="1:2" x14ac:dyDescent="0.25">
      <c r="A704" s="12">
        <v>40483</v>
      </c>
      <c r="B704" s="18">
        <v>6.57</v>
      </c>
    </row>
    <row r="705" spans="1:2" x14ac:dyDescent="0.25">
      <c r="A705" s="12">
        <v>40476</v>
      </c>
      <c r="B705" s="18">
        <v>6.27</v>
      </c>
    </row>
    <row r="706" spans="1:2" x14ac:dyDescent="0.25">
      <c r="A706" s="12">
        <v>40469</v>
      </c>
      <c r="B706" s="18">
        <v>5.9</v>
      </c>
    </row>
    <row r="707" spans="1:2" x14ac:dyDescent="0.25">
      <c r="A707" s="12">
        <v>40462</v>
      </c>
      <c r="B707" s="18">
        <v>5.57</v>
      </c>
    </row>
    <row r="708" spans="1:2" x14ac:dyDescent="0.25">
      <c r="A708" s="12">
        <v>40455</v>
      </c>
      <c r="B708" s="18">
        <v>5.58</v>
      </c>
    </row>
    <row r="709" spans="1:2" x14ac:dyDescent="0.25">
      <c r="A709" s="12">
        <v>40448</v>
      </c>
      <c r="B709" s="18">
        <v>5.09</v>
      </c>
    </row>
    <row r="710" spans="1:2" x14ac:dyDescent="0.25">
      <c r="A710" s="12">
        <v>40441</v>
      </c>
      <c r="B710" s="18">
        <v>4.9000000000000004</v>
      </c>
    </row>
    <row r="711" spans="1:2" x14ac:dyDescent="0.25">
      <c r="A711" s="12">
        <v>40434</v>
      </c>
      <c r="B711" s="18">
        <v>4.8899999999999997</v>
      </c>
    </row>
    <row r="712" spans="1:2" x14ac:dyDescent="0.25">
      <c r="A712" s="12">
        <v>40427</v>
      </c>
      <c r="B712" s="18">
        <v>4.53</v>
      </c>
    </row>
    <row r="713" spans="1:2" x14ac:dyDescent="0.25">
      <c r="A713" s="12">
        <v>40420</v>
      </c>
      <c r="B713" s="18">
        <v>4.49</v>
      </c>
    </row>
    <row r="714" spans="1:2" x14ac:dyDescent="0.25">
      <c r="A714" s="12">
        <v>40413</v>
      </c>
      <c r="B714" s="18">
        <v>4.24</v>
      </c>
    </row>
    <row r="715" spans="1:2" x14ac:dyDescent="0.25">
      <c r="A715" s="12">
        <v>40406</v>
      </c>
      <c r="B715" s="18">
        <v>4.18</v>
      </c>
    </row>
    <row r="716" spans="1:2" x14ac:dyDescent="0.25">
      <c r="A716" s="12">
        <v>40399</v>
      </c>
      <c r="B716" s="18">
        <v>3.81</v>
      </c>
    </row>
    <row r="717" spans="1:2" x14ac:dyDescent="0.25">
      <c r="A717" s="12">
        <v>40392</v>
      </c>
      <c r="B717" s="18">
        <v>3.89</v>
      </c>
    </row>
    <row r="718" spans="1:2" x14ac:dyDescent="0.25">
      <c r="A718" s="12">
        <v>40385</v>
      </c>
      <c r="B718" s="18">
        <v>3.89</v>
      </c>
    </row>
    <row r="719" spans="1:2" x14ac:dyDescent="0.25">
      <c r="A719" s="12">
        <v>40378</v>
      </c>
      <c r="B719" s="18">
        <v>4.1100000000000003</v>
      </c>
    </row>
    <row r="720" spans="1:2" x14ac:dyDescent="0.25">
      <c r="A720" s="12">
        <v>40371</v>
      </c>
      <c r="B720" s="18">
        <v>3.65</v>
      </c>
    </row>
    <row r="721" spans="1:2" x14ac:dyDescent="0.25">
      <c r="A721" s="12">
        <v>40364</v>
      </c>
      <c r="B721" s="18">
        <v>3.98</v>
      </c>
    </row>
    <row r="722" spans="1:2" x14ac:dyDescent="0.25">
      <c r="A722" s="12">
        <v>40357</v>
      </c>
      <c r="B722" s="18">
        <v>3.68</v>
      </c>
    </row>
    <row r="723" spans="1:2" x14ac:dyDescent="0.25">
      <c r="A723" s="12">
        <v>40350</v>
      </c>
      <c r="B723" s="18">
        <v>4.24</v>
      </c>
    </row>
    <row r="724" spans="1:2" x14ac:dyDescent="0.25">
      <c r="A724" s="12">
        <v>40343</v>
      </c>
      <c r="B724" s="18">
        <v>4.3899999999999997</v>
      </c>
    </row>
    <row r="725" spans="1:2" x14ac:dyDescent="0.25">
      <c r="A725" s="12">
        <v>40336</v>
      </c>
      <c r="B725" s="18">
        <v>4.1399999999999997</v>
      </c>
    </row>
    <row r="726" spans="1:2" x14ac:dyDescent="0.25">
      <c r="A726" s="12">
        <v>40329</v>
      </c>
      <c r="B726" s="18">
        <v>4.01</v>
      </c>
    </row>
    <row r="727" spans="1:2" x14ac:dyDescent="0.25">
      <c r="A727" s="12">
        <v>40322</v>
      </c>
      <c r="B727" s="18">
        <v>4.29</v>
      </c>
    </row>
    <row r="728" spans="1:2" x14ac:dyDescent="0.25">
      <c r="A728" s="12">
        <v>40315</v>
      </c>
      <c r="B728" s="18">
        <v>3.67</v>
      </c>
    </row>
    <row r="729" spans="1:2" x14ac:dyDescent="0.25">
      <c r="A729" s="12">
        <v>40308</v>
      </c>
      <c r="B729" s="18">
        <v>4.04</v>
      </c>
    </row>
    <row r="730" spans="1:2" x14ac:dyDescent="0.25">
      <c r="A730" s="12">
        <v>40301</v>
      </c>
      <c r="B730" s="18">
        <v>3.82</v>
      </c>
    </row>
    <row r="731" spans="1:2" x14ac:dyDescent="0.25">
      <c r="A731" s="12">
        <v>40294</v>
      </c>
      <c r="B731" s="18">
        <v>4.76</v>
      </c>
    </row>
    <row r="732" spans="1:2" x14ac:dyDescent="0.25">
      <c r="A732" s="12">
        <v>40287</v>
      </c>
      <c r="B732" s="18">
        <v>4.8499999999999996</v>
      </c>
    </row>
    <row r="733" spans="1:2" x14ac:dyDescent="0.25">
      <c r="A733" s="12">
        <v>40280</v>
      </c>
      <c r="B733" s="18">
        <v>4.75</v>
      </c>
    </row>
    <row r="734" spans="1:2" x14ac:dyDescent="0.25">
      <c r="A734" s="12">
        <v>40273</v>
      </c>
      <c r="B734" s="18">
        <v>5.47</v>
      </c>
    </row>
    <row r="735" spans="1:2" x14ac:dyDescent="0.25">
      <c r="A735" s="12">
        <v>40266</v>
      </c>
      <c r="B735" s="18">
        <v>4.66</v>
      </c>
    </row>
    <row r="736" spans="1:2" x14ac:dyDescent="0.25">
      <c r="A736" s="12">
        <v>40259</v>
      </c>
      <c r="B736" s="18">
        <v>4.87</v>
      </c>
    </row>
    <row r="737" spans="1:2" x14ac:dyDescent="0.25">
      <c r="A737" s="12">
        <v>40252</v>
      </c>
      <c r="B737" s="18">
        <v>4.55</v>
      </c>
    </row>
    <row r="738" spans="1:2" x14ac:dyDescent="0.25">
      <c r="A738" s="12">
        <v>40245</v>
      </c>
      <c r="B738" s="18">
        <v>4.47</v>
      </c>
    </row>
    <row r="739" spans="1:2" x14ac:dyDescent="0.25">
      <c r="A739" s="12">
        <v>40238</v>
      </c>
      <c r="B739" s="18">
        <v>4.38</v>
      </c>
    </row>
    <row r="740" spans="1:2" x14ac:dyDescent="0.25">
      <c r="A740" s="12">
        <v>40231</v>
      </c>
      <c r="B740" s="18">
        <v>4.04</v>
      </c>
    </row>
    <row r="741" spans="1:2" x14ac:dyDescent="0.25">
      <c r="A741" s="12">
        <v>40224</v>
      </c>
      <c r="B741" s="18">
        <v>3.79</v>
      </c>
    </row>
    <row r="742" spans="1:2" x14ac:dyDescent="0.25">
      <c r="A742" s="12">
        <v>40217</v>
      </c>
      <c r="B742" s="18">
        <v>3.74</v>
      </c>
    </row>
    <row r="743" spans="1:2" x14ac:dyDescent="0.25">
      <c r="A743" s="12">
        <v>40210</v>
      </c>
      <c r="B743" s="18">
        <v>3.52</v>
      </c>
    </row>
    <row r="744" spans="1:2" x14ac:dyDescent="0.25">
      <c r="A744" s="12">
        <v>40203</v>
      </c>
      <c r="B744" s="18">
        <v>3.57</v>
      </c>
    </row>
    <row r="745" spans="1:2" x14ac:dyDescent="0.25">
      <c r="A745" s="12">
        <v>40196</v>
      </c>
      <c r="B745" s="18">
        <v>3.52</v>
      </c>
    </row>
    <row r="746" spans="1:2" x14ac:dyDescent="0.25">
      <c r="A746" s="12">
        <v>40189</v>
      </c>
      <c r="B746" s="18">
        <v>3.75</v>
      </c>
    </row>
    <row r="747" spans="1:2" x14ac:dyDescent="0.25">
      <c r="A747" s="12">
        <v>40182</v>
      </c>
      <c r="B747" s="18">
        <v>4.12</v>
      </c>
    </row>
    <row r="748" spans="1:2" x14ac:dyDescent="0.25">
      <c r="A748" s="12">
        <v>40175</v>
      </c>
      <c r="B748" s="18">
        <v>3.36</v>
      </c>
    </row>
    <row r="749" spans="1:2" x14ac:dyDescent="0.25">
      <c r="A749" s="12">
        <v>40168</v>
      </c>
      <c r="B749" s="18">
        <v>3.43</v>
      </c>
    </row>
    <row r="750" spans="1:2" x14ac:dyDescent="0.25">
      <c r="A750" s="12">
        <v>40161</v>
      </c>
      <c r="B750" s="18">
        <v>3.63</v>
      </c>
    </row>
    <row r="751" spans="1:2" x14ac:dyDescent="0.25">
      <c r="A751" s="12">
        <v>40154</v>
      </c>
      <c r="B751" s="18">
        <v>3.75</v>
      </c>
    </row>
    <row r="752" spans="1:2" x14ac:dyDescent="0.25">
      <c r="A752" s="12">
        <v>40147</v>
      </c>
      <c r="B752" s="18">
        <v>4.2699999999999996</v>
      </c>
    </row>
    <row r="753" spans="1:2" x14ac:dyDescent="0.25">
      <c r="A753" s="12">
        <v>40140</v>
      </c>
      <c r="B753" s="18">
        <v>4.12</v>
      </c>
    </row>
    <row r="754" spans="1:2" x14ac:dyDescent="0.25">
      <c r="A754" s="12">
        <v>40133</v>
      </c>
      <c r="B754" s="18">
        <v>4.4000000000000004</v>
      </c>
    </row>
    <row r="755" spans="1:2" x14ac:dyDescent="0.25">
      <c r="A755" s="12">
        <v>40126</v>
      </c>
      <c r="B755" s="18">
        <v>4.3899999999999997</v>
      </c>
    </row>
    <row r="756" spans="1:2" x14ac:dyDescent="0.25">
      <c r="A756" s="12">
        <v>40119</v>
      </c>
      <c r="B756" s="18">
        <v>5.05</v>
      </c>
    </row>
    <row r="757" spans="1:2" x14ac:dyDescent="0.25">
      <c r="A757" s="12">
        <v>40112</v>
      </c>
      <c r="B757" s="18">
        <v>4.96</v>
      </c>
    </row>
    <row r="758" spans="1:2" x14ac:dyDescent="0.25">
      <c r="A758" s="12">
        <v>40105</v>
      </c>
      <c r="B758" s="18">
        <v>5.54</v>
      </c>
    </row>
    <row r="759" spans="1:2" x14ac:dyDescent="0.25">
      <c r="A759" s="12">
        <v>40098</v>
      </c>
      <c r="B759" s="18">
        <v>6.06</v>
      </c>
    </row>
    <row r="760" spans="1:2" x14ac:dyDescent="0.25">
      <c r="A760" s="12">
        <v>40091</v>
      </c>
      <c r="B760" s="18">
        <v>7.18</v>
      </c>
    </row>
    <row r="761" spans="1:2" x14ac:dyDescent="0.25">
      <c r="A761" s="12">
        <v>40084</v>
      </c>
      <c r="B761" s="18">
        <v>6.49</v>
      </c>
    </row>
    <row r="762" spans="1:2" x14ac:dyDescent="0.25">
      <c r="A762" s="12">
        <v>40077</v>
      </c>
      <c r="B762" s="18">
        <v>7.42</v>
      </c>
    </row>
    <row r="763" spans="1:2" x14ac:dyDescent="0.25">
      <c r="A763" s="12">
        <v>40070</v>
      </c>
      <c r="B763" s="18">
        <v>7.01</v>
      </c>
    </row>
    <row r="764" spans="1:2" x14ac:dyDescent="0.25">
      <c r="A764" s="12">
        <v>40063</v>
      </c>
      <c r="B764" s="18">
        <v>6.97</v>
      </c>
    </row>
    <row r="765" spans="1:2" x14ac:dyDescent="0.25">
      <c r="A765" s="12">
        <v>40056</v>
      </c>
      <c r="B765" s="18">
        <v>6.42</v>
      </c>
    </row>
    <row r="766" spans="1:2" x14ac:dyDescent="0.25">
      <c r="A766" s="12">
        <v>40049</v>
      </c>
      <c r="B766" s="18">
        <v>6.49</v>
      </c>
    </row>
    <row r="767" spans="1:2" x14ac:dyDescent="0.25">
      <c r="A767" s="12">
        <v>40042</v>
      </c>
      <c r="B767" s="18">
        <v>5.85</v>
      </c>
    </row>
    <row r="768" spans="1:2" x14ac:dyDescent="0.25">
      <c r="A768" s="12">
        <v>40035</v>
      </c>
      <c r="B768" s="18">
        <v>5.42</v>
      </c>
    </row>
    <row r="769" spans="1:2" x14ac:dyDescent="0.25">
      <c r="A769" s="12">
        <v>40028</v>
      </c>
      <c r="B769" s="18">
        <v>5.39</v>
      </c>
    </row>
    <row r="770" spans="1:2" x14ac:dyDescent="0.25">
      <c r="A770" s="12">
        <v>40021</v>
      </c>
      <c r="B770" s="18">
        <v>5.56</v>
      </c>
    </row>
    <row r="771" spans="1:2" x14ac:dyDescent="0.25">
      <c r="A771" s="12">
        <v>40014</v>
      </c>
      <c r="B771" s="18">
        <v>5.31</v>
      </c>
    </row>
    <row r="772" spans="1:2" x14ac:dyDescent="0.25">
      <c r="A772" s="12">
        <v>40007</v>
      </c>
      <c r="B772" s="18">
        <v>4.91</v>
      </c>
    </row>
    <row r="773" spans="1:2" x14ac:dyDescent="0.25">
      <c r="A773" s="12">
        <v>40000</v>
      </c>
      <c r="B773" s="18">
        <v>4.24</v>
      </c>
    </row>
    <row r="774" spans="1:2" x14ac:dyDescent="0.25">
      <c r="A774" s="12">
        <v>39993</v>
      </c>
      <c r="B774" s="18">
        <v>4.55</v>
      </c>
    </row>
    <row r="775" spans="1:2" x14ac:dyDescent="0.25">
      <c r="A775" s="12">
        <v>39986</v>
      </c>
      <c r="B775" s="18">
        <v>4.68</v>
      </c>
    </row>
    <row r="776" spans="1:2" x14ac:dyDescent="0.25">
      <c r="A776" s="12">
        <v>39979</v>
      </c>
      <c r="B776" s="18">
        <v>5.32</v>
      </c>
    </row>
    <row r="777" spans="1:2" x14ac:dyDescent="0.25">
      <c r="A777" s="12">
        <v>39972</v>
      </c>
      <c r="B777" s="18">
        <v>4.95</v>
      </c>
    </row>
    <row r="778" spans="1:2" x14ac:dyDescent="0.25">
      <c r="A778" s="12">
        <v>39965</v>
      </c>
      <c r="B778" s="18">
        <v>5.79</v>
      </c>
    </row>
    <row r="779" spans="1:2" x14ac:dyDescent="0.25">
      <c r="A779" s="12">
        <v>39958</v>
      </c>
      <c r="B779" s="18">
        <v>6.02</v>
      </c>
    </row>
    <row r="780" spans="1:2" x14ac:dyDescent="0.25">
      <c r="A780" s="12">
        <v>39951</v>
      </c>
      <c r="B780" s="18">
        <v>5.59</v>
      </c>
    </row>
    <row r="781" spans="1:2" x14ac:dyDescent="0.25">
      <c r="A781" s="12">
        <v>39944</v>
      </c>
      <c r="B781" s="18">
        <v>5.46</v>
      </c>
    </row>
    <row r="782" spans="1:2" x14ac:dyDescent="0.25">
      <c r="A782" s="12">
        <v>39937</v>
      </c>
      <c r="B782" s="18">
        <v>6</v>
      </c>
    </row>
    <row r="783" spans="1:2" x14ac:dyDescent="0.25">
      <c r="A783" s="12">
        <v>39930</v>
      </c>
      <c r="B783" s="18">
        <v>5</v>
      </c>
    </row>
    <row r="784" spans="1:2" x14ac:dyDescent="0.25">
      <c r="A784" s="12">
        <v>39923</v>
      </c>
      <c r="B784" s="18">
        <v>4.88</v>
      </c>
    </row>
    <row r="785" spans="1:2" x14ac:dyDescent="0.25">
      <c r="A785" s="12">
        <v>39916</v>
      </c>
      <c r="B785" s="18">
        <v>4.53</v>
      </c>
    </row>
    <row r="786" spans="1:2" x14ac:dyDescent="0.25">
      <c r="A786" s="12">
        <v>39909</v>
      </c>
      <c r="B786" s="18">
        <v>4.82</v>
      </c>
    </row>
    <row r="787" spans="1:2" x14ac:dyDescent="0.25">
      <c r="A787" s="12">
        <v>39902</v>
      </c>
      <c r="B787" s="18">
        <v>4.58</v>
      </c>
    </row>
    <row r="788" spans="1:2" x14ac:dyDescent="0.25">
      <c r="A788" s="12">
        <v>39895</v>
      </c>
      <c r="B788" s="18">
        <v>3.46</v>
      </c>
    </row>
    <row r="789" spans="1:2" x14ac:dyDescent="0.25">
      <c r="A789" s="12">
        <v>39888</v>
      </c>
      <c r="B789" s="18">
        <v>3.15</v>
      </c>
    </row>
    <row r="790" spans="1:2" x14ac:dyDescent="0.25">
      <c r="A790" s="12">
        <v>39881</v>
      </c>
      <c r="B790" s="18">
        <v>3.24</v>
      </c>
    </row>
    <row r="791" spans="1:2" x14ac:dyDescent="0.25">
      <c r="A791" s="12">
        <v>39874</v>
      </c>
      <c r="B791" s="18">
        <v>2.63</v>
      </c>
    </row>
    <row r="792" spans="1:2" x14ac:dyDescent="0.25">
      <c r="A792" s="12">
        <v>39867</v>
      </c>
      <c r="B792" s="18">
        <v>2.83</v>
      </c>
    </row>
    <row r="793" spans="1:2" x14ac:dyDescent="0.25">
      <c r="A793" s="12">
        <v>39860</v>
      </c>
      <c r="B793" s="18">
        <v>2.46</v>
      </c>
    </row>
    <row r="794" spans="1:2" x14ac:dyDescent="0.25">
      <c r="A794" s="12">
        <v>39853</v>
      </c>
      <c r="B794" s="18">
        <v>2.4900000000000002</v>
      </c>
    </row>
    <row r="795" spans="1:2" x14ac:dyDescent="0.25">
      <c r="A795" s="12">
        <v>39846</v>
      </c>
      <c r="B795" s="18">
        <v>2.95</v>
      </c>
    </row>
    <row r="796" spans="1:2" x14ac:dyDescent="0.25">
      <c r="A796" s="12">
        <v>39839</v>
      </c>
      <c r="B796" s="18">
        <v>2.79</v>
      </c>
    </row>
    <row r="797" spans="1:2" x14ac:dyDescent="0.25">
      <c r="A797" s="12">
        <v>39832</v>
      </c>
      <c r="B797" s="18">
        <v>3.03</v>
      </c>
    </row>
    <row r="798" spans="1:2" x14ac:dyDescent="0.25">
      <c r="A798" s="12">
        <v>39825</v>
      </c>
      <c r="B798" s="18">
        <v>3.45</v>
      </c>
    </row>
    <row r="799" spans="1:2" x14ac:dyDescent="0.25">
      <c r="A799" s="12">
        <v>39818</v>
      </c>
      <c r="B799" s="18">
        <v>3.75</v>
      </c>
    </row>
    <row r="800" spans="1:2" x14ac:dyDescent="0.25">
      <c r="A800" s="12">
        <v>39811</v>
      </c>
      <c r="B800" s="18">
        <v>3.48</v>
      </c>
    </row>
    <row r="801" spans="1:2" x14ac:dyDescent="0.25">
      <c r="A801" s="12">
        <v>39804</v>
      </c>
      <c r="B801" s="18">
        <v>3.07</v>
      </c>
    </row>
    <row r="802" spans="1:2" x14ac:dyDescent="0.25">
      <c r="A802" s="12">
        <v>39797</v>
      </c>
      <c r="B802" s="18">
        <v>3.69</v>
      </c>
    </row>
    <row r="803" spans="1:2" x14ac:dyDescent="0.25">
      <c r="A803" s="12">
        <v>39790</v>
      </c>
      <c r="B803" s="18">
        <v>2.77</v>
      </c>
    </row>
    <row r="804" spans="1:2" x14ac:dyDescent="0.25">
      <c r="A804" s="12">
        <v>39783</v>
      </c>
      <c r="B804" s="18">
        <v>3.2</v>
      </c>
    </row>
    <row r="805" spans="1:2" x14ac:dyDescent="0.25">
      <c r="A805" s="12">
        <v>39776</v>
      </c>
      <c r="B805" s="18">
        <v>3.18</v>
      </c>
    </row>
    <row r="806" spans="1:2" x14ac:dyDescent="0.25">
      <c r="A806" s="12">
        <v>39769</v>
      </c>
      <c r="B806" s="18">
        <v>2.65</v>
      </c>
    </row>
    <row r="807" spans="1:2" x14ac:dyDescent="0.25">
      <c r="A807" s="12">
        <v>39762</v>
      </c>
      <c r="B807" s="18">
        <v>3.53</v>
      </c>
    </row>
    <row r="808" spans="1:2" x14ac:dyDescent="0.25">
      <c r="A808" s="12">
        <v>39755</v>
      </c>
      <c r="B808" s="18">
        <v>3.83</v>
      </c>
    </row>
    <row r="809" spans="1:2" x14ac:dyDescent="0.25">
      <c r="A809" s="12">
        <v>39748</v>
      </c>
      <c r="B809" s="18">
        <v>4.0999999999999996</v>
      </c>
    </row>
    <row r="810" spans="1:2" x14ac:dyDescent="0.25">
      <c r="A810" s="12">
        <v>39741</v>
      </c>
      <c r="B810" s="18">
        <v>3.18</v>
      </c>
    </row>
    <row r="811" spans="1:2" x14ac:dyDescent="0.25">
      <c r="A811" s="12">
        <v>39734</v>
      </c>
      <c r="B811" s="18">
        <v>3.26</v>
      </c>
    </row>
    <row r="812" spans="1:2" x14ac:dyDescent="0.25">
      <c r="A812" s="12">
        <v>39727</v>
      </c>
      <c r="B812" s="18">
        <v>2.86</v>
      </c>
    </row>
    <row r="813" spans="1:2" x14ac:dyDescent="0.25">
      <c r="A813" s="12">
        <v>39720</v>
      </c>
      <c r="B813" s="18">
        <v>3.21</v>
      </c>
    </row>
    <row r="814" spans="1:2" x14ac:dyDescent="0.25">
      <c r="A814" s="12">
        <v>39713</v>
      </c>
      <c r="B814" s="18">
        <v>4.08</v>
      </c>
    </row>
    <row r="815" spans="1:2" x14ac:dyDescent="0.25">
      <c r="A815" s="12">
        <v>39706</v>
      </c>
      <c r="B815" s="18">
        <v>4.83</v>
      </c>
    </row>
    <row r="816" spans="1:2" x14ac:dyDescent="0.25">
      <c r="A816" s="12">
        <v>39699</v>
      </c>
      <c r="B816" s="18">
        <v>5.32</v>
      </c>
    </row>
    <row r="817" spans="1:2" x14ac:dyDescent="0.25">
      <c r="A817" s="12">
        <v>39692</v>
      </c>
      <c r="B817" s="18">
        <v>6.15</v>
      </c>
    </row>
    <row r="818" spans="1:2" x14ac:dyDescent="0.25">
      <c r="A818" s="12">
        <v>39685</v>
      </c>
      <c r="B818" s="18">
        <v>6.6</v>
      </c>
    </row>
    <row r="819" spans="1:2" x14ac:dyDescent="0.25">
      <c r="A819" s="12">
        <v>39678</v>
      </c>
      <c r="B819" s="18">
        <v>6.15</v>
      </c>
    </row>
    <row r="820" spans="1:2" x14ac:dyDescent="0.25">
      <c r="A820" s="12">
        <v>39671</v>
      </c>
      <c r="B820" s="18">
        <v>7.36</v>
      </c>
    </row>
    <row r="821" spans="1:2" x14ac:dyDescent="0.25">
      <c r="A821" s="12">
        <v>39664</v>
      </c>
      <c r="B821" s="18">
        <v>6.24</v>
      </c>
    </row>
    <row r="822" spans="1:2" x14ac:dyDescent="0.25">
      <c r="A822" s="12">
        <v>39657</v>
      </c>
      <c r="B822" s="18">
        <v>5.84</v>
      </c>
    </row>
    <row r="823" spans="1:2" x14ac:dyDescent="0.25">
      <c r="A823" s="12">
        <v>39650</v>
      </c>
      <c r="B823" s="18">
        <v>6.83</v>
      </c>
    </row>
    <row r="824" spans="1:2" x14ac:dyDescent="0.25">
      <c r="A824" s="12">
        <v>39643</v>
      </c>
      <c r="B824" s="18">
        <v>6.65</v>
      </c>
    </row>
    <row r="825" spans="1:2" x14ac:dyDescent="0.25">
      <c r="A825" s="12">
        <v>39636</v>
      </c>
      <c r="B825" s="18">
        <v>7.1</v>
      </c>
    </row>
    <row r="826" spans="1:2" x14ac:dyDescent="0.25">
      <c r="A826" s="12">
        <v>39629</v>
      </c>
      <c r="B826" s="18">
        <v>7.83</v>
      </c>
    </row>
    <row r="827" spans="1:2" x14ac:dyDescent="0.25">
      <c r="A827" s="12">
        <v>39622</v>
      </c>
      <c r="B827" s="18">
        <v>9.36</v>
      </c>
    </row>
    <row r="828" spans="1:2" x14ac:dyDescent="0.25">
      <c r="A828" s="12">
        <v>39615</v>
      </c>
      <c r="B828" s="18">
        <v>9.23</v>
      </c>
    </row>
    <row r="829" spans="1:2" x14ac:dyDescent="0.25">
      <c r="A829" s="12">
        <v>39608</v>
      </c>
      <c r="B829" s="18">
        <v>10.44</v>
      </c>
    </row>
    <row r="830" spans="1:2" x14ac:dyDescent="0.25">
      <c r="A830" s="12">
        <v>39601</v>
      </c>
      <c r="B830" s="18">
        <v>10.62</v>
      </c>
    </row>
    <row r="831" spans="1:2" x14ac:dyDescent="0.25">
      <c r="A831" s="12">
        <v>39594</v>
      </c>
      <c r="B831" s="18">
        <v>11.89</v>
      </c>
    </row>
    <row r="832" spans="1:2" x14ac:dyDescent="0.25">
      <c r="A832" s="12">
        <v>39587</v>
      </c>
      <c r="B832" s="18">
        <v>12.38</v>
      </c>
    </row>
    <row r="833" spans="1:2" x14ac:dyDescent="0.25">
      <c r="A833" s="12">
        <v>39580</v>
      </c>
      <c r="B833" s="18">
        <v>13.11</v>
      </c>
    </row>
    <row r="834" spans="1:2" x14ac:dyDescent="0.25">
      <c r="A834" s="12">
        <v>39573</v>
      </c>
      <c r="B834" s="18">
        <v>14.42</v>
      </c>
    </row>
    <row r="835" spans="1:2" x14ac:dyDescent="0.25">
      <c r="A835" s="12">
        <v>39566</v>
      </c>
      <c r="B835" s="18">
        <v>13.43</v>
      </c>
    </row>
    <row r="836" spans="1:2" x14ac:dyDescent="0.25">
      <c r="A836" s="12">
        <v>39559</v>
      </c>
      <c r="B836" s="18">
        <v>13.9</v>
      </c>
    </row>
    <row r="837" spans="1:2" x14ac:dyDescent="0.25">
      <c r="A837" s="12">
        <v>39552</v>
      </c>
      <c r="B837" s="18">
        <v>12.84</v>
      </c>
    </row>
    <row r="838" spans="1:2" x14ac:dyDescent="0.25">
      <c r="A838" s="12">
        <v>39545</v>
      </c>
      <c r="B838" s="18">
        <v>12.95</v>
      </c>
    </row>
    <row r="839" spans="1:2" x14ac:dyDescent="0.25">
      <c r="A839" s="12">
        <v>39538</v>
      </c>
      <c r="B839" s="18">
        <v>12.84</v>
      </c>
    </row>
    <row r="840" spans="1:2" x14ac:dyDescent="0.25">
      <c r="A840" s="12">
        <v>39531</v>
      </c>
      <c r="B840" s="18">
        <v>11.85</v>
      </c>
    </row>
    <row r="841" spans="1:2" x14ac:dyDescent="0.25">
      <c r="A841" s="12">
        <v>39524</v>
      </c>
      <c r="B841" s="18">
        <v>11.83</v>
      </c>
    </row>
    <row r="842" spans="1:2" x14ac:dyDescent="0.25">
      <c r="A842" s="12">
        <v>39517</v>
      </c>
      <c r="B842" s="18">
        <v>11.72</v>
      </c>
    </row>
    <row r="843" spans="1:2" x14ac:dyDescent="0.25">
      <c r="A843" s="12">
        <v>39510</v>
      </c>
      <c r="B843" s="18">
        <v>11.65</v>
      </c>
    </row>
    <row r="844" spans="1:2" x14ac:dyDescent="0.25">
      <c r="A844" s="12">
        <v>39503</v>
      </c>
      <c r="B844" s="18">
        <v>12.1</v>
      </c>
    </row>
    <row r="845" spans="1:2" x14ac:dyDescent="0.25">
      <c r="A845" s="12">
        <v>39496</v>
      </c>
      <c r="B845" s="18">
        <v>12.51</v>
      </c>
    </row>
    <row r="846" spans="1:2" x14ac:dyDescent="0.25">
      <c r="A846" s="12">
        <v>39489</v>
      </c>
      <c r="B846" s="18">
        <v>11.94</v>
      </c>
    </row>
    <row r="847" spans="1:2" x14ac:dyDescent="0.25">
      <c r="A847" s="12">
        <v>39482</v>
      </c>
      <c r="B847" s="18">
        <v>10.86</v>
      </c>
    </row>
    <row r="848" spans="1:2" x14ac:dyDescent="0.25">
      <c r="A848" s="12">
        <v>39475</v>
      </c>
      <c r="B848" s="18">
        <v>12.38</v>
      </c>
    </row>
    <row r="849" spans="1:2" x14ac:dyDescent="0.25">
      <c r="A849" s="12">
        <v>39468</v>
      </c>
      <c r="B849" s="18">
        <v>11.59</v>
      </c>
    </row>
    <row r="850" spans="1:2" x14ac:dyDescent="0.25">
      <c r="A850" s="12">
        <v>39461</v>
      </c>
      <c r="B850" s="18">
        <v>9.52</v>
      </c>
    </row>
    <row r="851" spans="1:2" x14ac:dyDescent="0.25">
      <c r="A851" s="12">
        <v>39454</v>
      </c>
      <c r="B851" s="18">
        <v>9.9499999999999993</v>
      </c>
    </row>
    <row r="852" spans="1:2" x14ac:dyDescent="0.25">
      <c r="A852" s="12">
        <v>39447</v>
      </c>
      <c r="B852" s="18">
        <v>10.91</v>
      </c>
    </row>
    <row r="853" spans="1:2" x14ac:dyDescent="0.25">
      <c r="A853" s="12">
        <v>39440</v>
      </c>
      <c r="B853" s="18">
        <v>11.78</v>
      </c>
    </row>
    <row r="854" spans="1:2" x14ac:dyDescent="0.25">
      <c r="A854" s="12">
        <v>39433</v>
      </c>
      <c r="B854" s="18">
        <v>12.17</v>
      </c>
    </row>
    <row r="855" spans="1:2" x14ac:dyDescent="0.25">
      <c r="A855" s="12">
        <v>39426</v>
      </c>
      <c r="B855" s="18">
        <v>11.73</v>
      </c>
    </row>
    <row r="856" spans="1:2" x14ac:dyDescent="0.25">
      <c r="A856" s="12">
        <v>39419</v>
      </c>
      <c r="B856" s="18">
        <v>12.92</v>
      </c>
    </row>
    <row r="857" spans="1:2" x14ac:dyDescent="0.25">
      <c r="A857" s="12">
        <v>39412</v>
      </c>
      <c r="B857" s="18">
        <v>14.49</v>
      </c>
    </row>
    <row r="858" spans="1:2" x14ac:dyDescent="0.25">
      <c r="A858" s="12">
        <v>39405</v>
      </c>
      <c r="B858" s="18">
        <v>12.97</v>
      </c>
    </row>
    <row r="859" spans="1:2" x14ac:dyDescent="0.25">
      <c r="A859" s="12">
        <v>39398</v>
      </c>
      <c r="B859" s="18">
        <v>14.99</v>
      </c>
    </row>
    <row r="860" spans="1:2" x14ac:dyDescent="0.25">
      <c r="A860" s="12">
        <v>39391</v>
      </c>
      <c r="B860" s="18">
        <v>13.83</v>
      </c>
    </row>
    <row r="861" spans="1:2" x14ac:dyDescent="0.25">
      <c r="A861" s="12">
        <v>39384</v>
      </c>
      <c r="B861" s="18">
        <v>14.51</v>
      </c>
    </row>
    <row r="862" spans="1:2" x14ac:dyDescent="0.25">
      <c r="A862" s="12">
        <v>39377</v>
      </c>
      <c r="B862" s="18">
        <v>15.27</v>
      </c>
    </row>
    <row r="863" spans="1:2" x14ac:dyDescent="0.25">
      <c r="A863" s="12">
        <v>39370</v>
      </c>
      <c r="B863" s="18">
        <v>16.84</v>
      </c>
    </row>
    <row r="864" spans="1:2" x14ac:dyDescent="0.25">
      <c r="A864" s="12">
        <v>39363</v>
      </c>
      <c r="B864" s="18">
        <v>18.450001</v>
      </c>
    </row>
    <row r="865" spans="1:2" x14ac:dyDescent="0.25">
      <c r="A865" s="12">
        <v>39356</v>
      </c>
      <c r="B865" s="18">
        <v>18.600000000000001</v>
      </c>
    </row>
    <row r="866" spans="1:2" x14ac:dyDescent="0.25">
      <c r="A866" s="12">
        <v>39349</v>
      </c>
      <c r="B866" s="18">
        <v>16.5</v>
      </c>
    </row>
    <row r="867" spans="1:2" x14ac:dyDescent="0.25">
      <c r="A867" s="12">
        <v>39342</v>
      </c>
      <c r="B867" s="18">
        <v>15.51</v>
      </c>
    </row>
    <row r="868" spans="1:2" x14ac:dyDescent="0.25">
      <c r="A868" s="12">
        <v>39335</v>
      </c>
      <c r="B868" s="18">
        <v>15.19</v>
      </c>
    </row>
    <row r="869" spans="1:2" x14ac:dyDescent="0.25">
      <c r="A869" s="12">
        <v>39328</v>
      </c>
      <c r="B869" s="18">
        <v>13.67</v>
      </c>
    </row>
    <row r="870" spans="1:2" x14ac:dyDescent="0.25">
      <c r="A870" s="12">
        <v>39321</v>
      </c>
      <c r="B870" s="18">
        <v>13.03</v>
      </c>
    </row>
    <row r="871" spans="1:2" x14ac:dyDescent="0.25">
      <c r="A871" s="12">
        <v>39314</v>
      </c>
      <c r="B871" s="18">
        <v>12.97</v>
      </c>
    </row>
    <row r="872" spans="1:2" x14ac:dyDescent="0.25">
      <c r="A872" s="12">
        <v>39307</v>
      </c>
      <c r="B872" s="18">
        <v>11.48</v>
      </c>
    </row>
    <row r="873" spans="1:2" x14ac:dyDescent="0.25">
      <c r="A873" s="12">
        <v>39300</v>
      </c>
      <c r="B873" s="18">
        <v>13.27</v>
      </c>
    </row>
    <row r="874" spans="1:2" x14ac:dyDescent="0.25">
      <c r="A874" s="12">
        <v>39293</v>
      </c>
      <c r="B874" s="18">
        <v>12.79</v>
      </c>
    </row>
    <row r="875" spans="1:2" x14ac:dyDescent="0.25">
      <c r="A875" s="12">
        <v>39286</v>
      </c>
      <c r="B875" s="18">
        <v>12.28</v>
      </c>
    </row>
    <row r="876" spans="1:2" x14ac:dyDescent="0.25">
      <c r="A876" s="12">
        <v>39279</v>
      </c>
      <c r="B876" s="18">
        <v>13</v>
      </c>
    </row>
    <row r="877" spans="1:2" x14ac:dyDescent="0.25">
      <c r="A877" s="12">
        <v>39272</v>
      </c>
      <c r="B877" s="18">
        <v>13.92</v>
      </c>
    </row>
    <row r="878" spans="1:2" x14ac:dyDescent="0.25">
      <c r="A878" s="12">
        <v>39265</v>
      </c>
      <c r="B878" s="18">
        <v>13.67</v>
      </c>
    </row>
    <row r="879" spans="1:2" x14ac:dyDescent="0.25">
      <c r="A879" s="12">
        <v>39258</v>
      </c>
      <c r="B879" s="18">
        <v>12.56</v>
      </c>
    </row>
    <row r="880" spans="1:2" x14ac:dyDescent="0.25">
      <c r="A880" s="12">
        <v>39251</v>
      </c>
      <c r="B880" s="18">
        <v>11.55</v>
      </c>
    </row>
    <row r="881" spans="1:2" x14ac:dyDescent="0.25">
      <c r="A881" s="12">
        <v>39244</v>
      </c>
      <c r="B881" s="18">
        <v>12.62</v>
      </c>
    </row>
    <row r="882" spans="1:2" x14ac:dyDescent="0.25">
      <c r="A882" s="12">
        <v>39237</v>
      </c>
      <c r="B882" s="18">
        <v>13.26</v>
      </c>
    </row>
    <row r="883" spans="1:2" x14ac:dyDescent="0.25">
      <c r="A883" s="12">
        <v>39230</v>
      </c>
      <c r="B883" s="18">
        <v>14</v>
      </c>
    </row>
    <row r="884" spans="1:2" x14ac:dyDescent="0.25">
      <c r="A884" s="12">
        <v>39223</v>
      </c>
      <c r="B884" s="18">
        <v>13.59</v>
      </c>
    </row>
    <row r="885" spans="1:2" x14ac:dyDescent="0.25">
      <c r="A885" s="12">
        <v>39216</v>
      </c>
      <c r="B885" s="18">
        <v>14</v>
      </c>
    </row>
    <row r="886" spans="1:2" x14ac:dyDescent="0.25">
      <c r="A886" s="12">
        <v>39209</v>
      </c>
      <c r="B886" s="18">
        <v>16.57</v>
      </c>
    </row>
    <row r="887" spans="1:2" x14ac:dyDescent="0.25">
      <c r="A887" s="12">
        <v>39202</v>
      </c>
      <c r="B887" s="18">
        <v>17.84</v>
      </c>
    </row>
    <row r="888" spans="1:2" x14ac:dyDescent="0.25">
      <c r="A888" s="12">
        <v>39195</v>
      </c>
      <c r="B888" s="18">
        <v>17.93</v>
      </c>
    </row>
    <row r="889" spans="1:2" x14ac:dyDescent="0.25">
      <c r="A889" s="12">
        <v>39188</v>
      </c>
      <c r="B889" s="18">
        <v>18.91</v>
      </c>
    </row>
    <row r="890" spans="1:2" x14ac:dyDescent="0.25">
      <c r="A890" s="12">
        <v>39181</v>
      </c>
      <c r="B890" s="18">
        <v>16.57</v>
      </c>
    </row>
    <row r="891" spans="1:2" x14ac:dyDescent="0.25">
      <c r="A891" s="12">
        <v>39174</v>
      </c>
      <c r="B891" s="18">
        <v>16.299999</v>
      </c>
    </row>
    <row r="892" spans="1:2" x14ac:dyDescent="0.25">
      <c r="A892" s="12">
        <v>39167</v>
      </c>
      <c r="B892" s="18">
        <v>16.139999</v>
      </c>
    </row>
    <row r="893" spans="1:2" x14ac:dyDescent="0.25">
      <c r="A893" s="12">
        <v>39160</v>
      </c>
      <c r="B893" s="18">
        <v>16.540001</v>
      </c>
    </row>
    <row r="894" spans="1:2" x14ac:dyDescent="0.25">
      <c r="A894" s="12">
        <v>39153</v>
      </c>
      <c r="B894" s="18">
        <v>15.51</v>
      </c>
    </row>
    <row r="895" spans="1:2" x14ac:dyDescent="0.25">
      <c r="A895" s="12">
        <v>39146</v>
      </c>
      <c r="B895" s="18">
        <v>15.96</v>
      </c>
    </row>
    <row r="896" spans="1:2" x14ac:dyDescent="0.25">
      <c r="A896" s="12">
        <v>39139</v>
      </c>
      <c r="B896" s="18">
        <v>16.459999</v>
      </c>
    </row>
    <row r="897" spans="1:2" x14ac:dyDescent="0.25">
      <c r="A897" s="12">
        <v>39132</v>
      </c>
      <c r="B897" s="18">
        <v>18.399999999999999</v>
      </c>
    </row>
    <row r="898" spans="1:2" x14ac:dyDescent="0.25">
      <c r="A898" s="12">
        <v>39125</v>
      </c>
      <c r="B898" s="18">
        <v>18.350000000000001</v>
      </c>
    </row>
    <row r="899" spans="1:2" x14ac:dyDescent="0.25">
      <c r="A899" s="12">
        <v>39118</v>
      </c>
      <c r="B899" s="18">
        <v>18.620000999999998</v>
      </c>
    </row>
    <row r="900" spans="1:2" x14ac:dyDescent="0.25">
      <c r="A900" s="12">
        <v>39111</v>
      </c>
      <c r="B900" s="18">
        <v>20.420000000000002</v>
      </c>
    </row>
    <row r="901" spans="1:2" x14ac:dyDescent="0.25">
      <c r="A901" s="12">
        <v>39104</v>
      </c>
      <c r="B901" s="18">
        <v>20.389999</v>
      </c>
    </row>
    <row r="902" spans="1:2" x14ac:dyDescent="0.25">
      <c r="A902" s="12">
        <v>39097</v>
      </c>
      <c r="B902" s="18">
        <v>21.82</v>
      </c>
    </row>
    <row r="903" spans="1:2" x14ac:dyDescent="0.25">
      <c r="A903" s="12">
        <v>39090</v>
      </c>
      <c r="B903" s="18">
        <v>20.629999000000002</v>
      </c>
    </row>
    <row r="904" spans="1:2" x14ac:dyDescent="0.25">
      <c r="A904" s="12">
        <v>39083</v>
      </c>
      <c r="B904" s="18">
        <v>20.780000999999999</v>
      </c>
    </row>
    <row r="905" spans="1:2" x14ac:dyDescent="0.25">
      <c r="A905" s="12">
        <v>39076</v>
      </c>
      <c r="B905" s="18">
        <v>21.26</v>
      </c>
    </row>
    <row r="906" spans="1:2" x14ac:dyDescent="0.25">
      <c r="A906" s="12">
        <v>39069</v>
      </c>
      <c r="B906" s="18">
        <v>19.510000000000002</v>
      </c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autoFilter ref="A1:B1" xr:uid="{11DEC602-D7CA-409B-9962-CCABA92C723B}">
    <sortState xmlns:xlrd2="http://schemas.microsoft.com/office/spreadsheetml/2017/richdata2" ref="A2:B902">
      <sortCondition descending="1"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07"/>
  <sheetViews>
    <sheetView workbookViewId="0">
      <selection activeCell="C907" sqref="C2:C907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176</v>
      </c>
      <c r="H1" s="148" t="s">
        <v>177</v>
      </c>
      <c r="I1" s="149"/>
      <c r="J1" s="149"/>
      <c r="K1" s="149"/>
      <c r="L1" s="149"/>
      <c r="M1" s="150"/>
    </row>
    <row r="2" spans="1:13" ht="15.75" thickBot="1" x14ac:dyDescent="0.3">
      <c r="B2" s="12">
        <v>45404</v>
      </c>
      <c r="C2">
        <v>6.27</v>
      </c>
      <c r="D2" s="158">
        <f>C2/C3-1</f>
        <v>1.9512195121951015E-2</v>
      </c>
      <c r="H2" s="78"/>
      <c r="I2" s="79"/>
      <c r="J2" s="79"/>
      <c r="K2" s="79"/>
      <c r="L2" s="79"/>
      <c r="M2" s="80"/>
    </row>
    <row r="3" spans="1:13" ht="15.75" thickBot="1" x14ac:dyDescent="0.3">
      <c r="B3" s="12">
        <v>45397</v>
      </c>
      <c r="C3">
        <v>6.15</v>
      </c>
      <c r="D3" s="158">
        <f t="shared" ref="D3:D66" si="0">C3/C4-1</f>
        <v>-0.1151079136690647</v>
      </c>
      <c r="H3" s="81" t="s">
        <v>178</v>
      </c>
      <c r="I3" s="82" t="s">
        <v>179</v>
      </c>
      <c r="J3" s="83" t="s">
        <v>180</v>
      </c>
      <c r="K3" s="84" t="s">
        <v>181</v>
      </c>
      <c r="L3" s="84" t="s">
        <v>182</v>
      </c>
      <c r="M3" s="85" t="s">
        <v>183</v>
      </c>
    </row>
    <row r="4" spans="1:13" x14ac:dyDescent="0.25">
      <c r="B4" s="12">
        <v>45390</v>
      </c>
      <c r="C4">
        <v>6.95</v>
      </c>
      <c r="D4" s="158">
        <f t="shared" si="0"/>
        <v>-1.9746121297602226E-2</v>
      </c>
      <c r="H4" s="86">
        <f>$I$19-3*$I$23</f>
        <v>-0.23067527540589283</v>
      </c>
      <c r="I4" s="87">
        <f>H4</f>
        <v>-0.23067527540589283</v>
      </c>
      <c r="J4" s="88">
        <f>COUNTIF(D:D,"&lt;="&amp;H4)</f>
        <v>2</v>
      </c>
      <c r="K4" s="88" t="str">
        <f>"Less than "&amp;TEXT(H4,"0,00%")</f>
        <v>Less than -23,07%</v>
      </c>
      <c r="L4" s="89">
        <f>J4/$I$31</f>
        <v>2.2099447513812156E-3</v>
      </c>
      <c r="M4" s="90">
        <f>L4</f>
        <v>2.2099447513812156E-3</v>
      </c>
    </row>
    <row r="5" spans="1:13" x14ac:dyDescent="0.25">
      <c r="B5" s="12">
        <v>45383</v>
      </c>
      <c r="C5">
        <v>7.09</v>
      </c>
      <c r="D5" s="158">
        <f t="shared" si="0"/>
        <v>-1.6643550624133141E-2</v>
      </c>
      <c r="H5" s="91">
        <f>$I$19-2.4*$I$23</f>
        <v>-0.18419665475054475</v>
      </c>
      <c r="I5" s="92">
        <f>H5</f>
        <v>-0.18419665475054475</v>
      </c>
      <c r="J5" s="93">
        <f>COUNTIFS(D:D,"&lt;="&amp;H5,D:D,"&gt;"&amp;H4)</f>
        <v>5</v>
      </c>
      <c r="K5" s="94" t="str">
        <f t="shared" ref="K5:K14" si="1">TEXT(H4,"0,00%")&amp;" to "&amp;TEXT(H5,"0,00%")</f>
        <v>-23,07% to -18,42%</v>
      </c>
      <c r="L5" s="95">
        <f>J5/$I$31</f>
        <v>5.5248618784530384E-3</v>
      </c>
      <c r="M5" s="96">
        <f>M4+L5</f>
        <v>7.7348066298342545E-3</v>
      </c>
    </row>
    <row r="6" spans="1:13" x14ac:dyDescent="0.25">
      <c r="B6" s="12">
        <v>45376</v>
      </c>
      <c r="C6">
        <v>7.21</v>
      </c>
      <c r="D6" s="158">
        <f t="shared" si="0"/>
        <v>4.4927536231883947E-2</v>
      </c>
      <c r="H6" s="91">
        <f>$I$19-1.8*$I$23</f>
        <v>-0.13771803409519678</v>
      </c>
      <c r="I6" s="92">
        <f t="shared" ref="I6:I14" si="2">H6</f>
        <v>-0.13771803409519678</v>
      </c>
      <c r="J6" s="93">
        <f t="shared" ref="J6:J14" si="3">COUNTIFS(D:D,"&lt;="&amp;H6,D:D,"&gt;"&amp;H5)</f>
        <v>24</v>
      </c>
      <c r="K6" s="94" t="str">
        <f t="shared" si="1"/>
        <v>-18,42% to -13,77%</v>
      </c>
      <c r="L6" s="95">
        <f t="shared" ref="L6:L15" si="4">J6/$I$31</f>
        <v>2.6519337016574586E-2</v>
      </c>
      <c r="M6" s="96">
        <f t="shared" ref="M6:M15" si="5">M5+L6</f>
        <v>3.4254143646408844E-2</v>
      </c>
    </row>
    <row r="7" spans="1:13" x14ac:dyDescent="0.25">
      <c r="B7" s="12">
        <v>45369</v>
      </c>
      <c r="C7">
        <v>6.9</v>
      </c>
      <c r="D7" s="158">
        <f t="shared" si="0"/>
        <v>-4.166666666666663E-2</v>
      </c>
      <c r="H7" s="91">
        <f>$I$19-1.2*$I$23</f>
        <v>-9.1239413439848732E-2</v>
      </c>
      <c r="I7" s="92">
        <f t="shared" si="2"/>
        <v>-9.1239413439848732E-2</v>
      </c>
      <c r="J7" s="93">
        <f t="shared" si="3"/>
        <v>57</v>
      </c>
      <c r="K7" s="94" t="str">
        <f t="shared" si="1"/>
        <v>-13,77% to -9,12%</v>
      </c>
      <c r="L7" s="95">
        <f t="shared" si="4"/>
        <v>6.2983425414364635E-2</v>
      </c>
      <c r="M7" s="96">
        <f t="shared" si="5"/>
        <v>9.7237569060773479E-2</v>
      </c>
    </row>
    <row r="8" spans="1:13" x14ac:dyDescent="0.25">
      <c r="B8" s="12">
        <v>45362</v>
      </c>
      <c r="C8" s="18">
        <v>7.2</v>
      </c>
      <c r="D8" s="158">
        <f t="shared" si="0"/>
        <v>-1.3698630136986245E-2</v>
      </c>
      <c r="H8" s="91">
        <f>$I$19-0.6*$I$23</f>
        <v>-4.4760792784500715E-2</v>
      </c>
      <c r="I8" s="92">
        <f t="shared" si="2"/>
        <v>-4.4760792784500715E-2</v>
      </c>
      <c r="J8" s="93">
        <f t="shared" si="3"/>
        <v>139</v>
      </c>
      <c r="K8" s="94" t="str">
        <f t="shared" si="1"/>
        <v>-9,12% to -4,48%</v>
      </c>
      <c r="L8" s="95">
        <f t="shared" si="4"/>
        <v>0.15359116022099448</v>
      </c>
      <c r="M8" s="96">
        <f t="shared" si="5"/>
        <v>0.25082872928176797</v>
      </c>
    </row>
    <row r="9" spans="1:13" x14ac:dyDescent="0.25">
      <c r="B9" s="12">
        <v>45355</v>
      </c>
      <c r="C9" s="18">
        <v>7.3</v>
      </c>
      <c r="D9" s="158">
        <f t="shared" si="0"/>
        <v>2.528089887640439E-2</v>
      </c>
      <c r="H9" s="91">
        <f>$I$19</f>
        <v>1.7178278708473022E-3</v>
      </c>
      <c r="I9" s="92">
        <f t="shared" si="2"/>
        <v>1.7178278708473022E-3</v>
      </c>
      <c r="J9" s="93">
        <f t="shared" si="3"/>
        <v>229</v>
      </c>
      <c r="K9" s="94" t="str">
        <f t="shared" si="1"/>
        <v>-4,48% to 0,17%</v>
      </c>
      <c r="L9" s="95">
        <f t="shared" si="4"/>
        <v>0.25303867403314917</v>
      </c>
      <c r="M9" s="96">
        <f t="shared" si="5"/>
        <v>0.50386740331491708</v>
      </c>
    </row>
    <row r="10" spans="1:13" x14ac:dyDescent="0.25">
      <c r="B10" s="12">
        <v>45348</v>
      </c>
      <c r="C10" s="18">
        <v>7.12</v>
      </c>
      <c r="D10" s="158">
        <f t="shared" si="0"/>
        <v>-0.1711292200232829</v>
      </c>
      <c r="H10" s="91">
        <f>$I$19+0.6*$I$23</f>
        <v>4.8196448526195319E-2</v>
      </c>
      <c r="I10" s="92">
        <f t="shared" si="2"/>
        <v>4.8196448526195319E-2</v>
      </c>
      <c r="J10" s="93">
        <f t="shared" si="3"/>
        <v>236</v>
      </c>
      <c r="K10" s="94" t="str">
        <f t="shared" si="1"/>
        <v>0,17% to 4,82%</v>
      </c>
      <c r="L10" s="95">
        <f t="shared" si="4"/>
        <v>0.26077348066298345</v>
      </c>
      <c r="M10" s="96">
        <f t="shared" si="5"/>
        <v>0.76464088397790053</v>
      </c>
    </row>
    <row r="11" spans="1:13" x14ac:dyDescent="0.25">
      <c r="B11" s="12">
        <v>45341</v>
      </c>
      <c r="C11" s="18">
        <v>8.59</v>
      </c>
      <c r="D11" s="158">
        <f t="shared" si="0"/>
        <v>-2.7180067950169917E-2</v>
      </c>
      <c r="H11" s="91">
        <f>$I$19+1.2*$I$23</f>
        <v>9.4675069181543337E-2</v>
      </c>
      <c r="I11" s="92">
        <f t="shared" si="2"/>
        <v>9.4675069181543337E-2</v>
      </c>
      <c r="J11" s="93">
        <f t="shared" si="3"/>
        <v>126</v>
      </c>
      <c r="K11" s="94" t="str">
        <f t="shared" si="1"/>
        <v>4,82% to 9,47%</v>
      </c>
      <c r="L11" s="95">
        <f t="shared" si="4"/>
        <v>0.13922651933701657</v>
      </c>
      <c r="M11" s="96">
        <f t="shared" si="5"/>
        <v>0.90386740331491711</v>
      </c>
    </row>
    <row r="12" spans="1:13" x14ac:dyDescent="0.25">
      <c r="B12" s="12">
        <v>45334</v>
      </c>
      <c r="C12" s="18">
        <v>8.83</v>
      </c>
      <c r="D12" s="158">
        <f t="shared" si="0"/>
        <v>-4.5095828635850488E-3</v>
      </c>
      <c r="H12" s="91">
        <f>$I$19+1.8*$I$23</f>
        <v>0.14115368983689136</v>
      </c>
      <c r="I12" s="92">
        <f t="shared" si="2"/>
        <v>0.14115368983689136</v>
      </c>
      <c r="J12" s="93">
        <f t="shared" si="3"/>
        <v>53</v>
      </c>
      <c r="K12" s="94" t="str">
        <f t="shared" si="1"/>
        <v>9,47% to 14,12%</v>
      </c>
      <c r="L12" s="95">
        <f t="shared" si="4"/>
        <v>5.856353591160221E-2</v>
      </c>
      <c r="M12" s="96">
        <f t="shared" si="5"/>
        <v>0.96243093922651934</v>
      </c>
    </row>
    <row r="13" spans="1:13" x14ac:dyDescent="0.25">
      <c r="B13" s="12">
        <v>45327</v>
      </c>
      <c r="C13" s="18">
        <v>8.8699999999999992</v>
      </c>
      <c r="D13" s="158">
        <f t="shared" si="0"/>
        <v>0.1087499999999999</v>
      </c>
      <c r="H13" s="91">
        <f>$I$19+2.4*$I$23</f>
        <v>0.18763231049223938</v>
      </c>
      <c r="I13" s="92">
        <f t="shared" si="2"/>
        <v>0.18763231049223938</v>
      </c>
      <c r="J13" s="93">
        <f t="shared" si="3"/>
        <v>16</v>
      </c>
      <c r="K13" s="94" t="str">
        <f t="shared" si="1"/>
        <v>14,12% to 18,76%</v>
      </c>
      <c r="L13" s="95">
        <f t="shared" si="4"/>
        <v>1.7679558011049725E-2</v>
      </c>
      <c r="M13" s="96">
        <f t="shared" si="5"/>
        <v>0.98011049723756904</v>
      </c>
    </row>
    <row r="14" spans="1:13" x14ac:dyDescent="0.25">
      <c r="B14" s="12">
        <v>45320</v>
      </c>
      <c r="C14" s="18">
        <v>8</v>
      </c>
      <c r="D14" s="158">
        <f t="shared" si="0"/>
        <v>-5.2132701421800931E-2</v>
      </c>
      <c r="H14" s="91">
        <f>$I$19+3*$I$23</f>
        <v>0.23411093114758741</v>
      </c>
      <c r="I14" s="92">
        <f t="shared" si="2"/>
        <v>0.23411093114758741</v>
      </c>
      <c r="J14" s="93">
        <f t="shared" si="3"/>
        <v>10</v>
      </c>
      <c r="K14" s="94" t="str">
        <f t="shared" si="1"/>
        <v>18,76% to 23,41%</v>
      </c>
      <c r="L14" s="95">
        <f t="shared" si="4"/>
        <v>1.1049723756906077E-2</v>
      </c>
      <c r="M14" s="96">
        <f t="shared" si="5"/>
        <v>0.99116022099447509</v>
      </c>
    </row>
    <row r="15" spans="1:13" ht="15.75" thickBot="1" x14ac:dyDescent="0.3">
      <c r="B15" s="12">
        <v>45313</v>
      </c>
      <c r="C15" s="18">
        <v>8.44</v>
      </c>
      <c r="D15" s="158">
        <f t="shared" si="0"/>
        <v>0.10906701708278566</v>
      </c>
      <c r="H15" s="97"/>
      <c r="I15" s="98" t="s">
        <v>184</v>
      </c>
      <c r="J15" s="98">
        <f>COUNTIF(D:D,"&gt;"&amp;H14)</f>
        <v>8</v>
      </c>
      <c r="K15" s="98" t="str">
        <f>"Greater than "&amp;TEXT(H14,"0,00%")</f>
        <v>Greater than 23,41%</v>
      </c>
      <c r="L15" s="99">
        <f t="shared" si="4"/>
        <v>8.8397790055248626E-3</v>
      </c>
      <c r="M15" s="99">
        <f t="shared" si="5"/>
        <v>1</v>
      </c>
    </row>
    <row r="16" spans="1:13" ht="15.75" thickBot="1" x14ac:dyDescent="0.3">
      <c r="B16" s="12">
        <v>45306</v>
      </c>
      <c r="C16" s="18">
        <v>7.61</v>
      </c>
      <c r="D16" s="158">
        <f t="shared" si="0"/>
        <v>-7.3081607795371539E-2</v>
      </c>
      <c r="H16" s="100"/>
      <c r="M16" s="101"/>
    </row>
    <row r="17" spans="2:13" x14ac:dyDescent="0.25">
      <c r="B17" s="12">
        <v>45299</v>
      </c>
      <c r="C17" s="18">
        <v>8.2100000000000009</v>
      </c>
      <c r="D17" s="158">
        <f t="shared" si="0"/>
        <v>-9.080841638981163E-2</v>
      </c>
      <c r="H17" s="151" t="s">
        <v>185</v>
      </c>
      <c r="I17" s="152"/>
      <c r="M17" s="101"/>
    </row>
    <row r="18" spans="2:13" x14ac:dyDescent="0.25">
      <c r="B18" s="12">
        <v>45292</v>
      </c>
      <c r="C18" s="18">
        <v>9.0299999999999994</v>
      </c>
      <c r="D18" s="158">
        <f t="shared" si="0"/>
        <v>1.8038331454340417E-2</v>
      </c>
      <c r="H18" s="153"/>
      <c r="I18" s="154"/>
      <c r="M18" s="101"/>
    </row>
    <row r="19" spans="2:13" x14ac:dyDescent="0.25">
      <c r="B19" s="12">
        <v>45285</v>
      </c>
      <c r="C19" s="18">
        <v>8.8699999999999992</v>
      </c>
      <c r="D19" s="158">
        <f t="shared" si="0"/>
        <v>1.0250569476081939E-2</v>
      </c>
      <c r="H19" s="102" t="s">
        <v>186</v>
      </c>
      <c r="I19" s="103">
        <f>AVERAGE(D:D)</f>
        <v>1.7178278708473022E-3</v>
      </c>
      <c r="M19" s="101"/>
    </row>
    <row r="20" spans="2:13" x14ac:dyDescent="0.25">
      <c r="B20" s="12">
        <v>45278</v>
      </c>
      <c r="C20" s="18">
        <v>8.7799999999999994</v>
      </c>
      <c r="D20" s="158">
        <f t="shared" si="0"/>
        <v>1.6203703703703498E-2</v>
      </c>
      <c r="H20" s="102" t="s">
        <v>187</v>
      </c>
      <c r="I20" s="103">
        <f>_xlfn.STDEV.S(D:D)/SQRT(COUNT(D:D))</f>
        <v>2.5750027135721747E-3</v>
      </c>
      <c r="M20" s="101"/>
    </row>
    <row r="21" spans="2:13" x14ac:dyDescent="0.25">
      <c r="B21" s="12">
        <v>45271</v>
      </c>
      <c r="C21" s="18">
        <v>8.64</v>
      </c>
      <c r="D21" s="158">
        <f t="shared" si="0"/>
        <v>0.10344827586206895</v>
      </c>
      <c r="H21" s="102" t="s">
        <v>188</v>
      </c>
      <c r="I21" s="103">
        <f>MEDIAN(D:D)</f>
        <v>1.4791912485607739E-3</v>
      </c>
      <c r="M21" s="101"/>
    </row>
    <row r="22" spans="2:13" x14ac:dyDescent="0.25">
      <c r="B22" s="12">
        <v>45264</v>
      </c>
      <c r="C22" s="18">
        <v>7.83</v>
      </c>
      <c r="D22" s="158">
        <f t="shared" si="0"/>
        <v>0.125</v>
      </c>
      <c r="H22" s="102" t="s">
        <v>189</v>
      </c>
      <c r="I22" s="103">
        <f>MODE(D:D)</f>
        <v>0</v>
      </c>
      <c r="M22" s="101"/>
    </row>
    <row r="23" spans="2:13" x14ac:dyDescent="0.25">
      <c r="B23" s="12">
        <v>45257</v>
      </c>
      <c r="C23" s="18">
        <v>6.96</v>
      </c>
      <c r="D23" s="158">
        <f t="shared" si="0"/>
        <v>-6.4516129032258118E-2</v>
      </c>
      <c r="H23" s="102" t="s">
        <v>190</v>
      </c>
      <c r="I23" s="103">
        <f>_xlfn.STDEV.S(D:D)</f>
        <v>7.7464367758913369E-2</v>
      </c>
      <c r="M23" s="101"/>
    </row>
    <row r="24" spans="2:13" x14ac:dyDescent="0.25">
      <c r="B24" s="12">
        <v>45250</v>
      </c>
      <c r="C24" s="18">
        <v>7.44</v>
      </c>
      <c r="D24" s="158">
        <f t="shared" si="0"/>
        <v>2.4793388429752206E-2</v>
      </c>
      <c r="H24" s="102" t="s">
        <v>191</v>
      </c>
      <c r="I24" s="103">
        <f>_xlfn.VAR.S(D:D)</f>
        <v>6.0007282722881776E-3</v>
      </c>
      <c r="M24" s="101"/>
    </row>
    <row r="25" spans="2:13" x14ac:dyDescent="0.25">
      <c r="B25" s="12">
        <v>45243</v>
      </c>
      <c r="C25" s="18">
        <v>7.26</v>
      </c>
      <c r="D25" s="158">
        <f t="shared" si="0"/>
        <v>1.538461538461533E-2</v>
      </c>
      <c r="H25" s="102" t="s">
        <v>192</v>
      </c>
      <c r="I25" s="104">
        <f>KURT(D:D)</f>
        <v>1.7069496056846036</v>
      </c>
      <c r="M25" s="101"/>
    </row>
    <row r="26" spans="2:13" x14ac:dyDescent="0.25">
      <c r="B26" s="12">
        <v>45236</v>
      </c>
      <c r="C26" s="18">
        <v>7.15</v>
      </c>
      <c r="D26" s="158">
        <f t="shared" si="0"/>
        <v>-0.16569428238039674</v>
      </c>
      <c r="H26" s="102" t="s">
        <v>193</v>
      </c>
      <c r="I26" s="104">
        <f>SKEW(D:D)</f>
        <v>0.36261430197532341</v>
      </c>
      <c r="M26" s="101"/>
    </row>
    <row r="27" spans="2:13" x14ac:dyDescent="0.25">
      <c r="B27" s="12">
        <v>45229</v>
      </c>
      <c r="C27" s="18">
        <v>8.57</v>
      </c>
      <c r="D27" s="158">
        <f t="shared" si="0"/>
        <v>2.1454112038140627E-2</v>
      </c>
      <c r="H27" s="102" t="s">
        <v>181</v>
      </c>
      <c r="I27" s="103">
        <f>I29-I28</f>
        <v>0.65050901520514615</v>
      </c>
      <c r="M27" s="101"/>
    </row>
    <row r="28" spans="2:13" x14ac:dyDescent="0.25">
      <c r="B28" s="12">
        <v>45222</v>
      </c>
      <c r="C28" s="18">
        <v>8.39</v>
      </c>
      <c r="D28" s="158">
        <f t="shared" si="0"/>
        <v>4.74406991260925E-2</v>
      </c>
      <c r="H28" s="102" t="s">
        <v>194</v>
      </c>
      <c r="I28" s="103">
        <f>MIN(D:D)</f>
        <v>-0.28480340063761955</v>
      </c>
      <c r="M28" s="101"/>
    </row>
    <row r="29" spans="2:13" x14ac:dyDescent="0.25">
      <c r="B29" s="12">
        <v>45215</v>
      </c>
      <c r="C29" s="18">
        <v>8.01</v>
      </c>
      <c r="D29" s="158">
        <f t="shared" si="0"/>
        <v>-8.8737201365187701E-2</v>
      </c>
      <c r="H29" s="102" t="s">
        <v>195</v>
      </c>
      <c r="I29" s="103">
        <f>MAX(D:D)</f>
        <v>0.36570561456752659</v>
      </c>
      <c r="M29" s="101"/>
    </row>
    <row r="30" spans="2:13" x14ac:dyDescent="0.25">
      <c r="B30" s="12">
        <v>45208</v>
      </c>
      <c r="C30" s="18">
        <v>8.7899999999999991</v>
      </c>
      <c r="D30" s="158">
        <f t="shared" si="0"/>
        <v>-3.9344262295082144E-2</v>
      </c>
      <c r="H30" s="102" t="s">
        <v>196</v>
      </c>
      <c r="I30" s="104">
        <f>SUM(D:D)</f>
        <v>1.5546342231168084</v>
      </c>
      <c r="M30" s="101"/>
    </row>
    <row r="31" spans="2:13" ht="15.75" thickBot="1" x14ac:dyDescent="0.3">
      <c r="B31" s="12">
        <v>45201</v>
      </c>
      <c r="C31" s="18">
        <v>9.15</v>
      </c>
      <c r="D31" s="158">
        <f t="shared" si="0"/>
        <v>-7.4823053589484378E-2</v>
      </c>
      <c r="H31" s="105" t="s">
        <v>197</v>
      </c>
      <c r="I31" s="80">
        <f>COUNT(D:D)</f>
        <v>905</v>
      </c>
      <c r="M31" s="101"/>
    </row>
    <row r="32" spans="2:13" ht="15.75" thickBot="1" x14ac:dyDescent="0.3">
      <c r="B32" s="12">
        <v>45194</v>
      </c>
      <c r="C32" s="18">
        <v>9.89</v>
      </c>
      <c r="D32" s="158">
        <f t="shared" si="0"/>
        <v>1.1247443762781417E-2</v>
      </c>
      <c r="H32" s="106"/>
      <c r="M32" s="101"/>
    </row>
    <row r="33" spans="2:13" x14ac:dyDescent="0.25">
      <c r="B33" s="12">
        <v>45187</v>
      </c>
      <c r="C33" s="18">
        <v>9.7799999999999994</v>
      </c>
      <c r="D33" s="158">
        <f t="shared" si="0"/>
        <v>-6.0518731988472685E-2</v>
      </c>
      <c r="H33" s="107"/>
      <c r="I33" s="108" t="s">
        <v>198</v>
      </c>
      <c r="J33" s="108" t="s">
        <v>197</v>
      </c>
      <c r="K33" s="108" t="s">
        <v>199</v>
      </c>
      <c r="L33" s="109" t="s">
        <v>200</v>
      </c>
      <c r="M33" s="101"/>
    </row>
    <row r="34" spans="2:13" x14ac:dyDescent="0.25">
      <c r="B34" s="12">
        <v>45180</v>
      </c>
      <c r="C34" s="18">
        <v>10.41</v>
      </c>
      <c r="D34" s="158">
        <f t="shared" si="0"/>
        <v>2.5615763546797954E-2</v>
      </c>
      <c r="H34" s="110" t="s">
        <v>201</v>
      </c>
      <c r="I34" s="95">
        <f>AVERAGEIF(D:D,"&gt;0")</f>
        <v>5.8938368466699725E-2</v>
      </c>
      <c r="J34" s="93">
        <f>COUNTIF(D:D,"&gt;0")</f>
        <v>458</v>
      </c>
      <c r="K34" s="95">
        <f>J34/$I$31</f>
        <v>0.50607734806629834</v>
      </c>
      <c r="L34" s="96">
        <f>K34*I34</f>
        <v>2.9827373212981741E-2</v>
      </c>
      <c r="M34" s="101"/>
    </row>
    <row r="35" spans="2:13" x14ac:dyDescent="0.25">
      <c r="B35" s="12">
        <v>45173</v>
      </c>
      <c r="C35" s="18">
        <v>10.15</v>
      </c>
      <c r="D35" s="158">
        <f t="shared" si="0"/>
        <v>-9.8579040852575406E-2</v>
      </c>
      <c r="H35" s="110" t="s">
        <v>202</v>
      </c>
      <c r="I35" s="95">
        <f>AVERAGEIF(D:D,"&lt;0")</f>
        <v>-5.7424691951764466E-2</v>
      </c>
      <c r="J35" s="93">
        <f>COUNTIF(D:D,"&lt;0")</f>
        <v>443</v>
      </c>
      <c r="K35" s="95">
        <f>J35/$I$31</f>
        <v>0.48950276243093921</v>
      </c>
      <c r="L35" s="96">
        <f t="shared" ref="L35:L36" si="6">K35*I35</f>
        <v>-2.8109545342134428E-2</v>
      </c>
      <c r="M35" s="101"/>
    </row>
    <row r="36" spans="2:13" ht="15.75" thickBot="1" x14ac:dyDescent="0.3">
      <c r="B36" s="12">
        <v>45166</v>
      </c>
      <c r="C36" s="18">
        <v>11.26</v>
      </c>
      <c r="D36" s="158">
        <f t="shared" si="0"/>
        <v>2.5500910746812266E-2</v>
      </c>
      <c r="H36" s="111" t="s">
        <v>203</v>
      </c>
      <c r="I36" s="98">
        <v>0</v>
      </c>
      <c r="J36" s="98">
        <f>COUNTIF(D:D,"0")</f>
        <v>4</v>
      </c>
      <c r="K36" s="112">
        <f>J36/$I$31</f>
        <v>4.4198895027624313E-3</v>
      </c>
      <c r="L36" s="99">
        <f t="shared" si="6"/>
        <v>0</v>
      </c>
      <c r="M36" s="101"/>
    </row>
    <row r="37" spans="2:13" ht="15.75" thickBot="1" x14ac:dyDescent="0.3">
      <c r="B37" s="12">
        <v>45159</v>
      </c>
      <c r="C37" s="18">
        <v>10.98</v>
      </c>
      <c r="D37" s="158">
        <f t="shared" si="0"/>
        <v>3.6827195467422191E-2</v>
      </c>
      <c r="H37" s="106"/>
      <c r="I37" s="113"/>
      <c r="J37" s="113"/>
      <c r="K37" s="113"/>
      <c r="L37" s="113"/>
      <c r="M37" s="101"/>
    </row>
    <row r="38" spans="2:13" x14ac:dyDescent="0.25">
      <c r="B38" s="12">
        <v>45152</v>
      </c>
      <c r="C38" s="18">
        <v>10.59</v>
      </c>
      <c r="D38" s="158">
        <f t="shared" si="0"/>
        <v>-0.11750000000000005</v>
      </c>
      <c r="H38" s="86" t="s">
        <v>204</v>
      </c>
      <c r="I38" s="108" t="s">
        <v>205</v>
      </c>
      <c r="J38" s="108" t="s">
        <v>206</v>
      </c>
      <c r="K38" s="108" t="s">
        <v>207</v>
      </c>
      <c r="L38" s="108" t="s">
        <v>208</v>
      </c>
      <c r="M38" s="109" t="s">
        <v>209</v>
      </c>
    </row>
    <row r="39" spans="2:13" x14ac:dyDescent="0.25">
      <c r="B39" s="12">
        <v>45145</v>
      </c>
      <c r="C39" s="18">
        <v>12</v>
      </c>
      <c r="D39" s="158">
        <f t="shared" si="0"/>
        <v>-6.6874027993779173E-2</v>
      </c>
      <c r="H39" s="114">
        <v>1</v>
      </c>
      <c r="I39" s="95">
        <f>$I$19+($H39*$I$23)</f>
        <v>7.9182195629760671E-2</v>
      </c>
      <c r="J39" s="95">
        <f>$I$19-($H39*$I$23)</f>
        <v>-7.5746539888066067E-2</v>
      </c>
      <c r="K39" s="93">
        <f>COUNTIFS(D:D,"&lt;"&amp;I39,D:D,"&gt;"&amp;J39)</f>
        <v>662</v>
      </c>
      <c r="L39" s="95">
        <f>K39/$I$31</f>
        <v>0.73149171270718227</v>
      </c>
      <c r="M39" s="96">
        <v>0.68269999999999997</v>
      </c>
    </row>
    <row r="40" spans="2:13" x14ac:dyDescent="0.25">
      <c r="B40" s="12">
        <v>45138</v>
      </c>
      <c r="C40" s="18">
        <v>12.86</v>
      </c>
      <c r="D40" s="158">
        <f t="shared" si="0"/>
        <v>-4.386617100371748E-2</v>
      </c>
      <c r="H40" s="114">
        <v>2</v>
      </c>
      <c r="I40" s="95">
        <f>$I$19+($H40*$I$23)</f>
        <v>0.15664656338867405</v>
      </c>
      <c r="J40" s="95">
        <f>$I$19-($H40*$I$23)</f>
        <v>-0.15321090764697942</v>
      </c>
      <c r="K40" s="93">
        <f>COUNTIFS(D:D,"&lt;"&amp;I40,D:D,"&gt;"&amp;J40)</f>
        <v>856</v>
      </c>
      <c r="L40" s="95">
        <f>K40/$I$31</f>
        <v>0.94585635359116027</v>
      </c>
      <c r="M40" s="96">
        <v>0.95450000000000002</v>
      </c>
    </row>
    <row r="41" spans="2:13" x14ac:dyDescent="0.25">
      <c r="B41" s="12">
        <v>45131</v>
      </c>
      <c r="C41" s="18">
        <v>13.45</v>
      </c>
      <c r="D41" s="158">
        <f t="shared" si="0"/>
        <v>3.6209553158705665E-2</v>
      </c>
      <c r="H41" s="114">
        <v>3</v>
      </c>
      <c r="I41" s="95">
        <f>$I$19+($H41*$I$23)</f>
        <v>0.23411093114758741</v>
      </c>
      <c r="J41" s="95">
        <f>$I$19-($H41*$I$23)</f>
        <v>-0.23067527540589283</v>
      </c>
      <c r="K41" s="93">
        <f>COUNTIFS(D:D,"&lt;"&amp;I41,D:D,"&gt;"&amp;J41)</f>
        <v>895</v>
      </c>
      <c r="L41" s="95">
        <f>K41/$I$31</f>
        <v>0.98895027624309395</v>
      </c>
      <c r="M41" s="115">
        <v>0.99729999999999996</v>
      </c>
    </row>
    <row r="42" spans="2:13" ht="15.75" thickBot="1" x14ac:dyDescent="0.3">
      <c r="B42" s="12">
        <v>45124</v>
      </c>
      <c r="C42" s="18">
        <v>12.98</v>
      </c>
      <c r="D42" s="158">
        <f t="shared" si="0"/>
        <v>-5.7371096586782855E-2</v>
      </c>
      <c r="H42" s="91"/>
      <c r="M42" s="115"/>
    </row>
    <row r="43" spans="2:13" ht="15.75" thickBot="1" x14ac:dyDescent="0.3">
      <c r="B43" s="12">
        <v>45117</v>
      </c>
      <c r="C43" s="18">
        <v>13.77</v>
      </c>
      <c r="D43" s="158">
        <f t="shared" si="0"/>
        <v>0.14749999999999996</v>
      </c>
      <c r="H43" s="155" t="s">
        <v>210</v>
      </c>
      <c r="I43" s="156"/>
      <c r="J43" s="156"/>
      <c r="K43" s="156"/>
      <c r="L43" s="156"/>
      <c r="M43" s="157"/>
    </row>
    <row r="44" spans="2:13" x14ac:dyDescent="0.25">
      <c r="B44" s="12">
        <v>45110</v>
      </c>
      <c r="C44" s="18">
        <v>12</v>
      </c>
      <c r="D44" s="158">
        <f t="shared" si="0"/>
        <v>-1.7199017199017286E-2</v>
      </c>
      <c r="H44" s="116">
        <v>0.01</v>
      </c>
      <c r="I44" s="117">
        <f t="shared" ref="I44:I58" si="7">_xlfn.PERCENTILE.INC(D:D,H44)</f>
        <v>-0.17100491843102367</v>
      </c>
      <c r="J44" s="118">
        <v>0.2</v>
      </c>
      <c r="K44" s="117">
        <f t="shared" ref="K44:K56" si="8">_xlfn.PERCENTILE.INC(D:D,J44)</f>
        <v>-5.6314912378842452E-2</v>
      </c>
      <c r="L44" s="118">
        <v>0.85</v>
      </c>
      <c r="M44" s="119">
        <f t="shared" ref="M44:M58" si="9">_xlfn.PERCENTILE.INC(D:D,L44)</f>
        <v>7.4729178578235272E-2</v>
      </c>
    </row>
    <row r="45" spans="2:13" x14ac:dyDescent="0.25">
      <c r="B45" s="12">
        <v>45103</v>
      </c>
      <c r="C45" s="18">
        <v>12.21</v>
      </c>
      <c r="D45" s="158">
        <f t="shared" si="0"/>
        <v>-5.0544323483670217E-2</v>
      </c>
      <c r="H45" s="120">
        <v>0.02</v>
      </c>
      <c r="I45" s="121">
        <f t="shared" si="7"/>
        <v>-0.1559843255748076</v>
      </c>
      <c r="J45" s="122">
        <v>0.25</v>
      </c>
      <c r="K45" s="121">
        <f t="shared" si="8"/>
        <v>-4.5174537987679675E-2</v>
      </c>
      <c r="L45" s="122">
        <v>0.86</v>
      </c>
      <c r="M45" s="123">
        <f t="shared" si="9"/>
        <v>7.6971359596181246E-2</v>
      </c>
    </row>
    <row r="46" spans="2:13" x14ac:dyDescent="0.25">
      <c r="B46" s="12">
        <v>45096</v>
      </c>
      <c r="C46" s="18">
        <v>12.86</v>
      </c>
      <c r="D46" s="158">
        <f t="shared" si="0"/>
        <v>2.7156549520766848E-2</v>
      </c>
      <c r="H46" s="120">
        <v>0.03</v>
      </c>
      <c r="I46" s="121">
        <f t="shared" si="7"/>
        <v>-0.14506224444124136</v>
      </c>
      <c r="J46" s="122">
        <v>0.3</v>
      </c>
      <c r="K46" s="121">
        <f t="shared" si="8"/>
        <v>-3.3015779557230361E-2</v>
      </c>
      <c r="L46" s="122">
        <v>0.87</v>
      </c>
      <c r="M46" s="123">
        <f t="shared" si="9"/>
        <v>7.9404677659320397E-2</v>
      </c>
    </row>
    <row r="47" spans="2:13" x14ac:dyDescent="0.25">
      <c r="B47" s="12">
        <v>45089</v>
      </c>
      <c r="C47" s="18">
        <v>12.52</v>
      </c>
      <c r="D47" s="158">
        <f t="shared" si="0"/>
        <v>3.4710743801652955E-2</v>
      </c>
      <c r="H47" s="120">
        <v>0.04</v>
      </c>
      <c r="I47" s="121">
        <f t="shared" si="7"/>
        <v>-0.13363207547169809</v>
      </c>
      <c r="J47" s="122">
        <v>0.35</v>
      </c>
      <c r="K47" s="121">
        <f t="shared" si="8"/>
        <v>-2.4822640678092103E-2</v>
      </c>
      <c r="L47" s="122">
        <v>0.88</v>
      </c>
      <c r="M47" s="123">
        <f t="shared" si="9"/>
        <v>8.3292042983053122E-2</v>
      </c>
    </row>
    <row r="48" spans="2:13" x14ac:dyDescent="0.25">
      <c r="B48" s="12">
        <v>45082</v>
      </c>
      <c r="C48" s="18">
        <v>12.1</v>
      </c>
      <c r="D48" s="158">
        <f t="shared" si="0"/>
        <v>3.8626609442059978E-2</v>
      </c>
      <c r="H48" s="120">
        <v>0.05</v>
      </c>
      <c r="I48" s="121">
        <f t="shared" si="7"/>
        <v>-0.12277921709365291</v>
      </c>
      <c r="J48" s="122">
        <v>0.4</v>
      </c>
      <c r="K48" s="121">
        <f t="shared" si="8"/>
        <v>-1.4973358026429601E-2</v>
      </c>
      <c r="L48" s="122">
        <v>0.89</v>
      </c>
      <c r="M48" s="123">
        <f t="shared" si="9"/>
        <v>8.7283449561265755E-2</v>
      </c>
    </row>
    <row r="49" spans="2:13" x14ac:dyDescent="0.25">
      <c r="B49" s="12">
        <v>45075</v>
      </c>
      <c r="C49" s="18">
        <v>11.65</v>
      </c>
      <c r="D49" s="158">
        <f t="shared" si="0"/>
        <v>5.1444043321299704E-2</v>
      </c>
      <c r="H49" s="120">
        <v>0.06</v>
      </c>
      <c r="I49" s="121">
        <f t="shared" si="7"/>
        <v>-0.11571019046831489</v>
      </c>
      <c r="J49" s="122">
        <v>0.45</v>
      </c>
      <c r="K49" s="121">
        <f t="shared" si="8"/>
        <v>-7.7068319598654102E-3</v>
      </c>
      <c r="L49" s="122">
        <v>0.9</v>
      </c>
      <c r="M49" s="123">
        <f t="shared" si="9"/>
        <v>9.1452358440160239E-2</v>
      </c>
    </row>
    <row r="50" spans="2:13" x14ac:dyDescent="0.25">
      <c r="B50" s="12">
        <v>45068</v>
      </c>
      <c r="C50" s="18">
        <v>11.08</v>
      </c>
      <c r="D50" s="158">
        <f t="shared" si="0"/>
        <v>-3.4001743679163088E-2</v>
      </c>
      <c r="H50" s="120">
        <v>7.0000000000000007E-2</v>
      </c>
      <c r="I50" s="121">
        <f t="shared" si="7"/>
        <v>-0.10860821929094737</v>
      </c>
      <c r="J50" s="122">
        <v>0.5</v>
      </c>
      <c r="K50" s="121">
        <f t="shared" si="8"/>
        <v>1.4791912485607739E-3</v>
      </c>
      <c r="L50" s="122">
        <v>0.91</v>
      </c>
      <c r="M50" s="123">
        <f t="shared" si="9"/>
        <v>9.6928260528781743E-2</v>
      </c>
    </row>
    <row r="51" spans="2:13" x14ac:dyDescent="0.25">
      <c r="B51" s="12">
        <v>45061</v>
      </c>
      <c r="C51" s="18">
        <v>11.47</v>
      </c>
      <c r="D51" s="158">
        <f t="shared" si="0"/>
        <v>2.502234137622894E-2</v>
      </c>
      <c r="H51" s="120">
        <v>0.08</v>
      </c>
      <c r="I51" s="121">
        <f t="shared" si="7"/>
        <v>-0.10463322933399195</v>
      </c>
      <c r="J51" s="122">
        <v>0.55000000000000004</v>
      </c>
      <c r="K51" s="121">
        <f t="shared" si="8"/>
        <v>8.1118113939253177E-3</v>
      </c>
      <c r="L51" s="122">
        <v>0.92</v>
      </c>
      <c r="M51" s="123">
        <f t="shared" si="9"/>
        <v>0.10292798657287121</v>
      </c>
    </row>
    <row r="52" spans="2:13" x14ac:dyDescent="0.25">
      <c r="B52" s="12">
        <v>45054</v>
      </c>
      <c r="C52" s="18">
        <v>11.19</v>
      </c>
      <c r="D52" s="158">
        <f t="shared" si="0"/>
        <v>-0.13989239046887014</v>
      </c>
      <c r="H52" s="120">
        <v>0.09</v>
      </c>
      <c r="I52" s="121">
        <f t="shared" si="7"/>
        <v>-9.32308891740459E-2</v>
      </c>
      <c r="J52" s="122">
        <v>0.6</v>
      </c>
      <c r="K52" s="121">
        <f t="shared" si="8"/>
        <v>1.6689589372722625E-2</v>
      </c>
      <c r="L52" s="122">
        <v>0.93</v>
      </c>
      <c r="M52" s="123">
        <f t="shared" si="9"/>
        <v>0.10846523463317906</v>
      </c>
    </row>
    <row r="53" spans="2:13" x14ac:dyDescent="0.25">
      <c r="B53" s="12">
        <v>45047</v>
      </c>
      <c r="C53" s="18">
        <v>13.01</v>
      </c>
      <c r="D53" s="158">
        <f t="shared" si="0"/>
        <v>-4.6187683284457548E-2</v>
      </c>
      <c r="H53" s="120">
        <v>0.1</v>
      </c>
      <c r="I53" s="121">
        <f t="shared" si="7"/>
        <v>-9.0485049833886957E-2</v>
      </c>
      <c r="J53" s="122">
        <v>0.65</v>
      </c>
      <c r="K53" s="121">
        <f t="shared" si="8"/>
        <v>2.4377028239891855E-2</v>
      </c>
      <c r="L53" s="122">
        <v>0.94</v>
      </c>
      <c r="M53" s="123">
        <f t="shared" si="9"/>
        <v>0.11437255063364368</v>
      </c>
    </row>
    <row r="54" spans="2:13" x14ac:dyDescent="0.25">
      <c r="B54" s="12">
        <v>45040</v>
      </c>
      <c r="C54" s="18">
        <v>13.64</v>
      </c>
      <c r="D54" s="158">
        <f t="shared" si="0"/>
        <v>-5.2119527449617786E-2</v>
      </c>
      <c r="H54" s="120">
        <v>0.11</v>
      </c>
      <c r="I54" s="121">
        <f t="shared" si="7"/>
        <v>-8.7297656575025917E-2</v>
      </c>
      <c r="J54" s="122">
        <v>0.7</v>
      </c>
      <c r="K54" s="121">
        <f t="shared" si="8"/>
        <v>3.2337591117975108E-2</v>
      </c>
      <c r="L54" s="122">
        <v>0.95</v>
      </c>
      <c r="M54" s="123">
        <f t="shared" si="9"/>
        <v>0.12517391304347816</v>
      </c>
    </row>
    <row r="55" spans="2:13" x14ac:dyDescent="0.25">
      <c r="B55" s="12">
        <v>45033</v>
      </c>
      <c r="C55" s="18">
        <v>14.39</v>
      </c>
      <c r="D55" s="158">
        <f t="shared" si="0"/>
        <v>0.12071651090342694</v>
      </c>
      <c r="H55" s="120">
        <v>0.12</v>
      </c>
      <c r="I55" s="121">
        <f t="shared" si="7"/>
        <v>-8.2836415376984621E-2</v>
      </c>
      <c r="J55" s="122">
        <v>0.75</v>
      </c>
      <c r="K55" s="121">
        <f t="shared" si="8"/>
        <v>4.4927536231883947E-2</v>
      </c>
      <c r="L55" s="122">
        <v>0.96</v>
      </c>
      <c r="M55" s="123">
        <f t="shared" si="9"/>
        <v>0.13534577334318199</v>
      </c>
    </row>
    <row r="56" spans="2:13" x14ac:dyDescent="0.25">
      <c r="B56" s="12">
        <v>45026</v>
      </c>
      <c r="C56" s="18">
        <v>12.84</v>
      </c>
      <c r="D56" s="158">
        <f t="shared" si="0"/>
        <v>1.6627078384797933E-2</v>
      </c>
      <c r="H56" s="120">
        <v>0.13</v>
      </c>
      <c r="I56" s="121">
        <f t="shared" si="7"/>
        <v>-7.8395330978792754E-2</v>
      </c>
      <c r="J56" s="122">
        <v>0.8</v>
      </c>
      <c r="K56" s="121">
        <f t="shared" si="8"/>
        <v>5.8731228340392919E-2</v>
      </c>
      <c r="L56" s="122">
        <v>0.97</v>
      </c>
      <c r="M56" s="123">
        <f t="shared" si="9"/>
        <v>0.1529325014180373</v>
      </c>
    </row>
    <row r="57" spans="2:13" x14ac:dyDescent="0.25">
      <c r="B57" s="12">
        <v>45019</v>
      </c>
      <c r="C57" s="18">
        <v>12.63</v>
      </c>
      <c r="D57" s="158">
        <f t="shared" si="0"/>
        <v>-7.8554595443832698E-3</v>
      </c>
      <c r="H57" s="120">
        <v>0.14000000000000001</v>
      </c>
      <c r="I57" s="121">
        <f t="shared" si="7"/>
        <v>-7.3776378887249902E-2</v>
      </c>
      <c r="J57" s="122"/>
      <c r="K57" s="121"/>
      <c r="L57" s="122">
        <v>0.98</v>
      </c>
      <c r="M57" s="123">
        <f t="shared" si="9"/>
        <v>0.1863065726122492</v>
      </c>
    </row>
    <row r="58" spans="2:13" ht="15.75" thickBot="1" x14ac:dyDescent="0.3">
      <c r="B58" s="12">
        <v>45012</v>
      </c>
      <c r="C58" s="18">
        <v>12.73</v>
      </c>
      <c r="D58" s="158">
        <f t="shared" si="0"/>
        <v>5.9068219633943597E-2</v>
      </c>
      <c r="H58" s="124">
        <v>0.15</v>
      </c>
      <c r="I58" s="125">
        <f t="shared" si="7"/>
        <v>-7.012901635302822E-2</v>
      </c>
      <c r="J58" s="126"/>
      <c r="K58" s="127"/>
      <c r="L58" s="128">
        <v>0.99</v>
      </c>
      <c r="M58" s="129">
        <f t="shared" si="9"/>
        <v>0.22595130359836271</v>
      </c>
    </row>
    <row r="59" spans="2:13" ht="15.75" thickBot="1" x14ac:dyDescent="0.3">
      <c r="B59" s="12">
        <v>45005</v>
      </c>
      <c r="C59" s="18">
        <v>12.02</v>
      </c>
      <c r="D59" s="158">
        <f t="shared" si="0"/>
        <v>2.9991431019708692E-2</v>
      </c>
    </row>
    <row r="60" spans="2:13" x14ac:dyDescent="0.25">
      <c r="B60" s="12">
        <v>44998</v>
      </c>
      <c r="C60" s="18">
        <v>11.67</v>
      </c>
      <c r="D60" s="158">
        <f t="shared" si="0"/>
        <v>-5.9629331184528622E-2</v>
      </c>
      <c r="H60" s="130" t="s">
        <v>211</v>
      </c>
      <c r="I60" s="131">
        <v>-0.1</v>
      </c>
    </row>
    <row r="61" spans="2:13" ht="15.75" thickBot="1" x14ac:dyDescent="0.3">
      <c r="B61" s="12">
        <v>44991</v>
      </c>
      <c r="C61" s="18">
        <v>12.41</v>
      </c>
      <c r="D61" s="158">
        <f t="shared" si="0"/>
        <v>-0.11230329041487841</v>
      </c>
      <c r="H61" s="132" t="s">
        <v>212</v>
      </c>
      <c r="I61" s="133">
        <v>-0.3</v>
      </c>
    </row>
    <row r="62" spans="2:13" ht="15.75" thickBot="1" x14ac:dyDescent="0.3">
      <c r="B62" s="12">
        <v>44984</v>
      </c>
      <c r="C62" s="18">
        <v>13.98</v>
      </c>
      <c r="D62" s="158">
        <f t="shared" si="0"/>
        <v>0.16112956810631252</v>
      </c>
      <c r="H62" s="134"/>
    </row>
    <row r="63" spans="2:13" x14ac:dyDescent="0.25">
      <c r="B63" s="12">
        <v>44977</v>
      </c>
      <c r="C63" s="18">
        <v>12.04</v>
      </c>
      <c r="D63" s="158">
        <f t="shared" si="0"/>
        <v>-4.2163882259347751E-2</v>
      </c>
      <c r="H63" s="130" t="s">
        <v>213</v>
      </c>
      <c r="I63" s="135">
        <v>6.2</v>
      </c>
    </row>
    <row r="64" spans="2:13" x14ac:dyDescent="0.25">
      <c r="B64" s="12">
        <v>44970</v>
      </c>
      <c r="C64" s="18">
        <v>12.57</v>
      </c>
      <c r="D64" s="158">
        <f t="shared" si="0"/>
        <v>-2.8593508500772691E-2</v>
      </c>
      <c r="H64" s="136" t="s">
        <v>214</v>
      </c>
      <c r="I64" s="137">
        <f>I63*(1-I60)</f>
        <v>6.8200000000000012</v>
      </c>
    </row>
    <row r="65" spans="2:9" ht="15.75" thickBot="1" x14ac:dyDescent="0.3">
      <c r="B65" s="12">
        <v>44963</v>
      </c>
      <c r="C65" s="18">
        <v>12.94</v>
      </c>
      <c r="D65" s="158">
        <f t="shared" si="0"/>
        <v>-3.2161555721765156E-2</v>
      </c>
      <c r="H65" s="132" t="s">
        <v>215</v>
      </c>
      <c r="I65" s="138">
        <f>I63*(1+I61)</f>
        <v>4.34</v>
      </c>
    </row>
    <row r="66" spans="2:9" x14ac:dyDescent="0.25">
      <c r="B66" s="12">
        <v>44956</v>
      </c>
      <c r="C66" s="18">
        <v>13.37</v>
      </c>
      <c r="D66" s="158">
        <f t="shared" si="0"/>
        <v>-1.3284132841328566E-2</v>
      </c>
    </row>
    <row r="67" spans="2:9" x14ac:dyDescent="0.25">
      <c r="B67" s="12">
        <v>44949</v>
      </c>
      <c r="C67" s="18">
        <v>13.55</v>
      </c>
      <c r="D67" s="158">
        <f t="shared" ref="D67:D130" si="10">C67/C68-1</f>
        <v>2.5738077214231714E-2</v>
      </c>
    </row>
    <row r="68" spans="2:9" x14ac:dyDescent="0.25">
      <c r="B68" s="12">
        <v>44942</v>
      </c>
      <c r="C68" s="18">
        <v>13.21</v>
      </c>
      <c r="D68" s="158">
        <f t="shared" si="10"/>
        <v>-3.0102790014684189E-2</v>
      </c>
    </row>
    <row r="69" spans="2:9" x14ac:dyDescent="0.25">
      <c r="B69" s="12">
        <v>44935</v>
      </c>
      <c r="C69" s="18">
        <v>13.62</v>
      </c>
      <c r="D69" s="158">
        <f t="shared" si="10"/>
        <v>5.255023183925811E-2</v>
      </c>
    </row>
    <row r="70" spans="2:9" x14ac:dyDescent="0.25">
      <c r="B70" s="12">
        <v>44928</v>
      </c>
      <c r="C70" s="18">
        <v>12.94</v>
      </c>
      <c r="D70" s="158">
        <f t="shared" si="10"/>
        <v>0.12521739130434772</v>
      </c>
    </row>
    <row r="71" spans="2:9" x14ac:dyDescent="0.25">
      <c r="B71" s="12">
        <v>44921</v>
      </c>
      <c r="C71" s="18">
        <v>11.5</v>
      </c>
      <c r="D71" s="158">
        <f t="shared" si="10"/>
        <v>2.9543419874664245E-2</v>
      </c>
    </row>
    <row r="72" spans="2:9" x14ac:dyDescent="0.25">
      <c r="B72" s="12">
        <v>44914</v>
      </c>
      <c r="C72" s="18">
        <v>11.17</v>
      </c>
      <c r="D72" s="158">
        <f t="shared" si="10"/>
        <v>-7.1487946799667412E-2</v>
      </c>
    </row>
    <row r="73" spans="2:9" x14ac:dyDescent="0.25">
      <c r="B73" s="12">
        <v>44907</v>
      </c>
      <c r="C73" s="18">
        <v>12.03</v>
      </c>
      <c r="D73" s="158">
        <f t="shared" si="10"/>
        <v>6.2720848056537104E-2</v>
      </c>
    </row>
    <row r="74" spans="2:9" x14ac:dyDescent="0.25">
      <c r="B74" s="12">
        <v>44900</v>
      </c>
      <c r="C74" s="18">
        <v>11.32</v>
      </c>
      <c r="D74" s="158">
        <f t="shared" si="10"/>
        <v>0.25777777777777788</v>
      </c>
    </row>
    <row r="75" spans="2:9" x14ac:dyDescent="0.25">
      <c r="B75" s="12">
        <v>44893</v>
      </c>
      <c r="C75" s="18">
        <v>9</v>
      </c>
      <c r="D75" s="158">
        <f t="shared" si="10"/>
        <v>0.36570561456752659</v>
      </c>
    </row>
    <row r="76" spans="2:9" x14ac:dyDescent="0.25">
      <c r="B76" s="12">
        <v>44886</v>
      </c>
      <c r="C76" s="18">
        <v>6.59</v>
      </c>
      <c r="D76" s="158">
        <f t="shared" si="10"/>
        <v>-0.11305518169582773</v>
      </c>
    </row>
    <row r="77" spans="2:9" x14ac:dyDescent="0.25">
      <c r="B77" s="12">
        <v>44879</v>
      </c>
      <c r="C77" s="18">
        <v>7.43</v>
      </c>
      <c r="D77" s="158">
        <f t="shared" si="10"/>
        <v>6.7750677506774881E-3</v>
      </c>
    </row>
    <row r="78" spans="2:9" x14ac:dyDescent="0.25">
      <c r="B78" s="12">
        <v>44872</v>
      </c>
      <c r="C78" s="18">
        <v>7.38</v>
      </c>
      <c r="D78" s="158">
        <f t="shared" si="10"/>
        <v>0.14774494556765161</v>
      </c>
    </row>
    <row r="79" spans="2:9" x14ac:dyDescent="0.25">
      <c r="B79" s="12">
        <v>44865</v>
      </c>
      <c r="C79" s="18">
        <v>6.43</v>
      </c>
      <c r="D79" s="158">
        <f t="shared" si="10"/>
        <v>0.20864661654135319</v>
      </c>
    </row>
    <row r="80" spans="2:9" x14ac:dyDescent="0.25">
      <c r="B80" s="12">
        <v>44858</v>
      </c>
      <c r="C80" s="18">
        <v>5.32</v>
      </c>
      <c r="D80" s="158">
        <f t="shared" si="10"/>
        <v>-0.13915857605177984</v>
      </c>
    </row>
    <row r="81" spans="2:4" x14ac:dyDescent="0.25">
      <c r="B81" s="12">
        <v>44851</v>
      </c>
      <c r="C81" s="18">
        <v>6.18</v>
      </c>
      <c r="D81" s="158">
        <f t="shared" si="10"/>
        <v>-1.5923566878980999E-2</v>
      </c>
    </row>
    <row r="82" spans="2:4" x14ac:dyDescent="0.25">
      <c r="B82" s="12">
        <v>44844</v>
      </c>
      <c r="C82" s="18">
        <v>6.28</v>
      </c>
      <c r="D82" s="158">
        <f t="shared" si="10"/>
        <v>-0.22373300370828175</v>
      </c>
    </row>
    <row r="83" spans="2:4" x14ac:dyDescent="0.25">
      <c r="B83" s="12">
        <v>44837</v>
      </c>
      <c r="C83" s="18">
        <v>8.09</v>
      </c>
      <c r="D83" s="158">
        <f t="shared" si="10"/>
        <v>0.22021116138763208</v>
      </c>
    </row>
    <row r="84" spans="2:4" x14ac:dyDescent="0.25">
      <c r="B84" s="12">
        <v>44830</v>
      </c>
      <c r="C84" s="18">
        <v>6.63</v>
      </c>
      <c r="D84" s="158">
        <f t="shared" si="10"/>
        <v>0.25094339622641515</v>
      </c>
    </row>
    <row r="85" spans="2:4" x14ac:dyDescent="0.25">
      <c r="B85" s="12">
        <v>44823</v>
      </c>
      <c r="C85" s="18">
        <v>5.3</v>
      </c>
      <c r="D85" s="158">
        <f t="shared" si="10"/>
        <v>-8.7779690189328741E-2</v>
      </c>
    </row>
    <row r="86" spans="2:4" x14ac:dyDescent="0.25">
      <c r="B86" s="12">
        <v>44816</v>
      </c>
      <c r="C86" s="18">
        <v>5.81</v>
      </c>
      <c r="D86" s="158">
        <f t="shared" si="10"/>
        <v>5.6363636363636394E-2</v>
      </c>
    </row>
    <row r="87" spans="2:4" x14ac:dyDescent="0.25">
      <c r="B87" s="12">
        <v>44809</v>
      </c>
      <c r="C87" s="18">
        <v>5.5</v>
      </c>
      <c r="D87" s="158">
        <f t="shared" si="10"/>
        <v>7.421875E-2</v>
      </c>
    </row>
    <row r="88" spans="2:4" x14ac:dyDescent="0.25">
      <c r="B88" s="12">
        <v>44802</v>
      </c>
      <c r="C88" s="18">
        <v>5.12</v>
      </c>
      <c r="D88" s="158">
        <f t="shared" si="10"/>
        <v>-0.12925170068027203</v>
      </c>
    </row>
    <row r="89" spans="2:4" x14ac:dyDescent="0.25">
      <c r="B89" s="12">
        <v>44795</v>
      </c>
      <c r="C89" s="18">
        <v>5.88</v>
      </c>
      <c r="D89" s="158">
        <f t="shared" si="10"/>
        <v>9.7014925373134275E-2</v>
      </c>
    </row>
    <row r="90" spans="2:4" x14ac:dyDescent="0.25">
      <c r="B90" s="12">
        <v>44788</v>
      </c>
      <c r="C90" s="18">
        <v>5.36</v>
      </c>
      <c r="D90" s="158">
        <f t="shared" si="10"/>
        <v>1.5151515151515138E-2</v>
      </c>
    </row>
    <row r="91" spans="2:4" x14ac:dyDescent="0.25">
      <c r="B91" s="12">
        <v>44781</v>
      </c>
      <c r="C91" s="18">
        <v>5.28</v>
      </c>
      <c r="D91" s="158">
        <f t="shared" si="10"/>
        <v>-9.3808630393995562E-3</v>
      </c>
    </row>
    <row r="92" spans="2:4" x14ac:dyDescent="0.25">
      <c r="B92" s="12">
        <v>44774</v>
      </c>
      <c r="C92" s="18">
        <v>5.33</v>
      </c>
      <c r="D92" s="158">
        <f t="shared" si="10"/>
        <v>3.4951456310679641E-2</v>
      </c>
    </row>
    <row r="93" spans="2:4" x14ac:dyDescent="0.25">
      <c r="B93" s="12">
        <v>44767</v>
      </c>
      <c r="C93" s="18">
        <v>5.15</v>
      </c>
      <c r="D93" s="158">
        <f t="shared" si="10"/>
        <v>-8.5257548845470654E-2</v>
      </c>
    </row>
    <row r="94" spans="2:4" x14ac:dyDescent="0.25">
      <c r="B94" s="12">
        <v>44760</v>
      </c>
      <c r="C94" s="18">
        <v>5.63</v>
      </c>
      <c r="D94" s="158">
        <f t="shared" si="10"/>
        <v>0.16082474226804133</v>
      </c>
    </row>
    <row r="95" spans="2:4" x14ac:dyDescent="0.25">
      <c r="B95" s="12">
        <v>44753</v>
      </c>
      <c r="C95" s="18">
        <v>4.8499999999999996</v>
      </c>
      <c r="D95" s="158">
        <f t="shared" si="10"/>
        <v>-0.1339285714285714</v>
      </c>
    </row>
    <row r="96" spans="2:4" x14ac:dyDescent="0.25">
      <c r="B96" s="12">
        <v>44746</v>
      </c>
      <c r="C96" s="18">
        <v>5.6</v>
      </c>
      <c r="D96" s="158">
        <f t="shared" si="10"/>
        <v>-6.9767441860465129E-2</v>
      </c>
    </row>
    <row r="97" spans="2:4" x14ac:dyDescent="0.25">
      <c r="B97" s="12">
        <v>44739</v>
      </c>
      <c r="C97" s="18">
        <v>6.02</v>
      </c>
      <c r="D97" s="158">
        <f t="shared" si="10"/>
        <v>-1.4729950900163824E-2</v>
      </c>
    </row>
    <row r="98" spans="2:4" x14ac:dyDescent="0.25">
      <c r="B98" s="12">
        <v>44732</v>
      </c>
      <c r="C98" s="18">
        <v>6.11</v>
      </c>
      <c r="D98" s="158">
        <f t="shared" si="10"/>
        <v>0.13568773234200759</v>
      </c>
    </row>
    <row r="99" spans="2:4" x14ac:dyDescent="0.25">
      <c r="B99" s="12">
        <v>44725</v>
      </c>
      <c r="C99" s="18">
        <v>5.38</v>
      </c>
      <c r="D99" s="158">
        <f t="shared" si="10"/>
        <v>-5.6140350877193046E-2</v>
      </c>
    </row>
    <row r="100" spans="2:4" x14ac:dyDescent="0.25">
      <c r="B100" s="12">
        <v>44718</v>
      </c>
      <c r="C100" s="18">
        <v>5.7</v>
      </c>
      <c r="D100" s="158">
        <f t="shared" si="10"/>
        <v>4.3956043956044022E-2</v>
      </c>
    </row>
    <row r="101" spans="2:4" x14ac:dyDescent="0.25">
      <c r="B101" s="12">
        <v>44711</v>
      </c>
      <c r="C101" s="18">
        <v>5.46</v>
      </c>
      <c r="D101" s="158">
        <f t="shared" si="10"/>
        <v>3.0188679245283012E-2</v>
      </c>
    </row>
    <row r="102" spans="2:4" x14ac:dyDescent="0.25">
      <c r="B102" s="12">
        <v>44704</v>
      </c>
      <c r="C102" s="18">
        <v>5.3</v>
      </c>
      <c r="D102" s="158">
        <f t="shared" si="10"/>
        <v>-2.9304029304029311E-2</v>
      </c>
    </row>
    <row r="103" spans="2:4" x14ac:dyDescent="0.25">
      <c r="B103" s="12">
        <v>44697</v>
      </c>
      <c r="C103" s="18">
        <v>5.46</v>
      </c>
      <c r="D103" s="158">
        <f t="shared" si="10"/>
        <v>1.6759776536312776E-2</v>
      </c>
    </row>
    <row r="104" spans="2:4" x14ac:dyDescent="0.25">
      <c r="B104" s="12">
        <v>44690</v>
      </c>
      <c r="C104" s="18">
        <v>5.37</v>
      </c>
      <c r="D104" s="158">
        <f t="shared" si="10"/>
        <v>6.9721115537848766E-2</v>
      </c>
    </row>
    <row r="105" spans="2:4" x14ac:dyDescent="0.25">
      <c r="B105" s="12">
        <v>44683</v>
      </c>
      <c r="C105" s="18">
        <v>5.0199999999999996</v>
      </c>
      <c r="D105" s="158">
        <f t="shared" si="10"/>
        <v>-0.1223776223776224</v>
      </c>
    </row>
    <row r="106" spans="2:4" x14ac:dyDescent="0.25">
      <c r="B106" s="12">
        <v>44676</v>
      </c>
      <c r="C106" s="18">
        <v>5.72</v>
      </c>
      <c r="D106" s="158">
        <f t="shared" si="10"/>
        <v>-5.7660626029654161E-2</v>
      </c>
    </row>
    <row r="107" spans="2:4" x14ac:dyDescent="0.25">
      <c r="B107" s="12">
        <v>44669</v>
      </c>
      <c r="C107" s="18">
        <v>6.07</v>
      </c>
      <c r="D107" s="158">
        <f t="shared" si="10"/>
        <v>-0.10735294117647054</v>
      </c>
    </row>
    <row r="108" spans="2:4" x14ac:dyDescent="0.25">
      <c r="B108" s="12">
        <v>44662</v>
      </c>
      <c r="C108" s="18">
        <v>6.8</v>
      </c>
      <c r="D108" s="158">
        <f t="shared" si="10"/>
        <v>-7.2992700729926918E-3</v>
      </c>
    </row>
    <row r="109" spans="2:4" x14ac:dyDescent="0.25">
      <c r="B109" s="12">
        <v>44655</v>
      </c>
      <c r="C109" s="18">
        <v>6.85</v>
      </c>
      <c r="D109" s="158">
        <f t="shared" si="10"/>
        <v>-0.15222772277227725</v>
      </c>
    </row>
    <row r="110" spans="2:4" x14ac:dyDescent="0.25">
      <c r="B110" s="12">
        <v>44648</v>
      </c>
      <c r="C110" s="18">
        <v>8.08</v>
      </c>
      <c r="D110" s="158">
        <f t="shared" si="10"/>
        <v>2.4813895781636841E-3</v>
      </c>
    </row>
    <row r="111" spans="2:4" x14ac:dyDescent="0.25">
      <c r="B111" s="12">
        <v>44641</v>
      </c>
      <c r="C111" s="18">
        <v>8.06</v>
      </c>
      <c r="D111" s="158">
        <f t="shared" si="10"/>
        <v>-3.125E-2</v>
      </c>
    </row>
    <row r="112" spans="2:4" x14ac:dyDescent="0.25">
      <c r="B112" s="12">
        <v>44634</v>
      </c>
      <c r="C112" s="18">
        <v>8.32</v>
      </c>
      <c r="D112" s="158">
        <f t="shared" si="10"/>
        <v>0.23625557206537895</v>
      </c>
    </row>
    <row r="113" spans="2:4" x14ac:dyDescent="0.25">
      <c r="B113" s="12">
        <v>44627</v>
      </c>
      <c r="C113" s="18">
        <v>6.73</v>
      </c>
      <c r="D113" s="158">
        <f t="shared" si="10"/>
        <v>-0.28480340063761955</v>
      </c>
    </row>
    <row r="114" spans="2:4" x14ac:dyDescent="0.25">
      <c r="B114" s="12">
        <v>44620</v>
      </c>
      <c r="C114" s="18">
        <v>9.41</v>
      </c>
      <c r="D114" s="158">
        <f t="shared" si="10"/>
        <v>-8.640776699029129E-2</v>
      </c>
    </row>
    <row r="115" spans="2:4" x14ac:dyDescent="0.25">
      <c r="B115" s="12">
        <v>44613</v>
      </c>
      <c r="C115" s="18">
        <v>10.3</v>
      </c>
      <c r="D115" s="158">
        <f t="shared" si="10"/>
        <v>-7.3741007194244479E-2</v>
      </c>
    </row>
    <row r="116" spans="2:4" x14ac:dyDescent="0.25">
      <c r="B116" s="12">
        <v>44606</v>
      </c>
      <c r="C116" s="18">
        <v>11.12</v>
      </c>
      <c r="D116" s="158">
        <f t="shared" si="10"/>
        <v>4.806786050895373E-2</v>
      </c>
    </row>
    <row r="117" spans="2:4" x14ac:dyDescent="0.25">
      <c r="B117" s="12">
        <v>44599</v>
      </c>
      <c r="C117" s="18">
        <v>10.61</v>
      </c>
      <c r="D117" s="158">
        <f t="shared" si="10"/>
        <v>2.314368370298947E-2</v>
      </c>
    </row>
    <row r="118" spans="2:4" x14ac:dyDescent="0.25">
      <c r="B118" s="12">
        <v>44592</v>
      </c>
      <c r="C118" s="18">
        <v>10.37</v>
      </c>
      <c r="D118" s="158">
        <f t="shared" si="10"/>
        <v>4.1164658634537998E-2</v>
      </c>
    </row>
    <row r="119" spans="2:4" x14ac:dyDescent="0.25">
      <c r="B119" s="12">
        <v>44585</v>
      </c>
      <c r="C119" s="18">
        <v>9.9600000000000009</v>
      </c>
      <c r="D119" s="158">
        <f t="shared" si="10"/>
        <v>-0.10752688172043001</v>
      </c>
    </row>
    <row r="120" spans="2:4" x14ac:dyDescent="0.25">
      <c r="B120" s="12">
        <v>44578</v>
      </c>
      <c r="C120" s="18">
        <v>11.16</v>
      </c>
      <c r="D120" s="158">
        <f t="shared" si="10"/>
        <v>5.4054054054053502E-3</v>
      </c>
    </row>
    <row r="121" spans="2:4" x14ac:dyDescent="0.25">
      <c r="B121" s="12">
        <v>44571</v>
      </c>
      <c r="C121" s="18">
        <v>11.1</v>
      </c>
      <c r="D121" s="158">
        <f t="shared" si="10"/>
        <v>0.14315139031925828</v>
      </c>
    </row>
    <row r="122" spans="2:4" x14ac:dyDescent="0.25">
      <c r="B122" s="12">
        <v>44564</v>
      </c>
      <c r="C122" s="18">
        <v>9.7100000000000009</v>
      </c>
      <c r="D122" s="158">
        <f t="shared" si="10"/>
        <v>-4.6168958742632493E-2</v>
      </c>
    </row>
    <row r="123" spans="2:4" x14ac:dyDescent="0.25">
      <c r="B123" s="12">
        <v>44557</v>
      </c>
      <c r="C123" s="18">
        <v>10.18</v>
      </c>
      <c r="D123" s="158">
        <f t="shared" si="10"/>
        <v>-2.4904214559386961E-2</v>
      </c>
    </row>
    <row r="124" spans="2:4" x14ac:dyDescent="0.25">
      <c r="B124" s="12">
        <v>44550</v>
      </c>
      <c r="C124" s="18">
        <v>10.44</v>
      </c>
      <c r="D124" s="158">
        <f t="shared" si="10"/>
        <v>0.11777301927194861</v>
      </c>
    </row>
    <row r="125" spans="2:4" x14ac:dyDescent="0.25">
      <c r="B125" s="12">
        <v>44543</v>
      </c>
      <c r="C125" s="18">
        <v>9.34</v>
      </c>
      <c r="D125" s="158">
        <f t="shared" si="10"/>
        <v>-8.6105675146771143E-2</v>
      </c>
    </row>
    <row r="126" spans="2:4" x14ac:dyDescent="0.25">
      <c r="B126" s="12">
        <v>44536</v>
      </c>
      <c r="C126" s="18">
        <v>10.220000000000001</v>
      </c>
      <c r="D126" s="158">
        <f t="shared" si="10"/>
        <v>0.1001076426264802</v>
      </c>
    </row>
    <row r="127" spans="2:4" x14ac:dyDescent="0.25">
      <c r="B127" s="12">
        <v>44529</v>
      </c>
      <c r="C127" s="18">
        <v>9.2899999999999991</v>
      </c>
      <c r="D127" s="158">
        <f t="shared" si="10"/>
        <v>-0.1067307692307693</v>
      </c>
    </row>
    <row r="128" spans="2:4" x14ac:dyDescent="0.25">
      <c r="B128" s="12">
        <v>44522</v>
      </c>
      <c r="C128" s="18">
        <v>10.4</v>
      </c>
      <c r="D128" s="158">
        <f t="shared" si="10"/>
        <v>-4.9360146252285131E-2</v>
      </c>
    </row>
    <row r="129" spans="2:4" x14ac:dyDescent="0.25">
      <c r="B129" s="12">
        <v>44515</v>
      </c>
      <c r="C129" s="18">
        <v>10.94</v>
      </c>
      <c r="D129" s="158">
        <f t="shared" si="10"/>
        <v>-5.6896551724137989E-2</v>
      </c>
    </row>
    <row r="130" spans="2:4" x14ac:dyDescent="0.25">
      <c r="B130" s="12">
        <v>44508</v>
      </c>
      <c r="C130" s="18">
        <v>11.6</v>
      </c>
      <c r="D130" s="158">
        <f t="shared" si="10"/>
        <v>1.1333914559720881E-2</v>
      </c>
    </row>
    <row r="131" spans="2:4" x14ac:dyDescent="0.25">
      <c r="B131" s="12">
        <v>44501</v>
      </c>
      <c r="C131" s="18">
        <v>11.47</v>
      </c>
      <c r="D131" s="158">
        <f t="shared" ref="D131:D194" si="11">C131/C132-1</f>
        <v>5.9095106186519031E-2</v>
      </c>
    </row>
    <row r="132" spans="2:4" x14ac:dyDescent="0.25">
      <c r="B132" s="12">
        <v>44494</v>
      </c>
      <c r="C132" s="18">
        <v>10.83</v>
      </c>
      <c r="D132" s="158">
        <f t="shared" si="11"/>
        <v>-3.0438675022381401E-2</v>
      </c>
    </row>
    <row r="133" spans="2:4" x14ac:dyDescent="0.25">
      <c r="B133" s="12">
        <v>44487</v>
      </c>
      <c r="C133" s="18">
        <v>11.17</v>
      </c>
      <c r="D133" s="158">
        <f t="shared" si="11"/>
        <v>4.4964028776979248E-3</v>
      </c>
    </row>
    <row r="134" spans="2:4" x14ac:dyDescent="0.25">
      <c r="B134" s="12">
        <v>44480</v>
      </c>
      <c r="C134" s="18">
        <v>11.12</v>
      </c>
      <c r="D134" s="158">
        <f t="shared" si="11"/>
        <v>2.8677150786308836E-2</v>
      </c>
    </row>
    <row r="135" spans="2:4" x14ac:dyDescent="0.25">
      <c r="B135" s="12">
        <v>44473</v>
      </c>
      <c r="C135" s="18">
        <v>10.81</v>
      </c>
      <c r="D135" s="158">
        <f t="shared" si="11"/>
        <v>9.3370681605975392E-3</v>
      </c>
    </row>
    <row r="136" spans="2:4" x14ac:dyDescent="0.25">
      <c r="B136" s="12">
        <v>44466</v>
      </c>
      <c r="C136" s="18">
        <v>10.71</v>
      </c>
      <c r="D136" s="158">
        <f t="shared" si="11"/>
        <v>7.6381909547738935E-2</v>
      </c>
    </row>
    <row r="137" spans="2:4" x14ac:dyDescent="0.25">
      <c r="B137" s="12">
        <v>44459</v>
      </c>
      <c r="C137" s="18">
        <v>9.9499999999999993</v>
      </c>
      <c r="D137" s="158">
        <f t="shared" si="11"/>
        <v>-3.3041788143828965E-2</v>
      </c>
    </row>
    <row r="138" spans="2:4" x14ac:dyDescent="0.25">
      <c r="B138" s="12">
        <v>44452</v>
      </c>
      <c r="C138" s="18">
        <v>10.29</v>
      </c>
      <c r="D138" s="158">
        <f t="shared" si="11"/>
        <v>-0.21330275229357809</v>
      </c>
    </row>
    <row r="139" spans="2:4" x14ac:dyDescent="0.25">
      <c r="B139" s="12">
        <v>44445</v>
      </c>
      <c r="C139" s="18">
        <v>13.08</v>
      </c>
      <c r="D139" s="158">
        <f t="shared" si="11"/>
        <v>-5.2860246198407013E-2</v>
      </c>
    </row>
    <row r="140" spans="2:4" x14ac:dyDescent="0.25">
      <c r="B140" s="12">
        <v>44438</v>
      </c>
      <c r="C140" s="18">
        <v>13.81</v>
      </c>
      <c r="D140" s="158">
        <f t="shared" si="11"/>
        <v>7.2204968944099335E-2</v>
      </c>
    </row>
    <row r="141" spans="2:4" x14ac:dyDescent="0.25">
      <c r="B141" s="12">
        <v>44431</v>
      </c>
      <c r="C141" s="18">
        <v>12.88</v>
      </c>
      <c r="D141" s="158">
        <f t="shared" si="11"/>
        <v>0.1881918819188193</v>
      </c>
    </row>
    <row r="142" spans="2:4" x14ac:dyDescent="0.25">
      <c r="B142" s="12">
        <v>44424</v>
      </c>
      <c r="C142" s="18">
        <v>10.84</v>
      </c>
      <c r="D142" s="158">
        <f t="shared" si="11"/>
        <v>-0.12651087832393237</v>
      </c>
    </row>
    <row r="143" spans="2:4" x14ac:dyDescent="0.25">
      <c r="B143" s="12">
        <v>44417</v>
      </c>
      <c r="C143" s="18">
        <v>12.41</v>
      </c>
      <c r="D143" s="158">
        <f t="shared" si="11"/>
        <v>-5.699088145896658E-2</v>
      </c>
    </row>
    <row r="144" spans="2:4" x14ac:dyDescent="0.25">
      <c r="B144" s="12">
        <v>44410</v>
      </c>
      <c r="C144" s="18">
        <v>13.16</v>
      </c>
      <c r="D144" s="158">
        <f t="shared" si="11"/>
        <v>-5.4597701149425304E-2</v>
      </c>
    </row>
    <row r="145" spans="2:4" x14ac:dyDescent="0.25">
      <c r="B145" s="12">
        <v>44403</v>
      </c>
      <c r="C145" s="18">
        <v>13.92</v>
      </c>
      <c r="D145" s="158">
        <f t="shared" si="11"/>
        <v>-3.8674033149171283E-2</v>
      </c>
    </row>
    <row r="146" spans="2:4" x14ac:dyDescent="0.25">
      <c r="B146" s="12">
        <v>44396</v>
      </c>
      <c r="C146" s="18">
        <v>14.48</v>
      </c>
      <c r="D146" s="158">
        <f t="shared" si="11"/>
        <v>-3.0140656396517085E-2</v>
      </c>
    </row>
    <row r="147" spans="2:4" x14ac:dyDescent="0.25">
      <c r="B147" s="12">
        <v>44389</v>
      </c>
      <c r="C147" s="18">
        <v>14.93</v>
      </c>
      <c r="D147" s="158">
        <f t="shared" si="11"/>
        <v>-7.3821397405620437E-2</v>
      </c>
    </row>
    <row r="148" spans="2:4" x14ac:dyDescent="0.25">
      <c r="B148" s="12">
        <v>44382</v>
      </c>
      <c r="C148" s="18">
        <v>16.120000999999998</v>
      </c>
      <c r="D148" s="158">
        <f t="shared" si="11"/>
        <v>-4.1617063020214173E-2</v>
      </c>
    </row>
    <row r="149" spans="2:4" x14ac:dyDescent="0.25">
      <c r="B149" s="12">
        <v>44375</v>
      </c>
      <c r="C149" s="18">
        <v>16.82</v>
      </c>
      <c r="D149" s="158">
        <f t="shared" si="11"/>
        <v>-7.6696750637359479E-3</v>
      </c>
    </row>
    <row r="150" spans="2:4" x14ac:dyDescent="0.25">
      <c r="B150" s="12">
        <v>44368</v>
      </c>
      <c r="C150" s="18">
        <v>16.950001</v>
      </c>
      <c r="D150" s="158">
        <f t="shared" si="11"/>
        <v>-2.136252886836032E-2</v>
      </c>
    </row>
    <row r="151" spans="2:4" x14ac:dyDescent="0.25">
      <c r="B151" s="12">
        <v>44361</v>
      </c>
      <c r="C151" s="18">
        <v>17.32</v>
      </c>
      <c r="D151" s="158">
        <f t="shared" si="11"/>
        <v>-9.1533180778031742E-3</v>
      </c>
    </row>
    <row r="152" spans="2:4" x14ac:dyDescent="0.25">
      <c r="B152" s="12">
        <v>44354</v>
      </c>
      <c r="C152" s="18">
        <v>17.48</v>
      </c>
      <c r="D152" s="158">
        <f t="shared" si="11"/>
        <v>2.4018746338605679E-2</v>
      </c>
    </row>
    <row r="153" spans="2:4" x14ac:dyDescent="0.25">
      <c r="B153" s="12">
        <v>44347</v>
      </c>
      <c r="C153" s="18">
        <v>17.07</v>
      </c>
      <c r="D153" s="158">
        <f t="shared" si="11"/>
        <v>-6.9808605595775841E-3</v>
      </c>
    </row>
    <row r="154" spans="2:4" x14ac:dyDescent="0.25">
      <c r="B154" s="12">
        <v>44340</v>
      </c>
      <c r="C154" s="18">
        <v>17.190000999999999</v>
      </c>
      <c r="D154" s="158">
        <f t="shared" si="11"/>
        <v>-8.6504613610151049E-3</v>
      </c>
    </row>
    <row r="155" spans="2:4" x14ac:dyDescent="0.25">
      <c r="B155" s="12">
        <v>44333</v>
      </c>
      <c r="C155" s="18">
        <v>17.34</v>
      </c>
      <c r="D155" s="158">
        <f t="shared" si="11"/>
        <v>-1.7006746995847366E-2</v>
      </c>
    </row>
    <row r="156" spans="2:4" x14ac:dyDescent="0.25">
      <c r="B156" s="12">
        <v>44326</v>
      </c>
      <c r="C156" s="18">
        <v>17.639999</v>
      </c>
      <c r="D156" s="158">
        <f t="shared" si="11"/>
        <v>-3.1301484420729553E-2</v>
      </c>
    </row>
    <row r="157" spans="2:4" x14ac:dyDescent="0.25">
      <c r="B157" s="12">
        <v>44319</v>
      </c>
      <c r="C157" s="18">
        <v>18.209999</v>
      </c>
      <c r="D157" s="158">
        <f t="shared" si="11"/>
        <v>-5.5987659098618026E-2</v>
      </c>
    </row>
    <row r="158" spans="2:4" x14ac:dyDescent="0.25">
      <c r="B158" s="12">
        <v>44312</v>
      </c>
      <c r="C158" s="18">
        <v>19.290001</v>
      </c>
      <c r="D158" s="158">
        <f t="shared" si="11"/>
        <v>2.7703835908364338E-2</v>
      </c>
    </row>
    <row r="159" spans="2:4" x14ac:dyDescent="0.25">
      <c r="B159" s="12">
        <v>44305</v>
      </c>
      <c r="C159" s="18">
        <v>18.77</v>
      </c>
      <c r="D159" s="158">
        <f t="shared" si="11"/>
        <v>-3.047525669032769E-2</v>
      </c>
    </row>
    <row r="160" spans="2:4" x14ac:dyDescent="0.25">
      <c r="B160" s="12">
        <v>44298</v>
      </c>
      <c r="C160" s="18">
        <v>19.360001</v>
      </c>
      <c r="D160" s="158">
        <f t="shared" si="11"/>
        <v>-4.6774891520181772E-2</v>
      </c>
    </row>
    <row r="161" spans="2:4" x14ac:dyDescent="0.25">
      <c r="B161" s="12">
        <v>44291</v>
      </c>
      <c r="C161" s="18">
        <v>20.309999000000001</v>
      </c>
      <c r="D161" s="158">
        <f t="shared" si="11"/>
        <v>1.4791912485607739E-3</v>
      </c>
    </row>
    <row r="162" spans="2:4" x14ac:dyDescent="0.25">
      <c r="B162" s="12">
        <v>44284</v>
      </c>
      <c r="C162" s="18">
        <v>20.280000999999999</v>
      </c>
      <c r="D162" s="158">
        <f t="shared" si="11"/>
        <v>3.5222103113833558E-2</v>
      </c>
    </row>
    <row r="163" spans="2:4" x14ac:dyDescent="0.25">
      <c r="B163" s="12">
        <v>44277</v>
      </c>
      <c r="C163" s="18">
        <v>19.59</v>
      </c>
      <c r="D163" s="158">
        <f t="shared" si="11"/>
        <v>-7.0683111954459088E-2</v>
      </c>
    </row>
    <row r="164" spans="2:4" x14ac:dyDescent="0.25">
      <c r="B164" s="12">
        <v>44270</v>
      </c>
      <c r="C164" s="18">
        <v>21.08</v>
      </c>
      <c r="D164" s="158">
        <f t="shared" si="11"/>
        <v>1.2001920307249225E-2</v>
      </c>
    </row>
    <row r="165" spans="2:4" x14ac:dyDescent="0.25">
      <c r="B165" s="12">
        <v>44263</v>
      </c>
      <c r="C165" s="18">
        <v>20.83</v>
      </c>
      <c r="D165" s="158">
        <f t="shared" si="11"/>
        <v>-4.9292560474669234E-2</v>
      </c>
    </row>
    <row r="166" spans="2:4" x14ac:dyDescent="0.25">
      <c r="B166" s="12">
        <v>44256</v>
      </c>
      <c r="C166" s="18">
        <v>21.91</v>
      </c>
      <c r="D166" s="158">
        <f t="shared" si="11"/>
        <v>1.1542012927054479E-2</v>
      </c>
    </row>
    <row r="167" spans="2:4" x14ac:dyDescent="0.25">
      <c r="B167" s="12">
        <v>44249</v>
      </c>
      <c r="C167" s="18">
        <v>21.66</v>
      </c>
      <c r="D167" s="158">
        <f t="shared" si="11"/>
        <v>0.1595289079229123</v>
      </c>
    </row>
    <row r="168" spans="2:4" x14ac:dyDescent="0.25">
      <c r="B168" s="12">
        <v>44242</v>
      </c>
      <c r="C168" s="18">
        <v>18.68</v>
      </c>
      <c r="D168" s="158">
        <f t="shared" si="11"/>
        <v>4.943826120439665E-2</v>
      </c>
    </row>
    <row r="169" spans="2:4" x14ac:dyDescent="0.25">
      <c r="B169" s="12">
        <v>44235</v>
      </c>
      <c r="C169" s="18">
        <v>17.799999</v>
      </c>
      <c r="D169" s="158">
        <f t="shared" si="11"/>
        <v>2.4755208707242016E-2</v>
      </c>
    </row>
    <row r="170" spans="2:4" x14ac:dyDescent="0.25">
      <c r="B170" s="12">
        <v>44228</v>
      </c>
      <c r="C170" s="18">
        <v>17.370000999999998</v>
      </c>
      <c r="D170" s="158">
        <f t="shared" si="11"/>
        <v>8.6304002501563337E-2</v>
      </c>
    </row>
    <row r="171" spans="2:4" x14ac:dyDescent="0.25">
      <c r="B171" s="12">
        <v>44221</v>
      </c>
      <c r="C171" s="18">
        <v>15.99</v>
      </c>
      <c r="D171" s="158">
        <f t="shared" si="11"/>
        <v>-2.261619666160164E-2</v>
      </c>
    </row>
    <row r="172" spans="2:4" x14ac:dyDescent="0.25">
      <c r="B172" s="12">
        <v>44214</v>
      </c>
      <c r="C172" s="18">
        <v>16.360001</v>
      </c>
      <c r="D172" s="158">
        <f t="shared" si="11"/>
        <v>-4.2604382227632298E-3</v>
      </c>
    </row>
    <row r="173" spans="2:4" x14ac:dyDescent="0.25">
      <c r="B173" s="12">
        <v>44207</v>
      </c>
      <c r="C173" s="18">
        <v>16.43</v>
      </c>
      <c r="D173" s="158">
        <f t="shared" si="11"/>
        <v>-0.11237169097784994</v>
      </c>
    </row>
    <row r="174" spans="2:4" x14ac:dyDescent="0.25">
      <c r="B174" s="12">
        <v>44200</v>
      </c>
      <c r="C174" s="18">
        <v>18.510000000000002</v>
      </c>
      <c r="D174" s="158">
        <f t="shared" si="11"/>
        <v>-2.1562804396915158E-3</v>
      </c>
    </row>
    <row r="175" spans="2:4" x14ac:dyDescent="0.25">
      <c r="B175" s="12">
        <v>44193</v>
      </c>
      <c r="C175" s="18">
        <v>18.549999</v>
      </c>
      <c r="D175" s="158">
        <f t="shared" si="11"/>
        <v>0</v>
      </c>
    </row>
    <row r="176" spans="2:4" x14ac:dyDescent="0.25">
      <c r="B176" s="12">
        <v>44186</v>
      </c>
      <c r="C176" s="18">
        <v>18.549999</v>
      </c>
      <c r="D176" s="158">
        <f t="shared" si="11"/>
        <v>-2.2140222569331791E-2</v>
      </c>
    </row>
    <row r="177" spans="2:4" x14ac:dyDescent="0.25">
      <c r="B177" s="12">
        <v>44179</v>
      </c>
      <c r="C177" s="18">
        <v>18.969999000000001</v>
      </c>
      <c r="D177" s="158">
        <f t="shared" si="11"/>
        <v>3.3224290129395984E-2</v>
      </c>
    </row>
    <row r="178" spans="2:4" x14ac:dyDescent="0.25">
      <c r="B178" s="12">
        <v>44172</v>
      </c>
      <c r="C178" s="18">
        <v>18.360001</v>
      </c>
      <c r="D178" s="158">
        <f t="shared" si="11"/>
        <v>-6.6124059003051849E-2</v>
      </c>
    </row>
    <row r="179" spans="2:4" x14ac:dyDescent="0.25">
      <c r="B179" s="12">
        <v>44165</v>
      </c>
      <c r="C179" s="18">
        <v>19.66</v>
      </c>
      <c r="D179" s="158">
        <f t="shared" si="11"/>
        <v>6.3277447268794029E-2</v>
      </c>
    </row>
    <row r="180" spans="2:4" x14ac:dyDescent="0.25">
      <c r="B180" s="12">
        <v>44158</v>
      </c>
      <c r="C180" s="18">
        <v>18.489999999999998</v>
      </c>
      <c r="D180" s="158">
        <f t="shared" si="11"/>
        <v>-1.5442011957294333E-2</v>
      </c>
    </row>
    <row r="181" spans="2:4" x14ac:dyDescent="0.25">
      <c r="B181" s="12">
        <v>44151</v>
      </c>
      <c r="C181" s="18">
        <v>18.780000999999999</v>
      </c>
      <c r="D181" s="158">
        <f t="shared" si="11"/>
        <v>3.9867222584009987E-2</v>
      </c>
    </row>
    <row r="182" spans="2:4" x14ac:dyDescent="0.25">
      <c r="B182" s="12">
        <v>44144</v>
      </c>
      <c r="C182" s="18">
        <v>18.059999000000001</v>
      </c>
      <c r="D182" s="158">
        <f t="shared" si="11"/>
        <v>0.11481468427069852</v>
      </c>
    </row>
    <row r="183" spans="2:4" x14ac:dyDescent="0.25">
      <c r="B183" s="12">
        <v>44137</v>
      </c>
      <c r="C183" s="18">
        <v>16.200001</v>
      </c>
      <c r="D183" s="158">
        <f t="shared" si="11"/>
        <v>4.9627788484629676E-3</v>
      </c>
    </row>
    <row r="184" spans="2:4" x14ac:dyDescent="0.25">
      <c r="B184" s="12">
        <v>44130</v>
      </c>
      <c r="C184" s="18">
        <v>16.120000999999998</v>
      </c>
      <c r="D184" s="158">
        <f t="shared" si="11"/>
        <v>3.7361148029957381E-3</v>
      </c>
    </row>
    <row r="185" spans="2:4" x14ac:dyDescent="0.25">
      <c r="B185" s="12">
        <v>44123</v>
      </c>
      <c r="C185" s="18">
        <v>16.059999000000001</v>
      </c>
      <c r="D185" s="158">
        <f t="shared" si="11"/>
        <v>7.5686470194239908E-2</v>
      </c>
    </row>
    <row r="186" spans="2:4" x14ac:dyDescent="0.25">
      <c r="B186" s="12">
        <v>44116</v>
      </c>
      <c r="C186" s="18">
        <v>14.93</v>
      </c>
      <c r="D186" s="158">
        <f t="shared" si="11"/>
        <v>-3.3031088082901561E-2</v>
      </c>
    </row>
    <row r="187" spans="2:4" x14ac:dyDescent="0.25">
      <c r="B187" s="12">
        <v>44109</v>
      </c>
      <c r="C187" s="18">
        <v>15.44</v>
      </c>
      <c r="D187" s="158">
        <f t="shared" si="11"/>
        <v>-7.9857027422107985E-2</v>
      </c>
    </row>
    <row r="188" spans="2:4" x14ac:dyDescent="0.25">
      <c r="B188" s="12">
        <v>44102</v>
      </c>
      <c r="C188" s="18">
        <v>16.780000999999999</v>
      </c>
      <c r="D188" s="158">
        <f t="shared" si="11"/>
        <v>2.2547288238878638E-2</v>
      </c>
    </row>
    <row r="189" spans="2:4" x14ac:dyDescent="0.25">
      <c r="B189" s="12">
        <v>44095</v>
      </c>
      <c r="C189" s="18">
        <v>16.41</v>
      </c>
      <c r="D189" s="158">
        <f t="shared" si="11"/>
        <v>-9.3370165745856437E-2</v>
      </c>
    </row>
    <row r="190" spans="2:4" x14ac:dyDescent="0.25">
      <c r="B190" s="12">
        <v>44088</v>
      </c>
      <c r="C190" s="18">
        <v>18.100000000000001</v>
      </c>
      <c r="D190" s="158">
        <f t="shared" si="11"/>
        <v>-3.2085613257453738E-2</v>
      </c>
    </row>
    <row r="191" spans="2:4" x14ac:dyDescent="0.25">
      <c r="B191" s="12">
        <v>44081</v>
      </c>
      <c r="C191" s="18">
        <v>18.700001</v>
      </c>
      <c r="D191" s="158">
        <f t="shared" si="11"/>
        <v>-1.7857141919267794E-2</v>
      </c>
    </row>
    <row r="192" spans="2:4" x14ac:dyDescent="0.25">
      <c r="B192" s="12">
        <v>44074</v>
      </c>
      <c r="C192" s="18">
        <v>19.040001</v>
      </c>
      <c r="D192" s="158">
        <f t="shared" si="11"/>
        <v>-4.3216030150753704E-2</v>
      </c>
    </row>
    <row r="193" spans="2:4" x14ac:dyDescent="0.25">
      <c r="B193" s="12">
        <v>44067</v>
      </c>
      <c r="C193" s="18">
        <v>19.899999999999999</v>
      </c>
      <c r="D193" s="158">
        <f t="shared" si="11"/>
        <v>3.7539103232533844E-2</v>
      </c>
    </row>
    <row r="194" spans="2:4" x14ac:dyDescent="0.25">
      <c r="B194" s="12">
        <v>44060</v>
      </c>
      <c r="C194" s="18">
        <v>19.18</v>
      </c>
      <c r="D194" s="158">
        <f t="shared" si="11"/>
        <v>-1.5905592611595631E-2</v>
      </c>
    </row>
    <row r="195" spans="2:4" x14ac:dyDescent="0.25">
      <c r="B195" s="12">
        <v>44053</v>
      </c>
      <c r="C195" s="18">
        <v>19.489999999999998</v>
      </c>
      <c r="D195" s="158">
        <f t="shared" ref="D195:D258" si="12">C195/C196-1</f>
        <v>0.1220494460535726</v>
      </c>
    </row>
    <row r="196" spans="2:4" x14ac:dyDescent="0.25">
      <c r="B196" s="12">
        <v>44046</v>
      </c>
      <c r="C196" s="18">
        <v>17.370000999999998</v>
      </c>
      <c r="D196" s="158">
        <f t="shared" si="12"/>
        <v>5.5285665570210529E-2</v>
      </c>
    </row>
    <row r="197" spans="2:4" x14ac:dyDescent="0.25">
      <c r="B197" s="12">
        <v>44039</v>
      </c>
      <c r="C197" s="18">
        <v>16.459999</v>
      </c>
      <c r="D197" s="158">
        <f t="shared" si="12"/>
        <v>7.9344196721311544E-2</v>
      </c>
    </row>
    <row r="198" spans="2:4" x14ac:dyDescent="0.25">
      <c r="B198" s="12">
        <v>44032</v>
      </c>
      <c r="C198" s="18">
        <v>15.25</v>
      </c>
      <c r="D198" s="158">
        <f t="shared" si="12"/>
        <v>-0.10870840977741614</v>
      </c>
    </row>
    <row r="199" spans="2:4" x14ac:dyDescent="0.25">
      <c r="B199" s="12">
        <v>44025</v>
      </c>
      <c r="C199" s="18">
        <v>17.110001</v>
      </c>
      <c r="D199" s="158">
        <f t="shared" si="12"/>
        <v>9.6092312620115417E-2</v>
      </c>
    </row>
    <row r="200" spans="2:4" x14ac:dyDescent="0.25">
      <c r="B200" s="12">
        <v>44018</v>
      </c>
      <c r="C200" s="18">
        <v>15.61</v>
      </c>
      <c r="D200" s="158">
        <f t="shared" si="12"/>
        <v>-5.8504221954161606E-2</v>
      </c>
    </row>
    <row r="201" spans="2:4" x14ac:dyDescent="0.25">
      <c r="B201" s="12">
        <v>44011</v>
      </c>
      <c r="C201" s="18">
        <v>16.579999999999998</v>
      </c>
      <c r="D201" s="158">
        <f t="shared" si="12"/>
        <v>9.4389438943894177E-2</v>
      </c>
    </row>
    <row r="202" spans="2:4" x14ac:dyDescent="0.25">
      <c r="B202" s="12">
        <v>44004</v>
      </c>
      <c r="C202" s="18">
        <v>15.15</v>
      </c>
      <c r="D202" s="158">
        <f t="shared" si="12"/>
        <v>-7.8467209338977439E-2</v>
      </c>
    </row>
    <row r="203" spans="2:4" x14ac:dyDescent="0.25">
      <c r="B203" s="12">
        <v>43997</v>
      </c>
      <c r="C203" s="18">
        <v>16.440000999999999</v>
      </c>
      <c r="D203" s="158">
        <f t="shared" si="12"/>
        <v>-7.6404386314853245E-2</v>
      </c>
    </row>
    <row r="204" spans="2:4" x14ac:dyDescent="0.25">
      <c r="B204" s="12">
        <v>43990</v>
      </c>
      <c r="C204" s="18">
        <v>17.799999</v>
      </c>
      <c r="D204" s="158">
        <f t="shared" si="12"/>
        <v>-5.0666720000000054E-2</v>
      </c>
    </row>
    <row r="205" spans="2:4" x14ac:dyDescent="0.25">
      <c r="B205" s="12">
        <v>43983</v>
      </c>
      <c r="C205" s="18">
        <v>18.75</v>
      </c>
      <c r="D205" s="158">
        <f t="shared" si="12"/>
        <v>0.16968177356944647</v>
      </c>
    </row>
    <row r="206" spans="2:4" x14ac:dyDescent="0.25">
      <c r="B206" s="12">
        <v>43976</v>
      </c>
      <c r="C206" s="18">
        <v>16.030000999999999</v>
      </c>
      <c r="D206" s="158">
        <f t="shared" si="12"/>
        <v>0.12019573724668042</v>
      </c>
    </row>
    <row r="207" spans="2:4" x14ac:dyDescent="0.25">
      <c r="B207" s="12">
        <v>43969</v>
      </c>
      <c r="C207" s="18">
        <v>14.31</v>
      </c>
      <c r="D207" s="158">
        <f t="shared" si="12"/>
        <v>-5.4821664464993369E-2</v>
      </c>
    </row>
    <row r="208" spans="2:4" x14ac:dyDescent="0.25">
      <c r="B208" s="12">
        <v>43962</v>
      </c>
      <c r="C208" s="18">
        <v>15.14</v>
      </c>
      <c r="D208" s="158">
        <f t="shared" si="12"/>
        <v>-9.5579450418159961E-2</v>
      </c>
    </row>
    <row r="209" spans="2:4" x14ac:dyDescent="0.25">
      <c r="B209" s="12">
        <v>43955</v>
      </c>
      <c r="C209" s="18">
        <v>16.739999999999998</v>
      </c>
      <c r="D209" s="158">
        <f t="shared" si="12"/>
        <v>0.11081619110816177</v>
      </c>
    </row>
    <row r="210" spans="2:4" x14ac:dyDescent="0.25">
      <c r="B210" s="12">
        <v>43948</v>
      </c>
      <c r="C210" s="18">
        <v>15.07</v>
      </c>
      <c r="D210" s="158">
        <f t="shared" si="12"/>
        <v>-2.647253474520106E-3</v>
      </c>
    </row>
    <row r="211" spans="2:4" x14ac:dyDescent="0.25">
      <c r="B211" s="12">
        <v>43941</v>
      </c>
      <c r="C211" s="18">
        <v>15.11</v>
      </c>
      <c r="D211" s="158">
        <f t="shared" si="12"/>
        <v>7.3333333333331918E-3</v>
      </c>
    </row>
    <row r="212" spans="2:4" x14ac:dyDescent="0.25">
      <c r="B212" s="12">
        <v>43934</v>
      </c>
      <c r="C212" s="18">
        <v>15</v>
      </c>
      <c r="D212" s="158">
        <f t="shared" si="12"/>
        <v>0.10294117647058831</v>
      </c>
    </row>
    <row r="213" spans="2:4" x14ac:dyDescent="0.25">
      <c r="B213" s="12">
        <v>43927</v>
      </c>
      <c r="C213" s="18">
        <v>13.6</v>
      </c>
      <c r="D213" s="158">
        <f t="shared" si="12"/>
        <v>0.23636363636363633</v>
      </c>
    </row>
    <row r="214" spans="2:4" x14ac:dyDescent="0.25">
      <c r="B214" s="12">
        <v>43920</v>
      </c>
      <c r="C214" s="18">
        <v>11</v>
      </c>
      <c r="D214" s="158">
        <f t="shared" si="12"/>
        <v>-0.10277324632952689</v>
      </c>
    </row>
    <row r="215" spans="2:4" x14ac:dyDescent="0.25">
      <c r="B215" s="12">
        <v>43913</v>
      </c>
      <c r="C215" s="18">
        <v>12.26</v>
      </c>
      <c r="D215" s="158">
        <f t="shared" si="12"/>
        <v>-8.915304606240726E-2</v>
      </c>
    </row>
    <row r="216" spans="2:4" x14ac:dyDescent="0.25">
      <c r="B216" s="12">
        <v>43906</v>
      </c>
      <c r="C216" s="18">
        <v>13.46</v>
      </c>
      <c r="D216" s="158">
        <f t="shared" si="12"/>
        <v>-0.15980024968789008</v>
      </c>
    </row>
    <row r="217" spans="2:4" x14ac:dyDescent="0.25">
      <c r="B217" s="12">
        <v>43899</v>
      </c>
      <c r="C217" s="18">
        <v>16.02</v>
      </c>
      <c r="D217" s="158">
        <f t="shared" si="12"/>
        <v>-4.2438732815301861E-2</v>
      </c>
    </row>
    <row r="218" spans="2:4" x14ac:dyDescent="0.25">
      <c r="B218" s="12">
        <v>43892</v>
      </c>
      <c r="C218" s="18">
        <v>16.73</v>
      </c>
      <c r="D218" s="158">
        <f t="shared" si="12"/>
        <v>-3.5178777393310212E-2</v>
      </c>
    </row>
    <row r="219" spans="2:4" x14ac:dyDescent="0.25">
      <c r="B219" s="12">
        <v>43885</v>
      </c>
      <c r="C219" s="18">
        <v>17.34</v>
      </c>
      <c r="D219" s="158">
        <f t="shared" si="12"/>
        <v>-0.14833010076964148</v>
      </c>
    </row>
    <row r="220" spans="2:4" x14ac:dyDescent="0.25">
      <c r="B220" s="12">
        <v>43878</v>
      </c>
      <c r="C220" s="18">
        <v>20.360001</v>
      </c>
      <c r="D220" s="158">
        <f t="shared" si="12"/>
        <v>-4.8598084112149498E-2</v>
      </c>
    </row>
    <row r="221" spans="2:4" x14ac:dyDescent="0.25">
      <c r="B221" s="12">
        <v>43871</v>
      </c>
      <c r="C221" s="18">
        <v>21.4</v>
      </c>
      <c r="D221" s="158">
        <f t="shared" si="12"/>
        <v>5.6268509378084808E-2</v>
      </c>
    </row>
    <row r="222" spans="2:4" x14ac:dyDescent="0.25">
      <c r="B222" s="12">
        <v>43864</v>
      </c>
      <c r="C222" s="18">
        <v>20.260000000000002</v>
      </c>
      <c r="D222" s="158">
        <f t="shared" si="12"/>
        <v>4.4620723847297317E-3</v>
      </c>
    </row>
    <row r="223" spans="2:4" x14ac:dyDescent="0.25">
      <c r="B223" s="12">
        <v>43857</v>
      </c>
      <c r="C223" s="18">
        <v>20.170000000000002</v>
      </c>
      <c r="D223" s="158">
        <f t="shared" si="12"/>
        <v>-5.0376647834274757E-2</v>
      </c>
    </row>
    <row r="224" spans="2:4" x14ac:dyDescent="0.25">
      <c r="B224" s="12">
        <v>43850</v>
      </c>
      <c r="C224" s="18">
        <v>21.24</v>
      </c>
      <c r="D224" s="158">
        <f t="shared" si="12"/>
        <v>-0.15107913669064754</v>
      </c>
    </row>
    <row r="225" spans="2:4" x14ac:dyDescent="0.25">
      <c r="B225" s="12">
        <v>43843</v>
      </c>
      <c r="C225" s="18">
        <v>25.02</v>
      </c>
      <c r="D225" s="158">
        <f t="shared" si="12"/>
        <v>8.9246891129598938E-2</v>
      </c>
    </row>
    <row r="226" spans="2:4" x14ac:dyDescent="0.25">
      <c r="B226" s="12">
        <v>43836</v>
      </c>
      <c r="C226" s="18">
        <v>22.969999000000001</v>
      </c>
      <c r="D226" s="158">
        <f t="shared" si="12"/>
        <v>-6.8532076236820672E-2</v>
      </c>
    </row>
    <row r="227" spans="2:4" x14ac:dyDescent="0.25">
      <c r="B227" s="12">
        <v>43829</v>
      </c>
      <c r="C227" s="18">
        <v>24.66</v>
      </c>
      <c r="D227" s="158">
        <f t="shared" si="12"/>
        <v>1.1899835375468459E-2</v>
      </c>
    </row>
    <row r="228" spans="2:4" x14ac:dyDescent="0.25">
      <c r="B228" s="12">
        <v>43822</v>
      </c>
      <c r="C228" s="18">
        <v>24.370000999999998</v>
      </c>
      <c r="D228" s="158">
        <f t="shared" si="12"/>
        <v>1.1203360995850398E-2</v>
      </c>
    </row>
    <row r="229" spans="2:4" x14ac:dyDescent="0.25">
      <c r="B229" s="12">
        <v>43815</v>
      </c>
      <c r="C229" s="18">
        <v>24.1</v>
      </c>
      <c r="D229" s="158">
        <f t="shared" si="12"/>
        <v>2.2052586938083207E-2</v>
      </c>
    </row>
    <row r="230" spans="2:4" x14ac:dyDescent="0.25">
      <c r="B230" s="12">
        <v>43808</v>
      </c>
      <c r="C230" s="18">
        <v>23.58</v>
      </c>
      <c r="D230" s="158">
        <f t="shared" si="12"/>
        <v>0.10289995804022234</v>
      </c>
    </row>
    <row r="231" spans="2:4" x14ac:dyDescent="0.25">
      <c r="B231" s="12">
        <v>43801</v>
      </c>
      <c r="C231" s="18">
        <v>21.379999000000002</v>
      </c>
      <c r="D231" s="158">
        <f t="shared" si="12"/>
        <v>4.6991539145135874E-3</v>
      </c>
    </row>
    <row r="232" spans="2:4" x14ac:dyDescent="0.25">
      <c r="B232" s="12">
        <v>43794</v>
      </c>
      <c r="C232" s="18">
        <v>21.280000999999999</v>
      </c>
      <c r="D232" s="158">
        <f t="shared" si="12"/>
        <v>-1.7543813481071147E-2</v>
      </c>
    </row>
    <row r="233" spans="2:4" x14ac:dyDescent="0.25">
      <c r="B233" s="12">
        <v>43787</v>
      </c>
      <c r="C233" s="18">
        <v>21.66</v>
      </c>
      <c r="D233" s="158">
        <f t="shared" si="12"/>
        <v>-9.1491761596900201E-3</v>
      </c>
    </row>
    <row r="234" spans="2:4" x14ac:dyDescent="0.25">
      <c r="B234" s="12">
        <v>43780</v>
      </c>
      <c r="C234" s="18">
        <v>21.860001</v>
      </c>
      <c r="D234" s="158">
        <f t="shared" si="12"/>
        <v>-1.4871563097270668E-2</v>
      </c>
    </row>
    <row r="235" spans="2:4" x14ac:dyDescent="0.25">
      <c r="B235" s="12">
        <v>43773</v>
      </c>
      <c r="C235" s="18">
        <v>22.190000999999999</v>
      </c>
      <c r="D235" s="158">
        <f t="shared" si="12"/>
        <v>4.509017132552362E-4</v>
      </c>
    </row>
    <row r="236" spans="2:4" x14ac:dyDescent="0.25">
      <c r="B236" s="12">
        <v>43766</v>
      </c>
      <c r="C236" s="18">
        <v>22.18</v>
      </c>
      <c r="D236" s="158">
        <f t="shared" si="12"/>
        <v>-1.1586496809870894E-2</v>
      </c>
    </row>
    <row r="237" spans="2:4" x14ac:dyDescent="0.25">
      <c r="B237" s="12">
        <v>43759</v>
      </c>
      <c r="C237" s="18">
        <v>22.440000999999999</v>
      </c>
      <c r="D237" s="158">
        <f t="shared" si="12"/>
        <v>0.10596352360948624</v>
      </c>
    </row>
    <row r="238" spans="2:4" x14ac:dyDescent="0.25">
      <c r="B238" s="12">
        <v>43752</v>
      </c>
      <c r="C238" s="18">
        <v>20.290001</v>
      </c>
      <c r="D238" s="158">
        <f t="shared" si="12"/>
        <v>-4.9251233953262474E-4</v>
      </c>
    </row>
    <row r="239" spans="2:4" x14ac:dyDescent="0.25">
      <c r="B239" s="12">
        <v>43745</v>
      </c>
      <c r="C239" s="18">
        <v>20.299999</v>
      </c>
      <c r="D239" s="158">
        <f t="shared" si="12"/>
        <v>4.4776067936181052E-2</v>
      </c>
    </row>
    <row r="240" spans="2:4" x14ac:dyDescent="0.25">
      <c r="B240" s="12">
        <v>43738</v>
      </c>
      <c r="C240" s="18">
        <v>19.43</v>
      </c>
      <c r="D240" s="158">
        <f t="shared" si="12"/>
        <v>1.4621409921671047E-2</v>
      </c>
    </row>
    <row r="241" spans="2:4" x14ac:dyDescent="0.25">
      <c r="B241" s="12">
        <v>43731</v>
      </c>
      <c r="C241" s="18">
        <v>19.149999999999999</v>
      </c>
      <c r="D241" s="158">
        <f t="shared" si="12"/>
        <v>-7.9326878813792301E-2</v>
      </c>
    </row>
    <row r="242" spans="2:4" x14ac:dyDescent="0.25">
      <c r="B242" s="12">
        <v>43724</v>
      </c>
      <c r="C242" s="18">
        <v>20.799999</v>
      </c>
      <c r="D242" s="158">
        <f t="shared" si="12"/>
        <v>-4.1032824295397674E-2</v>
      </c>
    </row>
    <row r="243" spans="2:4" x14ac:dyDescent="0.25">
      <c r="B243" s="12">
        <v>43717</v>
      </c>
      <c r="C243" s="18">
        <v>21.690000999999999</v>
      </c>
      <c r="D243" s="158">
        <f t="shared" si="12"/>
        <v>3.5322194018033715E-2</v>
      </c>
    </row>
    <row r="244" spans="2:4" x14ac:dyDescent="0.25">
      <c r="B244" s="12">
        <v>43710</v>
      </c>
      <c r="C244" s="18">
        <v>20.950001</v>
      </c>
      <c r="D244" s="158">
        <f t="shared" si="12"/>
        <v>7.2116349620978681E-3</v>
      </c>
    </row>
    <row r="245" spans="2:4" x14ac:dyDescent="0.25">
      <c r="B245" s="12">
        <v>43703</v>
      </c>
      <c r="C245" s="18">
        <v>20.799999</v>
      </c>
      <c r="D245" s="158">
        <f t="shared" si="12"/>
        <v>5.7447839349262786E-2</v>
      </c>
    </row>
    <row r="246" spans="2:4" x14ac:dyDescent="0.25">
      <c r="B246" s="12">
        <v>43696</v>
      </c>
      <c r="C246" s="18">
        <v>19.670000000000002</v>
      </c>
      <c r="D246" s="158">
        <f t="shared" si="12"/>
        <v>-1.8463122831181455E-2</v>
      </c>
    </row>
    <row r="247" spans="2:4" x14ac:dyDescent="0.25">
      <c r="B247" s="12">
        <v>43689</v>
      </c>
      <c r="C247" s="18">
        <v>20.040001</v>
      </c>
      <c r="D247" s="158">
        <f t="shared" si="12"/>
        <v>-5.4590074441686065E-3</v>
      </c>
    </row>
    <row r="248" spans="2:4" x14ac:dyDescent="0.25">
      <c r="B248" s="12">
        <v>43682</v>
      </c>
      <c r="C248" s="18">
        <v>20.149999999999999</v>
      </c>
      <c r="D248" s="158">
        <f t="shared" si="12"/>
        <v>-3.8186203427866272E-2</v>
      </c>
    </row>
    <row r="249" spans="2:4" x14ac:dyDescent="0.25">
      <c r="B249" s="12">
        <v>43675</v>
      </c>
      <c r="C249" s="18">
        <v>20.950001</v>
      </c>
      <c r="D249" s="158">
        <f t="shared" si="12"/>
        <v>-0.12562596517637581</v>
      </c>
    </row>
    <row r="250" spans="2:4" x14ac:dyDescent="0.25">
      <c r="B250" s="12">
        <v>43668</v>
      </c>
      <c r="C250" s="18">
        <v>23.959999</v>
      </c>
      <c r="D250" s="158">
        <f t="shared" si="12"/>
        <v>-1.8837059787059851E-2</v>
      </c>
    </row>
    <row r="251" spans="2:4" x14ac:dyDescent="0.25">
      <c r="B251" s="12">
        <v>43661</v>
      </c>
      <c r="C251" s="18">
        <v>24.42</v>
      </c>
      <c r="D251" s="158">
        <f t="shared" si="12"/>
        <v>2.8210526315789464E-2</v>
      </c>
    </row>
    <row r="252" spans="2:4" x14ac:dyDescent="0.25">
      <c r="B252" s="12">
        <v>43654</v>
      </c>
      <c r="C252" s="18">
        <v>23.75</v>
      </c>
      <c r="D252" s="158">
        <f t="shared" si="12"/>
        <v>9.3497233595527529E-3</v>
      </c>
    </row>
    <row r="253" spans="2:4" x14ac:dyDescent="0.25">
      <c r="B253" s="12">
        <v>43647</v>
      </c>
      <c r="C253" s="18">
        <v>23.530000999999999</v>
      </c>
      <c r="D253" s="158">
        <f t="shared" si="12"/>
        <v>8.3333429251078561E-2</v>
      </c>
    </row>
    <row r="254" spans="2:4" x14ac:dyDescent="0.25">
      <c r="B254" s="12">
        <v>43640</v>
      </c>
      <c r="C254" s="18">
        <v>21.719999000000001</v>
      </c>
      <c r="D254" s="158">
        <f t="shared" si="12"/>
        <v>4.6252541801456992E-3</v>
      </c>
    </row>
    <row r="255" spans="2:4" x14ac:dyDescent="0.25">
      <c r="B255" s="12">
        <v>43633</v>
      </c>
      <c r="C255" s="18">
        <v>21.620000999999998</v>
      </c>
      <c r="D255" s="158">
        <f t="shared" si="12"/>
        <v>7.8842311435014301E-2</v>
      </c>
    </row>
    <row r="256" spans="2:4" x14ac:dyDescent="0.25">
      <c r="B256" s="12">
        <v>43626</v>
      </c>
      <c r="C256" s="18">
        <v>20.040001</v>
      </c>
      <c r="D256" s="158">
        <f t="shared" si="12"/>
        <v>3.4589569716594326E-2</v>
      </c>
    </row>
    <row r="257" spans="2:4" x14ac:dyDescent="0.25">
      <c r="B257" s="12">
        <v>43619</v>
      </c>
      <c r="C257" s="18">
        <v>19.370000999999998</v>
      </c>
      <c r="D257" s="158">
        <f t="shared" si="12"/>
        <v>3.6270468200541028E-3</v>
      </c>
    </row>
    <row r="258" spans="2:4" x14ac:dyDescent="0.25">
      <c r="B258" s="12">
        <v>43612</v>
      </c>
      <c r="C258" s="18">
        <v>19.299999</v>
      </c>
      <c r="D258" s="158">
        <f t="shared" si="12"/>
        <v>-6.082725356823615E-2</v>
      </c>
    </row>
    <row r="259" spans="2:4" x14ac:dyDescent="0.25">
      <c r="B259" s="12">
        <v>43605</v>
      </c>
      <c r="C259" s="18">
        <v>20.549999</v>
      </c>
      <c r="D259" s="158">
        <f t="shared" ref="D259:D322" si="13">C259/C260-1</f>
        <v>2.9282088823816554E-3</v>
      </c>
    </row>
    <row r="260" spans="2:4" x14ac:dyDescent="0.25">
      <c r="B260" s="12">
        <v>43598</v>
      </c>
      <c r="C260" s="18">
        <v>20.49</v>
      </c>
      <c r="D260" s="158">
        <f t="shared" si="13"/>
        <v>-7.7857744278026386E-2</v>
      </c>
    </row>
    <row r="261" spans="2:4" x14ac:dyDescent="0.25">
      <c r="B261" s="12">
        <v>43591</v>
      </c>
      <c r="C261" s="18">
        <v>22.219999000000001</v>
      </c>
      <c r="D261" s="158">
        <f t="shared" si="13"/>
        <v>-0.12277935254638761</v>
      </c>
    </row>
    <row r="262" spans="2:4" x14ac:dyDescent="0.25">
      <c r="B262" s="12">
        <v>43584</v>
      </c>
      <c r="C262" s="18">
        <v>25.33</v>
      </c>
      <c r="D262" s="158">
        <f t="shared" si="13"/>
        <v>-4.8459840403462073E-2</v>
      </c>
    </row>
    <row r="263" spans="2:4" x14ac:dyDescent="0.25">
      <c r="B263" s="12">
        <v>43577</v>
      </c>
      <c r="C263" s="18">
        <v>26.620000999999998</v>
      </c>
      <c r="D263" s="158">
        <f t="shared" si="13"/>
        <v>3.2183015425241601E-2</v>
      </c>
    </row>
    <row r="264" spans="2:4" x14ac:dyDescent="0.25">
      <c r="B264" s="12">
        <v>43570</v>
      </c>
      <c r="C264" s="18">
        <v>25.790001</v>
      </c>
      <c r="D264" s="158">
        <f t="shared" si="13"/>
        <v>5.0662899454403387E-3</v>
      </c>
    </row>
    <row r="265" spans="2:4" x14ac:dyDescent="0.25">
      <c r="B265" s="12">
        <v>43563</v>
      </c>
      <c r="C265" s="18">
        <v>25.66</v>
      </c>
      <c r="D265" s="158">
        <f t="shared" si="13"/>
        <v>2.231075697211149E-2</v>
      </c>
    </row>
    <row r="266" spans="2:4" x14ac:dyDescent="0.25">
      <c r="B266" s="12">
        <v>43556</v>
      </c>
      <c r="C266" s="18">
        <v>25.1</v>
      </c>
      <c r="D266" s="158">
        <f t="shared" si="13"/>
        <v>0.11111111111111116</v>
      </c>
    </row>
    <row r="267" spans="2:4" x14ac:dyDescent="0.25">
      <c r="B267" s="12">
        <v>43549</v>
      </c>
      <c r="C267" s="18">
        <v>22.59</v>
      </c>
      <c r="D267" s="158">
        <f t="shared" si="13"/>
        <v>4.4865816611201925E-2</v>
      </c>
    </row>
    <row r="268" spans="2:4" x14ac:dyDescent="0.25">
      <c r="B268" s="12">
        <v>43542</v>
      </c>
      <c r="C268" s="18">
        <v>21.620000999999998</v>
      </c>
      <c r="D268" s="158">
        <f t="shared" si="13"/>
        <v>-4.6316674018526793E-2</v>
      </c>
    </row>
    <row r="269" spans="2:4" x14ac:dyDescent="0.25">
      <c r="B269" s="12">
        <v>43535</v>
      </c>
      <c r="C269" s="18">
        <v>22.67</v>
      </c>
      <c r="D269" s="158">
        <f t="shared" si="13"/>
        <v>1.1601963409192395E-2</v>
      </c>
    </row>
    <row r="270" spans="2:4" x14ac:dyDescent="0.25">
      <c r="B270" s="12">
        <v>43528</v>
      </c>
      <c r="C270" s="18">
        <v>22.41</v>
      </c>
      <c r="D270" s="158">
        <f t="shared" si="13"/>
        <v>-2.9870129870129936E-2</v>
      </c>
    </row>
    <row r="271" spans="2:4" x14ac:dyDescent="0.25">
      <c r="B271" s="12">
        <v>43521</v>
      </c>
      <c r="C271" s="18">
        <v>23.1</v>
      </c>
      <c r="D271" s="158">
        <f t="shared" si="13"/>
        <v>-2.6138238875979769E-2</v>
      </c>
    </row>
    <row r="272" spans="2:4" x14ac:dyDescent="0.25">
      <c r="B272" s="12">
        <v>43514</v>
      </c>
      <c r="C272" s="18">
        <v>23.719999000000001</v>
      </c>
      <c r="D272" s="158">
        <f t="shared" si="13"/>
        <v>9.10763109475623E-2</v>
      </c>
    </row>
    <row r="273" spans="2:4" x14ac:dyDescent="0.25">
      <c r="B273" s="12">
        <v>43507</v>
      </c>
      <c r="C273" s="18">
        <v>21.74</v>
      </c>
      <c r="D273" s="158">
        <f t="shared" si="13"/>
        <v>-9.1158154459518581E-3</v>
      </c>
    </row>
    <row r="274" spans="2:4" x14ac:dyDescent="0.25">
      <c r="B274" s="12">
        <v>43500</v>
      </c>
      <c r="C274" s="18">
        <v>21.940000999999999</v>
      </c>
      <c r="D274" s="158">
        <f t="shared" si="13"/>
        <v>-9.4807674943566678E-3</v>
      </c>
    </row>
    <row r="275" spans="2:4" x14ac:dyDescent="0.25">
      <c r="B275" s="12">
        <v>43493</v>
      </c>
      <c r="C275" s="18">
        <v>22.15</v>
      </c>
      <c r="D275" s="158">
        <f t="shared" si="13"/>
        <v>2.3567514952288038E-2</v>
      </c>
    </row>
    <row r="276" spans="2:4" x14ac:dyDescent="0.25">
      <c r="B276" s="12">
        <v>43486</v>
      </c>
      <c r="C276" s="18">
        <v>21.639999</v>
      </c>
      <c r="D276" s="158">
        <f t="shared" si="13"/>
        <v>2.0754621662517847E-2</v>
      </c>
    </row>
    <row r="277" spans="2:4" x14ac:dyDescent="0.25">
      <c r="B277" s="12">
        <v>43479</v>
      </c>
      <c r="C277" s="18">
        <v>21.200001</v>
      </c>
      <c r="D277" s="158">
        <f t="shared" si="13"/>
        <v>7.3417772151898708E-2</v>
      </c>
    </row>
    <row r="278" spans="2:4" x14ac:dyDescent="0.25">
      <c r="B278" s="12">
        <v>43472</v>
      </c>
      <c r="C278" s="18">
        <v>19.75</v>
      </c>
      <c r="D278" s="158">
        <f t="shared" si="13"/>
        <v>2.1199586349534671E-2</v>
      </c>
    </row>
    <row r="279" spans="2:4" x14ac:dyDescent="0.25">
      <c r="B279" s="12">
        <v>43465</v>
      </c>
      <c r="C279" s="18">
        <v>19.34</v>
      </c>
      <c r="D279" s="158">
        <f t="shared" si="13"/>
        <v>0.10388127853881279</v>
      </c>
    </row>
    <row r="280" spans="2:4" x14ac:dyDescent="0.25">
      <c r="B280" s="12">
        <v>43458</v>
      </c>
      <c r="C280" s="18">
        <v>17.52</v>
      </c>
      <c r="D280" s="158">
        <f t="shared" si="13"/>
        <v>4.910173358672254E-2</v>
      </c>
    </row>
    <row r="281" spans="2:4" x14ac:dyDescent="0.25">
      <c r="B281" s="12">
        <v>43451</v>
      </c>
      <c r="C281" s="18">
        <v>16.700001</v>
      </c>
      <c r="D281" s="158">
        <f t="shared" si="13"/>
        <v>-5.0056825938566418E-2</v>
      </c>
    </row>
    <row r="282" spans="2:4" x14ac:dyDescent="0.25">
      <c r="B282" s="12">
        <v>43444</v>
      </c>
      <c r="C282" s="18">
        <v>17.579999999999998</v>
      </c>
      <c r="D282" s="158">
        <f t="shared" si="13"/>
        <v>3.1690080299877854E-2</v>
      </c>
    </row>
    <row r="283" spans="2:4" x14ac:dyDescent="0.25">
      <c r="B283" s="12">
        <v>43437</v>
      </c>
      <c r="C283" s="18">
        <v>17.040001</v>
      </c>
      <c r="D283" s="158">
        <f t="shared" si="13"/>
        <v>-5.7000498063088045E-2</v>
      </c>
    </row>
    <row r="284" spans="2:4" x14ac:dyDescent="0.25">
      <c r="B284" s="12">
        <v>43430</v>
      </c>
      <c r="C284" s="18">
        <v>18.07</v>
      </c>
      <c r="D284" s="158">
        <f t="shared" si="13"/>
        <v>6.4820333813808695E-2</v>
      </c>
    </row>
    <row r="285" spans="2:4" x14ac:dyDescent="0.25">
      <c r="B285" s="12">
        <v>43423</v>
      </c>
      <c r="C285" s="18">
        <v>16.969999000000001</v>
      </c>
      <c r="D285" s="158">
        <f t="shared" si="13"/>
        <v>2.9550236406619135E-3</v>
      </c>
    </row>
    <row r="286" spans="2:4" x14ac:dyDescent="0.25">
      <c r="B286" s="12">
        <v>43416</v>
      </c>
      <c r="C286" s="18">
        <v>16.920000000000002</v>
      </c>
      <c r="D286" s="158">
        <f t="shared" si="13"/>
        <v>8.4615384615384759E-2</v>
      </c>
    </row>
    <row r="287" spans="2:4" x14ac:dyDescent="0.25">
      <c r="B287" s="12">
        <v>43409</v>
      </c>
      <c r="C287" s="18">
        <v>15.6</v>
      </c>
      <c r="D287" s="158">
        <f t="shared" si="13"/>
        <v>-0.16666662215099481</v>
      </c>
    </row>
    <row r="288" spans="2:4" x14ac:dyDescent="0.25">
      <c r="B288" s="12">
        <v>43402</v>
      </c>
      <c r="C288" s="18">
        <v>18.719999000000001</v>
      </c>
      <c r="D288" s="158">
        <f t="shared" si="13"/>
        <v>0.13180156397814002</v>
      </c>
    </row>
    <row r="289" spans="2:4" x14ac:dyDescent="0.25">
      <c r="B289" s="12">
        <v>43395</v>
      </c>
      <c r="C289" s="18">
        <v>16.540001</v>
      </c>
      <c r="D289" s="158">
        <f t="shared" si="13"/>
        <v>-6.9741278417250863E-2</v>
      </c>
    </row>
    <row r="290" spans="2:4" x14ac:dyDescent="0.25">
      <c r="B290" s="12">
        <v>43388</v>
      </c>
      <c r="C290" s="18">
        <v>17.780000999999999</v>
      </c>
      <c r="D290" s="158">
        <f t="shared" si="13"/>
        <v>-5.6263216560509588E-2</v>
      </c>
    </row>
    <row r="291" spans="2:4" x14ac:dyDescent="0.25">
      <c r="B291" s="12">
        <v>43381</v>
      </c>
      <c r="C291" s="18">
        <v>18.84</v>
      </c>
      <c r="D291" s="158">
        <f t="shared" si="13"/>
        <v>-4.9445005045408719E-2</v>
      </c>
    </row>
    <row r="292" spans="2:4" x14ac:dyDescent="0.25">
      <c r="B292" s="12">
        <v>43374</v>
      </c>
      <c r="C292" s="18">
        <v>19.82</v>
      </c>
      <c r="D292" s="158">
        <f t="shared" si="13"/>
        <v>-6.2884160756501051E-2</v>
      </c>
    </row>
    <row r="293" spans="2:4" x14ac:dyDescent="0.25">
      <c r="B293" s="12">
        <v>43367</v>
      </c>
      <c r="C293" s="18">
        <v>21.15</v>
      </c>
      <c r="D293" s="158">
        <f t="shared" si="13"/>
        <v>-4.1685545990031825E-2</v>
      </c>
    </row>
    <row r="294" spans="2:4" x14ac:dyDescent="0.25">
      <c r="B294" s="12">
        <v>43360</v>
      </c>
      <c r="C294" s="18">
        <v>22.07</v>
      </c>
      <c r="D294" s="158">
        <f t="shared" si="13"/>
        <v>5.9021113243761913E-2</v>
      </c>
    </row>
    <row r="295" spans="2:4" x14ac:dyDescent="0.25">
      <c r="B295" s="12">
        <v>43353</v>
      </c>
      <c r="C295" s="18">
        <v>20.84</v>
      </c>
      <c r="D295" s="158">
        <f t="shared" si="13"/>
        <v>-1.4191060273938461E-2</v>
      </c>
    </row>
    <row r="296" spans="2:4" x14ac:dyDescent="0.25">
      <c r="B296" s="12">
        <v>43346</v>
      </c>
      <c r="C296" s="18">
        <v>21.139999</v>
      </c>
      <c r="D296" s="158">
        <f t="shared" si="13"/>
        <v>-0.11474037331408604</v>
      </c>
    </row>
    <row r="297" spans="2:4" x14ac:dyDescent="0.25">
      <c r="B297" s="12">
        <v>43339</v>
      </c>
      <c r="C297" s="18">
        <v>23.879999000000002</v>
      </c>
      <c r="D297" s="158">
        <f t="shared" si="13"/>
        <v>1.5737941301573688E-2</v>
      </c>
    </row>
    <row r="298" spans="2:4" x14ac:dyDescent="0.25">
      <c r="B298" s="12">
        <v>43332</v>
      </c>
      <c r="C298" s="18">
        <v>23.51</v>
      </c>
      <c r="D298" s="158">
        <f t="shared" si="13"/>
        <v>6.3800904977375561E-2</v>
      </c>
    </row>
    <row r="299" spans="2:4" x14ac:dyDescent="0.25">
      <c r="B299" s="12">
        <v>43325</v>
      </c>
      <c r="C299" s="18">
        <v>22.1</v>
      </c>
      <c r="D299" s="158">
        <f t="shared" si="13"/>
        <v>-2.1257750221434724E-2</v>
      </c>
    </row>
    <row r="300" spans="2:4" x14ac:dyDescent="0.25">
      <c r="B300" s="12">
        <v>43318</v>
      </c>
      <c r="C300" s="18">
        <v>22.58</v>
      </c>
      <c r="D300" s="158">
        <f t="shared" si="13"/>
        <v>-4.5243128964059243E-2</v>
      </c>
    </row>
    <row r="301" spans="2:4" x14ac:dyDescent="0.25">
      <c r="B301" s="12">
        <v>43311</v>
      </c>
      <c r="C301" s="18">
        <v>23.65</v>
      </c>
      <c r="D301" s="158">
        <f t="shared" si="13"/>
        <v>-2.5144270403957281E-2</v>
      </c>
    </row>
    <row r="302" spans="2:4" x14ac:dyDescent="0.25">
      <c r="B302" s="12">
        <v>43304</v>
      </c>
      <c r="C302" s="18">
        <v>24.26</v>
      </c>
      <c r="D302" s="158">
        <f t="shared" si="13"/>
        <v>-3.6960985626283138E-3</v>
      </c>
    </row>
    <row r="303" spans="2:4" x14ac:dyDescent="0.25">
      <c r="B303" s="12">
        <v>43297</v>
      </c>
      <c r="C303" s="18">
        <v>24.35</v>
      </c>
      <c r="D303" s="158">
        <f t="shared" si="13"/>
        <v>-2.2480931352870326E-2</v>
      </c>
    </row>
    <row r="304" spans="2:4" x14ac:dyDescent="0.25">
      <c r="B304" s="12">
        <v>43290</v>
      </c>
      <c r="C304" s="18">
        <v>24.91</v>
      </c>
      <c r="D304" s="158">
        <f t="shared" si="13"/>
        <v>2.8180354267310914E-3</v>
      </c>
    </row>
    <row r="305" spans="2:4" x14ac:dyDescent="0.25">
      <c r="B305" s="12">
        <v>43283</v>
      </c>
      <c r="C305" s="18">
        <v>24.84</v>
      </c>
      <c r="D305" s="158">
        <f t="shared" si="13"/>
        <v>-0.11285714285714288</v>
      </c>
    </row>
    <row r="306" spans="2:4" x14ac:dyDescent="0.25">
      <c r="B306" s="12">
        <v>43276</v>
      </c>
      <c r="C306" s="18">
        <v>28</v>
      </c>
      <c r="D306" s="158">
        <f t="shared" si="13"/>
        <v>-6.3858241390839177E-2</v>
      </c>
    </row>
    <row r="307" spans="2:4" x14ac:dyDescent="0.25">
      <c r="B307" s="12">
        <v>43269</v>
      </c>
      <c r="C307" s="18">
        <v>29.91</v>
      </c>
      <c r="D307" s="158">
        <f t="shared" si="13"/>
        <v>7.070673162603569E-3</v>
      </c>
    </row>
    <row r="308" spans="2:4" x14ac:dyDescent="0.25">
      <c r="B308" s="12">
        <v>43262</v>
      </c>
      <c r="C308" s="18">
        <v>29.700001</v>
      </c>
      <c r="D308" s="158">
        <f t="shared" si="13"/>
        <v>1.686374367622312E-3</v>
      </c>
    </row>
    <row r="309" spans="2:4" x14ac:dyDescent="0.25">
      <c r="B309" s="12">
        <v>43255</v>
      </c>
      <c r="C309" s="18">
        <v>29.65</v>
      </c>
      <c r="D309" s="158">
        <f t="shared" si="13"/>
        <v>-8.2327481203111064E-2</v>
      </c>
    </row>
    <row r="310" spans="2:4" x14ac:dyDescent="0.25">
      <c r="B310" s="12">
        <v>43248</v>
      </c>
      <c r="C310" s="18">
        <v>32.310001</v>
      </c>
      <c r="D310" s="158">
        <f t="shared" si="13"/>
        <v>-4.621010616790322E-3</v>
      </c>
    </row>
    <row r="311" spans="2:4" x14ac:dyDescent="0.25">
      <c r="B311" s="12">
        <v>43241</v>
      </c>
      <c r="C311" s="18">
        <v>32.459999000000003</v>
      </c>
      <c r="D311" s="158">
        <f t="shared" si="13"/>
        <v>5.6984697394487194E-2</v>
      </c>
    </row>
    <row r="312" spans="2:4" x14ac:dyDescent="0.25">
      <c r="B312" s="12">
        <v>43234</v>
      </c>
      <c r="C312" s="18">
        <v>30.709999</v>
      </c>
      <c r="D312" s="158">
        <f t="shared" si="13"/>
        <v>-2.2597103755569781E-2</v>
      </c>
    </row>
    <row r="313" spans="2:4" x14ac:dyDescent="0.25">
      <c r="B313" s="12">
        <v>43227</v>
      </c>
      <c r="C313" s="18">
        <v>31.42</v>
      </c>
      <c r="D313" s="158">
        <f t="shared" si="13"/>
        <v>-3.6787217559387408E-2</v>
      </c>
    </row>
    <row r="314" spans="2:4" x14ac:dyDescent="0.25">
      <c r="B314" s="12">
        <v>43220</v>
      </c>
      <c r="C314" s="18">
        <v>32.619999</v>
      </c>
      <c r="D314" s="158">
        <f t="shared" si="13"/>
        <v>6.9157620452310553E-2</v>
      </c>
    </row>
    <row r="315" spans="2:4" x14ac:dyDescent="0.25">
      <c r="B315" s="12">
        <v>43213</v>
      </c>
      <c r="C315" s="18">
        <v>30.51</v>
      </c>
      <c r="D315" s="158">
        <f t="shared" si="13"/>
        <v>-2.8653295128939771E-2</v>
      </c>
    </row>
    <row r="316" spans="2:4" x14ac:dyDescent="0.25">
      <c r="B316" s="12">
        <v>43206</v>
      </c>
      <c r="C316" s="18">
        <v>31.41</v>
      </c>
      <c r="D316" s="158">
        <f t="shared" si="13"/>
        <v>1.6833959755065075E-2</v>
      </c>
    </row>
    <row r="317" spans="2:4" x14ac:dyDescent="0.25">
      <c r="B317" s="12">
        <v>43199</v>
      </c>
      <c r="C317" s="18">
        <v>30.889999</v>
      </c>
      <c r="D317" s="158">
        <f t="shared" si="13"/>
        <v>8.8826151257449748E-2</v>
      </c>
    </row>
    <row r="318" spans="2:4" x14ac:dyDescent="0.25">
      <c r="B318" s="12">
        <v>43192</v>
      </c>
      <c r="C318" s="18">
        <v>28.370000999999998</v>
      </c>
      <c r="D318" s="158">
        <f t="shared" si="13"/>
        <v>-2.1048964803312642E-2</v>
      </c>
    </row>
    <row r="319" spans="2:4" x14ac:dyDescent="0.25">
      <c r="B319" s="12">
        <v>43185</v>
      </c>
      <c r="C319" s="18">
        <v>28.98</v>
      </c>
      <c r="D319" s="158">
        <f t="shared" si="13"/>
        <v>6.819023472872221E-2</v>
      </c>
    </row>
    <row r="320" spans="2:4" x14ac:dyDescent="0.25">
      <c r="B320" s="12">
        <v>43178</v>
      </c>
      <c r="C320" s="18">
        <v>27.129999000000002</v>
      </c>
      <c r="D320" s="158">
        <f t="shared" si="13"/>
        <v>-1.1657631633601673E-2</v>
      </c>
    </row>
    <row r="321" spans="2:4" x14ac:dyDescent="0.25">
      <c r="B321" s="12">
        <v>43171</v>
      </c>
      <c r="C321" s="18">
        <v>27.450001</v>
      </c>
      <c r="D321" s="158">
        <f t="shared" si="13"/>
        <v>-3.616569522471913E-2</v>
      </c>
    </row>
    <row r="322" spans="2:4" x14ac:dyDescent="0.25">
      <c r="B322" s="12">
        <v>43164</v>
      </c>
      <c r="C322" s="18">
        <v>28.48</v>
      </c>
      <c r="D322" s="158">
        <f t="shared" si="13"/>
        <v>7.4716981132075588E-2</v>
      </c>
    </row>
    <row r="323" spans="2:4" x14ac:dyDescent="0.25">
      <c r="B323" s="12">
        <v>43157</v>
      </c>
      <c r="C323" s="18">
        <v>26.5</v>
      </c>
      <c r="D323" s="158">
        <f t="shared" ref="D323:D386" si="14">C323/C324-1</f>
        <v>-6.2610541209762949E-2</v>
      </c>
    </row>
    <row r="324" spans="2:4" x14ac:dyDescent="0.25">
      <c r="B324" s="12">
        <v>43150</v>
      </c>
      <c r="C324" s="18">
        <v>28.27</v>
      </c>
      <c r="D324" s="158">
        <f t="shared" si="14"/>
        <v>4.6197940518761804E-3</v>
      </c>
    </row>
    <row r="325" spans="2:4" x14ac:dyDescent="0.25">
      <c r="B325" s="12">
        <v>43143</v>
      </c>
      <c r="C325" s="18">
        <v>28.139999</v>
      </c>
      <c r="D325" s="158">
        <f t="shared" si="14"/>
        <v>6.7931650853889858E-2</v>
      </c>
    </row>
    <row r="326" spans="2:4" x14ac:dyDescent="0.25">
      <c r="B326" s="12">
        <v>43136</v>
      </c>
      <c r="C326" s="18">
        <v>26.35</v>
      </c>
      <c r="D326" s="158">
        <f t="shared" si="14"/>
        <v>-8.602150537634401E-2</v>
      </c>
    </row>
    <row r="327" spans="2:4" x14ac:dyDescent="0.25">
      <c r="B327" s="12">
        <v>43129</v>
      </c>
      <c r="C327" s="18">
        <v>28.83</v>
      </c>
      <c r="D327" s="158">
        <f t="shared" si="14"/>
        <v>1.2644924926059842E-2</v>
      </c>
    </row>
    <row r="328" spans="2:4" x14ac:dyDescent="0.25">
      <c r="B328" s="12">
        <v>43122</v>
      </c>
      <c r="C328" s="18">
        <v>28.469999000000001</v>
      </c>
      <c r="D328" s="158">
        <f t="shared" si="14"/>
        <v>-2.3997291738087068E-2</v>
      </c>
    </row>
    <row r="329" spans="2:4" x14ac:dyDescent="0.25">
      <c r="B329" s="12">
        <v>43115</v>
      </c>
      <c r="C329" s="18">
        <v>29.17</v>
      </c>
      <c r="D329" s="158">
        <f t="shared" si="14"/>
        <v>7.9970381340244368E-2</v>
      </c>
    </row>
    <row r="330" spans="2:4" x14ac:dyDescent="0.25">
      <c r="B330" s="12">
        <v>43108</v>
      </c>
      <c r="C330" s="18">
        <v>27.01</v>
      </c>
      <c r="D330" s="158">
        <f t="shared" si="14"/>
        <v>-2.6666666666666616E-2</v>
      </c>
    </row>
    <row r="331" spans="2:4" x14ac:dyDescent="0.25">
      <c r="B331" s="12">
        <v>43101</v>
      </c>
      <c r="C331" s="18">
        <v>27.75</v>
      </c>
      <c r="D331" s="158">
        <f t="shared" si="14"/>
        <v>-4.4421520508900803E-2</v>
      </c>
    </row>
    <row r="332" spans="2:4" x14ac:dyDescent="0.25">
      <c r="B332" s="12">
        <v>43094</v>
      </c>
      <c r="C332" s="18">
        <v>29.040001</v>
      </c>
      <c r="D332" s="158">
        <f t="shared" si="14"/>
        <v>2.0379550962036141E-2</v>
      </c>
    </row>
    <row r="333" spans="2:4" x14ac:dyDescent="0.25">
      <c r="B333" s="12">
        <v>43087</v>
      </c>
      <c r="C333" s="18">
        <v>28.459999</v>
      </c>
      <c r="D333" s="158">
        <f t="shared" si="14"/>
        <v>5.2125695087826163E-2</v>
      </c>
    </row>
    <row r="334" spans="2:4" x14ac:dyDescent="0.25">
      <c r="B334" s="12">
        <v>43080</v>
      </c>
      <c r="C334" s="18">
        <v>27.049999</v>
      </c>
      <c r="D334" s="158">
        <f t="shared" si="14"/>
        <v>4.6421624758220537E-2</v>
      </c>
    </row>
    <row r="335" spans="2:4" x14ac:dyDescent="0.25">
      <c r="B335" s="12">
        <v>43073</v>
      </c>
      <c r="C335" s="18">
        <v>25.85</v>
      </c>
      <c r="D335" s="158">
        <f t="shared" si="14"/>
        <v>-2.673189106671281E-2</v>
      </c>
    </row>
    <row r="336" spans="2:4" x14ac:dyDescent="0.25">
      <c r="B336" s="12">
        <v>43066</v>
      </c>
      <c r="C336" s="18">
        <v>26.559999000000001</v>
      </c>
      <c r="D336" s="158">
        <f t="shared" si="14"/>
        <v>2.2641132075471582E-3</v>
      </c>
    </row>
    <row r="337" spans="2:4" x14ac:dyDescent="0.25">
      <c r="B337" s="12">
        <v>43059</v>
      </c>
      <c r="C337" s="18">
        <v>26.5</v>
      </c>
      <c r="D337" s="158">
        <f t="shared" si="14"/>
        <v>4.1257326473189471E-2</v>
      </c>
    </row>
    <row r="338" spans="2:4" x14ac:dyDescent="0.25">
      <c r="B338" s="12">
        <v>43052</v>
      </c>
      <c r="C338" s="18">
        <v>25.450001</v>
      </c>
      <c r="D338" s="158">
        <f t="shared" si="14"/>
        <v>9.9206345269589047E-3</v>
      </c>
    </row>
    <row r="339" spans="2:4" x14ac:dyDescent="0.25">
      <c r="B339" s="12">
        <v>43045</v>
      </c>
      <c r="C339" s="18">
        <v>25.200001</v>
      </c>
      <c r="D339" s="158">
        <f t="shared" si="14"/>
        <v>-2.7402508683905813E-2</v>
      </c>
    </row>
    <row r="340" spans="2:4" x14ac:dyDescent="0.25">
      <c r="B340" s="12">
        <v>43038</v>
      </c>
      <c r="C340" s="18">
        <v>25.91</v>
      </c>
      <c r="D340" s="158">
        <f t="shared" si="14"/>
        <v>0.11297246078297007</v>
      </c>
    </row>
    <row r="341" spans="2:4" x14ac:dyDescent="0.25">
      <c r="B341" s="12">
        <v>43031</v>
      </c>
      <c r="C341" s="18">
        <v>23.280000999999999</v>
      </c>
      <c r="D341" s="158">
        <f t="shared" si="14"/>
        <v>-2.6348766206608198E-2</v>
      </c>
    </row>
    <row r="342" spans="2:4" x14ac:dyDescent="0.25">
      <c r="B342" s="12">
        <v>43024</v>
      </c>
      <c r="C342" s="18">
        <v>23.91</v>
      </c>
      <c r="D342" s="158">
        <f t="shared" si="14"/>
        <v>8.860716925708223E-3</v>
      </c>
    </row>
    <row r="343" spans="2:4" x14ac:dyDescent="0.25">
      <c r="B343" s="12">
        <v>43017</v>
      </c>
      <c r="C343" s="18">
        <v>23.700001</v>
      </c>
      <c r="D343" s="158">
        <f t="shared" si="14"/>
        <v>5.5155282138310557E-3</v>
      </c>
    </row>
    <row r="344" spans="2:4" x14ac:dyDescent="0.25">
      <c r="B344" s="12">
        <v>43010</v>
      </c>
      <c r="C344" s="18">
        <v>23.57</v>
      </c>
      <c r="D344" s="158">
        <f t="shared" si="14"/>
        <v>-2.280269391365275E-2</v>
      </c>
    </row>
    <row r="345" spans="2:4" x14ac:dyDescent="0.25">
      <c r="B345" s="12">
        <v>43003</v>
      </c>
      <c r="C345" s="18">
        <v>24.120000999999998</v>
      </c>
      <c r="D345" s="158">
        <f t="shared" si="14"/>
        <v>2.5074372075037266E-2</v>
      </c>
    </row>
    <row r="346" spans="2:4" x14ac:dyDescent="0.25">
      <c r="B346" s="12">
        <v>42996</v>
      </c>
      <c r="C346" s="18">
        <v>23.530000999999999</v>
      </c>
      <c r="D346" s="158">
        <f t="shared" si="14"/>
        <v>4.1150486725663571E-2</v>
      </c>
    </row>
    <row r="347" spans="2:4" x14ac:dyDescent="0.25">
      <c r="B347" s="12">
        <v>42989</v>
      </c>
      <c r="C347" s="18">
        <v>22.6</v>
      </c>
      <c r="D347" s="158">
        <f t="shared" si="14"/>
        <v>-1.0507880910682998E-2</v>
      </c>
    </row>
    <row r="348" spans="2:4" x14ac:dyDescent="0.25">
      <c r="B348" s="12">
        <v>42982</v>
      </c>
      <c r="C348" s="18">
        <v>22.84</v>
      </c>
      <c r="D348" s="158">
        <f t="shared" si="14"/>
        <v>2.8828782485190052E-2</v>
      </c>
    </row>
    <row r="349" spans="2:4" x14ac:dyDescent="0.25">
      <c r="B349" s="12">
        <v>42975</v>
      </c>
      <c r="C349" s="18">
        <v>22.200001</v>
      </c>
      <c r="D349" s="158">
        <f t="shared" si="14"/>
        <v>6.4748249400479629E-2</v>
      </c>
    </row>
    <row r="350" spans="2:4" x14ac:dyDescent="0.25">
      <c r="B350" s="12">
        <v>42968</v>
      </c>
      <c r="C350" s="18">
        <v>20.85</v>
      </c>
      <c r="D350" s="158">
        <f t="shared" si="14"/>
        <v>1.0174467547212629E-2</v>
      </c>
    </row>
    <row r="351" spans="2:4" x14ac:dyDescent="0.25">
      <c r="B351" s="12">
        <v>42961</v>
      </c>
      <c r="C351" s="18">
        <v>20.639999</v>
      </c>
      <c r="D351" s="158">
        <f t="shared" si="14"/>
        <v>2.6865621890547198E-2</v>
      </c>
    </row>
    <row r="352" spans="2:4" x14ac:dyDescent="0.25">
      <c r="B352" s="12">
        <v>42954</v>
      </c>
      <c r="C352" s="18">
        <v>20.100000000000001</v>
      </c>
      <c r="D352" s="158">
        <f t="shared" si="14"/>
        <v>-6.9169960474306791E-3</v>
      </c>
    </row>
    <row r="353" spans="2:4" x14ac:dyDescent="0.25">
      <c r="B353" s="12">
        <v>42947</v>
      </c>
      <c r="C353" s="18">
        <v>20.239999999999998</v>
      </c>
      <c r="D353" s="158">
        <f t="shared" si="14"/>
        <v>-3.9370078740158521E-3</v>
      </c>
    </row>
    <row r="354" spans="2:4" x14ac:dyDescent="0.25">
      <c r="B354" s="12">
        <v>42940</v>
      </c>
      <c r="C354" s="18">
        <v>20.32</v>
      </c>
      <c r="D354" s="158">
        <f t="shared" si="14"/>
        <v>-6.6176470588235392E-2</v>
      </c>
    </row>
    <row r="355" spans="2:4" x14ac:dyDescent="0.25">
      <c r="B355" s="12">
        <v>42933</v>
      </c>
      <c r="C355" s="18">
        <v>21.76</v>
      </c>
      <c r="D355" s="158">
        <f t="shared" si="14"/>
        <v>2.6415045923818603E-2</v>
      </c>
    </row>
    <row r="356" spans="2:4" x14ac:dyDescent="0.25">
      <c r="B356" s="12">
        <v>42926</v>
      </c>
      <c r="C356" s="18">
        <v>21.200001</v>
      </c>
      <c r="D356" s="158">
        <f t="shared" si="14"/>
        <v>-2.2140175276752716E-2</v>
      </c>
    </row>
    <row r="357" spans="2:4" x14ac:dyDescent="0.25">
      <c r="B357" s="12">
        <v>42919</v>
      </c>
      <c r="C357" s="18">
        <v>21.68</v>
      </c>
      <c r="D357" s="158">
        <f t="shared" si="14"/>
        <v>-3.4298483995613194E-2</v>
      </c>
    </row>
    <row r="358" spans="2:4" x14ac:dyDescent="0.25">
      <c r="B358" s="12">
        <v>42912</v>
      </c>
      <c r="C358" s="18">
        <v>22.450001</v>
      </c>
      <c r="D358" s="158">
        <f t="shared" si="14"/>
        <v>-4.5898850578034334E-2</v>
      </c>
    </row>
    <row r="359" spans="2:4" x14ac:dyDescent="0.25">
      <c r="B359" s="12">
        <v>42905</v>
      </c>
      <c r="C359" s="18">
        <v>23.530000999999999</v>
      </c>
      <c r="D359" s="158">
        <f t="shared" si="14"/>
        <v>3.6563875041238925E-2</v>
      </c>
    </row>
    <row r="360" spans="2:4" x14ac:dyDescent="0.25">
      <c r="B360" s="12">
        <v>42898</v>
      </c>
      <c r="C360" s="18">
        <v>22.700001</v>
      </c>
      <c r="D360" s="158">
        <f t="shared" si="14"/>
        <v>7.5454945607860147E-3</v>
      </c>
    </row>
    <row r="361" spans="2:4" x14ac:dyDescent="0.25">
      <c r="B361" s="12">
        <v>42891</v>
      </c>
      <c r="C361" s="18">
        <v>22.530000999999999</v>
      </c>
      <c r="D361" s="158">
        <f t="shared" si="14"/>
        <v>3.5634742287984356E-3</v>
      </c>
    </row>
    <row r="362" spans="2:4" x14ac:dyDescent="0.25">
      <c r="B362" s="12">
        <v>42884</v>
      </c>
      <c r="C362" s="18">
        <v>22.450001</v>
      </c>
      <c r="D362" s="158">
        <f t="shared" si="14"/>
        <v>2.2779042242412562E-2</v>
      </c>
    </row>
    <row r="363" spans="2:4" x14ac:dyDescent="0.25">
      <c r="B363" s="12">
        <v>42877</v>
      </c>
      <c r="C363" s="18">
        <v>21.950001</v>
      </c>
      <c r="D363" s="158">
        <f t="shared" si="14"/>
        <v>4.0284407582938275E-2</v>
      </c>
    </row>
    <row r="364" spans="2:4" x14ac:dyDescent="0.25">
      <c r="B364" s="12">
        <v>42870</v>
      </c>
      <c r="C364" s="18">
        <v>21.1</v>
      </c>
      <c r="D364" s="158">
        <f t="shared" si="14"/>
        <v>-4.4384057971014301E-2</v>
      </c>
    </row>
    <row r="365" spans="2:4" x14ac:dyDescent="0.25">
      <c r="B365" s="12">
        <v>42863</v>
      </c>
      <c r="C365" s="18">
        <v>22.08</v>
      </c>
      <c r="D365" s="158">
        <f t="shared" si="14"/>
        <v>-1.1638316920322356E-2</v>
      </c>
    </row>
    <row r="366" spans="2:4" x14ac:dyDescent="0.25">
      <c r="B366" s="12">
        <v>42856</v>
      </c>
      <c r="C366" s="18">
        <v>22.34</v>
      </c>
      <c r="D366" s="158">
        <f t="shared" si="14"/>
        <v>1.7767607390997364E-2</v>
      </c>
    </row>
    <row r="367" spans="2:4" x14ac:dyDescent="0.25">
      <c r="B367" s="12">
        <v>42849</v>
      </c>
      <c r="C367" s="18">
        <v>21.950001</v>
      </c>
      <c r="D367" s="158">
        <f t="shared" si="14"/>
        <v>6.8126621320030223E-2</v>
      </c>
    </row>
    <row r="368" spans="2:4" x14ac:dyDescent="0.25">
      <c r="B368" s="12">
        <v>42842</v>
      </c>
      <c r="C368" s="18">
        <v>20.549999</v>
      </c>
      <c r="D368" s="158">
        <f t="shared" si="14"/>
        <v>3.840313095486958E-2</v>
      </c>
    </row>
    <row r="369" spans="2:4" x14ac:dyDescent="0.25">
      <c r="B369" s="12">
        <v>42835</v>
      </c>
      <c r="C369" s="18">
        <v>19.790001</v>
      </c>
      <c r="D369" s="158">
        <f t="shared" si="14"/>
        <v>1.8528100874935616E-2</v>
      </c>
    </row>
    <row r="370" spans="2:4" x14ac:dyDescent="0.25">
      <c r="B370" s="12">
        <v>42828</v>
      </c>
      <c r="C370" s="18">
        <v>19.43</v>
      </c>
      <c r="D370" s="158">
        <f t="shared" si="14"/>
        <v>4.8004258467947203E-2</v>
      </c>
    </row>
    <row r="371" spans="2:4" x14ac:dyDescent="0.25">
      <c r="B371" s="12">
        <v>42821</v>
      </c>
      <c r="C371" s="18">
        <v>18.540001</v>
      </c>
      <c r="D371" s="158">
        <f t="shared" si="14"/>
        <v>-9.6152782914145085E-3</v>
      </c>
    </row>
    <row r="372" spans="2:4" x14ac:dyDescent="0.25">
      <c r="B372" s="12">
        <v>42814</v>
      </c>
      <c r="C372" s="18">
        <v>18.719999000000001</v>
      </c>
      <c r="D372" s="158">
        <f t="shared" si="14"/>
        <v>9.1644209792141051E-3</v>
      </c>
    </row>
    <row r="373" spans="2:4" x14ac:dyDescent="0.25">
      <c r="B373" s="12">
        <v>42807</v>
      </c>
      <c r="C373" s="18">
        <v>18.549999</v>
      </c>
      <c r="D373" s="158">
        <f t="shared" si="14"/>
        <v>0.12424236363636365</v>
      </c>
    </row>
    <row r="374" spans="2:4" x14ac:dyDescent="0.25">
      <c r="B374" s="12">
        <v>42800</v>
      </c>
      <c r="C374" s="18">
        <v>16.5</v>
      </c>
      <c r="D374" s="158">
        <f t="shared" si="14"/>
        <v>-2.6548729997125098E-2</v>
      </c>
    </row>
    <row r="375" spans="2:4" x14ac:dyDescent="0.25">
      <c r="B375" s="12">
        <v>42793</v>
      </c>
      <c r="C375" s="18">
        <v>16.950001</v>
      </c>
      <c r="D375" s="158">
        <f t="shared" si="14"/>
        <v>5.5417313537815316E-2</v>
      </c>
    </row>
    <row r="376" spans="2:4" x14ac:dyDescent="0.25">
      <c r="B376" s="12">
        <v>42786</v>
      </c>
      <c r="C376" s="18">
        <v>16.059999000000001</v>
      </c>
      <c r="D376" s="158">
        <f t="shared" si="14"/>
        <v>-5.4738140082401299E-2</v>
      </c>
    </row>
    <row r="377" spans="2:4" x14ac:dyDescent="0.25">
      <c r="B377" s="12">
        <v>42779</v>
      </c>
      <c r="C377" s="18">
        <v>16.989999999999998</v>
      </c>
      <c r="D377" s="158">
        <f t="shared" si="14"/>
        <v>6.5166473054885099E-3</v>
      </c>
    </row>
    <row r="378" spans="2:4" x14ac:dyDescent="0.25">
      <c r="B378" s="12">
        <v>42772</v>
      </c>
      <c r="C378" s="18">
        <v>16.879999000000002</v>
      </c>
      <c r="D378" s="158">
        <f t="shared" si="14"/>
        <v>2.8014555420219134E-2</v>
      </c>
    </row>
    <row r="379" spans="2:4" x14ac:dyDescent="0.25">
      <c r="B379" s="12">
        <v>42765</v>
      </c>
      <c r="C379" s="18">
        <v>16.420000000000002</v>
      </c>
      <c r="D379" s="158">
        <f t="shared" si="14"/>
        <v>-4.8667439165701043E-2</v>
      </c>
    </row>
    <row r="380" spans="2:4" x14ac:dyDescent="0.25">
      <c r="B380" s="12">
        <v>42758</v>
      </c>
      <c r="C380" s="18">
        <v>17.260000000000002</v>
      </c>
      <c r="D380" s="158">
        <f t="shared" si="14"/>
        <v>4.2900365129931561E-2</v>
      </c>
    </row>
    <row r="381" spans="2:4" x14ac:dyDescent="0.25">
      <c r="B381" s="12">
        <v>42751</v>
      </c>
      <c r="C381" s="18">
        <v>16.549999</v>
      </c>
      <c r="D381" s="158">
        <f t="shared" si="14"/>
        <v>-4.2245483666349282E-2</v>
      </c>
    </row>
    <row r="382" spans="2:4" x14ac:dyDescent="0.25">
      <c r="B382" s="12">
        <v>42744</v>
      </c>
      <c r="C382" s="18">
        <v>17.280000999999999</v>
      </c>
      <c r="D382" s="158">
        <f t="shared" si="14"/>
        <v>9.0220883280756947E-2</v>
      </c>
    </row>
    <row r="383" spans="2:4" x14ac:dyDescent="0.25">
      <c r="B383" s="12">
        <v>42737</v>
      </c>
      <c r="C383" s="18">
        <v>15.85</v>
      </c>
      <c r="D383" s="158">
        <f t="shared" si="14"/>
        <v>-3.1446540880503138E-3</v>
      </c>
    </row>
    <row r="384" spans="2:4" x14ac:dyDescent="0.25">
      <c r="B384" s="12">
        <v>42730</v>
      </c>
      <c r="C384" s="18">
        <v>15.9</v>
      </c>
      <c r="D384" s="158">
        <f t="shared" si="14"/>
        <v>1.40306122448981E-2</v>
      </c>
    </row>
    <row r="385" spans="2:4" x14ac:dyDescent="0.25">
      <c r="B385" s="12">
        <v>42723</v>
      </c>
      <c r="C385" s="18">
        <v>15.68</v>
      </c>
      <c r="D385" s="158">
        <f t="shared" si="14"/>
        <v>-2.669155638165388E-2</v>
      </c>
    </row>
    <row r="386" spans="2:4" x14ac:dyDescent="0.25">
      <c r="B386" s="12">
        <v>42716</v>
      </c>
      <c r="C386" s="18">
        <v>16.110001</v>
      </c>
      <c r="D386" s="158">
        <f t="shared" si="14"/>
        <v>-5.4022310392113249E-2</v>
      </c>
    </row>
    <row r="387" spans="2:4" x14ac:dyDescent="0.25">
      <c r="B387" s="12">
        <v>42709</v>
      </c>
      <c r="C387" s="18">
        <v>17.030000999999999</v>
      </c>
      <c r="D387" s="158">
        <f t="shared" ref="D387:D450" si="15">C387/C388-1</f>
        <v>-9.318423358976391E-2</v>
      </c>
    </row>
    <row r="388" spans="2:4" x14ac:dyDescent="0.25">
      <c r="B388" s="12">
        <v>42702</v>
      </c>
      <c r="C388" s="18">
        <v>18.780000999999999</v>
      </c>
      <c r="D388" s="158">
        <f t="shared" si="15"/>
        <v>-2.6942902950409575E-2</v>
      </c>
    </row>
    <row r="389" spans="2:4" x14ac:dyDescent="0.25">
      <c r="B389" s="12">
        <v>42695</v>
      </c>
      <c r="C389" s="18">
        <v>19.299999</v>
      </c>
      <c r="D389" s="158">
        <f t="shared" si="15"/>
        <v>2.7688922913262859E-2</v>
      </c>
    </row>
    <row r="390" spans="2:4" x14ac:dyDescent="0.25">
      <c r="B390" s="12">
        <v>42688</v>
      </c>
      <c r="C390" s="18">
        <v>18.780000999999999</v>
      </c>
      <c r="D390" s="158">
        <f t="shared" si="15"/>
        <v>0.10340781433607504</v>
      </c>
    </row>
    <row r="391" spans="2:4" x14ac:dyDescent="0.25">
      <c r="B391" s="12">
        <v>42681</v>
      </c>
      <c r="C391" s="18">
        <v>17.02</v>
      </c>
      <c r="D391" s="158">
        <f t="shared" si="15"/>
        <v>-3.295454545454557E-2</v>
      </c>
    </row>
    <row r="392" spans="2:4" x14ac:dyDescent="0.25">
      <c r="B392" s="12">
        <v>42674</v>
      </c>
      <c r="C392" s="18">
        <v>17.600000000000001</v>
      </c>
      <c r="D392" s="158">
        <f t="shared" si="15"/>
        <v>4.1420118343195478E-2</v>
      </c>
    </row>
    <row r="393" spans="2:4" x14ac:dyDescent="0.25">
      <c r="B393" s="12">
        <v>42667</v>
      </c>
      <c r="C393" s="18">
        <v>16.899999999999999</v>
      </c>
      <c r="D393" s="158">
        <f t="shared" si="15"/>
        <v>3.2376235041158496E-2</v>
      </c>
    </row>
    <row r="394" spans="2:4" x14ac:dyDescent="0.25">
      <c r="B394" s="12">
        <v>42660</v>
      </c>
      <c r="C394" s="18">
        <v>16.370000999999998</v>
      </c>
      <c r="D394" s="158">
        <f t="shared" si="15"/>
        <v>5.476810567010304E-2</v>
      </c>
    </row>
    <row r="395" spans="2:4" x14ac:dyDescent="0.25">
      <c r="B395" s="12">
        <v>42653</v>
      </c>
      <c r="C395" s="18">
        <v>15.52</v>
      </c>
      <c r="D395" s="158">
        <f t="shared" si="15"/>
        <v>-6.7867867867867804E-2</v>
      </c>
    </row>
    <row r="396" spans="2:4" x14ac:dyDescent="0.25">
      <c r="B396" s="12">
        <v>42646</v>
      </c>
      <c r="C396" s="18">
        <v>16.649999999999999</v>
      </c>
      <c r="D396" s="158">
        <f t="shared" si="15"/>
        <v>3.351948891871559E-2</v>
      </c>
    </row>
    <row r="397" spans="2:4" x14ac:dyDescent="0.25">
      <c r="B397" s="12">
        <v>42639</v>
      </c>
      <c r="C397" s="18">
        <v>16.110001</v>
      </c>
      <c r="D397" s="158">
        <f t="shared" si="15"/>
        <v>1.5762988650693588E-2</v>
      </c>
    </row>
    <row r="398" spans="2:4" x14ac:dyDescent="0.25">
      <c r="B398" s="12">
        <v>42632</v>
      </c>
      <c r="C398" s="18">
        <v>15.86</v>
      </c>
      <c r="D398" s="158">
        <f t="shared" si="15"/>
        <v>4.4331855604813342E-3</v>
      </c>
    </row>
    <row r="399" spans="2:4" x14ac:dyDescent="0.25">
      <c r="B399" s="12">
        <v>42625</v>
      </c>
      <c r="C399" s="18">
        <v>15.79</v>
      </c>
      <c r="D399" s="158">
        <f t="shared" si="15"/>
        <v>2.4659312134977185E-2</v>
      </c>
    </row>
    <row r="400" spans="2:4" x14ac:dyDescent="0.25">
      <c r="B400" s="12">
        <v>42618</v>
      </c>
      <c r="C400" s="18">
        <v>15.41</v>
      </c>
      <c r="D400" s="158">
        <f t="shared" si="15"/>
        <v>9.2133238837703857E-2</v>
      </c>
    </row>
    <row r="401" spans="2:4" x14ac:dyDescent="0.25">
      <c r="B401" s="12">
        <v>42611</v>
      </c>
      <c r="C401" s="18">
        <v>14.11</v>
      </c>
      <c r="D401" s="158">
        <f t="shared" si="15"/>
        <v>8.1226053639846585E-2</v>
      </c>
    </row>
    <row r="402" spans="2:4" x14ac:dyDescent="0.25">
      <c r="B402" s="12">
        <v>42604</v>
      </c>
      <c r="C402" s="18">
        <v>13.05</v>
      </c>
      <c r="D402" s="158">
        <f t="shared" si="15"/>
        <v>-2.6119402985074647E-2</v>
      </c>
    </row>
    <row r="403" spans="2:4" x14ac:dyDescent="0.25">
      <c r="B403" s="12">
        <v>42597</v>
      </c>
      <c r="C403" s="18">
        <v>13.4</v>
      </c>
      <c r="D403" s="158">
        <f t="shared" si="15"/>
        <v>-9.152542372881356E-2</v>
      </c>
    </row>
    <row r="404" spans="2:4" x14ac:dyDescent="0.25">
      <c r="B404" s="12">
        <v>42590</v>
      </c>
      <c r="C404" s="18">
        <v>14.75</v>
      </c>
      <c r="D404" s="158">
        <f t="shared" si="15"/>
        <v>6.1915046796256146E-2</v>
      </c>
    </row>
    <row r="405" spans="2:4" x14ac:dyDescent="0.25">
      <c r="B405" s="12">
        <v>42583</v>
      </c>
      <c r="C405" s="18">
        <v>13.89</v>
      </c>
      <c r="D405" s="158">
        <f t="shared" si="15"/>
        <v>-5.0143266475645154E-3</v>
      </c>
    </row>
    <row r="406" spans="2:4" x14ac:dyDescent="0.25">
      <c r="B406" s="12">
        <v>42576</v>
      </c>
      <c r="C406" s="18">
        <v>13.96</v>
      </c>
      <c r="D406" s="158">
        <f t="shared" si="15"/>
        <v>9.5761381475667262E-2</v>
      </c>
    </row>
    <row r="407" spans="2:4" x14ac:dyDescent="0.25">
      <c r="B407" s="12">
        <v>42569</v>
      </c>
      <c r="C407" s="18">
        <v>12.74</v>
      </c>
      <c r="D407" s="158">
        <f t="shared" si="15"/>
        <v>2.6591458501208809E-2</v>
      </c>
    </row>
    <row r="408" spans="2:4" x14ac:dyDescent="0.25">
      <c r="B408" s="12">
        <v>42562</v>
      </c>
      <c r="C408" s="18">
        <v>12.41</v>
      </c>
      <c r="D408" s="158">
        <f t="shared" si="15"/>
        <v>3.8493723849372552E-2</v>
      </c>
    </row>
    <row r="409" spans="2:4" x14ac:dyDescent="0.25">
      <c r="B409" s="12">
        <v>42555</v>
      </c>
      <c r="C409" s="18">
        <v>11.95</v>
      </c>
      <c r="D409" s="158">
        <f t="shared" si="15"/>
        <v>-7.3643410852713309E-2</v>
      </c>
    </row>
    <row r="410" spans="2:4" x14ac:dyDescent="0.25">
      <c r="B410" s="12">
        <v>42548</v>
      </c>
      <c r="C410" s="18">
        <v>12.9</v>
      </c>
      <c r="D410" s="158">
        <f t="shared" si="15"/>
        <v>1.3354281225451681E-2</v>
      </c>
    </row>
    <row r="411" spans="2:4" x14ac:dyDescent="0.25">
      <c r="B411" s="12">
        <v>42541</v>
      </c>
      <c r="C411" s="18">
        <v>12.73</v>
      </c>
      <c r="D411" s="158">
        <f t="shared" si="15"/>
        <v>-9.9079971691436675E-2</v>
      </c>
    </row>
    <row r="412" spans="2:4" x14ac:dyDescent="0.25">
      <c r="B412" s="12">
        <v>42534</v>
      </c>
      <c r="C412" s="18">
        <v>14.13</v>
      </c>
      <c r="D412" s="158">
        <f t="shared" si="15"/>
        <v>2.9133284777858703E-2</v>
      </c>
    </row>
    <row r="413" spans="2:4" x14ac:dyDescent="0.25">
      <c r="B413" s="12">
        <v>42527</v>
      </c>
      <c r="C413" s="18">
        <v>13.73</v>
      </c>
      <c r="D413" s="158">
        <f t="shared" si="15"/>
        <v>-2.3470839260312903E-2</v>
      </c>
    </row>
    <row r="414" spans="2:4" x14ac:dyDescent="0.25">
      <c r="B414" s="12">
        <v>42520</v>
      </c>
      <c r="C414" s="18">
        <v>14.06</v>
      </c>
      <c r="D414" s="158">
        <f t="shared" si="15"/>
        <v>-4.5485403937542412E-2</v>
      </c>
    </row>
    <row r="415" spans="2:4" x14ac:dyDescent="0.25">
      <c r="B415" s="12">
        <v>42513</v>
      </c>
      <c r="C415" s="18">
        <v>14.73</v>
      </c>
      <c r="D415" s="158">
        <f t="shared" si="15"/>
        <v>3.0069930069930084E-2</v>
      </c>
    </row>
    <row r="416" spans="2:4" x14ac:dyDescent="0.25">
      <c r="B416" s="12">
        <v>42506</v>
      </c>
      <c r="C416" s="18">
        <v>14.3</v>
      </c>
      <c r="D416" s="158">
        <f t="shared" si="15"/>
        <v>-2.1887824897400709E-2</v>
      </c>
    </row>
    <row r="417" spans="2:4" x14ac:dyDescent="0.25">
      <c r="B417" s="12">
        <v>42499</v>
      </c>
      <c r="C417" s="18">
        <v>14.62</v>
      </c>
      <c r="D417" s="158">
        <f t="shared" si="15"/>
        <v>-1.8132975151108233E-2</v>
      </c>
    </row>
    <row r="418" spans="2:4" x14ac:dyDescent="0.25">
      <c r="B418" s="12">
        <v>42492</v>
      </c>
      <c r="C418" s="18">
        <v>14.89</v>
      </c>
      <c r="D418" s="158">
        <f t="shared" si="15"/>
        <v>6.0810810810809635E-3</v>
      </c>
    </row>
    <row r="419" spans="2:4" x14ac:dyDescent="0.25">
      <c r="B419" s="12">
        <v>42485</v>
      </c>
      <c r="C419" s="18">
        <v>14.8</v>
      </c>
      <c r="D419" s="158">
        <f t="shared" si="15"/>
        <v>-4.3927648578811374E-2</v>
      </c>
    </row>
    <row r="420" spans="2:4" x14ac:dyDescent="0.25">
      <c r="B420" s="12">
        <v>42478</v>
      </c>
      <c r="C420" s="18">
        <v>15.48</v>
      </c>
      <c r="D420" s="158">
        <f t="shared" si="15"/>
        <v>-6.7469879518072373E-2</v>
      </c>
    </row>
    <row r="421" spans="2:4" x14ac:dyDescent="0.25">
      <c r="B421" s="12">
        <v>42471</v>
      </c>
      <c r="C421" s="18">
        <v>16.600000000000001</v>
      </c>
      <c r="D421" s="158">
        <f t="shared" si="15"/>
        <v>5.8673469387755306E-2</v>
      </c>
    </row>
    <row r="422" spans="2:4" x14ac:dyDescent="0.25">
      <c r="B422" s="12">
        <v>42464</v>
      </c>
      <c r="C422" s="18">
        <v>15.68</v>
      </c>
      <c r="D422" s="158">
        <f t="shared" si="15"/>
        <v>-3.9804041641151144E-2</v>
      </c>
    </row>
    <row r="423" spans="2:4" x14ac:dyDescent="0.25">
      <c r="B423" s="12">
        <v>42457</v>
      </c>
      <c r="C423" s="18">
        <v>16.329999999999998</v>
      </c>
      <c r="D423" s="158">
        <f t="shared" si="15"/>
        <v>-1.5672091621458772E-2</v>
      </c>
    </row>
    <row r="424" spans="2:4" x14ac:dyDescent="0.25">
      <c r="B424" s="12">
        <v>42450</v>
      </c>
      <c r="C424" s="18">
        <v>16.59</v>
      </c>
      <c r="D424" s="158">
        <f t="shared" si="15"/>
        <v>-3.9374638100752701E-2</v>
      </c>
    </row>
    <row r="425" spans="2:4" x14ac:dyDescent="0.25">
      <c r="B425" s="12">
        <v>42443</v>
      </c>
      <c r="C425" s="18">
        <v>17.27</v>
      </c>
      <c r="D425" s="158">
        <f t="shared" si="15"/>
        <v>0.10989717223650386</v>
      </c>
    </row>
    <row r="426" spans="2:4" x14ac:dyDescent="0.25">
      <c r="B426" s="12">
        <v>42436</v>
      </c>
      <c r="C426" s="18">
        <v>15.56</v>
      </c>
      <c r="D426" s="158">
        <f t="shared" si="15"/>
        <v>-3.3540372670807561E-2</v>
      </c>
    </row>
    <row r="427" spans="2:4" x14ac:dyDescent="0.25">
      <c r="B427" s="12">
        <v>42429</v>
      </c>
      <c r="C427" s="18">
        <v>16.100000000000001</v>
      </c>
      <c r="D427" s="158">
        <f t="shared" si="15"/>
        <v>1.0037641154328814E-2</v>
      </c>
    </row>
    <row r="428" spans="2:4" x14ac:dyDescent="0.25">
      <c r="B428" s="12">
        <v>42422</v>
      </c>
      <c r="C428" s="18">
        <v>15.94</v>
      </c>
      <c r="D428" s="158">
        <f t="shared" si="15"/>
        <v>2.1794871794871717E-2</v>
      </c>
    </row>
    <row r="429" spans="2:4" x14ac:dyDescent="0.25">
      <c r="B429" s="12">
        <v>42415</v>
      </c>
      <c r="C429" s="18">
        <v>15.6</v>
      </c>
      <c r="D429" s="158">
        <f t="shared" si="15"/>
        <v>0.10014104372355437</v>
      </c>
    </row>
    <row r="430" spans="2:4" x14ac:dyDescent="0.25">
      <c r="B430" s="12">
        <v>42408</v>
      </c>
      <c r="C430" s="18">
        <v>14.18</v>
      </c>
      <c r="D430" s="158">
        <f t="shared" si="15"/>
        <v>5.3491827637444089E-2</v>
      </c>
    </row>
    <row r="431" spans="2:4" x14ac:dyDescent="0.25">
      <c r="B431" s="12">
        <v>42401</v>
      </c>
      <c r="C431" s="18">
        <v>13.46</v>
      </c>
      <c r="D431" s="158">
        <f t="shared" si="15"/>
        <v>-0.11679790026246717</v>
      </c>
    </row>
    <row r="432" spans="2:4" x14ac:dyDescent="0.25">
      <c r="B432" s="12">
        <v>42394</v>
      </c>
      <c r="C432" s="18">
        <v>15.24</v>
      </c>
      <c r="D432" s="158">
        <f t="shared" si="15"/>
        <v>9.4827586206896575E-2</v>
      </c>
    </row>
    <row r="433" spans="2:4" x14ac:dyDescent="0.25">
      <c r="B433" s="12">
        <v>42387</v>
      </c>
      <c r="C433" s="18">
        <v>13.92</v>
      </c>
      <c r="D433" s="158">
        <f t="shared" si="15"/>
        <v>-2.1784961349262111E-2</v>
      </c>
    </row>
    <row r="434" spans="2:4" x14ac:dyDescent="0.25">
      <c r="B434" s="12">
        <v>42380</v>
      </c>
      <c r="C434" s="18">
        <v>14.23</v>
      </c>
      <c r="D434" s="158">
        <f t="shared" si="15"/>
        <v>5.6537102473497303E-3</v>
      </c>
    </row>
    <row r="435" spans="2:4" x14ac:dyDescent="0.25">
      <c r="B435" s="12">
        <v>42373</v>
      </c>
      <c r="C435" s="18">
        <v>14.15</v>
      </c>
      <c r="D435" s="158">
        <f t="shared" si="15"/>
        <v>-0.15773804510345502</v>
      </c>
    </row>
    <row r="436" spans="2:4" x14ac:dyDescent="0.25">
      <c r="B436" s="12">
        <v>42366</v>
      </c>
      <c r="C436" s="18">
        <v>16.799999</v>
      </c>
      <c r="D436" s="158">
        <f t="shared" si="15"/>
        <v>-3.7249396146166402E-2</v>
      </c>
    </row>
    <row r="437" spans="2:4" x14ac:dyDescent="0.25">
      <c r="B437" s="12">
        <v>42359</v>
      </c>
      <c r="C437" s="18">
        <v>17.450001</v>
      </c>
      <c r="D437" s="158">
        <f t="shared" si="15"/>
        <v>6.9240257352941148E-2</v>
      </c>
    </row>
    <row r="438" spans="2:4" x14ac:dyDescent="0.25">
      <c r="B438" s="12">
        <v>42352</v>
      </c>
      <c r="C438" s="18">
        <v>16.32</v>
      </c>
      <c r="D438" s="158">
        <f t="shared" si="15"/>
        <v>7.7939233817701403E-2</v>
      </c>
    </row>
    <row r="439" spans="2:4" x14ac:dyDescent="0.25">
      <c r="B439" s="12">
        <v>42345</v>
      </c>
      <c r="C439" s="18">
        <v>15.14</v>
      </c>
      <c r="D439" s="158">
        <f t="shared" si="15"/>
        <v>-3.6895674300254422E-2</v>
      </c>
    </row>
    <row r="440" spans="2:4" x14ac:dyDescent="0.25">
      <c r="B440" s="12">
        <v>42338</v>
      </c>
      <c r="C440" s="18">
        <v>15.72</v>
      </c>
      <c r="D440" s="158">
        <f t="shared" si="15"/>
        <v>-1.9047619047618536E-3</v>
      </c>
    </row>
    <row r="441" spans="2:4" x14ac:dyDescent="0.25">
      <c r="B441" s="12">
        <v>42331</v>
      </c>
      <c r="C441" s="18">
        <v>15.75</v>
      </c>
      <c r="D441" s="158">
        <f t="shared" si="15"/>
        <v>-2.1739130434782705E-2</v>
      </c>
    </row>
    <row r="442" spans="2:4" x14ac:dyDescent="0.25">
      <c r="B442" s="12">
        <v>42324</v>
      </c>
      <c r="C442" s="18">
        <v>16.100000000000001</v>
      </c>
      <c r="D442" s="158">
        <f t="shared" si="15"/>
        <v>-6.1224489795918213E-2</v>
      </c>
    </row>
    <row r="443" spans="2:4" x14ac:dyDescent="0.25">
      <c r="B443" s="12">
        <v>42317</v>
      </c>
      <c r="C443" s="18">
        <v>17.149999999999999</v>
      </c>
      <c r="D443" s="158">
        <f t="shared" si="15"/>
        <v>-9.498685514581251E-2</v>
      </c>
    </row>
    <row r="444" spans="2:4" x14ac:dyDescent="0.25">
      <c r="B444" s="12">
        <v>42310</v>
      </c>
      <c r="C444" s="18">
        <v>18.950001</v>
      </c>
      <c r="D444" s="158">
        <f t="shared" si="15"/>
        <v>1.1745915643352811E-2</v>
      </c>
    </row>
    <row r="445" spans="2:4" x14ac:dyDescent="0.25">
      <c r="B445" s="12">
        <v>42303</v>
      </c>
      <c r="C445" s="18">
        <v>18.73</v>
      </c>
      <c r="D445" s="158">
        <f t="shared" si="15"/>
        <v>1.8488364246240563E-2</v>
      </c>
    </row>
    <row r="446" spans="2:4" x14ac:dyDescent="0.25">
      <c r="B446" s="12">
        <v>42296</v>
      </c>
      <c r="C446" s="18">
        <v>18.389999</v>
      </c>
      <c r="D446" s="158">
        <f t="shared" si="15"/>
        <v>-5.4353260869555164E-4</v>
      </c>
    </row>
    <row r="447" spans="2:4" x14ac:dyDescent="0.25">
      <c r="B447" s="12">
        <v>42289</v>
      </c>
      <c r="C447" s="18">
        <v>18.399999999999999</v>
      </c>
      <c r="D447" s="158">
        <f t="shared" si="15"/>
        <v>5.3837402854375771E-2</v>
      </c>
    </row>
    <row r="448" spans="2:4" x14ac:dyDescent="0.25">
      <c r="B448" s="12">
        <v>42282</v>
      </c>
      <c r="C448" s="18">
        <v>17.459999</v>
      </c>
      <c r="D448" s="158">
        <f t="shared" si="15"/>
        <v>0.12572527401676337</v>
      </c>
    </row>
    <row r="449" spans="2:4" x14ac:dyDescent="0.25">
      <c r="B449" s="12">
        <v>42275</v>
      </c>
      <c r="C449" s="18">
        <v>15.51</v>
      </c>
      <c r="D449" s="158">
        <f t="shared" si="15"/>
        <v>2.5793650793650924E-2</v>
      </c>
    </row>
    <row r="450" spans="2:4" x14ac:dyDescent="0.25">
      <c r="B450" s="12">
        <v>42268</v>
      </c>
      <c r="C450" s="18">
        <v>15.12</v>
      </c>
      <c r="D450" s="158">
        <f t="shared" si="15"/>
        <v>-0.14816901408450711</v>
      </c>
    </row>
    <row r="451" spans="2:4" x14ac:dyDescent="0.25">
      <c r="B451" s="12">
        <v>42261</v>
      </c>
      <c r="C451" s="18">
        <v>17.75</v>
      </c>
      <c r="D451" s="158">
        <f t="shared" ref="D451:D514" si="16">C451/C452-1</f>
        <v>5.1540346655233771E-2</v>
      </c>
    </row>
    <row r="452" spans="2:4" x14ac:dyDescent="0.25">
      <c r="B452" s="12">
        <v>42254</v>
      </c>
      <c r="C452" s="18">
        <v>16.879999000000002</v>
      </c>
      <c r="D452" s="158">
        <f t="shared" si="16"/>
        <v>-1.7741573033707159E-3</v>
      </c>
    </row>
    <row r="453" spans="2:4" x14ac:dyDescent="0.25">
      <c r="B453" s="12">
        <v>42247</v>
      </c>
      <c r="C453" s="18">
        <v>16.91</v>
      </c>
      <c r="D453" s="158">
        <f t="shared" si="16"/>
        <v>-7.1898961136057205E-2</v>
      </c>
    </row>
    <row r="454" spans="2:4" x14ac:dyDescent="0.25">
      <c r="B454" s="12">
        <v>42240</v>
      </c>
      <c r="C454" s="18">
        <v>18.219999000000001</v>
      </c>
      <c r="D454" s="158">
        <f t="shared" si="16"/>
        <v>-3.9536111730949508E-2</v>
      </c>
    </row>
    <row r="455" spans="2:4" x14ac:dyDescent="0.25">
      <c r="B455" s="12">
        <v>42233</v>
      </c>
      <c r="C455" s="18">
        <v>18.969999000000001</v>
      </c>
      <c r="D455" s="158">
        <f t="shared" si="16"/>
        <v>-0.13536927368417151</v>
      </c>
    </row>
    <row r="456" spans="2:4" x14ac:dyDescent="0.25">
      <c r="B456" s="12">
        <v>42226</v>
      </c>
      <c r="C456" s="18">
        <v>21.940000999999999</v>
      </c>
      <c r="D456" s="158">
        <f t="shared" si="16"/>
        <v>-6.0385396145610337E-2</v>
      </c>
    </row>
    <row r="457" spans="2:4" x14ac:dyDescent="0.25">
      <c r="B457" s="12">
        <v>42219</v>
      </c>
      <c r="C457" s="18">
        <v>23.35</v>
      </c>
      <c r="D457" s="158">
        <f t="shared" si="16"/>
        <v>0.13184687987624244</v>
      </c>
    </row>
    <row r="458" spans="2:4" x14ac:dyDescent="0.25">
      <c r="B458" s="12">
        <v>42212</v>
      </c>
      <c r="C458" s="18">
        <v>20.629999000000002</v>
      </c>
      <c r="D458" s="158">
        <f t="shared" si="16"/>
        <v>7.8163169426632706E-3</v>
      </c>
    </row>
    <row r="459" spans="2:4" x14ac:dyDescent="0.25">
      <c r="B459" s="12">
        <v>42205</v>
      </c>
      <c r="C459" s="18">
        <v>20.469999000000001</v>
      </c>
      <c r="D459" s="158">
        <f t="shared" si="16"/>
        <v>-1.4443957631198767E-2</v>
      </c>
    </row>
    <row r="460" spans="2:4" x14ac:dyDescent="0.25">
      <c r="B460" s="12">
        <v>42198</v>
      </c>
      <c r="C460" s="18">
        <v>20.77</v>
      </c>
      <c r="D460" s="158">
        <f t="shared" si="16"/>
        <v>-9.5373871977773028E-3</v>
      </c>
    </row>
    <row r="461" spans="2:4" x14ac:dyDescent="0.25">
      <c r="B461" s="12">
        <v>42191</v>
      </c>
      <c r="C461" s="18">
        <v>20.969999000000001</v>
      </c>
      <c r="D461" s="158">
        <f t="shared" si="16"/>
        <v>1.6480853925392891E-2</v>
      </c>
    </row>
    <row r="462" spans="2:4" x14ac:dyDescent="0.25">
      <c r="B462" s="12">
        <v>42184</v>
      </c>
      <c r="C462" s="18">
        <v>20.629999000000002</v>
      </c>
      <c r="D462" s="158">
        <f t="shared" si="16"/>
        <v>0.10913973118279574</v>
      </c>
    </row>
    <row r="463" spans="2:4" x14ac:dyDescent="0.25">
      <c r="B463" s="12">
        <v>42177</v>
      </c>
      <c r="C463" s="18">
        <v>18.600000000000001</v>
      </c>
      <c r="D463" s="158">
        <f t="shared" si="16"/>
        <v>-4.5174537987679675E-2</v>
      </c>
    </row>
    <row r="464" spans="2:4" x14ac:dyDescent="0.25">
      <c r="B464" s="12">
        <v>42170</v>
      </c>
      <c r="C464" s="18">
        <v>19.48</v>
      </c>
      <c r="D464" s="158">
        <f t="shared" si="16"/>
        <v>-1.0665362586827598E-2</v>
      </c>
    </row>
    <row r="465" spans="2:4" x14ac:dyDescent="0.25">
      <c r="B465" s="12">
        <v>42163</v>
      </c>
      <c r="C465" s="18">
        <v>19.690000999999999</v>
      </c>
      <c r="D465" s="158">
        <f t="shared" si="16"/>
        <v>-6.0143195219895307E-2</v>
      </c>
    </row>
    <row r="466" spans="2:4" x14ac:dyDescent="0.25">
      <c r="B466" s="12">
        <v>42156</v>
      </c>
      <c r="C466" s="18">
        <v>20.950001</v>
      </c>
      <c r="D466" s="158">
        <f t="shared" si="16"/>
        <v>8.3247207859358907E-2</v>
      </c>
    </row>
    <row r="467" spans="2:4" x14ac:dyDescent="0.25">
      <c r="B467" s="12">
        <v>42149</v>
      </c>
      <c r="C467" s="18">
        <v>19.34</v>
      </c>
      <c r="D467" s="158">
        <f t="shared" si="16"/>
        <v>6.7673611018927993E-3</v>
      </c>
    </row>
    <row r="468" spans="2:4" x14ac:dyDescent="0.25">
      <c r="B468" s="12">
        <v>42142</v>
      </c>
      <c r="C468" s="18">
        <v>19.209999</v>
      </c>
      <c r="D468" s="158">
        <f t="shared" si="16"/>
        <v>8.9284659176225301E-3</v>
      </c>
    </row>
    <row r="469" spans="2:4" x14ac:dyDescent="0.25">
      <c r="B469" s="12">
        <v>42135</v>
      </c>
      <c r="C469" s="18">
        <v>19.040001</v>
      </c>
      <c r="D469" s="158">
        <f t="shared" si="16"/>
        <v>-7.438011667476907E-2</v>
      </c>
    </row>
    <row r="470" spans="2:4" x14ac:dyDescent="0.25">
      <c r="B470" s="12">
        <v>42128</v>
      </c>
      <c r="C470" s="18">
        <v>20.57</v>
      </c>
      <c r="D470" s="158">
        <f t="shared" si="16"/>
        <v>-9.1522157996146714E-3</v>
      </c>
    </row>
    <row r="471" spans="2:4" x14ac:dyDescent="0.25">
      <c r="B471" s="12">
        <v>42121</v>
      </c>
      <c r="C471" s="18">
        <v>20.76</v>
      </c>
      <c r="D471" s="158">
        <f t="shared" si="16"/>
        <v>-5.593451568894936E-2</v>
      </c>
    </row>
    <row r="472" spans="2:4" x14ac:dyDescent="0.25">
      <c r="B472" s="12">
        <v>42114</v>
      </c>
      <c r="C472" s="18">
        <v>21.99</v>
      </c>
      <c r="D472" s="158">
        <f t="shared" si="16"/>
        <v>-1.8157511658760672E-3</v>
      </c>
    </row>
    <row r="473" spans="2:4" x14ac:dyDescent="0.25">
      <c r="B473" s="12">
        <v>42107</v>
      </c>
      <c r="C473" s="18">
        <v>22.030000999999999</v>
      </c>
      <c r="D473" s="158">
        <f t="shared" si="16"/>
        <v>-0.10628799188640969</v>
      </c>
    </row>
    <row r="474" spans="2:4" x14ac:dyDescent="0.25">
      <c r="B474" s="12">
        <v>42100</v>
      </c>
      <c r="C474" s="18">
        <v>24.65</v>
      </c>
      <c r="D474" s="158">
        <f t="shared" si="16"/>
        <v>6.7099567099566881E-2</v>
      </c>
    </row>
    <row r="475" spans="2:4" x14ac:dyDescent="0.25">
      <c r="B475" s="12">
        <v>42093</v>
      </c>
      <c r="C475" s="18">
        <v>23.1</v>
      </c>
      <c r="D475" s="158">
        <f t="shared" si="16"/>
        <v>6.4516079976217666E-2</v>
      </c>
    </row>
    <row r="476" spans="2:4" x14ac:dyDescent="0.25">
      <c r="B476" s="12">
        <v>42086</v>
      </c>
      <c r="C476" s="18">
        <v>21.700001</v>
      </c>
      <c r="D476" s="158">
        <f t="shared" si="16"/>
        <v>-5.6521695652173909E-2</v>
      </c>
    </row>
    <row r="477" spans="2:4" x14ac:dyDescent="0.25">
      <c r="B477" s="12">
        <v>42079</v>
      </c>
      <c r="C477" s="18">
        <v>23</v>
      </c>
      <c r="D477" s="158">
        <f t="shared" si="16"/>
        <v>7.4766355140186924E-2</v>
      </c>
    </row>
    <row r="478" spans="2:4" x14ac:dyDescent="0.25">
      <c r="B478" s="12">
        <v>42072</v>
      </c>
      <c r="C478" s="18">
        <v>21.4</v>
      </c>
      <c r="D478" s="158">
        <f t="shared" si="16"/>
        <v>-7.2388383181621219E-2</v>
      </c>
    </row>
    <row r="479" spans="2:4" x14ac:dyDescent="0.25">
      <c r="B479" s="12">
        <v>42065</v>
      </c>
      <c r="C479" s="18">
        <v>23.07</v>
      </c>
      <c r="D479" s="158">
        <f t="shared" si="16"/>
        <v>-3.9550374687760126E-2</v>
      </c>
    </row>
    <row r="480" spans="2:4" x14ac:dyDescent="0.25">
      <c r="B480" s="12">
        <v>42058</v>
      </c>
      <c r="C480" s="18">
        <v>24.02</v>
      </c>
      <c r="D480" s="158">
        <f t="shared" si="16"/>
        <v>-0.12527309269020737</v>
      </c>
    </row>
    <row r="481" spans="2:4" x14ac:dyDescent="0.25">
      <c r="B481" s="12">
        <v>42051</v>
      </c>
      <c r="C481" s="18">
        <v>27.459999</v>
      </c>
      <c r="D481" s="158">
        <f t="shared" si="16"/>
        <v>-2.904938166124249E-3</v>
      </c>
    </row>
    <row r="482" spans="2:4" x14ac:dyDescent="0.25">
      <c r="B482" s="12">
        <v>42044</v>
      </c>
      <c r="C482" s="18">
        <v>27.540001</v>
      </c>
      <c r="D482" s="158">
        <f t="shared" si="16"/>
        <v>9.6774189694377233E-2</v>
      </c>
    </row>
    <row r="483" spans="2:4" x14ac:dyDescent="0.25">
      <c r="B483" s="12">
        <v>42037</v>
      </c>
      <c r="C483" s="18">
        <v>25.110001</v>
      </c>
      <c r="D483" s="158">
        <f t="shared" si="16"/>
        <v>4.6250041666666686E-2</v>
      </c>
    </row>
    <row r="484" spans="2:4" x14ac:dyDescent="0.25">
      <c r="B484" s="12">
        <v>42030</v>
      </c>
      <c r="C484" s="18">
        <v>24</v>
      </c>
      <c r="D484" s="158">
        <f t="shared" si="16"/>
        <v>4.5296212774225353E-2</v>
      </c>
    </row>
    <row r="485" spans="2:4" x14ac:dyDescent="0.25">
      <c r="B485" s="12">
        <v>42023</v>
      </c>
      <c r="C485" s="18">
        <v>22.959999</v>
      </c>
      <c r="D485" s="158">
        <f t="shared" si="16"/>
        <v>1.9991070635273056E-2</v>
      </c>
    </row>
    <row r="486" spans="2:4" x14ac:dyDescent="0.25">
      <c r="B486" s="12">
        <v>42016</v>
      </c>
      <c r="C486" s="18">
        <v>22.51</v>
      </c>
      <c r="D486" s="158">
        <f t="shared" si="16"/>
        <v>-7.8214578214578223E-2</v>
      </c>
    </row>
    <row r="487" spans="2:4" x14ac:dyDescent="0.25">
      <c r="B487" s="12">
        <v>42009</v>
      </c>
      <c r="C487" s="18">
        <v>24.42</v>
      </c>
      <c r="D487" s="158">
        <f t="shared" si="16"/>
        <v>1.0761589403973648E-2</v>
      </c>
    </row>
    <row r="488" spans="2:4" x14ac:dyDescent="0.25">
      <c r="B488" s="12">
        <v>42002</v>
      </c>
      <c r="C488" s="18">
        <v>24.16</v>
      </c>
      <c r="D488" s="158">
        <f t="shared" si="16"/>
        <v>-3.5528903613928242E-2</v>
      </c>
    </row>
    <row r="489" spans="2:4" x14ac:dyDescent="0.25">
      <c r="B489" s="12">
        <v>41995</v>
      </c>
      <c r="C489" s="18">
        <v>25.049999</v>
      </c>
      <c r="D489" s="158">
        <f t="shared" si="16"/>
        <v>4.6803134141245373E-2</v>
      </c>
    </row>
    <row r="490" spans="2:4" x14ac:dyDescent="0.25">
      <c r="B490" s="12">
        <v>41988</v>
      </c>
      <c r="C490" s="18">
        <v>23.93</v>
      </c>
      <c r="D490" s="158">
        <f t="shared" si="16"/>
        <v>2.3086832966517035E-2</v>
      </c>
    </row>
    <row r="491" spans="2:4" x14ac:dyDescent="0.25">
      <c r="B491" s="12">
        <v>41981</v>
      </c>
      <c r="C491" s="18">
        <v>23.389999</v>
      </c>
      <c r="D491" s="158">
        <f t="shared" si="16"/>
        <v>-6.8498683054612375E-2</v>
      </c>
    </row>
    <row r="492" spans="2:4" x14ac:dyDescent="0.25">
      <c r="B492" s="12">
        <v>41974</v>
      </c>
      <c r="C492" s="18">
        <v>25.110001</v>
      </c>
      <c r="D492" s="158">
        <f t="shared" si="16"/>
        <v>-2.9752628661229852E-2</v>
      </c>
    </row>
    <row r="493" spans="2:4" x14ac:dyDescent="0.25">
      <c r="B493" s="12">
        <v>41967</v>
      </c>
      <c r="C493" s="18">
        <v>25.879999000000002</v>
      </c>
      <c r="D493" s="158">
        <f t="shared" si="16"/>
        <v>-8.808961746114008E-3</v>
      </c>
    </row>
    <row r="494" spans="2:4" x14ac:dyDescent="0.25">
      <c r="B494" s="12">
        <v>41960</v>
      </c>
      <c r="C494" s="18">
        <v>26.110001</v>
      </c>
      <c r="D494" s="158">
        <f t="shared" si="16"/>
        <v>-1.5831133967918021E-2</v>
      </c>
    </row>
    <row r="495" spans="2:4" x14ac:dyDescent="0.25">
      <c r="B495" s="12">
        <v>41953</v>
      </c>
      <c r="C495" s="18">
        <v>26.530000999999999</v>
      </c>
      <c r="D495" s="158">
        <f t="shared" si="16"/>
        <v>7.1053734356075759E-2</v>
      </c>
    </row>
    <row r="496" spans="2:4" x14ac:dyDescent="0.25">
      <c r="B496" s="12">
        <v>41946</v>
      </c>
      <c r="C496" s="18">
        <v>24.77</v>
      </c>
      <c r="D496" s="158">
        <f t="shared" si="16"/>
        <v>-8.7324947948597909E-2</v>
      </c>
    </row>
    <row r="497" spans="2:4" x14ac:dyDescent="0.25">
      <c r="B497" s="12">
        <v>41939</v>
      </c>
      <c r="C497" s="18">
        <v>27.139999</v>
      </c>
      <c r="D497" s="158">
        <f t="shared" si="16"/>
        <v>5.9328569112858442E-2</v>
      </c>
    </row>
    <row r="498" spans="2:4" x14ac:dyDescent="0.25">
      <c r="B498" s="12">
        <v>41932</v>
      </c>
      <c r="C498" s="18">
        <v>25.620000999999998</v>
      </c>
      <c r="D498" s="158">
        <f t="shared" si="16"/>
        <v>5.1000784621419992E-3</v>
      </c>
    </row>
    <row r="499" spans="2:4" x14ac:dyDescent="0.25">
      <c r="B499" s="12">
        <v>41925</v>
      </c>
      <c r="C499" s="18">
        <v>25.49</v>
      </c>
      <c r="D499" s="158">
        <f t="shared" si="16"/>
        <v>3.4496795231200972E-2</v>
      </c>
    </row>
    <row r="500" spans="2:4" x14ac:dyDescent="0.25">
      <c r="B500" s="12">
        <v>41918</v>
      </c>
      <c r="C500" s="18">
        <v>24.639999</v>
      </c>
      <c r="D500" s="158">
        <f t="shared" si="16"/>
        <v>-6.4516131633715057E-3</v>
      </c>
    </row>
    <row r="501" spans="2:4" x14ac:dyDescent="0.25">
      <c r="B501" s="12">
        <v>41911</v>
      </c>
      <c r="C501" s="18">
        <v>24.799999</v>
      </c>
      <c r="D501" s="158">
        <f t="shared" si="16"/>
        <v>-6.4150981132075513E-2</v>
      </c>
    </row>
    <row r="502" spans="2:4" x14ac:dyDescent="0.25">
      <c r="B502" s="12">
        <v>41904</v>
      </c>
      <c r="C502" s="18">
        <v>26.5</v>
      </c>
      <c r="D502" s="158">
        <f t="shared" si="16"/>
        <v>-2.0694716211925979E-2</v>
      </c>
    </row>
    <row r="503" spans="2:4" x14ac:dyDescent="0.25">
      <c r="B503" s="12">
        <v>41897</v>
      </c>
      <c r="C503" s="18">
        <v>27.059999000000001</v>
      </c>
      <c r="D503" s="158">
        <f t="shared" si="16"/>
        <v>-2.4864900900900877E-2</v>
      </c>
    </row>
    <row r="504" spans="2:4" x14ac:dyDescent="0.25">
      <c r="B504" s="12">
        <v>41890</v>
      </c>
      <c r="C504" s="18">
        <v>27.75</v>
      </c>
      <c r="D504" s="158">
        <f t="shared" si="16"/>
        <v>-1.2806865428428904E-2</v>
      </c>
    </row>
    <row r="505" spans="2:4" x14ac:dyDescent="0.25">
      <c r="B505" s="12">
        <v>41883</v>
      </c>
      <c r="C505" s="18">
        <v>28.110001</v>
      </c>
      <c r="D505" s="158">
        <f t="shared" si="16"/>
        <v>-8.8152324113105474E-3</v>
      </c>
    </row>
    <row r="506" spans="2:4" x14ac:dyDescent="0.25">
      <c r="B506" s="12">
        <v>41876</v>
      </c>
      <c r="C506" s="18">
        <v>28.360001</v>
      </c>
      <c r="D506" s="158">
        <f t="shared" si="16"/>
        <v>-2.4759250343878936E-2</v>
      </c>
    </row>
    <row r="507" spans="2:4" x14ac:dyDescent="0.25">
      <c r="B507" s="12">
        <v>41869</v>
      </c>
      <c r="C507" s="18">
        <v>29.08</v>
      </c>
      <c r="D507" s="158">
        <f t="shared" si="16"/>
        <v>-3.0853616729518141E-3</v>
      </c>
    </row>
    <row r="508" spans="2:4" x14ac:dyDescent="0.25">
      <c r="B508" s="12">
        <v>41862</v>
      </c>
      <c r="C508" s="18">
        <v>29.17</v>
      </c>
      <c r="D508" s="158">
        <f t="shared" si="16"/>
        <v>-1.1521518129447683E-2</v>
      </c>
    </row>
    <row r="509" spans="2:4" x14ac:dyDescent="0.25">
      <c r="B509" s="12">
        <v>41855</v>
      </c>
      <c r="C509" s="18">
        <v>29.51</v>
      </c>
      <c r="D509" s="158">
        <f t="shared" si="16"/>
        <v>-8.7789742676336435E-2</v>
      </c>
    </row>
    <row r="510" spans="2:4" x14ac:dyDescent="0.25">
      <c r="B510" s="12">
        <v>41848</v>
      </c>
      <c r="C510" s="18">
        <v>32.349997999999999</v>
      </c>
      <c r="D510" s="158">
        <f t="shared" si="16"/>
        <v>-1.5220701078885956E-2</v>
      </c>
    </row>
    <row r="511" spans="2:4" x14ac:dyDescent="0.25">
      <c r="B511" s="12">
        <v>41841</v>
      </c>
      <c r="C511" s="18">
        <v>32.849997999999999</v>
      </c>
      <c r="D511" s="158">
        <f t="shared" si="16"/>
        <v>8.5968068774946449E-3</v>
      </c>
    </row>
    <row r="512" spans="2:4" x14ac:dyDescent="0.25">
      <c r="B512" s="12">
        <v>41834</v>
      </c>
      <c r="C512" s="18">
        <v>32.57</v>
      </c>
      <c r="D512" s="158">
        <f t="shared" si="16"/>
        <v>-1.2731190498260547E-2</v>
      </c>
    </row>
    <row r="513" spans="2:4" x14ac:dyDescent="0.25">
      <c r="B513" s="12">
        <v>41827</v>
      </c>
      <c r="C513" s="18">
        <v>32.990001999999997</v>
      </c>
      <c r="D513" s="158">
        <f t="shared" si="16"/>
        <v>-0.10450591748099913</v>
      </c>
    </row>
    <row r="514" spans="2:4" x14ac:dyDescent="0.25">
      <c r="B514" s="12">
        <v>41820</v>
      </c>
      <c r="C514" s="18">
        <v>36.840000000000003</v>
      </c>
      <c r="D514" s="158">
        <f t="shared" si="16"/>
        <v>4.4810042246741011E-2</v>
      </c>
    </row>
    <row r="515" spans="2:4" x14ac:dyDescent="0.25">
      <c r="B515" s="12">
        <v>41813</v>
      </c>
      <c r="C515" s="18">
        <v>35.259998000000003</v>
      </c>
      <c r="D515" s="158">
        <f t="shared" ref="D515:D578" si="17">C515/C516-1</f>
        <v>5.0655451410743568E-2</v>
      </c>
    </row>
    <row r="516" spans="2:4" x14ac:dyDescent="0.25">
      <c r="B516" s="12">
        <v>41806</v>
      </c>
      <c r="C516" s="18">
        <v>33.560001</v>
      </c>
      <c r="D516" s="158">
        <f t="shared" si="17"/>
        <v>8.1105434631858486E-3</v>
      </c>
    </row>
    <row r="517" spans="2:4" x14ac:dyDescent="0.25">
      <c r="B517" s="12">
        <v>41799</v>
      </c>
      <c r="C517" s="18">
        <v>33.290000999999997</v>
      </c>
      <c r="D517" s="158">
        <f t="shared" si="17"/>
        <v>2.2734317134694759E-2</v>
      </c>
    </row>
    <row r="518" spans="2:4" x14ac:dyDescent="0.25">
      <c r="B518" s="12">
        <v>41792</v>
      </c>
      <c r="C518" s="18">
        <v>32.549999</v>
      </c>
      <c r="D518" s="158">
        <f t="shared" si="17"/>
        <v>-5.5700665630964208E-2</v>
      </c>
    </row>
    <row r="519" spans="2:4" x14ac:dyDescent="0.25">
      <c r="B519" s="12">
        <v>41785</v>
      </c>
      <c r="C519" s="18">
        <v>34.470001000000003</v>
      </c>
      <c r="D519" s="158">
        <f t="shared" si="17"/>
        <v>1.7114252496732263E-2</v>
      </c>
    </row>
    <row r="520" spans="2:4" x14ac:dyDescent="0.25">
      <c r="B520" s="12">
        <v>41778</v>
      </c>
      <c r="C520" s="18">
        <v>33.889999000000003</v>
      </c>
      <c r="D520" s="158">
        <f t="shared" si="17"/>
        <v>5.1504778156996833E-2</v>
      </c>
    </row>
    <row r="521" spans="2:4" x14ac:dyDescent="0.25">
      <c r="B521" s="12">
        <v>41771</v>
      </c>
      <c r="C521" s="18">
        <v>32.229999999999997</v>
      </c>
      <c r="D521" s="158">
        <f t="shared" si="17"/>
        <v>-3.7910447761194122E-2</v>
      </c>
    </row>
    <row r="522" spans="2:4" x14ac:dyDescent="0.25">
      <c r="B522" s="12">
        <v>41764</v>
      </c>
      <c r="C522" s="18">
        <v>33.5</v>
      </c>
      <c r="D522" s="158">
        <f t="shared" si="17"/>
        <v>-8.0932809850951748E-2</v>
      </c>
    </row>
    <row r="523" spans="2:4" x14ac:dyDescent="0.25">
      <c r="B523" s="12">
        <v>41757</v>
      </c>
      <c r="C523" s="18">
        <v>36.450001</v>
      </c>
      <c r="D523" s="158">
        <f t="shared" si="17"/>
        <v>2.4451909811584516E-2</v>
      </c>
    </row>
    <row r="524" spans="2:4" x14ac:dyDescent="0.25">
      <c r="B524" s="12">
        <v>41750</v>
      </c>
      <c r="C524" s="18">
        <v>35.580002</v>
      </c>
      <c r="D524" s="158">
        <f t="shared" si="17"/>
        <v>-4.3033835395373865E-2</v>
      </c>
    </row>
    <row r="525" spans="2:4" x14ac:dyDescent="0.25">
      <c r="B525" s="12">
        <v>41743</v>
      </c>
      <c r="C525" s="18">
        <v>37.18</v>
      </c>
      <c r="D525" s="158">
        <f t="shared" si="17"/>
        <v>4.2624789680314246E-2</v>
      </c>
    </row>
    <row r="526" spans="2:4" x14ac:dyDescent="0.25">
      <c r="B526" s="12">
        <v>41736</v>
      </c>
      <c r="C526" s="18">
        <v>35.659999999999997</v>
      </c>
      <c r="D526" s="158">
        <f t="shared" si="17"/>
        <v>-4.0107723278184571E-2</v>
      </c>
    </row>
    <row r="527" spans="2:4" x14ac:dyDescent="0.25">
      <c r="B527" s="12">
        <v>41729</v>
      </c>
      <c r="C527" s="18">
        <v>37.150002000000001</v>
      </c>
      <c r="D527" s="158">
        <f t="shared" si="17"/>
        <v>-8.2754139956063844E-3</v>
      </c>
    </row>
    <row r="528" spans="2:4" x14ac:dyDescent="0.25">
      <c r="B528" s="12">
        <v>41722</v>
      </c>
      <c r="C528" s="18">
        <v>37.459999000000003</v>
      </c>
      <c r="D528" s="158">
        <f t="shared" si="17"/>
        <v>-6.3734044675533341E-2</v>
      </c>
    </row>
    <row r="529" spans="2:4" x14ac:dyDescent="0.25">
      <c r="B529" s="12">
        <v>41715</v>
      </c>
      <c r="C529" s="18">
        <v>40.009998000000003</v>
      </c>
      <c r="D529" s="158">
        <f t="shared" si="17"/>
        <v>-3.1234891797454978E-2</v>
      </c>
    </row>
    <row r="530" spans="2:4" x14ac:dyDescent="0.25">
      <c r="B530" s="12">
        <v>41708</v>
      </c>
      <c r="C530" s="18">
        <v>41.299999</v>
      </c>
      <c r="D530" s="158">
        <f t="shared" si="17"/>
        <v>-6.9610274152067553E-2</v>
      </c>
    </row>
    <row r="531" spans="2:4" x14ac:dyDescent="0.25">
      <c r="B531" s="12">
        <v>41701</v>
      </c>
      <c r="C531" s="18">
        <v>44.389999000000003</v>
      </c>
      <c r="D531" s="158">
        <f t="shared" si="17"/>
        <v>3.4249791903531834E-2</v>
      </c>
    </row>
    <row r="532" spans="2:4" x14ac:dyDescent="0.25">
      <c r="B532" s="12">
        <v>41694</v>
      </c>
      <c r="C532" s="18">
        <v>42.919998</v>
      </c>
      <c r="D532" s="158">
        <f t="shared" si="17"/>
        <v>1.5377288857345572E-2</v>
      </c>
    </row>
    <row r="533" spans="2:4" x14ac:dyDescent="0.25">
      <c r="B533" s="12">
        <v>41687</v>
      </c>
      <c r="C533" s="18">
        <v>42.27</v>
      </c>
      <c r="D533" s="158">
        <f t="shared" si="17"/>
        <v>-8.2120837215410303E-3</v>
      </c>
    </row>
    <row r="534" spans="2:4" x14ac:dyDescent="0.25">
      <c r="B534" s="12">
        <v>41680</v>
      </c>
      <c r="C534" s="18">
        <v>42.619999</v>
      </c>
      <c r="D534" s="158">
        <f t="shared" si="17"/>
        <v>4.103566294664529E-2</v>
      </c>
    </row>
    <row r="535" spans="2:4" x14ac:dyDescent="0.25">
      <c r="B535" s="12">
        <v>41673</v>
      </c>
      <c r="C535" s="18">
        <v>40.939999</v>
      </c>
      <c r="D535" s="158">
        <f t="shared" si="17"/>
        <v>-1.2198828387467442E-3</v>
      </c>
    </row>
    <row r="536" spans="2:4" x14ac:dyDescent="0.25">
      <c r="B536" s="12">
        <v>41666</v>
      </c>
      <c r="C536" s="18">
        <v>40.990001999999997</v>
      </c>
      <c r="D536" s="158">
        <f t="shared" si="17"/>
        <v>7.3036673480715297E-2</v>
      </c>
    </row>
    <row r="537" spans="2:4" x14ac:dyDescent="0.25">
      <c r="B537" s="12">
        <v>41659</v>
      </c>
      <c r="C537" s="18">
        <v>38.200001</v>
      </c>
      <c r="D537" s="158">
        <f t="shared" si="17"/>
        <v>-0.15054480430187234</v>
      </c>
    </row>
    <row r="538" spans="2:4" x14ac:dyDescent="0.25">
      <c r="B538" s="12">
        <v>41652</v>
      </c>
      <c r="C538" s="18">
        <v>44.970001000000003</v>
      </c>
      <c r="D538" s="158">
        <f t="shared" si="17"/>
        <v>4.5570869359259136E-2</v>
      </c>
    </row>
    <row r="539" spans="2:4" x14ac:dyDescent="0.25">
      <c r="B539" s="12">
        <v>41645</v>
      </c>
      <c r="C539" s="18">
        <v>43.009998000000003</v>
      </c>
      <c r="D539" s="158">
        <f t="shared" si="17"/>
        <v>8.528884468107889E-2</v>
      </c>
    </row>
    <row r="540" spans="2:4" x14ac:dyDescent="0.25">
      <c r="B540" s="12">
        <v>41638</v>
      </c>
      <c r="C540" s="18">
        <v>39.630001</v>
      </c>
      <c r="D540" s="158">
        <f t="shared" si="17"/>
        <v>1.7981017210377592E-2</v>
      </c>
    </row>
    <row r="541" spans="2:4" x14ac:dyDescent="0.25">
      <c r="B541" s="12">
        <v>41631</v>
      </c>
      <c r="C541" s="18">
        <v>38.93</v>
      </c>
      <c r="D541" s="158">
        <f t="shared" si="17"/>
        <v>2.8533739948942705E-2</v>
      </c>
    </row>
    <row r="542" spans="2:4" x14ac:dyDescent="0.25">
      <c r="B542" s="12">
        <v>41624</v>
      </c>
      <c r="C542" s="18">
        <v>37.849997999999999</v>
      </c>
      <c r="D542" s="158">
        <f t="shared" si="17"/>
        <v>5.2857517691906608E-4</v>
      </c>
    </row>
    <row r="543" spans="2:4" x14ac:dyDescent="0.25">
      <c r="B543" s="12">
        <v>41617</v>
      </c>
      <c r="C543" s="18">
        <v>37.830002</v>
      </c>
      <c r="D543" s="158">
        <f t="shared" si="17"/>
        <v>2.8827903181941616E-2</v>
      </c>
    </row>
    <row r="544" spans="2:4" x14ac:dyDescent="0.25">
      <c r="B544" s="12">
        <v>41610</v>
      </c>
      <c r="C544" s="18">
        <v>36.770000000000003</v>
      </c>
      <c r="D544" s="158">
        <f t="shared" si="17"/>
        <v>3.3155380724922745E-2</v>
      </c>
    </row>
    <row r="545" spans="2:4" x14ac:dyDescent="0.25">
      <c r="B545" s="12">
        <v>41603</v>
      </c>
      <c r="C545" s="18">
        <v>35.590000000000003</v>
      </c>
      <c r="D545" s="158">
        <f t="shared" si="17"/>
        <v>3.1594202898550749E-2</v>
      </c>
    </row>
    <row r="546" spans="2:4" x14ac:dyDescent="0.25">
      <c r="B546" s="12">
        <v>41596</v>
      </c>
      <c r="C546" s="18">
        <v>34.5</v>
      </c>
      <c r="D546" s="158">
        <f t="shared" si="17"/>
        <v>-1.0894523770225817E-2</v>
      </c>
    </row>
    <row r="547" spans="2:4" x14ac:dyDescent="0.25">
      <c r="B547" s="12">
        <v>41589</v>
      </c>
      <c r="C547" s="18">
        <v>34.880001</v>
      </c>
      <c r="D547" s="158">
        <f t="shared" si="17"/>
        <v>1.988304035429711E-2</v>
      </c>
    </row>
    <row r="548" spans="2:4" x14ac:dyDescent="0.25">
      <c r="B548" s="12">
        <v>41582</v>
      </c>
      <c r="C548" s="18">
        <v>34.200001</v>
      </c>
      <c r="D548" s="158">
        <f t="shared" si="17"/>
        <v>2.4258820732519171E-2</v>
      </c>
    </row>
    <row r="549" spans="2:4" x14ac:dyDescent="0.25">
      <c r="B549" s="12">
        <v>41575</v>
      </c>
      <c r="C549" s="18">
        <v>33.389999000000003</v>
      </c>
      <c r="D549" s="158">
        <f t="shared" si="17"/>
        <v>-2.7097931235431139E-2</v>
      </c>
    </row>
    <row r="550" spans="2:4" x14ac:dyDescent="0.25">
      <c r="B550" s="12">
        <v>41568</v>
      </c>
      <c r="C550" s="18">
        <v>34.32</v>
      </c>
      <c r="D550" s="158">
        <f t="shared" si="17"/>
        <v>-5.9983514652616643E-2</v>
      </c>
    </row>
    <row r="551" spans="2:4" x14ac:dyDescent="0.25">
      <c r="B551" s="12">
        <v>41561</v>
      </c>
      <c r="C551" s="18">
        <v>36.509998000000003</v>
      </c>
      <c r="D551" s="158">
        <f t="shared" si="17"/>
        <v>7.5721834876895544E-2</v>
      </c>
    </row>
    <row r="552" spans="2:4" x14ac:dyDescent="0.25">
      <c r="B552" s="12">
        <v>41554</v>
      </c>
      <c r="C552" s="18">
        <v>33.939999</v>
      </c>
      <c r="D552" s="158">
        <f t="shared" si="17"/>
        <v>3.1924598112635927E-2</v>
      </c>
    </row>
    <row r="553" spans="2:4" x14ac:dyDescent="0.25">
      <c r="B553" s="12">
        <v>41547</v>
      </c>
      <c r="C553" s="18">
        <v>32.889999000000003</v>
      </c>
      <c r="D553" s="158">
        <f t="shared" si="17"/>
        <v>4.082275316455708E-2</v>
      </c>
    </row>
    <row r="554" spans="2:4" x14ac:dyDescent="0.25">
      <c r="B554" s="12">
        <v>41540</v>
      </c>
      <c r="C554" s="18">
        <v>31.6</v>
      </c>
      <c r="D554" s="158">
        <f t="shared" si="17"/>
        <v>2.3979227998080832E-2</v>
      </c>
    </row>
    <row r="555" spans="2:4" x14ac:dyDescent="0.25">
      <c r="B555" s="12">
        <v>41533</v>
      </c>
      <c r="C555" s="18">
        <v>30.860001</v>
      </c>
      <c r="D555" s="158">
        <f t="shared" si="17"/>
        <v>-2.2631425800193616E-3</v>
      </c>
    </row>
    <row r="556" spans="2:4" x14ac:dyDescent="0.25">
      <c r="B556" s="12">
        <v>41526</v>
      </c>
      <c r="C556" s="18">
        <v>30.93</v>
      </c>
      <c r="D556" s="158">
        <f t="shared" si="17"/>
        <v>7.6200417536534504E-2</v>
      </c>
    </row>
    <row r="557" spans="2:4" x14ac:dyDescent="0.25">
      <c r="B557" s="12">
        <v>41519</v>
      </c>
      <c r="C557" s="18">
        <v>28.74</v>
      </c>
      <c r="D557" s="158">
        <f t="shared" si="17"/>
        <v>5.7006213423824503E-2</v>
      </c>
    </row>
    <row r="558" spans="2:4" x14ac:dyDescent="0.25">
      <c r="B558" s="12">
        <v>41512</v>
      </c>
      <c r="C558" s="18">
        <v>27.190000999999999</v>
      </c>
      <c r="D558" s="158">
        <f t="shared" si="17"/>
        <v>-4.0292309168217244E-3</v>
      </c>
    </row>
    <row r="559" spans="2:4" x14ac:dyDescent="0.25">
      <c r="B559" s="12">
        <v>41505</v>
      </c>
      <c r="C559" s="18">
        <v>27.299999</v>
      </c>
      <c r="D559" s="158">
        <f t="shared" si="17"/>
        <v>1.8656717114056587E-2</v>
      </c>
    </row>
    <row r="560" spans="2:4" x14ac:dyDescent="0.25">
      <c r="B560" s="12">
        <v>41498</v>
      </c>
      <c r="C560" s="18">
        <v>26.799999</v>
      </c>
      <c r="D560" s="158">
        <f t="shared" si="17"/>
        <v>1.6691881005619136E-2</v>
      </c>
    </row>
    <row r="561" spans="2:4" x14ac:dyDescent="0.25">
      <c r="B561" s="12">
        <v>41491</v>
      </c>
      <c r="C561" s="18">
        <v>26.360001</v>
      </c>
      <c r="D561" s="158">
        <f t="shared" si="17"/>
        <v>6.4910268617401901E-3</v>
      </c>
    </row>
    <row r="562" spans="2:4" x14ac:dyDescent="0.25">
      <c r="B562" s="12">
        <v>41484</v>
      </c>
      <c r="C562" s="18">
        <v>26.190000999999999</v>
      </c>
      <c r="D562" s="158">
        <f t="shared" si="17"/>
        <v>0.10180904501472443</v>
      </c>
    </row>
    <row r="563" spans="2:4" x14ac:dyDescent="0.25">
      <c r="B563" s="12">
        <v>41477</v>
      </c>
      <c r="C563" s="18">
        <v>23.77</v>
      </c>
      <c r="D563" s="158">
        <f t="shared" si="17"/>
        <v>-2.502046862266083E-2</v>
      </c>
    </row>
    <row r="564" spans="2:4" x14ac:dyDescent="0.25">
      <c r="B564" s="12">
        <v>41470</v>
      </c>
      <c r="C564" s="18">
        <v>24.379999000000002</v>
      </c>
      <c r="D564" s="158">
        <f t="shared" si="17"/>
        <v>5.4954476202748737E-2</v>
      </c>
    </row>
    <row r="565" spans="2:4" x14ac:dyDescent="0.25">
      <c r="B565" s="12">
        <v>41463</v>
      </c>
      <c r="C565" s="18">
        <v>23.110001</v>
      </c>
      <c r="D565" s="158">
        <f t="shared" si="17"/>
        <v>2.6654864504664477E-2</v>
      </c>
    </row>
    <row r="566" spans="2:4" x14ac:dyDescent="0.25">
      <c r="B566" s="12">
        <v>41456</v>
      </c>
      <c r="C566" s="18">
        <v>22.51</v>
      </c>
      <c r="D566" s="158">
        <f t="shared" si="17"/>
        <v>6.7083628484632118E-3</v>
      </c>
    </row>
    <row r="567" spans="2:4" x14ac:dyDescent="0.25">
      <c r="B567" s="12">
        <v>41449</v>
      </c>
      <c r="C567" s="18">
        <v>22.360001</v>
      </c>
      <c r="D567" s="158">
        <f t="shared" si="17"/>
        <v>-5.7803023566028733E-3</v>
      </c>
    </row>
    <row r="568" spans="2:4" x14ac:dyDescent="0.25">
      <c r="B568" s="12">
        <v>41442</v>
      </c>
      <c r="C568" s="18">
        <v>22.49</v>
      </c>
      <c r="D568" s="158">
        <f t="shared" si="17"/>
        <v>-6.6804979253112129E-2</v>
      </c>
    </row>
    <row r="569" spans="2:4" x14ac:dyDescent="0.25">
      <c r="B569" s="12">
        <v>41435</v>
      </c>
      <c r="C569" s="18">
        <v>24.1</v>
      </c>
      <c r="D569" s="158">
        <f t="shared" si="17"/>
        <v>-9.4533497739415218E-3</v>
      </c>
    </row>
    <row r="570" spans="2:4" x14ac:dyDescent="0.25">
      <c r="B570" s="12">
        <v>41428</v>
      </c>
      <c r="C570" s="18">
        <v>24.33</v>
      </c>
      <c r="D570" s="158">
        <f t="shared" si="17"/>
        <v>2.3128636537904201E-2</v>
      </c>
    </row>
    <row r="571" spans="2:4" x14ac:dyDescent="0.25">
      <c r="B571" s="12">
        <v>41421</v>
      </c>
      <c r="C571" s="18">
        <v>23.780000999999999</v>
      </c>
      <c r="D571" s="158">
        <f t="shared" si="17"/>
        <v>2.4999998922413669E-2</v>
      </c>
    </row>
    <row r="572" spans="2:4" x14ac:dyDescent="0.25">
      <c r="B572" s="12">
        <v>41414</v>
      </c>
      <c r="C572" s="18">
        <v>23.200001</v>
      </c>
      <c r="D572" s="158">
        <f t="shared" si="17"/>
        <v>-3.3735901707621863E-2</v>
      </c>
    </row>
    <row r="573" spans="2:4" x14ac:dyDescent="0.25">
      <c r="B573" s="12">
        <v>41407</v>
      </c>
      <c r="C573" s="18">
        <v>24.01</v>
      </c>
      <c r="D573" s="158">
        <f t="shared" si="17"/>
        <v>-3.2634971796937862E-2</v>
      </c>
    </row>
    <row r="574" spans="2:4" x14ac:dyDescent="0.25">
      <c r="B574" s="12">
        <v>41400</v>
      </c>
      <c r="C574" s="18">
        <v>24.82</v>
      </c>
      <c r="D574" s="158">
        <f t="shared" si="17"/>
        <v>2.8282828282828465E-3</v>
      </c>
    </row>
    <row r="575" spans="2:4" x14ac:dyDescent="0.25">
      <c r="B575" s="12">
        <v>41393</v>
      </c>
      <c r="C575" s="18">
        <v>24.75</v>
      </c>
      <c r="D575" s="158">
        <f t="shared" si="17"/>
        <v>1.977750309023496E-2</v>
      </c>
    </row>
    <row r="576" spans="2:4" x14ac:dyDescent="0.25">
      <c r="B576" s="12">
        <v>41386</v>
      </c>
      <c r="C576" s="18">
        <v>24.27</v>
      </c>
      <c r="D576" s="158">
        <f t="shared" si="17"/>
        <v>7.4844995571302197E-2</v>
      </c>
    </row>
    <row r="577" spans="2:4" x14ac:dyDescent="0.25">
      <c r="B577" s="12">
        <v>41379</v>
      </c>
      <c r="C577" s="18">
        <v>22.58</v>
      </c>
      <c r="D577" s="158">
        <f t="shared" si="17"/>
        <v>-4.3220338983050999E-2</v>
      </c>
    </row>
    <row r="578" spans="2:4" x14ac:dyDescent="0.25">
      <c r="B578" s="12">
        <v>41372</v>
      </c>
      <c r="C578" s="18">
        <v>23.6</v>
      </c>
      <c r="D578" s="158">
        <f t="shared" si="17"/>
        <v>8.2072493446698536E-2</v>
      </c>
    </row>
    <row r="579" spans="2:4" x14ac:dyDescent="0.25">
      <c r="B579" s="12">
        <v>41365</v>
      </c>
      <c r="C579" s="18">
        <v>21.809999000000001</v>
      </c>
      <c r="D579" s="158">
        <f t="shared" ref="D579:D642" si="18">C579/C580-1</f>
        <v>-6.595293361884369E-2</v>
      </c>
    </row>
    <row r="580" spans="2:4" x14ac:dyDescent="0.25">
      <c r="B580" s="12">
        <v>41358</v>
      </c>
      <c r="C580" s="18">
        <v>23.35</v>
      </c>
      <c r="D580" s="158">
        <f t="shared" si="18"/>
        <v>6.0881417537482996E-2</v>
      </c>
    </row>
    <row r="581" spans="2:4" x14ac:dyDescent="0.25">
      <c r="B581" s="12">
        <v>41351</v>
      </c>
      <c r="C581" s="18">
        <v>22.01</v>
      </c>
      <c r="D581" s="158">
        <f t="shared" si="18"/>
        <v>7.1046280829502706E-2</v>
      </c>
    </row>
    <row r="582" spans="2:4" x14ac:dyDescent="0.25">
      <c r="B582" s="12">
        <v>41344</v>
      </c>
      <c r="C582" s="18">
        <v>20.549999</v>
      </c>
      <c r="D582" s="158">
        <f t="shared" si="18"/>
        <v>-1.2968347742555286E-2</v>
      </c>
    </row>
    <row r="583" spans="2:4" x14ac:dyDescent="0.25">
      <c r="B583" s="12">
        <v>41337</v>
      </c>
      <c r="C583" s="18">
        <v>20.82</v>
      </c>
      <c r="D583" s="158">
        <f t="shared" si="18"/>
        <v>7.3749410714255337E-2</v>
      </c>
    </row>
    <row r="584" spans="2:4" x14ac:dyDescent="0.25">
      <c r="B584" s="12">
        <v>41330</v>
      </c>
      <c r="C584" s="18">
        <v>19.389999</v>
      </c>
      <c r="D584" s="158">
        <f t="shared" si="18"/>
        <v>1.8917392594987259E-2</v>
      </c>
    </row>
    <row r="585" spans="2:4" x14ac:dyDescent="0.25">
      <c r="B585" s="12">
        <v>41323</v>
      </c>
      <c r="C585" s="18">
        <v>19.030000999999999</v>
      </c>
      <c r="D585" s="158">
        <f t="shared" si="18"/>
        <v>-8.4215587862579988E-2</v>
      </c>
    </row>
    <row r="586" spans="2:4" x14ac:dyDescent="0.25">
      <c r="B586" s="12">
        <v>41316</v>
      </c>
      <c r="C586" s="18">
        <v>20.780000999999999</v>
      </c>
      <c r="D586" s="158">
        <f t="shared" si="18"/>
        <v>-4.78917647457755E-3</v>
      </c>
    </row>
    <row r="587" spans="2:4" x14ac:dyDescent="0.25">
      <c r="B587" s="12">
        <v>41309</v>
      </c>
      <c r="C587" s="18">
        <v>20.879999000000002</v>
      </c>
      <c r="D587" s="158">
        <f t="shared" si="18"/>
        <v>-7.1327623807529994E-3</v>
      </c>
    </row>
    <row r="588" spans="2:4" x14ac:dyDescent="0.25">
      <c r="B588" s="12">
        <v>41302</v>
      </c>
      <c r="C588" s="18">
        <v>21.030000999999999</v>
      </c>
      <c r="D588" s="158">
        <f t="shared" si="18"/>
        <v>3.1388034889064942E-2</v>
      </c>
    </row>
    <row r="589" spans="2:4" x14ac:dyDescent="0.25">
      <c r="B589" s="12">
        <v>41295</v>
      </c>
      <c r="C589" s="18">
        <v>20.389999</v>
      </c>
      <c r="D589" s="158">
        <f t="shared" si="18"/>
        <v>3.2928014184397281E-2</v>
      </c>
    </row>
    <row r="590" spans="2:4" x14ac:dyDescent="0.25">
      <c r="B590" s="12">
        <v>41288</v>
      </c>
      <c r="C590" s="18">
        <v>19.739999999999998</v>
      </c>
      <c r="D590" s="158">
        <f t="shared" si="18"/>
        <v>5.6179718770480447E-2</v>
      </c>
    </row>
    <row r="591" spans="2:4" x14ac:dyDescent="0.25">
      <c r="B591" s="12">
        <v>41281</v>
      </c>
      <c r="C591" s="18">
        <v>18.690000999999999</v>
      </c>
      <c r="D591" s="158">
        <f t="shared" si="18"/>
        <v>2.6923075443787026E-2</v>
      </c>
    </row>
    <row r="592" spans="2:4" x14ac:dyDescent="0.25">
      <c r="B592" s="12">
        <v>41274</v>
      </c>
      <c r="C592" s="18">
        <v>18.200001</v>
      </c>
      <c r="D592" s="158">
        <f t="shared" si="18"/>
        <v>0.1193112546125461</v>
      </c>
    </row>
    <row r="593" spans="2:4" x14ac:dyDescent="0.25">
      <c r="B593" s="12">
        <v>41267</v>
      </c>
      <c r="C593" s="18">
        <v>16.260000000000002</v>
      </c>
      <c r="D593" s="158">
        <f t="shared" si="18"/>
        <v>-8.5365853658534441E-3</v>
      </c>
    </row>
    <row r="594" spans="2:4" x14ac:dyDescent="0.25">
      <c r="B594" s="12">
        <v>41260</v>
      </c>
      <c r="C594" s="18">
        <v>16.399999999999999</v>
      </c>
      <c r="D594" s="158">
        <f t="shared" si="18"/>
        <v>-2.147971360381884E-2</v>
      </c>
    </row>
    <row r="595" spans="2:4" x14ac:dyDescent="0.25">
      <c r="B595" s="12">
        <v>41253</v>
      </c>
      <c r="C595" s="18">
        <v>16.760000000000002</v>
      </c>
      <c r="D595" s="158">
        <f t="shared" si="18"/>
        <v>0.10773298083278249</v>
      </c>
    </row>
    <row r="596" spans="2:4" x14ac:dyDescent="0.25">
      <c r="B596" s="12">
        <v>41246</v>
      </c>
      <c r="C596" s="18">
        <v>15.13</v>
      </c>
      <c r="D596" s="158">
        <f t="shared" si="18"/>
        <v>-8.5190039318479016E-3</v>
      </c>
    </row>
    <row r="597" spans="2:4" x14ac:dyDescent="0.25">
      <c r="B597" s="12">
        <v>41239</v>
      </c>
      <c r="C597" s="18">
        <v>15.26</v>
      </c>
      <c r="D597" s="158">
        <f t="shared" si="18"/>
        <v>-1.9620667102681066E-3</v>
      </c>
    </row>
    <row r="598" spans="2:4" x14ac:dyDescent="0.25">
      <c r="B598" s="12">
        <v>41232</v>
      </c>
      <c r="C598" s="18">
        <v>15.29</v>
      </c>
      <c r="D598" s="158">
        <f t="shared" si="18"/>
        <v>0.10556760665220533</v>
      </c>
    </row>
    <row r="599" spans="2:4" x14ac:dyDescent="0.25">
      <c r="B599" s="12">
        <v>41225</v>
      </c>
      <c r="C599" s="18">
        <v>13.83</v>
      </c>
      <c r="D599" s="158">
        <f t="shared" si="18"/>
        <v>-4.6206896551724164E-2</v>
      </c>
    </row>
    <row r="600" spans="2:4" x14ac:dyDescent="0.25">
      <c r="B600" s="12">
        <v>41218</v>
      </c>
      <c r="C600" s="18">
        <v>14.5</v>
      </c>
      <c r="D600" s="158">
        <f t="shared" si="18"/>
        <v>-2.6192075218267385E-2</v>
      </c>
    </row>
    <row r="601" spans="2:4" x14ac:dyDescent="0.25">
      <c r="B601" s="12">
        <v>41211</v>
      </c>
      <c r="C601" s="18">
        <v>14.89</v>
      </c>
      <c r="D601" s="158">
        <f t="shared" si="18"/>
        <v>3.6908077994429078E-2</v>
      </c>
    </row>
    <row r="602" spans="2:4" x14ac:dyDescent="0.25">
      <c r="B602" s="12">
        <v>41204</v>
      </c>
      <c r="C602" s="18">
        <v>14.36</v>
      </c>
      <c r="D602" s="158">
        <f t="shared" si="18"/>
        <v>3.0868628858578662E-2</v>
      </c>
    </row>
    <row r="603" spans="2:4" x14ac:dyDescent="0.25">
      <c r="B603" s="12">
        <v>41197</v>
      </c>
      <c r="C603" s="18">
        <v>13.93</v>
      </c>
      <c r="D603" s="158">
        <f t="shared" si="18"/>
        <v>2.4264705882352855E-2</v>
      </c>
    </row>
    <row r="604" spans="2:4" x14ac:dyDescent="0.25">
      <c r="B604" s="12">
        <v>41190</v>
      </c>
      <c r="C604" s="18">
        <v>13.6</v>
      </c>
      <c r="D604" s="158">
        <f t="shared" si="18"/>
        <v>3.0303030303030276E-2</v>
      </c>
    </row>
    <row r="605" spans="2:4" x14ac:dyDescent="0.25">
      <c r="B605" s="12">
        <v>41183</v>
      </c>
      <c r="C605" s="18">
        <v>13.2</v>
      </c>
      <c r="D605" s="158">
        <f t="shared" si="18"/>
        <v>-2.0771513353115778E-2</v>
      </c>
    </row>
    <row r="606" spans="2:4" x14ac:dyDescent="0.25">
      <c r="B606" s="12">
        <v>41176</v>
      </c>
      <c r="C606" s="18">
        <v>13.48</v>
      </c>
      <c r="D606" s="158">
        <f t="shared" si="18"/>
        <v>5.7254901960784421E-2</v>
      </c>
    </row>
    <row r="607" spans="2:4" x14ac:dyDescent="0.25">
      <c r="B607" s="12">
        <v>41169</v>
      </c>
      <c r="C607" s="18">
        <v>12.75</v>
      </c>
      <c r="D607" s="158">
        <f t="shared" si="18"/>
        <v>-3.041825095057038E-2</v>
      </c>
    </row>
    <row r="608" spans="2:4" x14ac:dyDescent="0.25">
      <c r="B608" s="12">
        <v>41162</v>
      </c>
      <c r="C608" s="18">
        <v>13.15</v>
      </c>
      <c r="D608" s="158">
        <f t="shared" si="18"/>
        <v>6.391585760517815E-2</v>
      </c>
    </row>
    <row r="609" spans="2:4" x14ac:dyDescent="0.25">
      <c r="B609" s="12">
        <v>41155</v>
      </c>
      <c r="C609" s="18">
        <v>12.36</v>
      </c>
      <c r="D609" s="158">
        <f t="shared" si="18"/>
        <v>5.4607508532423132E-2</v>
      </c>
    </row>
    <row r="610" spans="2:4" x14ac:dyDescent="0.25">
      <c r="B610" s="12">
        <v>41148</v>
      </c>
      <c r="C610" s="18">
        <v>11.72</v>
      </c>
      <c r="D610" s="158">
        <f t="shared" si="18"/>
        <v>-1.5126050420168013E-2</v>
      </c>
    </row>
    <row r="611" spans="2:4" x14ac:dyDescent="0.25">
      <c r="B611" s="12">
        <v>41141</v>
      </c>
      <c r="C611" s="18">
        <v>11.9</v>
      </c>
      <c r="D611" s="158">
        <f t="shared" si="18"/>
        <v>2.4096385542168752E-2</v>
      </c>
    </row>
    <row r="612" spans="2:4" x14ac:dyDescent="0.25">
      <c r="B612" s="12">
        <v>41134</v>
      </c>
      <c r="C612" s="18">
        <v>11.62</v>
      </c>
      <c r="D612" s="158">
        <f t="shared" si="18"/>
        <v>0.12815533980582505</v>
      </c>
    </row>
    <row r="613" spans="2:4" x14ac:dyDescent="0.25">
      <c r="B613" s="12">
        <v>41127</v>
      </c>
      <c r="C613" s="18">
        <v>10.3</v>
      </c>
      <c r="D613" s="158">
        <f t="shared" si="18"/>
        <v>9.8039215686276382E-3</v>
      </c>
    </row>
    <row r="614" spans="2:4" x14ac:dyDescent="0.25">
      <c r="B614" s="12">
        <v>41120</v>
      </c>
      <c r="C614" s="18">
        <v>10.199999999999999</v>
      </c>
      <c r="D614" s="158">
        <f t="shared" si="18"/>
        <v>-9.7087378640777766E-3</v>
      </c>
    </row>
    <row r="615" spans="2:4" x14ac:dyDescent="0.25">
      <c r="B615" s="12">
        <v>41113</v>
      </c>
      <c r="C615" s="18">
        <v>10.3</v>
      </c>
      <c r="D615" s="158">
        <f t="shared" si="18"/>
        <v>-4.8309178743960457E-3</v>
      </c>
    </row>
    <row r="616" spans="2:4" x14ac:dyDescent="0.25">
      <c r="B616" s="12">
        <v>41106</v>
      </c>
      <c r="C616" s="18">
        <v>10.35</v>
      </c>
      <c r="D616" s="158">
        <f t="shared" si="18"/>
        <v>0</v>
      </c>
    </row>
    <row r="617" spans="2:4" x14ac:dyDescent="0.25">
      <c r="B617" s="12">
        <v>41099</v>
      </c>
      <c r="C617" s="18">
        <v>10.35</v>
      </c>
      <c r="D617" s="158">
        <f t="shared" si="18"/>
        <v>-4.5202952029520294E-2</v>
      </c>
    </row>
    <row r="618" spans="2:4" x14ac:dyDescent="0.25">
      <c r="B618" s="12">
        <v>41092</v>
      </c>
      <c r="C618" s="18">
        <v>10.84</v>
      </c>
      <c r="D618" s="158">
        <f t="shared" si="18"/>
        <v>-5.902777777777779E-2</v>
      </c>
    </row>
    <row r="619" spans="2:4" x14ac:dyDescent="0.25">
      <c r="B619" s="12">
        <v>41085</v>
      </c>
      <c r="C619" s="18">
        <v>11.52</v>
      </c>
      <c r="D619" s="158">
        <f t="shared" si="18"/>
        <v>-2.5380710659898553E-2</v>
      </c>
    </row>
    <row r="620" spans="2:4" x14ac:dyDescent="0.25">
      <c r="B620" s="12">
        <v>41078</v>
      </c>
      <c r="C620" s="18">
        <v>11.82</v>
      </c>
      <c r="D620" s="158">
        <f t="shared" si="18"/>
        <v>4.3248014121800571E-2</v>
      </c>
    </row>
    <row r="621" spans="2:4" x14ac:dyDescent="0.25">
      <c r="B621" s="12">
        <v>41071</v>
      </c>
      <c r="C621" s="18">
        <v>11.33</v>
      </c>
      <c r="D621" s="158">
        <f t="shared" si="18"/>
        <v>-5.2675585284280957E-2</v>
      </c>
    </row>
    <row r="622" spans="2:4" x14ac:dyDescent="0.25">
      <c r="B622" s="12">
        <v>41064</v>
      </c>
      <c r="C622" s="18">
        <v>11.96</v>
      </c>
      <c r="D622" s="158">
        <f t="shared" si="18"/>
        <v>9.2237442922374679E-2</v>
      </c>
    </row>
    <row r="623" spans="2:4" x14ac:dyDescent="0.25">
      <c r="B623" s="12">
        <v>41057</v>
      </c>
      <c r="C623" s="18">
        <v>10.95</v>
      </c>
      <c r="D623" s="158">
        <f t="shared" si="18"/>
        <v>-9.5041322314049603E-2</v>
      </c>
    </row>
    <row r="624" spans="2:4" x14ac:dyDescent="0.25">
      <c r="B624" s="12">
        <v>41050</v>
      </c>
      <c r="C624" s="18">
        <v>12.1</v>
      </c>
      <c r="D624" s="158">
        <f t="shared" si="18"/>
        <v>3.3167495854062867E-3</v>
      </c>
    </row>
    <row r="625" spans="2:4" x14ac:dyDescent="0.25">
      <c r="B625" s="12">
        <v>41043</v>
      </c>
      <c r="C625" s="18">
        <v>12.06</v>
      </c>
      <c r="D625" s="158">
        <f t="shared" si="18"/>
        <v>-0.16075156576200411</v>
      </c>
    </row>
    <row r="626" spans="2:4" x14ac:dyDescent="0.25">
      <c r="B626" s="12">
        <v>41036</v>
      </c>
      <c r="C626" s="18">
        <v>14.37</v>
      </c>
      <c r="D626" s="158">
        <f t="shared" si="18"/>
        <v>3.3812949640287693E-2</v>
      </c>
    </row>
    <row r="627" spans="2:4" x14ac:dyDescent="0.25">
      <c r="B627" s="12">
        <v>41029</v>
      </c>
      <c r="C627" s="18">
        <v>13.9</v>
      </c>
      <c r="D627" s="158">
        <f t="shared" si="18"/>
        <v>-0.1224747474747474</v>
      </c>
    </row>
    <row r="628" spans="2:4" x14ac:dyDescent="0.25">
      <c r="B628" s="12">
        <v>41022</v>
      </c>
      <c r="C628" s="18">
        <v>15.84</v>
      </c>
      <c r="D628" s="158">
        <f t="shared" si="18"/>
        <v>1.6688061617458283E-2</v>
      </c>
    </row>
    <row r="629" spans="2:4" x14ac:dyDescent="0.25">
      <c r="B629" s="12">
        <v>41015</v>
      </c>
      <c r="C629" s="18">
        <v>15.58</v>
      </c>
      <c r="D629" s="158">
        <f t="shared" si="18"/>
        <v>9.1036414565826451E-2</v>
      </c>
    </row>
    <row r="630" spans="2:4" x14ac:dyDescent="0.25">
      <c r="B630" s="12">
        <v>41008</v>
      </c>
      <c r="C630" s="18">
        <v>14.28</v>
      </c>
      <c r="D630" s="158">
        <f t="shared" si="18"/>
        <v>3.3285094066570098E-2</v>
      </c>
    </row>
    <row r="631" spans="2:4" x14ac:dyDescent="0.25">
      <c r="B631" s="12">
        <v>41001</v>
      </c>
      <c r="C631" s="18">
        <v>13.82</v>
      </c>
      <c r="D631" s="158">
        <f t="shared" si="18"/>
        <v>1.3196480938416411E-2</v>
      </c>
    </row>
    <row r="632" spans="2:4" x14ac:dyDescent="0.25">
      <c r="B632" s="12">
        <v>40994</v>
      </c>
      <c r="C632" s="18">
        <v>13.64</v>
      </c>
      <c r="D632" s="158">
        <f t="shared" si="18"/>
        <v>-6.5549890750181694E-3</v>
      </c>
    </row>
    <row r="633" spans="2:4" x14ac:dyDescent="0.25">
      <c r="B633" s="12">
        <v>40987</v>
      </c>
      <c r="C633" s="18">
        <v>13.73</v>
      </c>
      <c r="D633" s="158">
        <f t="shared" si="18"/>
        <v>7.2886297376095754E-4</v>
      </c>
    </row>
    <row r="634" spans="2:4" x14ac:dyDescent="0.25">
      <c r="B634" s="12">
        <v>40980</v>
      </c>
      <c r="C634" s="18">
        <v>13.72</v>
      </c>
      <c r="D634" s="158">
        <f t="shared" si="18"/>
        <v>4.4935262757044958E-2</v>
      </c>
    </row>
    <row r="635" spans="2:4" x14ac:dyDescent="0.25">
      <c r="B635" s="12">
        <v>40973</v>
      </c>
      <c r="C635" s="18">
        <v>13.13</v>
      </c>
      <c r="D635" s="158">
        <f t="shared" si="18"/>
        <v>-1.9417475728155331E-2</v>
      </c>
    </row>
    <row r="636" spans="2:4" x14ac:dyDescent="0.25">
      <c r="B636" s="12">
        <v>40966</v>
      </c>
      <c r="C636" s="18">
        <v>13.39</v>
      </c>
      <c r="D636" s="158">
        <f t="shared" si="18"/>
        <v>7.5502008032128698E-2</v>
      </c>
    </row>
    <row r="637" spans="2:4" x14ac:dyDescent="0.25">
      <c r="B637" s="12">
        <v>40959</v>
      </c>
      <c r="C637" s="18">
        <v>12.45</v>
      </c>
      <c r="D637" s="158">
        <f t="shared" si="18"/>
        <v>2.3848684210526327E-2</v>
      </c>
    </row>
    <row r="638" spans="2:4" x14ac:dyDescent="0.25">
      <c r="B638" s="12">
        <v>40952</v>
      </c>
      <c r="C638" s="18">
        <v>12.16</v>
      </c>
      <c r="D638" s="158">
        <f t="shared" si="18"/>
        <v>5.4640069384215062E-2</v>
      </c>
    </row>
    <row r="639" spans="2:4" x14ac:dyDescent="0.25">
      <c r="B639" s="12">
        <v>40945</v>
      </c>
      <c r="C639" s="18">
        <v>11.53</v>
      </c>
      <c r="D639" s="158">
        <f t="shared" si="18"/>
        <v>-4.5529801324503349E-2</v>
      </c>
    </row>
    <row r="640" spans="2:4" x14ac:dyDescent="0.25">
      <c r="B640" s="12">
        <v>40938</v>
      </c>
      <c r="C640" s="18">
        <v>12.08</v>
      </c>
      <c r="D640" s="158">
        <f t="shared" si="18"/>
        <v>3.0716723549488067E-2</v>
      </c>
    </row>
    <row r="641" spans="2:4" x14ac:dyDescent="0.25">
      <c r="B641" s="12">
        <v>40931</v>
      </c>
      <c r="C641" s="18">
        <v>11.72</v>
      </c>
      <c r="D641" s="158">
        <f t="shared" si="18"/>
        <v>4.8300536672629679E-2</v>
      </c>
    </row>
    <row r="642" spans="2:4" x14ac:dyDescent="0.25">
      <c r="B642" s="12">
        <v>40924</v>
      </c>
      <c r="C642" s="18">
        <v>11.18</v>
      </c>
      <c r="D642" s="158">
        <f t="shared" si="18"/>
        <v>6.4761904761904798E-2</v>
      </c>
    </row>
    <row r="643" spans="2:4" x14ac:dyDescent="0.25">
      <c r="B643" s="12">
        <v>40917</v>
      </c>
      <c r="C643" s="18">
        <v>10.5</v>
      </c>
      <c r="D643" s="158">
        <f t="shared" ref="D643:D706" si="19">C643/C644-1</f>
        <v>0.10410094637223977</v>
      </c>
    </row>
    <row r="644" spans="2:4" x14ac:dyDescent="0.25">
      <c r="B644" s="12">
        <v>40910</v>
      </c>
      <c r="C644" s="18">
        <v>9.51</v>
      </c>
      <c r="D644" s="158">
        <f t="shared" si="19"/>
        <v>-1.1434511434511352E-2</v>
      </c>
    </row>
    <row r="645" spans="2:4" x14ac:dyDescent="0.25">
      <c r="B645" s="12">
        <v>40903</v>
      </c>
      <c r="C645" s="18">
        <v>9.6199999999999992</v>
      </c>
      <c r="D645" s="158">
        <f t="shared" si="19"/>
        <v>1.3698630136986134E-2</v>
      </c>
    </row>
    <row r="646" spans="2:4" x14ac:dyDescent="0.25">
      <c r="B646" s="12">
        <v>40896</v>
      </c>
      <c r="C646" s="18">
        <v>9.49</v>
      </c>
      <c r="D646" s="158">
        <f t="shared" si="19"/>
        <v>4.4004400440043945E-2</v>
      </c>
    </row>
    <row r="647" spans="2:4" x14ac:dyDescent="0.25">
      <c r="B647" s="12">
        <v>40889</v>
      </c>
      <c r="C647" s="18">
        <v>9.09</v>
      </c>
      <c r="D647" s="158">
        <f t="shared" si="19"/>
        <v>-1.1956521739130421E-2</v>
      </c>
    </row>
    <row r="648" spans="2:4" x14ac:dyDescent="0.25">
      <c r="B648" s="12">
        <v>40882</v>
      </c>
      <c r="C648" s="18">
        <v>9.1999999999999993</v>
      </c>
      <c r="D648" s="158">
        <f t="shared" si="19"/>
        <v>-8.2751744765702906E-2</v>
      </c>
    </row>
    <row r="649" spans="2:4" x14ac:dyDescent="0.25">
      <c r="B649" s="12">
        <v>40875</v>
      </c>
      <c r="C649" s="18">
        <v>10.029999999999999</v>
      </c>
      <c r="D649" s="158">
        <f t="shared" si="19"/>
        <v>0.18979833926453149</v>
      </c>
    </row>
    <row r="650" spans="2:4" x14ac:dyDescent="0.25">
      <c r="B650" s="12">
        <v>40868</v>
      </c>
      <c r="C650" s="18">
        <v>8.43</v>
      </c>
      <c r="D650" s="158">
        <f t="shared" si="19"/>
        <v>-5.2808988764045051E-2</v>
      </c>
    </row>
    <row r="651" spans="2:4" x14ac:dyDescent="0.25">
      <c r="B651" s="12">
        <v>40861</v>
      </c>
      <c r="C651" s="18">
        <v>8.9</v>
      </c>
      <c r="D651" s="158">
        <f t="shared" si="19"/>
        <v>-8.247422680412364E-2</v>
      </c>
    </row>
    <row r="652" spans="2:4" x14ac:dyDescent="0.25">
      <c r="B652" s="12">
        <v>40854</v>
      </c>
      <c r="C652" s="18">
        <v>9.6999999999999993</v>
      </c>
      <c r="D652" s="158">
        <f t="shared" si="19"/>
        <v>-0.17376490630323682</v>
      </c>
    </row>
    <row r="653" spans="2:4" x14ac:dyDescent="0.25">
      <c r="B653" s="12">
        <v>40847</v>
      </c>
      <c r="C653" s="18">
        <v>11.74</v>
      </c>
      <c r="D653" s="158">
        <f t="shared" si="19"/>
        <v>-2.491694352159457E-2</v>
      </c>
    </row>
    <row r="654" spans="2:4" x14ac:dyDescent="0.25">
      <c r="B654" s="12">
        <v>40840</v>
      </c>
      <c r="C654" s="18">
        <v>12.04</v>
      </c>
      <c r="D654" s="158">
        <f t="shared" si="19"/>
        <v>0.19444444444444442</v>
      </c>
    </row>
    <row r="655" spans="2:4" x14ac:dyDescent="0.25">
      <c r="B655" s="12">
        <v>40833</v>
      </c>
      <c r="C655" s="18">
        <v>10.08</v>
      </c>
      <c r="D655" s="158">
        <f t="shared" si="19"/>
        <v>-7.6076993583867991E-2</v>
      </c>
    </row>
    <row r="656" spans="2:4" x14ac:dyDescent="0.25">
      <c r="B656" s="12">
        <v>40826</v>
      </c>
      <c r="C656" s="18">
        <v>10.91</v>
      </c>
      <c r="D656" s="158">
        <f t="shared" si="19"/>
        <v>0.15327695560253685</v>
      </c>
    </row>
    <row r="657" spans="2:4" x14ac:dyDescent="0.25">
      <c r="B657" s="12">
        <v>40819</v>
      </c>
      <c r="C657" s="18">
        <v>9.4600000000000009</v>
      </c>
      <c r="D657" s="158">
        <f t="shared" si="19"/>
        <v>0.13838748495788211</v>
      </c>
    </row>
    <row r="658" spans="2:4" x14ac:dyDescent="0.25">
      <c r="B658" s="12">
        <v>40812</v>
      </c>
      <c r="C658" s="18">
        <v>8.31</v>
      </c>
      <c r="D658" s="158">
        <f t="shared" si="19"/>
        <v>-0.18449460255152106</v>
      </c>
    </row>
    <row r="659" spans="2:4" x14ac:dyDescent="0.25">
      <c r="B659" s="12">
        <v>40805</v>
      </c>
      <c r="C659" s="18">
        <v>10.19</v>
      </c>
      <c r="D659" s="158">
        <f t="shared" si="19"/>
        <v>-0.11468288444830588</v>
      </c>
    </row>
    <row r="660" spans="2:4" x14ac:dyDescent="0.25">
      <c r="B660" s="12">
        <v>40798</v>
      </c>
      <c r="C660" s="18">
        <v>11.51</v>
      </c>
      <c r="D660" s="158">
        <f t="shared" si="19"/>
        <v>-5.0330033003300301E-2</v>
      </c>
    </row>
    <row r="661" spans="2:4" x14ac:dyDescent="0.25">
      <c r="B661" s="12">
        <v>40791</v>
      </c>
      <c r="C661" s="18">
        <v>12.12</v>
      </c>
      <c r="D661" s="158">
        <f t="shared" si="19"/>
        <v>-1.7828200972447417E-2</v>
      </c>
    </row>
    <row r="662" spans="2:4" x14ac:dyDescent="0.25">
      <c r="B662" s="12">
        <v>40784</v>
      </c>
      <c r="C662" s="18">
        <v>12.34</v>
      </c>
      <c r="D662" s="158">
        <f t="shared" si="19"/>
        <v>2.3217247097844007E-2</v>
      </c>
    </row>
    <row r="663" spans="2:4" x14ac:dyDescent="0.25">
      <c r="B663" s="12">
        <v>40777</v>
      </c>
      <c r="C663" s="18">
        <v>12.06</v>
      </c>
      <c r="D663" s="158">
        <f t="shared" si="19"/>
        <v>0</v>
      </c>
    </row>
    <row r="664" spans="2:4" x14ac:dyDescent="0.25">
      <c r="B664" s="12">
        <v>40770</v>
      </c>
      <c r="C664" s="18">
        <v>12.06</v>
      </c>
      <c r="D664" s="158">
        <f t="shared" si="19"/>
        <v>-0.1073279052553664</v>
      </c>
    </row>
    <row r="665" spans="2:4" x14ac:dyDescent="0.25">
      <c r="B665" s="12">
        <v>40763</v>
      </c>
      <c r="C665" s="18">
        <v>13.51</v>
      </c>
      <c r="D665" s="158">
        <f t="shared" si="19"/>
        <v>7.7352472089314173E-2</v>
      </c>
    </row>
    <row r="666" spans="2:4" x14ac:dyDescent="0.25">
      <c r="B666" s="12">
        <v>40756</v>
      </c>
      <c r="C666" s="18">
        <v>12.54</v>
      </c>
      <c r="D666" s="158">
        <f t="shared" si="19"/>
        <v>-0.17118307997356252</v>
      </c>
    </row>
    <row r="667" spans="2:4" x14ac:dyDescent="0.25">
      <c r="B667" s="12">
        <v>40749</v>
      </c>
      <c r="C667" s="18">
        <v>15.13</v>
      </c>
      <c r="D667" s="158">
        <f t="shared" si="19"/>
        <v>-3.8143674507310821E-2</v>
      </c>
    </row>
    <row r="668" spans="2:4" x14ac:dyDescent="0.25">
      <c r="B668" s="12">
        <v>40742</v>
      </c>
      <c r="C668" s="18">
        <v>15.73</v>
      </c>
      <c r="D668" s="158">
        <f t="shared" si="19"/>
        <v>8.7076710435383564E-2</v>
      </c>
    </row>
    <row r="669" spans="2:4" x14ac:dyDescent="0.25">
      <c r="B669" s="12">
        <v>40735</v>
      </c>
      <c r="C669" s="18">
        <v>14.47</v>
      </c>
      <c r="D669" s="158">
        <f t="shared" si="19"/>
        <v>3.5050071530758231E-2</v>
      </c>
    </row>
    <row r="670" spans="2:4" x14ac:dyDescent="0.25">
      <c r="B670" s="12">
        <v>40728</v>
      </c>
      <c r="C670" s="18">
        <v>13.98</v>
      </c>
      <c r="D670" s="158">
        <f t="shared" si="19"/>
        <v>2.8697571743929506E-2</v>
      </c>
    </row>
    <row r="671" spans="2:4" x14ac:dyDescent="0.25">
      <c r="B671" s="12">
        <v>40721</v>
      </c>
      <c r="C671" s="18">
        <v>13.59</v>
      </c>
      <c r="D671" s="158">
        <f t="shared" si="19"/>
        <v>0.18689956331877733</v>
      </c>
    </row>
    <row r="672" spans="2:4" x14ac:dyDescent="0.25">
      <c r="B672" s="12">
        <v>40714</v>
      </c>
      <c r="C672" s="18">
        <v>11.45</v>
      </c>
      <c r="D672" s="158">
        <f t="shared" si="19"/>
        <v>6.909430438842179E-2</v>
      </c>
    </row>
    <row r="673" spans="2:4" x14ac:dyDescent="0.25">
      <c r="B673" s="12">
        <v>40707</v>
      </c>
      <c r="C673" s="18">
        <v>10.71</v>
      </c>
      <c r="D673" s="158">
        <f t="shared" si="19"/>
        <v>2.8818443804034644E-2</v>
      </c>
    </row>
    <row r="674" spans="2:4" x14ac:dyDescent="0.25">
      <c r="B674" s="12">
        <v>40700</v>
      </c>
      <c r="C674" s="18">
        <v>10.41</v>
      </c>
      <c r="D674" s="158">
        <f t="shared" si="19"/>
        <v>-9.0829694323144028E-2</v>
      </c>
    </row>
    <row r="675" spans="2:4" x14ac:dyDescent="0.25">
      <c r="B675" s="12">
        <v>40693</v>
      </c>
      <c r="C675" s="18">
        <v>11.45</v>
      </c>
      <c r="D675" s="158">
        <f t="shared" si="19"/>
        <v>4.5662100456621113E-2</v>
      </c>
    </row>
    <row r="676" spans="2:4" x14ac:dyDescent="0.25">
      <c r="B676" s="12">
        <v>40686</v>
      </c>
      <c r="C676" s="18">
        <v>10.95</v>
      </c>
      <c r="D676" s="158">
        <f t="shared" si="19"/>
        <v>6.2075654704170535E-2</v>
      </c>
    </row>
    <row r="677" spans="2:4" x14ac:dyDescent="0.25">
      <c r="B677" s="12">
        <v>40679</v>
      </c>
      <c r="C677" s="18">
        <v>10.31</v>
      </c>
      <c r="D677" s="158">
        <f t="shared" si="19"/>
        <v>-1.7159199237368861E-2</v>
      </c>
    </row>
    <row r="678" spans="2:4" x14ac:dyDescent="0.25">
      <c r="B678" s="12">
        <v>40672</v>
      </c>
      <c r="C678" s="18">
        <v>10.49</v>
      </c>
      <c r="D678" s="158">
        <f t="shared" si="19"/>
        <v>-1.3170272812794037E-2</v>
      </c>
    </row>
    <row r="679" spans="2:4" x14ac:dyDescent="0.25">
      <c r="B679" s="12">
        <v>40665</v>
      </c>
      <c r="C679" s="18">
        <v>10.63</v>
      </c>
      <c r="D679" s="158">
        <f t="shared" si="19"/>
        <v>-1.024208566107998E-2</v>
      </c>
    </row>
    <row r="680" spans="2:4" x14ac:dyDescent="0.25">
      <c r="B680" s="12">
        <v>40658</v>
      </c>
      <c r="C680" s="18">
        <v>10.74</v>
      </c>
      <c r="D680" s="158">
        <f t="shared" si="19"/>
        <v>7.4000000000000066E-2</v>
      </c>
    </row>
    <row r="681" spans="2:4" x14ac:dyDescent="0.25">
      <c r="B681" s="12">
        <v>40651</v>
      </c>
      <c r="C681" s="18">
        <v>10</v>
      </c>
      <c r="D681" s="158">
        <f t="shared" si="19"/>
        <v>9.1703056768558833E-2</v>
      </c>
    </row>
    <row r="682" spans="2:4" x14ac:dyDescent="0.25">
      <c r="B682" s="12">
        <v>40644</v>
      </c>
      <c r="C682" s="18">
        <v>9.16</v>
      </c>
      <c r="D682" s="158">
        <f t="shared" si="19"/>
        <v>8.7885985748218598E-2</v>
      </c>
    </row>
    <row r="683" spans="2:4" x14ac:dyDescent="0.25">
      <c r="B683" s="12">
        <v>40637</v>
      </c>
      <c r="C683" s="18">
        <v>8.42</v>
      </c>
      <c r="D683" s="158">
        <f t="shared" si="19"/>
        <v>5.1186017478152435E-2</v>
      </c>
    </row>
    <row r="684" spans="2:4" x14ac:dyDescent="0.25">
      <c r="B684" s="12">
        <v>40630</v>
      </c>
      <c r="C684" s="18">
        <v>8.01</v>
      </c>
      <c r="D684" s="158">
        <f t="shared" si="19"/>
        <v>1.9083969465648831E-2</v>
      </c>
    </row>
    <row r="685" spans="2:4" x14ac:dyDescent="0.25">
      <c r="B685" s="12">
        <v>40623</v>
      </c>
      <c r="C685" s="18">
        <v>7.86</v>
      </c>
      <c r="D685" s="158">
        <f t="shared" si="19"/>
        <v>0.14912280701754388</v>
      </c>
    </row>
    <row r="686" spans="2:4" x14ac:dyDescent="0.25">
      <c r="B686" s="12">
        <v>40616</v>
      </c>
      <c r="C686" s="18">
        <v>6.84</v>
      </c>
      <c r="D686" s="158">
        <f t="shared" si="19"/>
        <v>-6.938775510204076E-2</v>
      </c>
    </row>
    <row r="687" spans="2:4" x14ac:dyDescent="0.25">
      <c r="B687" s="12">
        <v>40609</v>
      </c>
      <c r="C687" s="18">
        <v>7.35</v>
      </c>
      <c r="D687" s="158">
        <f t="shared" si="19"/>
        <v>-2.7137042062416183E-3</v>
      </c>
    </row>
    <row r="688" spans="2:4" x14ac:dyDescent="0.25">
      <c r="B688" s="12">
        <v>40602</v>
      </c>
      <c r="C688" s="18">
        <v>7.37</v>
      </c>
      <c r="D688" s="158">
        <f t="shared" si="19"/>
        <v>7.906295754026349E-2</v>
      </c>
    </row>
    <row r="689" spans="2:4" x14ac:dyDescent="0.25">
      <c r="B689" s="12">
        <v>40595</v>
      </c>
      <c r="C689" s="18">
        <v>6.83</v>
      </c>
      <c r="D689" s="158">
        <f t="shared" si="19"/>
        <v>-5.0069541029207243E-2</v>
      </c>
    </row>
    <row r="690" spans="2:4" x14ac:dyDescent="0.25">
      <c r="B690" s="12">
        <v>40588</v>
      </c>
      <c r="C690" s="18">
        <v>7.19</v>
      </c>
      <c r="D690" s="158">
        <f t="shared" si="19"/>
        <v>1.3927576601673319E-3</v>
      </c>
    </row>
    <row r="691" spans="2:4" x14ac:dyDescent="0.25">
      <c r="B691" s="12">
        <v>40581</v>
      </c>
      <c r="C691" s="18">
        <v>7.18</v>
      </c>
      <c r="D691" s="158">
        <f t="shared" si="19"/>
        <v>-2.4456521739130488E-2</v>
      </c>
    </row>
    <row r="692" spans="2:4" x14ac:dyDescent="0.25">
      <c r="B692" s="12">
        <v>40574</v>
      </c>
      <c r="C692" s="18">
        <v>7.36</v>
      </c>
      <c r="D692" s="158">
        <f t="shared" si="19"/>
        <v>-1.4725568942436373E-2</v>
      </c>
    </row>
    <row r="693" spans="2:4" x14ac:dyDescent="0.25">
      <c r="B693" s="12">
        <v>40567</v>
      </c>
      <c r="C693" s="18">
        <v>7.47</v>
      </c>
      <c r="D693" s="158">
        <f t="shared" si="19"/>
        <v>2.7510316368638321E-2</v>
      </c>
    </row>
    <row r="694" spans="2:4" x14ac:dyDescent="0.25">
      <c r="B694" s="12">
        <v>40560</v>
      </c>
      <c r="C694" s="18">
        <v>7.27</v>
      </c>
      <c r="D694" s="158">
        <f t="shared" si="19"/>
        <v>-3.7086092715231778E-2</v>
      </c>
    </row>
    <row r="695" spans="2:4" x14ac:dyDescent="0.25">
      <c r="B695" s="12">
        <v>40553</v>
      </c>
      <c r="C695" s="18">
        <v>7.55</v>
      </c>
      <c r="D695" s="158">
        <f t="shared" si="19"/>
        <v>7.7032810271041363E-2</v>
      </c>
    </row>
    <row r="696" spans="2:4" x14ac:dyDescent="0.25">
      <c r="B696" s="12">
        <v>40546</v>
      </c>
      <c r="C696" s="18">
        <v>7.01</v>
      </c>
      <c r="D696" s="158">
        <f t="shared" si="19"/>
        <v>0.10220125786163514</v>
      </c>
    </row>
    <row r="697" spans="2:4" x14ac:dyDescent="0.25">
      <c r="B697" s="12">
        <v>40539</v>
      </c>
      <c r="C697" s="18">
        <v>6.36</v>
      </c>
      <c r="D697" s="158">
        <f t="shared" si="19"/>
        <v>1.760000000000006E-2</v>
      </c>
    </row>
    <row r="698" spans="2:4" x14ac:dyDescent="0.25">
      <c r="B698" s="12">
        <v>40532</v>
      </c>
      <c r="C698" s="18">
        <v>6.25</v>
      </c>
      <c r="D698" s="158">
        <f t="shared" si="19"/>
        <v>1.6025641025640969E-3</v>
      </c>
    </row>
    <row r="699" spans="2:4" x14ac:dyDescent="0.25">
      <c r="B699" s="12">
        <v>40525</v>
      </c>
      <c r="C699" s="18">
        <v>6.24</v>
      </c>
      <c r="D699" s="158">
        <f t="shared" si="19"/>
        <v>8.1455805892547861E-2</v>
      </c>
    </row>
    <row r="700" spans="2:4" x14ac:dyDescent="0.25">
      <c r="B700" s="12">
        <v>40518</v>
      </c>
      <c r="C700" s="18">
        <v>5.77</v>
      </c>
      <c r="D700" s="158">
        <f t="shared" si="19"/>
        <v>-4.4701986754966949E-2</v>
      </c>
    </row>
    <row r="701" spans="2:4" x14ac:dyDescent="0.25">
      <c r="B701" s="12">
        <v>40511</v>
      </c>
      <c r="C701" s="18">
        <v>6.04</v>
      </c>
      <c r="D701" s="158">
        <f t="shared" si="19"/>
        <v>-1.6528925619834212E-3</v>
      </c>
    </row>
    <row r="702" spans="2:4" x14ac:dyDescent="0.25">
      <c r="B702" s="12">
        <v>40504</v>
      </c>
      <c r="C702" s="18">
        <v>6.05</v>
      </c>
      <c r="D702" s="158">
        <f t="shared" si="19"/>
        <v>-2.5764895330112725E-2</v>
      </c>
    </row>
    <row r="703" spans="2:4" x14ac:dyDescent="0.25">
      <c r="B703" s="12">
        <v>40497</v>
      </c>
      <c r="C703" s="18">
        <v>6.21</v>
      </c>
      <c r="D703" s="158">
        <f t="shared" si="19"/>
        <v>8.116883116883189E-3</v>
      </c>
    </row>
    <row r="704" spans="2:4" x14ac:dyDescent="0.25">
      <c r="B704" s="12">
        <v>40490</v>
      </c>
      <c r="C704" s="18">
        <v>6.16</v>
      </c>
      <c r="D704" s="158">
        <f t="shared" si="19"/>
        <v>-6.2404870624048758E-2</v>
      </c>
    </row>
    <row r="705" spans="2:4" x14ac:dyDescent="0.25">
      <c r="B705" s="12">
        <v>40483</v>
      </c>
      <c r="C705" s="18">
        <v>6.57</v>
      </c>
      <c r="D705" s="158">
        <f t="shared" si="19"/>
        <v>4.7846889952153138E-2</v>
      </c>
    </row>
    <row r="706" spans="2:4" x14ac:dyDescent="0.25">
      <c r="B706" s="12">
        <v>40476</v>
      </c>
      <c r="C706" s="18">
        <v>6.27</v>
      </c>
      <c r="D706" s="158">
        <f t="shared" si="19"/>
        <v>6.271186440677945E-2</v>
      </c>
    </row>
    <row r="707" spans="2:4" x14ac:dyDescent="0.25">
      <c r="B707" s="12">
        <v>40469</v>
      </c>
      <c r="C707" s="18">
        <v>5.9</v>
      </c>
      <c r="D707" s="158">
        <f t="shared" ref="D707:D770" si="20">C707/C708-1</f>
        <v>5.9245960502692929E-2</v>
      </c>
    </row>
    <row r="708" spans="2:4" x14ac:dyDescent="0.25">
      <c r="B708" s="12">
        <v>40462</v>
      </c>
      <c r="C708" s="18">
        <v>5.57</v>
      </c>
      <c r="D708" s="158">
        <f t="shared" si="20"/>
        <v>-1.7921146953404632E-3</v>
      </c>
    </row>
    <row r="709" spans="2:4" x14ac:dyDescent="0.25">
      <c r="B709" s="12">
        <v>40455</v>
      </c>
      <c r="C709" s="18">
        <v>5.58</v>
      </c>
      <c r="D709" s="158">
        <f t="shared" si="20"/>
        <v>9.6267190569744532E-2</v>
      </c>
    </row>
    <row r="710" spans="2:4" x14ac:dyDescent="0.25">
      <c r="B710" s="12">
        <v>40448</v>
      </c>
      <c r="C710" s="18">
        <v>5.09</v>
      </c>
      <c r="D710" s="158">
        <f t="shared" si="20"/>
        <v>3.8775510204081431E-2</v>
      </c>
    </row>
    <row r="711" spans="2:4" x14ac:dyDescent="0.25">
      <c r="B711" s="12">
        <v>40441</v>
      </c>
      <c r="C711" s="18">
        <v>4.9000000000000004</v>
      </c>
      <c r="D711" s="158">
        <f t="shared" si="20"/>
        <v>2.044989775051187E-3</v>
      </c>
    </row>
    <row r="712" spans="2:4" x14ac:dyDescent="0.25">
      <c r="B712" s="12">
        <v>40434</v>
      </c>
      <c r="C712" s="18">
        <v>4.8899999999999997</v>
      </c>
      <c r="D712" s="158">
        <f t="shared" si="20"/>
        <v>7.9470198675496651E-2</v>
      </c>
    </row>
    <row r="713" spans="2:4" x14ac:dyDescent="0.25">
      <c r="B713" s="12">
        <v>40427</v>
      </c>
      <c r="C713" s="18">
        <v>4.53</v>
      </c>
      <c r="D713" s="158">
        <f t="shared" si="20"/>
        <v>8.9086859688196629E-3</v>
      </c>
    </row>
    <row r="714" spans="2:4" x14ac:dyDescent="0.25">
      <c r="B714" s="12">
        <v>40420</v>
      </c>
      <c r="C714" s="18">
        <v>4.49</v>
      </c>
      <c r="D714" s="158">
        <f t="shared" si="20"/>
        <v>5.89622641509433E-2</v>
      </c>
    </row>
    <row r="715" spans="2:4" x14ac:dyDescent="0.25">
      <c r="B715" s="12">
        <v>40413</v>
      </c>
      <c r="C715" s="18">
        <v>4.24</v>
      </c>
      <c r="D715" s="158">
        <f t="shared" si="20"/>
        <v>1.4354066985646119E-2</v>
      </c>
    </row>
    <row r="716" spans="2:4" x14ac:dyDescent="0.25">
      <c r="B716" s="12">
        <v>40406</v>
      </c>
      <c r="C716" s="18">
        <v>4.18</v>
      </c>
      <c r="D716" s="158">
        <f t="shared" si="20"/>
        <v>9.7112860892388353E-2</v>
      </c>
    </row>
    <row r="717" spans="2:4" x14ac:dyDescent="0.25">
      <c r="B717" s="12">
        <v>40399</v>
      </c>
      <c r="C717" s="18">
        <v>3.81</v>
      </c>
      <c r="D717" s="158">
        <f t="shared" si="20"/>
        <v>-2.0565552699228773E-2</v>
      </c>
    </row>
    <row r="718" spans="2:4" x14ac:dyDescent="0.25">
      <c r="B718" s="12">
        <v>40392</v>
      </c>
      <c r="C718" s="18">
        <v>3.89</v>
      </c>
      <c r="D718" s="158">
        <f t="shared" si="20"/>
        <v>0</v>
      </c>
    </row>
    <row r="719" spans="2:4" x14ac:dyDescent="0.25">
      <c r="B719" s="12">
        <v>40385</v>
      </c>
      <c r="C719" s="18">
        <v>3.89</v>
      </c>
      <c r="D719" s="158">
        <f t="shared" si="20"/>
        <v>-5.3527980535279851E-2</v>
      </c>
    </row>
    <row r="720" spans="2:4" x14ac:dyDescent="0.25">
      <c r="B720" s="12">
        <v>40378</v>
      </c>
      <c r="C720" s="18">
        <v>4.1100000000000003</v>
      </c>
      <c r="D720" s="158">
        <f t="shared" si="20"/>
        <v>0.12602739726027412</v>
      </c>
    </row>
    <row r="721" spans="2:4" x14ac:dyDescent="0.25">
      <c r="B721" s="12">
        <v>40371</v>
      </c>
      <c r="C721" s="18">
        <v>3.65</v>
      </c>
      <c r="D721" s="158">
        <f t="shared" si="20"/>
        <v>-8.2914572864321578E-2</v>
      </c>
    </row>
    <row r="722" spans="2:4" x14ac:dyDescent="0.25">
      <c r="B722" s="12">
        <v>40364</v>
      </c>
      <c r="C722" s="18">
        <v>3.98</v>
      </c>
      <c r="D722" s="158">
        <f t="shared" si="20"/>
        <v>8.1521739130434812E-2</v>
      </c>
    </row>
    <row r="723" spans="2:4" x14ac:dyDescent="0.25">
      <c r="B723" s="12">
        <v>40357</v>
      </c>
      <c r="C723" s="18">
        <v>3.68</v>
      </c>
      <c r="D723" s="158">
        <f t="shared" si="20"/>
        <v>-0.13207547169811318</v>
      </c>
    </row>
    <row r="724" spans="2:4" x14ac:dyDescent="0.25">
      <c r="B724" s="12">
        <v>40350</v>
      </c>
      <c r="C724" s="18">
        <v>4.24</v>
      </c>
      <c r="D724" s="158">
        <f t="shared" si="20"/>
        <v>-3.4168564920273203E-2</v>
      </c>
    </row>
    <row r="725" spans="2:4" x14ac:dyDescent="0.25">
      <c r="B725" s="12">
        <v>40343</v>
      </c>
      <c r="C725" s="18">
        <v>4.3899999999999997</v>
      </c>
      <c r="D725" s="158">
        <f t="shared" si="20"/>
        <v>6.0386473429951737E-2</v>
      </c>
    </row>
    <row r="726" spans="2:4" x14ac:dyDescent="0.25">
      <c r="B726" s="12">
        <v>40336</v>
      </c>
      <c r="C726" s="18">
        <v>4.1399999999999997</v>
      </c>
      <c r="D726" s="158">
        <f t="shared" si="20"/>
        <v>3.2418952618453734E-2</v>
      </c>
    </row>
    <row r="727" spans="2:4" x14ac:dyDescent="0.25">
      <c r="B727" s="12">
        <v>40329</v>
      </c>
      <c r="C727" s="18">
        <v>4.01</v>
      </c>
      <c r="D727" s="158">
        <f t="shared" si="20"/>
        <v>-6.5268065268065278E-2</v>
      </c>
    </row>
    <row r="728" spans="2:4" x14ac:dyDescent="0.25">
      <c r="B728" s="12">
        <v>40322</v>
      </c>
      <c r="C728" s="18">
        <v>4.29</v>
      </c>
      <c r="D728" s="158">
        <f t="shared" si="20"/>
        <v>0.16893732970027253</v>
      </c>
    </row>
    <row r="729" spans="2:4" x14ac:dyDescent="0.25">
      <c r="B729" s="12">
        <v>40315</v>
      </c>
      <c r="C729" s="18">
        <v>3.67</v>
      </c>
      <c r="D729" s="158">
        <f t="shared" si="20"/>
        <v>-9.1584158415841554E-2</v>
      </c>
    </row>
    <row r="730" spans="2:4" x14ac:dyDescent="0.25">
      <c r="B730" s="12">
        <v>40308</v>
      </c>
      <c r="C730" s="18">
        <v>4.04</v>
      </c>
      <c r="D730" s="158">
        <f t="shared" si="20"/>
        <v>5.7591623036649331E-2</v>
      </c>
    </row>
    <row r="731" spans="2:4" x14ac:dyDescent="0.25">
      <c r="B731" s="12">
        <v>40301</v>
      </c>
      <c r="C731" s="18">
        <v>3.82</v>
      </c>
      <c r="D731" s="158">
        <f t="shared" si="20"/>
        <v>-0.19747899159663862</v>
      </c>
    </row>
    <row r="732" spans="2:4" x14ac:dyDescent="0.25">
      <c r="B732" s="12">
        <v>40294</v>
      </c>
      <c r="C732" s="18">
        <v>4.76</v>
      </c>
      <c r="D732" s="158">
        <f t="shared" si="20"/>
        <v>-1.8556701030927769E-2</v>
      </c>
    </row>
    <row r="733" spans="2:4" x14ac:dyDescent="0.25">
      <c r="B733" s="12">
        <v>40287</v>
      </c>
      <c r="C733" s="18">
        <v>4.8499999999999996</v>
      </c>
      <c r="D733" s="158">
        <f t="shared" si="20"/>
        <v>2.1052631578947212E-2</v>
      </c>
    </row>
    <row r="734" spans="2:4" x14ac:dyDescent="0.25">
      <c r="B734" s="12">
        <v>40280</v>
      </c>
      <c r="C734" s="18">
        <v>4.75</v>
      </c>
      <c r="D734" s="158">
        <f t="shared" si="20"/>
        <v>-0.13162705667276042</v>
      </c>
    </row>
    <row r="735" spans="2:4" x14ac:dyDescent="0.25">
      <c r="B735" s="12">
        <v>40273</v>
      </c>
      <c r="C735" s="18">
        <v>5.47</v>
      </c>
      <c r="D735" s="158">
        <f t="shared" si="20"/>
        <v>0.17381974248927023</v>
      </c>
    </row>
    <row r="736" spans="2:4" x14ac:dyDescent="0.25">
      <c r="B736" s="12">
        <v>40266</v>
      </c>
      <c r="C736" s="18">
        <v>4.66</v>
      </c>
      <c r="D736" s="158">
        <f t="shared" si="20"/>
        <v>-4.3121149897330624E-2</v>
      </c>
    </row>
    <row r="737" spans="2:4" x14ac:dyDescent="0.25">
      <c r="B737" s="12">
        <v>40259</v>
      </c>
      <c r="C737" s="18">
        <v>4.87</v>
      </c>
      <c r="D737" s="158">
        <f t="shared" si="20"/>
        <v>7.0329670329670302E-2</v>
      </c>
    </row>
    <row r="738" spans="2:4" x14ac:dyDescent="0.25">
      <c r="B738" s="12">
        <v>40252</v>
      </c>
      <c r="C738" s="18">
        <v>4.55</v>
      </c>
      <c r="D738" s="158">
        <f t="shared" si="20"/>
        <v>1.7897091722595126E-2</v>
      </c>
    </row>
    <row r="739" spans="2:4" x14ac:dyDescent="0.25">
      <c r="B739" s="12">
        <v>40245</v>
      </c>
      <c r="C739" s="18">
        <v>4.47</v>
      </c>
      <c r="D739" s="158">
        <f t="shared" si="20"/>
        <v>2.0547945205479312E-2</v>
      </c>
    </row>
    <row r="740" spans="2:4" x14ac:dyDescent="0.25">
      <c r="B740" s="12">
        <v>40238</v>
      </c>
      <c r="C740" s="18">
        <v>4.38</v>
      </c>
      <c r="D740" s="158">
        <f t="shared" si="20"/>
        <v>8.4158415841584233E-2</v>
      </c>
    </row>
    <row r="741" spans="2:4" x14ac:dyDescent="0.25">
      <c r="B741" s="12">
        <v>40231</v>
      </c>
      <c r="C741" s="18">
        <v>4.04</v>
      </c>
      <c r="D741" s="158">
        <f t="shared" si="20"/>
        <v>6.5963060686015762E-2</v>
      </c>
    </row>
    <row r="742" spans="2:4" x14ac:dyDescent="0.25">
      <c r="B742" s="12">
        <v>40224</v>
      </c>
      <c r="C742" s="18">
        <v>3.79</v>
      </c>
      <c r="D742" s="158">
        <f t="shared" si="20"/>
        <v>1.3368983957219305E-2</v>
      </c>
    </row>
    <row r="743" spans="2:4" x14ac:dyDescent="0.25">
      <c r="B743" s="12">
        <v>40217</v>
      </c>
      <c r="C743" s="18">
        <v>3.74</v>
      </c>
      <c r="D743" s="158">
        <f t="shared" si="20"/>
        <v>6.25E-2</v>
      </c>
    </row>
    <row r="744" spans="2:4" x14ac:dyDescent="0.25">
      <c r="B744" s="12">
        <v>40210</v>
      </c>
      <c r="C744" s="18">
        <v>3.52</v>
      </c>
      <c r="D744" s="158">
        <f t="shared" si="20"/>
        <v>-1.4005602240896309E-2</v>
      </c>
    </row>
    <row r="745" spans="2:4" x14ac:dyDescent="0.25">
      <c r="B745" s="12">
        <v>40203</v>
      </c>
      <c r="C745" s="18">
        <v>3.57</v>
      </c>
      <c r="D745" s="158">
        <f t="shared" si="20"/>
        <v>1.4204545454545414E-2</v>
      </c>
    </row>
    <row r="746" spans="2:4" x14ac:dyDescent="0.25">
      <c r="B746" s="12">
        <v>40196</v>
      </c>
      <c r="C746" s="18">
        <v>3.52</v>
      </c>
      <c r="D746" s="158">
        <f t="shared" si="20"/>
        <v>-6.1333333333333351E-2</v>
      </c>
    </row>
    <row r="747" spans="2:4" x14ac:dyDescent="0.25">
      <c r="B747" s="12">
        <v>40189</v>
      </c>
      <c r="C747" s="18">
        <v>3.75</v>
      </c>
      <c r="D747" s="158">
        <f t="shared" si="20"/>
        <v>-8.9805825242718518E-2</v>
      </c>
    </row>
    <row r="748" spans="2:4" x14ac:dyDescent="0.25">
      <c r="B748" s="12">
        <v>40182</v>
      </c>
      <c r="C748" s="18">
        <v>4.12</v>
      </c>
      <c r="D748" s="158">
        <f t="shared" si="20"/>
        <v>0.22619047619047628</v>
      </c>
    </row>
    <row r="749" spans="2:4" x14ac:dyDescent="0.25">
      <c r="B749" s="12">
        <v>40175</v>
      </c>
      <c r="C749" s="18">
        <v>3.36</v>
      </c>
      <c r="D749" s="158">
        <f t="shared" si="20"/>
        <v>-2.0408163265306256E-2</v>
      </c>
    </row>
    <row r="750" spans="2:4" x14ac:dyDescent="0.25">
      <c r="B750" s="12">
        <v>40168</v>
      </c>
      <c r="C750" s="18">
        <v>3.43</v>
      </c>
      <c r="D750" s="158">
        <f t="shared" si="20"/>
        <v>-5.509641873278226E-2</v>
      </c>
    </row>
    <row r="751" spans="2:4" x14ac:dyDescent="0.25">
      <c r="B751" s="12">
        <v>40161</v>
      </c>
      <c r="C751" s="18">
        <v>3.63</v>
      </c>
      <c r="D751" s="158">
        <f t="shared" si="20"/>
        <v>-3.2000000000000028E-2</v>
      </c>
    </row>
    <row r="752" spans="2:4" x14ac:dyDescent="0.25">
      <c r="B752" s="12">
        <v>40154</v>
      </c>
      <c r="C752" s="18">
        <v>3.75</v>
      </c>
      <c r="D752" s="158">
        <f t="shared" si="20"/>
        <v>-0.12177985948477743</v>
      </c>
    </row>
    <row r="753" spans="2:4" x14ac:dyDescent="0.25">
      <c r="B753" s="12">
        <v>40147</v>
      </c>
      <c r="C753" s="18">
        <v>4.2699999999999996</v>
      </c>
      <c r="D753" s="158">
        <f t="shared" si="20"/>
        <v>3.6407766990291135E-2</v>
      </c>
    </row>
    <row r="754" spans="2:4" x14ac:dyDescent="0.25">
      <c r="B754" s="12">
        <v>40140</v>
      </c>
      <c r="C754" s="18">
        <v>4.12</v>
      </c>
      <c r="D754" s="158">
        <f t="shared" si="20"/>
        <v>-6.3636363636363713E-2</v>
      </c>
    </row>
    <row r="755" spans="2:4" x14ac:dyDescent="0.25">
      <c r="B755" s="12">
        <v>40133</v>
      </c>
      <c r="C755" s="18">
        <v>4.4000000000000004</v>
      </c>
      <c r="D755" s="158">
        <f t="shared" si="20"/>
        <v>2.277904328018332E-3</v>
      </c>
    </row>
    <row r="756" spans="2:4" x14ac:dyDescent="0.25">
      <c r="B756" s="12">
        <v>40126</v>
      </c>
      <c r="C756" s="18">
        <v>4.3899999999999997</v>
      </c>
      <c r="D756" s="158">
        <f t="shared" si="20"/>
        <v>-0.1306930693069307</v>
      </c>
    </row>
    <row r="757" spans="2:4" x14ac:dyDescent="0.25">
      <c r="B757" s="12">
        <v>40119</v>
      </c>
      <c r="C757" s="18">
        <v>5.05</v>
      </c>
      <c r="D757" s="158">
        <f t="shared" si="20"/>
        <v>1.8145161290322509E-2</v>
      </c>
    </row>
    <row r="758" spans="2:4" x14ac:dyDescent="0.25">
      <c r="B758" s="12">
        <v>40112</v>
      </c>
      <c r="C758" s="18">
        <v>4.96</v>
      </c>
      <c r="D758" s="158">
        <f t="shared" si="20"/>
        <v>-0.10469314079422387</v>
      </c>
    </row>
    <row r="759" spans="2:4" x14ac:dyDescent="0.25">
      <c r="B759" s="12">
        <v>40105</v>
      </c>
      <c r="C759" s="18">
        <v>5.54</v>
      </c>
      <c r="D759" s="158">
        <f t="shared" si="20"/>
        <v>-8.5808580858085737E-2</v>
      </c>
    </row>
    <row r="760" spans="2:4" x14ac:dyDescent="0.25">
      <c r="B760" s="12">
        <v>40098</v>
      </c>
      <c r="C760" s="18">
        <v>6.06</v>
      </c>
      <c r="D760" s="158">
        <f t="shared" si="20"/>
        <v>-0.15598885793871864</v>
      </c>
    </row>
    <row r="761" spans="2:4" x14ac:dyDescent="0.25">
      <c r="B761" s="12">
        <v>40091</v>
      </c>
      <c r="C761" s="18">
        <v>7.18</v>
      </c>
      <c r="D761" s="158">
        <f t="shared" si="20"/>
        <v>0.106317411402157</v>
      </c>
    </row>
    <row r="762" spans="2:4" x14ac:dyDescent="0.25">
      <c r="B762" s="12">
        <v>40084</v>
      </c>
      <c r="C762" s="18">
        <v>6.49</v>
      </c>
      <c r="D762" s="158">
        <f t="shared" si="20"/>
        <v>-0.12533692722371959</v>
      </c>
    </row>
    <row r="763" spans="2:4" x14ac:dyDescent="0.25">
      <c r="B763" s="12">
        <v>40077</v>
      </c>
      <c r="C763" s="18">
        <v>7.42</v>
      </c>
      <c r="D763" s="158">
        <f t="shared" si="20"/>
        <v>5.8487874465049883E-2</v>
      </c>
    </row>
    <row r="764" spans="2:4" x14ac:dyDescent="0.25">
      <c r="B764" s="12">
        <v>40070</v>
      </c>
      <c r="C764" s="18">
        <v>7.01</v>
      </c>
      <c r="D764" s="158">
        <f t="shared" si="20"/>
        <v>5.7388809182210565E-3</v>
      </c>
    </row>
    <row r="765" spans="2:4" x14ac:dyDescent="0.25">
      <c r="B765" s="12">
        <v>40063</v>
      </c>
      <c r="C765" s="18">
        <v>6.97</v>
      </c>
      <c r="D765" s="158">
        <f t="shared" si="20"/>
        <v>8.5669781931464239E-2</v>
      </c>
    </row>
    <row r="766" spans="2:4" x14ac:dyDescent="0.25">
      <c r="B766" s="12">
        <v>40056</v>
      </c>
      <c r="C766" s="18">
        <v>6.42</v>
      </c>
      <c r="D766" s="158">
        <f t="shared" si="20"/>
        <v>-1.0785824345146411E-2</v>
      </c>
    </row>
    <row r="767" spans="2:4" x14ac:dyDescent="0.25">
      <c r="B767" s="12">
        <v>40049</v>
      </c>
      <c r="C767" s="18">
        <v>6.49</v>
      </c>
      <c r="D767" s="158">
        <f t="shared" si="20"/>
        <v>0.10940170940170946</v>
      </c>
    </row>
    <row r="768" spans="2:4" x14ac:dyDescent="0.25">
      <c r="B768" s="12">
        <v>40042</v>
      </c>
      <c r="C768" s="18">
        <v>5.85</v>
      </c>
      <c r="D768" s="158">
        <f t="shared" si="20"/>
        <v>7.9335793357933504E-2</v>
      </c>
    </row>
    <row r="769" spans="2:4" x14ac:dyDescent="0.25">
      <c r="B769" s="12">
        <v>40035</v>
      </c>
      <c r="C769" s="18">
        <v>5.42</v>
      </c>
      <c r="D769" s="158">
        <f t="shared" si="20"/>
        <v>5.5658627087198376E-3</v>
      </c>
    </row>
    <row r="770" spans="2:4" x14ac:dyDescent="0.25">
      <c r="B770" s="12">
        <v>40028</v>
      </c>
      <c r="C770" s="18">
        <v>5.39</v>
      </c>
      <c r="D770" s="158">
        <f t="shared" si="20"/>
        <v>-3.0575539568345356E-2</v>
      </c>
    </row>
    <row r="771" spans="2:4" x14ac:dyDescent="0.25">
      <c r="B771" s="12">
        <v>40021</v>
      </c>
      <c r="C771" s="18">
        <v>5.56</v>
      </c>
      <c r="D771" s="158">
        <f t="shared" ref="D771:D834" si="21">C771/C772-1</f>
        <v>4.7080979284369162E-2</v>
      </c>
    </row>
    <row r="772" spans="2:4" x14ac:dyDescent="0.25">
      <c r="B772" s="12">
        <v>40014</v>
      </c>
      <c r="C772" s="18">
        <v>5.31</v>
      </c>
      <c r="D772" s="158">
        <f t="shared" si="21"/>
        <v>8.1466395112016254E-2</v>
      </c>
    </row>
    <row r="773" spans="2:4" x14ac:dyDescent="0.25">
      <c r="B773" s="12">
        <v>40007</v>
      </c>
      <c r="C773" s="18">
        <v>4.91</v>
      </c>
      <c r="D773" s="158">
        <f t="shared" si="21"/>
        <v>0.15801886792452824</v>
      </c>
    </row>
    <row r="774" spans="2:4" x14ac:dyDescent="0.25">
      <c r="B774" s="12">
        <v>40000</v>
      </c>
      <c r="C774" s="18">
        <v>4.24</v>
      </c>
      <c r="D774" s="158">
        <f t="shared" si="21"/>
        <v>-6.8131868131868001E-2</v>
      </c>
    </row>
    <row r="775" spans="2:4" x14ac:dyDescent="0.25">
      <c r="B775" s="12">
        <v>39993</v>
      </c>
      <c r="C775" s="18">
        <v>4.55</v>
      </c>
      <c r="D775" s="158">
        <f t="shared" si="21"/>
        <v>-2.777777777777779E-2</v>
      </c>
    </row>
    <row r="776" spans="2:4" x14ac:dyDescent="0.25">
      <c r="B776" s="12">
        <v>39986</v>
      </c>
      <c r="C776" s="18">
        <v>4.68</v>
      </c>
      <c r="D776" s="158">
        <f t="shared" si="21"/>
        <v>-0.12030075187969935</v>
      </c>
    </row>
    <row r="777" spans="2:4" x14ac:dyDescent="0.25">
      <c r="B777" s="12">
        <v>39979</v>
      </c>
      <c r="C777" s="18">
        <v>5.32</v>
      </c>
      <c r="D777" s="158">
        <f t="shared" si="21"/>
        <v>7.4747474747474785E-2</v>
      </c>
    </row>
    <row r="778" spans="2:4" x14ac:dyDescent="0.25">
      <c r="B778" s="12">
        <v>39972</v>
      </c>
      <c r="C778" s="18">
        <v>4.95</v>
      </c>
      <c r="D778" s="158">
        <f t="shared" si="21"/>
        <v>-0.14507772020725385</v>
      </c>
    </row>
    <row r="779" spans="2:4" x14ac:dyDescent="0.25">
      <c r="B779" s="12">
        <v>39965</v>
      </c>
      <c r="C779" s="18">
        <v>5.79</v>
      </c>
      <c r="D779" s="158">
        <f t="shared" si="21"/>
        <v>-3.8205980066445155E-2</v>
      </c>
    </row>
    <row r="780" spans="2:4" x14ac:dyDescent="0.25">
      <c r="B780" s="12">
        <v>39958</v>
      </c>
      <c r="C780" s="18">
        <v>6.02</v>
      </c>
      <c r="D780" s="158">
        <f t="shared" si="21"/>
        <v>7.6923076923076872E-2</v>
      </c>
    </row>
    <row r="781" spans="2:4" x14ac:dyDescent="0.25">
      <c r="B781" s="12">
        <v>39951</v>
      </c>
      <c r="C781" s="18">
        <v>5.59</v>
      </c>
      <c r="D781" s="158">
        <f t="shared" si="21"/>
        <v>2.3809523809523725E-2</v>
      </c>
    </row>
    <row r="782" spans="2:4" x14ac:dyDescent="0.25">
      <c r="B782" s="12">
        <v>39944</v>
      </c>
      <c r="C782" s="18">
        <v>5.46</v>
      </c>
      <c r="D782" s="158">
        <f t="shared" si="21"/>
        <v>-8.9999999999999969E-2</v>
      </c>
    </row>
    <row r="783" spans="2:4" x14ac:dyDescent="0.25">
      <c r="B783" s="12">
        <v>39937</v>
      </c>
      <c r="C783" s="18">
        <v>6</v>
      </c>
      <c r="D783" s="158">
        <f t="shared" si="21"/>
        <v>0.19999999999999996</v>
      </c>
    </row>
    <row r="784" spans="2:4" x14ac:dyDescent="0.25">
      <c r="B784" s="12">
        <v>39930</v>
      </c>
      <c r="C784" s="18">
        <v>5</v>
      </c>
      <c r="D784" s="158">
        <f t="shared" si="21"/>
        <v>2.4590163934426146E-2</v>
      </c>
    </row>
    <row r="785" spans="2:4" x14ac:dyDescent="0.25">
      <c r="B785" s="12">
        <v>39923</v>
      </c>
      <c r="C785" s="18">
        <v>4.88</v>
      </c>
      <c r="D785" s="158">
        <f t="shared" si="21"/>
        <v>7.7262693156732842E-2</v>
      </c>
    </row>
    <row r="786" spans="2:4" x14ac:dyDescent="0.25">
      <c r="B786" s="12">
        <v>39916</v>
      </c>
      <c r="C786" s="18">
        <v>4.53</v>
      </c>
      <c r="D786" s="158">
        <f t="shared" si="21"/>
        <v>-6.0165975103734448E-2</v>
      </c>
    </row>
    <row r="787" spans="2:4" x14ac:dyDescent="0.25">
      <c r="B787" s="12">
        <v>39909</v>
      </c>
      <c r="C787" s="18">
        <v>4.82</v>
      </c>
      <c r="D787" s="158">
        <f t="shared" si="21"/>
        <v>5.2401746724890952E-2</v>
      </c>
    </row>
    <row r="788" spans="2:4" x14ac:dyDescent="0.25">
      <c r="B788" s="12">
        <v>39902</v>
      </c>
      <c r="C788" s="18">
        <v>4.58</v>
      </c>
      <c r="D788" s="158">
        <f t="shared" si="21"/>
        <v>0.32369942196531798</v>
      </c>
    </row>
    <row r="789" spans="2:4" x14ac:dyDescent="0.25">
      <c r="B789" s="12">
        <v>39895</v>
      </c>
      <c r="C789" s="18">
        <v>3.46</v>
      </c>
      <c r="D789" s="158">
        <f t="shared" si="21"/>
        <v>9.8412698412698507E-2</v>
      </c>
    </row>
    <row r="790" spans="2:4" x14ac:dyDescent="0.25">
      <c r="B790" s="12">
        <v>39888</v>
      </c>
      <c r="C790" s="18">
        <v>3.15</v>
      </c>
      <c r="D790" s="158">
        <f t="shared" si="21"/>
        <v>-2.7777777777777901E-2</v>
      </c>
    </row>
    <row r="791" spans="2:4" x14ac:dyDescent="0.25">
      <c r="B791" s="12">
        <v>39881</v>
      </c>
      <c r="C791" s="18">
        <v>3.24</v>
      </c>
      <c r="D791" s="158">
        <f t="shared" si="21"/>
        <v>0.23193916349809895</v>
      </c>
    </row>
    <row r="792" spans="2:4" x14ac:dyDescent="0.25">
      <c r="B792" s="12">
        <v>39874</v>
      </c>
      <c r="C792" s="18">
        <v>2.63</v>
      </c>
      <c r="D792" s="158">
        <f t="shared" si="21"/>
        <v>-7.067137809187285E-2</v>
      </c>
    </row>
    <row r="793" spans="2:4" x14ac:dyDescent="0.25">
      <c r="B793" s="12">
        <v>39867</v>
      </c>
      <c r="C793" s="18">
        <v>2.83</v>
      </c>
      <c r="D793" s="158">
        <f t="shared" si="21"/>
        <v>0.15040650406504064</v>
      </c>
    </row>
    <row r="794" spans="2:4" x14ac:dyDescent="0.25">
      <c r="B794" s="12">
        <v>39860</v>
      </c>
      <c r="C794" s="18">
        <v>2.46</v>
      </c>
      <c r="D794" s="158">
        <f t="shared" si="21"/>
        <v>-1.2048192771084487E-2</v>
      </c>
    </row>
    <row r="795" spans="2:4" x14ac:dyDescent="0.25">
      <c r="B795" s="12">
        <v>39853</v>
      </c>
      <c r="C795" s="18">
        <v>2.4900000000000002</v>
      </c>
      <c r="D795" s="158">
        <f t="shared" si="21"/>
        <v>-0.15593220338983049</v>
      </c>
    </row>
    <row r="796" spans="2:4" x14ac:dyDescent="0.25">
      <c r="B796" s="12">
        <v>39846</v>
      </c>
      <c r="C796" s="18">
        <v>2.95</v>
      </c>
      <c r="D796" s="158">
        <f t="shared" si="21"/>
        <v>5.7347670250896154E-2</v>
      </c>
    </row>
    <row r="797" spans="2:4" x14ac:dyDescent="0.25">
      <c r="B797" s="12">
        <v>39839</v>
      </c>
      <c r="C797" s="18">
        <v>2.79</v>
      </c>
      <c r="D797" s="158">
        <f t="shared" si="21"/>
        <v>-7.9207920792079167E-2</v>
      </c>
    </row>
    <row r="798" spans="2:4" x14ac:dyDescent="0.25">
      <c r="B798" s="12">
        <v>39832</v>
      </c>
      <c r="C798" s="18">
        <v>3.03</v>
      </c>
      <c r="D798" s="158">
        <f t="shared" si="21"/>
        <v>-0.12173913043478268</v>
      </c>
    </row>
    <row r="799" spans="2:4" x14ac:dyDescent="0.25">
      <c r="B799" s="12">
        <v>39825</v>
      </c>
      <c r="C799" s="18">
        <v>3.45</v>
      </c>
      <c r="D799" s="158">
        <f t="shared" si="21"/>
        <v>-7.999999999999996E-2</v>
      </c>
    </row>
    <row r="800" spans="2:4" x14ac:dyDescent="0.25">
      <c r="B800" s="12">
        <v>39818</v>
      </c>
      <c r="C800" s="18">
        <v>3.75</v>
      </c>
      <c r="D800" s="158">
        <f t="shared" si="21"/>
        <v>7.7586206896551824E-2</v>
      </c>
    </row>
    <row r="801" spans="2:4" x14ac:dyDescent="0.25">
      <c r="B801" s="12">
        <v>39811</v>
      </c>
      <c r="C801" s="18">
        <v>3.48</v>
      </c>
      <c r="D801" s="158">
        <f t="shared" si="21"/>
        <v>0.13355048859934859</v>
      </c>
    </row>
    <row r="802" spans="2:4" x14ac:dyDescent="0.25">
      <c r="B802" s="12">
        <v>39804</v>
      </c>
      <c r="C802" s="18">
        <v>3.07</v>
      </c>
      <c r="D802" s="158">
        <f t="shared" si="21"/>
        <v>-0.16802168021680219</v>
      </c>
    </row>
    <row r="803" spans="2:4" x14ac:dyDescent="0.25">
      <c r="B803" s="12">
        <v>39797</v>
      </c>
      <c r="C803" s="18">
        <v>3.69</v>
      </c>
      <c r="D803" s="158">
        <f t="shared" si="21"/>
        <v>0.33212996389891702</v>
      </c>
    </row>
    <row r="804" spans="2:4" x14ac:dyDescent="0.25">
      <c r="B804" s="12">
        <v>39790</v>
      </c>
      <c r="C804" s="18">
        <v>2.77</v>
      </c>
      <c r="D804" s="158">
        <f t="shared" si="21"/>
        <v>-0.13437500000000002</v>
      </c>
    </row>
    <row r="805" spans="2:4" x14ac:dyDescent="0.25">
      <c r="B805" s="12">
        <v>39783</v>
      </c>
      <c r="C805" s="18">
        <v>3.2</v>
      </c>
      <c r="D805" s="158">
        <f t="shared" si="21"/>
        <v>6.2893081761006275E-3</v>
      </c>
    </row>
    <row r="806" spans="2:4" x14ac:dyDescent="0.25">
      <c r="B806" s="12">
        <v>39776</v>
      </c>
      <c r="C806" s="18">
        <v>3.18</v>
      </c>
      <c r="D806" s="158">
        <f t="shared" si="21"/>
        <v>0.20000000000000018</v>
      </c>
    </row>
    <row r="807" spans="2:4" x14ac:dyDescent="0.25">
      <c r="B807" s="12">
        <v>39769</v>
      </c>
      <c r="C807" s="18">
        <v>2.65</v>
      </c>
      <c r="D807" s="158">
        <f t="shared" si="21"/>
        <v>-0.24929178470254953</v>
      </c>
    </row>
    <row r="808" spans="2:4" x14ac:dyDescent="0.25">
      <c r="B808" s="12">
        <v>39762</v>
      </c>
      <c r="C808" s="18">
        <v>3.53</v>
      </c>
      <c r="D808" s="158">
        <f t="shared" si="21"/>
        <v>-7.8328981723237656E-2</v>
      </c>
    </row>
    <row r="809" spans="2:4" x14ac:dyDescent="0.25">
      <c r="B809" s="12">
        <v>39755</v>
      </c>
      <c r="C809" s="18">
        <v>3.83</v>
      </c>
      <c r="D809" s="158">
        <f t="shared" si="21"/>
        <v>-6.5853658536585313E-2</v>
      </c>
    </row>
    <row r="810" spans="2:4" x14ac:dyDescent="0.25">
      <c r="B810" s="12">
        <v>39748</v>
      </c>
      <c r="C810" s="18">
        <v>4.0999999999999996</v>
      </c>
      <c r="D810" s="158">
        <f t="shared" si="21"/>
        <v>0.28930817610062864</v>
      </c>
    </row>
    <row r="811" spans="2:4" x14ac:dyDescent="0.25">
      <c r="B811" s="12">
        <v>39741</v>
      </c>
      <c r="C811" s="18">
        <v>3.18</v>
      </c>
      <c r="D811" s="158">
        <f t="shared" si="21"/>
        <v>-2.4539877300613355E-2</v>
      </c>
    </row>
    <row r="812" spans="2:4" x14ac:dyDescent="0.25">
      <c r="B812" s="12">
        <v>39734</v>
      </c>
      <c r="C812" s="18">
        <v>3.26</v>
      </c>
      <c r="D812" s="158">
        <f t="shared" si="21"/>
        <v>0.13986013986013979</v>
      </c>
    </row>
    <row r="813" spans="2:4" x14ac:dyDescent="0.25">
      <c r="B813" s="12">
        <v>39727</v>
      </c>
      <c r="C813" s="18">
        <v>2.86</v>
      </c>
      <c r="D813" s="158">
        <f t="shared" si="21"/>
        <v>-0.1090342679127726</v>
      </c>
    </row>
    <row r="814" spans="2:4" x14ac:dyDescent="0.25">
      <c r="B814" s="12">
        <v>39720</v>
      </c>
      <c r="C814" s="18">
        <v>3.21</v>
      </c>
      <c r="D814" s="158">
        <f t="shared" si="21"/>
        <v>-0.21323529411764708</v>
      </c>
    </row>
    <row r="815" spans="2:4" x14ac:dyDescent="0.25">
      <c r="B815" s="12">
        <v>39713</v>
      </c>
      <c r="C815" s="18">
        <v>4.08</v>
      </c>
      <c r="D815" s="158">
        <f t="shared" si="21"/>
        <v>-0.15527950310559002</v>
      </c>
    </row>
    <row r="816" spans="2:4" x14ac:dyDescent="0.25">
      <c r="B816" s="12">
        <v>39706</v>
      </c>
      <c r="C816" s="18">
        <v>4.83</v>
      </c>
      <c r="D816" s="158">
        <f t="shared" si="21"/>
        <v>-9.2105263157894801E-2</v>
      </c>
    </row>
    <row r="817" spans="2:4" x14ac:dyDescent="0.25">
      <c r="B817" s="12">
        <v>39699</v>
      </c>
      <c r="C817" s="18">
        <v>5.32</v>
      </c>
      <c r="D817" s="158">
        <f t="shared" si="21"/>
        <v>-0.13495934959349598</v>
      </c>
    </row>
    <row r="818" spans="2:4" x14ac:dyDescent="0.25">
      <c r="B818" s="12">
        <v>39692</v>
      </c>
      <c r="C818" s="18">
        <v>6.15</v>
      </c>
      <c r="D818" s="158">
        <f t="shared" si="21"/>
        <v>-6.8181818181818121E-2</v>
      </c>
    </row>
    <row r="819" spans="2:4" x14ac:dyDescent="0.25">
      <c r="B819" s="12">
        <v>39685</v>
      </c>
      <c r="C819" s="18">
        <v>6.6</v>
      </c>
      <c r="D819" s="158">
        <f t="shared" si="21"/>
        <v>7.3170731707316916E-2</v>
      </c>
    </row>
    <row r="820" spans="2:4" x14ac:dyDescent="0.25">
      <c r="B820" s="12">
        <v>39678</v>
      </c>
      <c r="C820" s="18">
        <v>6.15</v>
      </c>
      <c r="D820" s="158">
        <f t="shared" si="21"/>
        <v>-0.16440217391304346</v>
      </c>
    </row>
    <row r="821" spans="2:4" x14ac:dyDescent="0.25">
      <c r="B821" s="12">
        <v>39671</v>
      </c>
      <c r="C821" s="18">
        <v>7.36</v>
      </c>
      <c r="D821" s="158">
        <f t="shared" si="21"/>
        <v>0.17948717948717952</v>
      </c>
    </row>
    <row r="822" spans="2:4" x14ac:dyDescent="0.25">
      <c r="B822" s="12">
        <v>39664</v>
      </c>
      <c r="C822" s="18">
        <v>6.24</v>
      </c>
      <c r="D822" s="158">
        <f t="shared" si="21"/>
        <v>6.8493150684931559E-2</v>
      </c>
    </row>
    <row r="823" spans="2:4" x14ac:dyDescent="0.25">
      <c r="B823" s="12">
        <v>39657</v>
      </c>
      <c r="C823" s="18">
        <v>5.84</v>
      </c>
      <c r="D823" s="158">
        <f t="shared" si="21"/>
        <v>-0.14494875549048314</v>
      </c>
    </row>
    <row r="824" spans="2:4" x14ac:dyDescent="0.25">
      <c r="B824" s="12">
        <v>39650</v>
      </c>
      <c r="C824" s="18">
        <v>6.83</v>
      </c>
      <c r="D824" s="158">
        <f t="shared" si="21"/>
        <v>2.7067669172932352E-2</v>
      </c>
    </row>
    <row r="825" spans="2:4" x14ac:dyDescent="0.25">
      <c r="B825" s="12">
        <v>39643</v>
      </c>
      <c r="C825" s="18">
        <v>6.65</v>
      </c>
      <c r="D825" s="158">
        <f t="shared" si="21"/>
        <v>-6.3380281690140761E-2</v>
      </c>
    </row>
    <row r="826" spans="2:4" x14ac:dyDescent="0.25">
      <c r="B826" s="12">
        <v>39636</v>
      </c>
      <c r="C826" s="18">
        <v>7.1</v>
      </c>
      <c r="D826" s="158">
        <f t="shared" si="21"/>
        <v>-9.3231162196679485E-2</v>
      </c>
    </row>
    <row r="827" spans="2:4" x14ac:dyDescent="0.25">
      <c r="B827" s="12">
        <v>39629</v>
      </c>
      <c r="C827" s="18">
        <v>7.83</v>
      </c>
      <c r="D827" s="158">
        <f t="shared" si="21"/>
        <v>-0.16346153846153844</v>
      </c>
    </row>
    <row r="828" spans="2:4" x14ac:dyDescent="0.25">
      <c r="B828" s="12">
        <v>39622</v>
      </c>
      <c r="C828" s="18">
        <v>9.36</v>
      </c>
      <c r="D828" s="158">
        <f t="shared" si="21"/>
        <v>1.4084507042253502E-2</v>
      </c>
    </row>
    <row r="829" spans="2:4" x14ac:dyDescent="0.25">
      <c r="B829" s="12">
        <v>39615</v>
      </c>
      <c r="C829" s="18">
        <v>9.23</v>
      </c>
      <c r="D829" s="158">
        <f t="shared" si="21"/>
        <v>-0.11590038314176232</v>
      </c>
    </row>
    <row r="830" spans="2:4" x14ac:dyDescent="0.25">
      <c r="B830" s="12">
        <v>39608</v>
      </c>
      <c r="C830" s="18">
        <v>10.44</v>
      </c>
      <c r="D830" s="158">
        <f t="shared" si="21"/>
        <v>-1.6949152542372836E-2</v>
      </c>
    </row>
    <row r="831" spans="2:4" x14ac:dyDescent="0.25">
      <c r="B831" s="12">
        <v>39601</v>
      </c>
      <c r="C831" s="18">
        <v>10.62</v>
      </c>
      <c r="D831" s="158">
        <f t="shared" si="21"/>
        <v>-0.10681244743481932</v>
      </c>
    </row>
    <row r="832" spans="2:4" x14ac:dyDescent="0.25">
      <c r="B832" s="12">
        <v>39594</v>
      </c>
      <c r="C832" s="18">
        <v>11.89</v>
      </c>
      <c r="D832" s="158">
        <f t="shared" si="21"/>
        <v>-3.9579967689822304E-2</v>
      </c>
    </row>
    <row r="833" spans="2:4" x14ac:dyDescent="0.25">
      <c r="B833" s="12">
        <v>39587</v>
      </c>
      <c r="C833" s="18">
        <v>12.38</v>
      </c>
      <c r="D833" s="158">
        <f t="shared" si="21"/>
        <v>-5.5682684973302754E-2</v>
      </c>
    </row>
    <row r="834" spans="2:4" x14ac:dyDescent="0.25">
      <c r="B834" s="12">
        <v>39580</v>
      </c>
      <c r="C834" s="18">
        <v>13.11</v>
      </c>
      <c r="D834" s="158">
        <f t="shared" si="21"/>
        <v>-9.0846047156726839E-2</v>
      </c>
    </row>
    <row r="835" spans="2:4" x14ac:dyDescent="0.25">
      <c r="B835" s="12">
        <v>39573</v>
      </c>
      <c r="C835" s="18">
        <v>14.42</v>
      </c>
      <c r="D835" s="158">
        <f t="shared" ref="D835:D898" si="22">C835/C836-1</f>
        <v>7.3715562174236693E-2</v>
      </c>
    </row>
    <row r="836" spans="2:4" x14ac:dyDescent="0.25">
      <c r="B836" s="12">
        <v>39566</v>
      </c>
      <c r="C836" s="18">
        <v>13.43</v>
      </c>
      <c r="D836" s="158">
        <f t="shared" si="22"/>
        <v>-3.3812949640287804E-2</v>
      </c>
    </row>
    <row r="837" spans="2:4" x14ac:dyDescent="0.25">
      <c r="B837" s="12">
        <v>39559</v>
      </c>
      <c r="C837" s="18">
        <v>13.9</v>
      </c>
      <c r="D837" s="158">
        <f t="shared" si="22"/>
        <v>8.255451713395634E-2</v>
      </c>
    </row>
    <row r="838" spans="2:4" x14ac:dyDescent="0.25">
      <c r="B838" s="12">
        <v>39552</v>
      </c>
      <c r="C838" s="18">
        <v>12.84</v>
      </c>
      <c r="D838" s="158">
        <f t="shared" si="22"/>
        <v>-8.494208494208455E-3</v>
      </c>
    </row>
    <row r="839" spans="2:4" x14ac:dyDescent="0.25">
      <c r="B839" s="12">
        <v>39545</v>
      </c>
      <c r="C839" s="18">
        <v>12.95</v>
      </c>
      <c r="D839" s="158">
        <f t="shared" si="22"/>
        <v>8.5669781931463351E-3</v>
      </c>
    </row>
    <row r="840" spans="2:4" x14ac:dyDescent="0.25">
      <c r="B840" s="12">
        <v>39538</v>
      </c>
      <c r="C840" s="18">
        <v>12.84</v>
      </c>
      <c r="D840" s="158">
        <f t="shared" si="22"/>
        <v>8.3544303797468356E-2</v>
      </c>
    </row>
    <row r="841" spans="2:4" x14ac:dyDescent="0.25">
      <c r="B841" s="12">
        <v>39531</v>
      </c>
      <c r="C841" s="18">
        <v>11.85</v>
      </c>
      <c r="D841" s="158">
        <f t="shared" si="22"/>
        <v>1.6906170752324368E-3</v>
      </c>
    </row>
    <row r="842" spans="2:4" x14ac:dyDescent="0.25">
      <c r="B842" s="12">
        <v>39524</v>
      </c>
      <c r="C842" s="18">
        <v>11.83</v>
      </c>
      <c r="D842" s="158">
        <f t="shared" si="22"/>
        <v>9.385665529010101E-3</v>
      </c>
    </row>
    <row r="843" spans="2:4" x14ac:dyDescent="0.25">
      <c r="B843" s="12">
        <v>39517</v>
      </c>
      <c r="C843" s="18">
        <v>11.72</v>
      </c>
      <c r="D843" s="158">
        <f t="shared" si="22"/>
        <v>6.0085836909871126E-3</v>
      </c>
    </row>
    <row r="844" spans="2:4" x14ac:dyDescent="0.25">
      <c r="B844" s="12">
        <v>39510</v>
      </c>
      <c r="C844" s="18">
        <v>11.65</v>
      </c>
      <c r="D844" s="158">
        <f t="shared" si="22"/>
        <v>-3.7190082644628086E-2</v>
      </c>
    </row>
    <row r="845" spans="2:4" x14ac:dyDescent="0.25">
      <c r="B845" s="12">
        <v>39503</v>
      </c>
      <c r="C845" s="18">
        <v>12.1</v>
      </c>
      <c r="D845" s="158">
        <f t="shared" si="22"/>
        <v>-3.2773780975219879E-2</v>
      </c>
    </row>
    <row r="846" spans="2:4" x14ac:dyDescent="0.25">
      <c r="B846" s="12">
        <v>39496</v>
      </c>
      <c r="C846" s="18">
        <v>12.51</v>
      </c>
      <c r="D846" s="158">
        <f t="shared" si="22"/>
        <v>4.7738693467336724E-2</v>
      </c>
    </row>
    <row r="847" spans="2:4" x14ac:dyDescent="0.25">
      <c r="B847" s="12">
        <v>39489</v>
      </c>
      <c r="C847" s="18">
        <v>11.94</v>
      </c>
      <c r="D847" s="158">
        <f t="shared" si="22"/>
        <v>9.9447513812154664E-2</v>
      </c>
    </row>
    <row r="848" spans="2:4" x14ac:dyDescent="0.25">
      <c r="B848" s="12">
        <v>39482</v>
      </c>
      <c r="C848" s="18">
        <v>10.86</v>
      </c>
      <c r="D848" s="158">
        <f t="shared" si="22"/>
        <v>-0.12277867528271413</v>
      </c>
    </row>
    <row r="849" spans="2:4" x14ac:dyDescent="0.25">
      <c r="B849" s="12">
        <v>39475</v>
      </c>
      <c r="C849" s="18">
        <v>12.38</v>
      </c>
      <c r="D849" s="158">
        <f t="shared" si="22"/>
        <v>6.8162208800690349E-2</v>
      </c>
    </row>
    <row r="850" spans="2:4" x14ac:dyDescent="0.25">
      <c r="B850" s="12">
        <v>39468</v>
      </c>
      <c r="C850" s="18">
        <v>11.59</v>
      </c>
      <c r="D850" s="158">
        <f t="shared" si="22"/>
        <v>0.21743697478991608</v>
      </c>
    </row>
    <row r="851" spans="2:4" x14ac:dyDescent="0.25">
      <c r="B851" s="12">
        <v>39461</v>
      </c>
      <c r="C851" s="18">
        <v>9.52</v>
      </c>
      <c r="D851" s="158">
        <f t="shared" si="22"/>
        <v>-4.3216080402009971E-2</v>
      </c>
    </row>
    <row r="852" spans="2:4" x14ac:dyDescent="0.25">
      <c r="B852" s="12">
        <v>39454</v>
      </c>
      <c r="C852" s="18">
        <v>9.9499999999999993</v>
      </c>
      <c r="D852" s="158">
        <f t="shared" si="22"/>
        <v>-8.7992667277726921E-2</v>
      </c>
    </row>
    <row r="853" spans="2:4" x14ac:dyDescent="0.25">
      <c r="B853" s="12">
        <v>39447</v>
      </c>
      <c r="C853" s="18">
        <v>10.91</v>
      </c>
      <c r="D853" s="158">
        <f t="shared" si="22"/>
        <v>-7.385398981324276E-2</v>
      </c>
    </row>
    <row r="854" spans="2:4" x14ac:dyDescent="0.25">
      <c r="B854" s="12">
        <v>39440</v>
      </c>
      <c r="C854" s="18">
        <v>11.78</v>
      </c>
      <c r="D854" s="158">
        <f t="shared" si="22"/>
        <v>-3.2046014790468424E-2</v>
      </c>
    </row>
    <row r="855" spans="2:4" x14ac:dyDescent="0.25">
      <c r="B855" s="12">
        <v>39433</v>
      </c>
      <c r="C855" s="18">
        <v>12.17</v>
      </c>
      <c r="D855" s="158">
        <f t="shared" si="22"/>
        <v>3.7510656436487544E-2</v>
      </c>
    </row>
    <row r="856" spans="2:4" x14ac:dyDescent="0.25">
      <c r="B856" s="12">
        <v>39426</v>
      </c>
      <c r="C856" s="18">
        <v>11.73</v>
      </c>
      <c r="D856" s="158">
        <f t="shared" si="22"/>
        <v>-9.210526315789469E-2</v>
      </c>
    </row>
    <row r="857" spans="2:4" x14ac:dyDescent="0.25">
      <c r="B857" s="12">
        <v>39419</v>
      </c>
      <c r="C857" s="18">
        <v>12.92</v>
      </c>
      <c r="D857" s="158">
        <f t="shared" si="22"/>
        <v>-0.10835058661145625</v>
      </c>
    </row>
    <row r="858" spans="2:4" x14ac:dyDescent="0.25">
      <c r="B858" s="12">
        <v>39412</v>
      </c>
      <c r="C858" s="18">
        <v>14.49</v>
      </c>
      <c r="D858" s="158">
        <f t="shared" si="22"/>
        <v>0.1171935235158057</v>
      </c>
    </row>
    <row r="859" spans="2:4" x14ac:dyDescent="0.25">
      <c r="B859" s="12">
        <v>39405</v>
      </c>
      <c r="C859" s="18">
        <v>12.97</v>
      </c>
      <c r="D859" s="158">
        <f t="shared" si="22"/>
        <v>-0.1347565043362241</v>
      </c>
    </row>
    <row r="860" spans="2:4" x14ac:dyDescent="0.25">
      <c r="B860" s="12">
        <v>39398</v>
      </c>
      <c r="C860" s="18">
        <v>14.99</v>
      </c>
      <c r="D860" s="158">
        <f t="shared" si="22"/>
        <v>8.3875632682574031E-2</v>
      </c>
    </row>
    <row r="861" spans="2:4" x14ac:dyDescent="0.25">
      <c r="B861" s="12">
        <v>39391</v>
      </c>
      <c r="C861" s="18">
        <v>13.83</v>
      </c>
      <c r="D861" s="158">
        <f t="shared" si="22"/>
        <v>-4.6864231564438308E-2</v>
      </c>
    </row>
    <row r="862" spans="2:4" x14ac:dyDescent="0.25">
      <c r="B862" s="12">
        <v>39384</v>
      </c>
      <c r="C862" s="18">
        <v>14.51</v>
      </c>
      <c r="D862" s="158">
        <f t="shared" si="22"/>
        <v>-4.9770792403405317E-2</v>
      </c>
    </row>
    <row r="863" spans="2:4" x14ac:dyDescent="0.25">
      <c r="B863" s="12">
        <v>39377</v>
      </c>
      <c r="C863" s="18">
        <v>15.27</v>
      </c>
      <c r="D863" s="158">
        <f t="shared" si="22"/>
        <v>-9.3230403800475092E-2</v>
      </c>
    </row>
    <row r="864" spans="2:4" x14ac:dyDescent="0.25">
      <c r="B864" s="12">
        <v>39370</v>
      </c>
      <c r="C864" s="18">
        <v>16.84</v>
      </c>
      <c r="D864" s="158">
        <f t="shared" si="22"/>
        <v>-8.726292209957065E-2</v>
      </c>
    </row>
    <row r="865" spans="2:4" x14ac:dyDescent="0.25">
      <c r="B865" s="12">
        <v>39363</v>
      </c>
      <c r="C865" s="18">
        <v>18.450001</v>
      </c>
      <c r="D865" s="158">
        <f t="shared" si="22"/>
        <v>-8.0644623655914405E-3</v>
      </c>
    </row>
    <row r="866" spans="2:4" x14ac:dyDescent="0.25">
      <c r="B866" s="12">
        <v>39356</v>
      </c>
      <c r="C866" s="18">
        <v>18.600000000000001</v>
      </c>
      <c r="D866" s="158">
        <f t="shared" si="22"/>
        <v>0.12727272727272743</v>
      </c>
    </row>
    <row r="867" spans="2:4" x14ac:dyDescent="0.25">
      <c r="B867" s="12">
        <v>39349</v>
      </c>
      <c r="C867" s="18">
        <v>16.5</v>
      </c>
      <c r="D867" s="158">
        <f t="shared" si="22"/>
        <v>6.3829787234042534E-2</v>
      </c>
    </row>
    <row r="868" spans="2:4" x14ac:dyDescent="0.25">
      <c r="B868" s="12">
        <v>39342</v>
      </c>
      <c r="C868" s="18">
        <v>15.51</v>
      </c>
      <c r="D868" s="158">
        <f t="shared" si="22"/>
        <v>2.1066491112573971E-2</v>
      </c>
    </row>
    <row r="869" spans="2:4" x14ac:dyDescent="0.25">
      <c r="B869" s="12">
        <v>39335</v>
      </c>
      <c r="C869" s="18">
        <v>15.19</v>
      </c>
      <c r="D869" s="158">
        <f t="shared" si="22"/>
        <v>0.11119239209948795</v>
      </c>
    </row>
    <row r="870" spans="2:4" x14ac:dyDescent="0.25">
      <c r="B870" s="12">
        <v>39328</v>
      </c>
      <c r="C870" s="18">
        <v>13.67</v>
      </c>
      <c r="D870" s="158">
        <f t="shared" si="22"/>
        <v>4.9117421335379996E-2</v>
      </c>
    </row>
    <row r="871" spans="2:4" x14ac:dyDescent="0.25">
      <c r="B871" s="12">
        <v>39321</v>
      </c>
      <c r="C871" s="18">
        <v>13.03</v>
      </c>
      <c r="D871" s="158">
        <f t="shared" si="22"/>
        <v>4.6260601387817513E-3</v>
      </c>
    </row>
    <row r="872" spans="2:4" x14ac:dyDescent="0.25">
      <c r="B872" s="12">
        <v>39314</v>
      </c>
      <c r="C872" s="18">
        <v>12.97</v>
      </c>
      <c r="D872" s="158">
        <f t="shared" si="22"/>
        <v>0.12979094076655051</v>
      </c>
    </row>
    <row r="873" spans="2:4" x14ac:dyDescent="0.25">
      <c r="B873" s="12">
        <v>39307</v>
      </c>
      <c r="C873" s="18">
        <v>11.48</v>
      </c>
      <c r="D873" s="158">
        <f t="shared" si="22"/>
        <v>-0.13489073097211746</v>
      </c>
    </row>
    <row r="874" spans="2:4" x14ac:dyDescent="0.25">
      <c r="B874" s="12">
        <v>39300</v>
      </c>
      <c r="C874" s="18">
        <v>13.27</v>
      </c>
      <c r="D874" s="158">
        <f t="shared" si="22"/>
        <v>3.7529319781079096E-2</v>
      </c>
    </row>
    <row r="875" spans="2:4" x14ac:dyDescent="0.25">
      <c r="B875" s="12">
        <v>39293</v>
      </c>
      <c r="C875" s="18">
        <v>12.79</v>
      </c>
      <c r="D875" s="158">
        <f t="shared" si="22"/>
        <v>4.1530944625407074E-2</v>
      </c>
    </row>
    <row r="876" spans="2:4" x14ac:dyDescent="0.25">
      <c r="B876" s="12">
        <v>39286</v>
      </c>
      <c r="C876" s="18">
        <v>12.28</v>
      </c>
      <c r="D876" s="158">
        <f t="shared" si="22"/>
        <v>-5.5384615384615477E-2</v>
      </c>
    </row>
    <row r="877" spans="2:4" x14ac:dyDescent="0.25">
      <c r="B877" s="12">
        <v>39279</v>
      </c>
      <c r="C877" s="18">
        <v>13</v>
      </c>
      <c r="D877" s="158">
        <f t="shared" si="22"/>
        <v>-6.6091954022988508E-2</v>
      </c>
    </row>
    <row r="878" spans="2:4" x14ac:dyDescent="0.25">
      <c r="B878" s="12">
        <v>39272</v>
      </c>
      <c r="C878" s="18">
        <v>13.92</v>
      </c>
      <c r="D878" s="158">
        <f t="shared" si="22"/>
        <v>1.8288222384784225E-2</v>
      </c>
    </row>
    <row r="879" spans="2:4" x14ac:dyDescent="0.25">
      <c r="B879" s="12">
        <v>39265</v>
      </c>
      <c r="C879" s="18">
        <v>13.67</v>
      </c>
      <c r="D879" s="158">
        <f t="shared" si="22"/>
        <v>8.8375796178343791E-2</v>
      </c>
    </row>
    <row r="880" spans="2:4" x14ac:dyDescent="0.25">
      <c r="B880" s="12">
        <v>39258</v>
      </c>
      <c r="C880" s="18">
        <v>12.56</v>
      </c>
      <c r="D880" s="158">
        <f t="shared" si="22"/>
        <v>8.7445887445887438E-2</v>
      </c>
    </row>
    <row r="881" spans="2:4" x14ac:dyDescent="0.25">
      <c r="B881" s="12">
        <v>39251</v>
      </c>
      <c r="C881" s="18">
        <v>11.55</v>
      </c>
      <c r="D881" s="158">
        <f t="shared" si="22"/>
        <v>-8.4786053882725754E-2</v>
      </c>
    </row>
    <row r="882" spans="2:4" x14ac:dyDescent="0.25">
      <c r="B882" s="12">
        <v>39244</v>
      </c>
      <c r="C882" s="18">
        <v>12.62</v>
      </c>
      <c r="D882" s="158">
        <f t="shared" si="22"/>
        <v>-4.8265460030165963E-2</v>
      </c>
    </row>
    <row r="883" spans="2:4" x14ac:dyDescent="0.25">
      <c r="B883" s="12">
        <v>39237</v>
      </c>
      <c r="C883" s="18">
        <v>13.26</v>
      </c>
      <c r="D883" s="158">
        <f t="shared" si="22"/>
        <v>-5.2857142857142825E-2</v>
      </c>
    </row>
    <row r="884" spans="2:4" x14ac:dyDescent="0.25">
      <c r="B884" s="12">
        <v>39230</v>
      </c>
      <c r="C884" s="18">
        <v>14</v>
      </c>
      <c r="D884" s="158">
        <f t="shared" si="22"/>
        <v>3.0169242089771897E-2</v>
      </c>
    </row>
    <row r="885" spans="2:4" x14ac:dyDescent="0.25">
      <c r="B885" s="12">
        <v>39223</v>
      </c>
      <c r="C885" s="18">
        <v>13.59</v>
      </c>
      <c r="D885" s="158">
        <f t="shared" si="22"/>
        <v>-2.9285714285714248E-2</v>
      </c>
    </row>
    <row r="886" spans="2:4" x14ac:dyDescent="0.25">
      <c r="B886" s="12">
        <v>39216</v>
      </c>
      <c r="C886" s="18">
        <v>14</v>
      </c>
      <c r="D886" s="158">
        <f t="shared" si="22"/>
        <v>-0.15509957754978876</v>
      </c>
    </row>
    <row r="887" spans="2:4" x14ac:dyDescent="0.25">
      <c r="B887" s="12">
        <v>39209</v>
      </c>
      <c r="C887" s="18">
        <v>16.57</v>
      </c>
      <c r="D887" s="158">
        <f t="shared" si="22"/>
        <v>-7.1188340807174844E-2</v>
      </c>
    </row>
    <row r="888" spans="2:4" x14ac:dyDescent="0.25">
      <c r="B888" s="12">
        <v>39202</v>
      </c>
      <c r="C888" s="18">
        <v>17.84</v>
      </c>
      <c r="D888" s="158">
        <f t="shared" si="22"/>
        <v>-5.0195203569436408E-3</v>
      </c>
    </row>
    <row r="889" spans="2:4" x14ac:dyDescent="0.25">
      <c r="B889" s="12">
        <v>39195</v>
      </c>
      <c r="C889" s="18">
        <v>17.93</v>
      </c>
      <c r="D889" s="158">
        <f t="shared" si="22"/>
        <v>-5.1824431517715541E-2</v>
      </c>
    </row>
    <row r="890" spans="2:4" x14ac:dyDescent="0.25">
      <c r="B890" s="12">
        <v>39188</v>
      </c>
      <c r="C890" s="18">
        <v>18.91</v>
      </c>
      <c r="D890" s="158">
        <f t="shared" si="22"/>
        <v>0.14121907060953531</v>
      </c>
    </row>
    <row r="891" spans="2:4" x14ac:dyDescent="0.25">
      <c r="B891" s="12">
        <v>39181</v>
      </c>
      <c r="C891" s="18">
        <v>16.57</v>
      </c>
      <c r="D891" s="158">
        <f t="shared" si="22"/>
        <v>1.656447954383311E-2</v>
      </c>
    </row>
    <row r="892" spans="2:4" x14ac:dyDescent="0.25">
      <c r="B892" s="12">
        <v>39174</v>
      </c>
      <c r="C892" s="18">
        <v>16.299999</v>
      </c>
      <c r="D892" s="158">
        <f t="shared" si="22"/>
        <v>9.9132595980953031E-3</v>
      </c>
    </row>
    <row r="893" spans="2:4" x14ac:dyDescent="0.25">
      <c r="B893" s="12">
        <v>39167</v>
      </c>
      <c r="C893" s="18">
        <v>16.139999</v>
      </c>
      <c r="D893" s="158">
        <f t="shared" si="22"/>
        <v>-2.4183916312943476E-2</v>
      </c>
    </row>
    <row r="894" spans="2:4" x14ac:dyDescent="0.25">
      <c r="B894" s="12">
        <v>39160</v>
      </c>
      <c r="C894" s="18">
        <v>16.540001</v>
      </c>
      <c r="D894" s="158">
        <f t="shared" si="22"/>
        <v>6.6408833010960677E-2</v>
      </c>
    </row>
    <row r="895" spans="2:4" x14ac:dyDescent="0.25">
      <c r="B895" s="12">
        <v>39153</v>
      </c>
      <c r="C895" s="18">
        <v>15.51</v>
      </c>
      <c r="D895" s="158">
        <f t="shared" si="22"/>
        <v>-2.8195488721804551E-2</v>
      </c>
    </row>
    <row r="896" spans="2:4" x14ac:dyDescent="0.25">
      <c r="B896" s="12">
        <v>39146</v>
      </c>
      <c r="C896" s="18">
        <v>15.96</v>
      </c>
      <c r="D896" s="158">
        <f t="shared" si="22"/>
        <v>-3.037661180902862E-2</v>
      </c>
    </row>
    <row r="897" spans="2:4" x14ac:dyDescent="0.25">
      <c r="B897" s="12">
        <v>39139</v>
      </c>
      <c r="C897" s="18">
        <v>16.459999</v>
      </c>
      <c r="D897" s="158">
        <f t="shared" si="22"/>
        <v>-0.10543483695652167</v>
      </c>
    </row>
    <row r="898" spans="2:4" x14ac:dyDescent="0.25">
      <c r="B898" s="12">
        <v>39132</v>
      </c>
      <c r="C898" s="18">
        <v>18.399999999999999</v>
      </c>
      <c r="D898" s="158">
        <f t="shared" si="22"/>
        <v>2.7247956403269047E-3</v>
      </c>
    </row>
    <row r="899" spans="2:4" x14ac:dyDescent="0.25">
      <c r="B899" s="12">
        <v>39125</v>
      </c>
      <c r="C899" s="18">
        <v>18.350000000000001</v>
      </c>
      <c r="D899" s="158">
        <f t="shared" ref="D899:D906" si="23">C899/C900-1</f>
        <v>-1.4500589983856504E-2</v>
      </c>
    </row>
    <row r="900" spans="2:4" x14ac:dyDescent="0.25">
      <c r="B900" s="12">
        <v>39118</v>
      </c>
      <c r="C900" s="18">
        <v>18.620000999999998</v>
      </c>
      <c r="D900" s="158">
        <f t="shared" si="23"/>
        <v>-8.8148824681684723E-2</v>
      </c>
    </row>
    <row r="901" spans="2:4" x14ac:dyDescent="0.25">
      <c r="B901" s="12">
        <v>39111</v>
      </c>
      <c r="C901" s="18">
        <v>20.420000000000002</v>
      </c>
      <c r="D901" s="158">
        <f t="shared" si="23"/>
        <v>1.4713585812340391E-3</v>
      </c>
    </row>
    <row r="902" spans="2:4" x14ac:dyDescent="0.25">
      <c r="B902" s="12">
        <v>39104</v>
      </c>
      <c r="C902" s="18">
        <v>20.389999</v>
      </c>
      <c r="D902" s="158">
        <f t="shared" si="23"/>
        <v>-6.5536251145737912E-2</v>
      </c>
    </row>
    <row r="903" spans="2:4" x14ac:dyDescent="0.25">
      <c r="B903" s="12">
        <v>39097</v>
      </c>
      <c r="C903" s="18">
        <v>21.82</v>
      </c>
      <c r="D903" s="158">
        <f t="shared" si="23"/>
        <v>5.7683037211974542E-2</v>
      </c>
    </row>
    <row r="904" spans="2:4" x14ac:dyDescent="0.25">
      <c r="B904" s="12">
        <v>39090</v>
      </c>
      <c r="C904" s="18">
        <v>20.629999000000002</v>
      </c>
      <c r="D904" s="158">
        <f t="shared" si="23"/>
        <v>-7.2185752060357489E-3</v>
      </c>
    </row>
    <row r="905" spans="2:4" x14ac:dyDescent="0.25">
      <c r="B905" s="12">
        <v>39083</v>
      </c>
      <c r="C905" s="18">
        <v>20.780000999999999</v>
      </c>
      <c r="D905" s="158">
        <f t="shared" si="23"/>
        <v>-2.2577563499529774E-2</v>
      </c>
    </row>
    <row r="906" spans="2:4" x14ac:dyDescent="0.25">
      <c r="B906" s="12">
        <v>39076</v>
      </c>
      <c r="C906" s="18">
        <v>21.26</v>
      </c>
      <c r="D906" s="158">
        <f t="shared" si="23"/>
        <v>8.969759097898522E-2</v>
      </c>
    </row>
    <row r="907" spans="2:4" x14ac:dyDescent="0.25">
      <c r="B907" s="12">
        <v>39069</v>
      </c>
      <c r="C907" s="18">
        <v>19.510000000000002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AAD57A08-6A72-45FD-A3F3-77BD7CAF06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2024-04-25T15:15:12Z</dcterms:modified>
</cp:coreProperties>
</file>