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imon\Documents\models\Retail Wholesale - Restaurants\"/>
    </mc:Choice>
  </mc:AlternateContent>
  <xr:revisionPtr revIDLastSave="0" documentId="13_ncr:1_{147C5B1E-A50C-4095-9139-2A03A55E989E}" xr6:coauthVersionLast="47" xr6:coauthVersionMax="47" xr10:uidLastSave="{00000000-0000-0000-0000-000000000000}"/>
  <bookViews>
    <workbookView xWindow="375" yWindow="240" windowWidth="14190" windowHeight="14715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Model!$B$5</definedName>
    <definedName name="_xlchart.v1.1" hidden="1">Model!$B$6</definedName>
    <definedName name="_xlchart.v1.2" hidden="1">Model!$M$2:$Y$2</definedName>
    <definedName name="_xlchart.v1.3" hidden="1">Model!$M$5:$Y$5</definedName>
    <definedName name="_xlchart.v1.4" hidden="1">Model!$M$6:$Y$6</definedName>
    <definedName name="_xlchart.v1.5" hidden="1">Model!$B$22</definedName>
    <definedName name="_xlchart.v1.6" hidden="1">Model!$B$23</definedName>
    <definedName name="_xlchart.v1.7" hidden="1">Model!$M$22:$Y$22</definedName>
    <definedName name="_xlchart.v1.8" hidden="1">Model!$M$23:$Y$23</definedName>
    <definedName name="_xlchart.v1.9" hidden="1">Model!$M$2:$Y$2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  <c r="C29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9" i="1"/>
  <c r="C7" i="1"/>
  <c r="AC24" i="2"/>
  <c r="AC27" i="2"/>
  <c r="AC28" i="2"/>
  <c r="AC29" i="2"/>
  <c r="AC30" i="2"/>
  <c r="AC31" i="2"/>
  <c r="AC32" i="2"/>
  <c r="AC16" i="2"/>
  <c r="AC18" i="2" s="1"/>
  <c r="AC11" i="2"/>
  <c r="AB22" i="2"/>
  <c r="AB20" i="2"/>
  <c r="AB19" i="2"/>
  <c r="AB21" i="2"/>
  <c r="AB17" i="2"/>
  <c r="AB15" i="2"/>
  <c r="AB14" i="2"/>
  <c r="AB13" i="2"/>
  <c r="AB12" i="2"/>
  <c r="AB10" i="2"/>
  <c r="AB9" i="2"/>
  <c r="AB8" i="2"/>
  <c r="AB7" i="2"/>
  <c r="AB4" i="2"/>
  <c r="AB3" i="2"/>
  <c r="AB60" i="2"/>
  <c r="AB59" i="2"/>
  <c r="AB58" i="2"/>
  <c r="AB56" i="2"/>
  <c r="AB55" i="2"/>
  <c r="AB54" i="2"/>
  <c r="AB53" i="2"/>
  <c r="AB52" i="2"/>
  <c r="AB51" i="2"/>
  <c r="AB57" i="2" s="1"/>
  <c r="AB61" i="2" s="1"/>
  <c r="AB49" i="2"/>
  <c r="AB48" i="2"/>
  <c r="AB47" i="2"/>
  <c r="AB46" i="2"/>
  <c r="AB45" i="2"/>
  <c r="AB44" i="2"/>
  <c r="AB42" i="2"/>
  <c r="AB36" i="2" s="1"/>
  <c r="AB41" i="2"/>
  <c r="AB40" i="2"/>
  <c r="AB39" i="2"/>
  <c r="AB38" i="2"/>
  <c r="AB37" i="2"/>
  <c r="H28" i="2"/>
  <c r="H29" i="2"/>
  <c r="H30" i="2"/>
  <c r="I24" i="2"/>
  <c r="J24" i="2"/>
  <c r="H24" i="2"/>
  <c r="D33" i="2"/>
  <c r="E33" i="2"/>
  <c r="F33" i="2"/>
  <c r="G33" i="2"/>
  <c r="H33" i="2"/>
  <c r="J22" i="2"/>
  <c r="H22" i="2"/>
  <c r="G22" i="2"/>
  <c r="J20" i="2"/>
  <c r="J25" i="2" s="1"/>
  <c r="J18" i="2"/>
  <c r="J26" i="2" s="1"/>
  <c r="H16" i="2"/>
  <c r="H18" i="2" s="1"/>
  <c r="J16" i="2"/>
  <c r="H5" i="2"/>
  <c r="H27" i="2" s="1"/>
  <c r="I5" i="2"/>
  <c r="I27" i="2" s="1"/>
  <c r="J5" i="2"/>
  <c r="H11" i="2"/>
  <c r="I11" i="2"/>
  <c r="J11" i="2"/>
  <c r="AC36" i="2"/>
  <c r="AD36" i="2"/>
  <c r="AE36" i="2"/>
  <c r="AF36" i="2"/>
  <c r="AC43" i="2"/>
  <c r="AC50" i="2" s="1"/>
  <c r="AD43" i="2"/>
  <c r="AD50" i="2" s="1"/>
  <c r="AE43" i="2"/>
  <c r="AE50" i="2" s="1"/>
  <c r="AF43" i="2"/>
  <c r="AF50" i="2" s="1"/>
  <c r="AC57" i="2"/>
  <c r="AC61" i="2" s="1"/>
  <c r="AD57" i="2"/>
  <c r="AE57" i="2"/>
  <c r="AF57" i="2"/>
  <c r="AF61" i="2" s="1"/>
  <c r="AD61" i="2"/>
  <c r="AE61" i="2"/>
  <c r="H31" i="2"/>
  <c r="I31" i="2"/>
  <c r="J31" i="2"/>
  <c r="H32" i="2"/>
  <c r="I32" i="2"/>
  <c r="J32" i="2"/>
  <c r="G61" i="2"/>
  <c r="G62" i="2" s="1"/>
  <c r="I61" i="2"/>
  <c r="G57" i="2"/>
  <c r="H57" i="2"/>
  <c r="H61" i="2" s="1"/>
  <c r="I57" i="2"/>
  <c r="J57" i="2"/>
  <c r="J61" i="2" s="1"/>
  <c r="J62" i="2" s="1"/>
  <c r="G50" i="2"/>
  <c r="I50" i="2"/>
  <c r="J50" i="2"/>
  <c r="G43" i="2"/>
  <c r="H43" i="2"/>
  <c r="H50" i="2" s="1"/>
  <c r="I43" i="2"/>
  <c r="J43" i="2"/>
  <c r="G36" i="2"/>
  <c r="H36" i="2"/>
  <c r="I36" i="2"/>
  <c r="J36" i="2"/>
  <c r="AC26" i="2" l="1"/>
  <c r="AC20" i="2"/>
  <c r="AB43" i="2"/>
  <c r="AB50" i="2" s="1"/>
  <c r="AB62" i="2" s="1"/>
  <c r="J27" i="2"/>
  <c r="H62" i="2"/>
  <c r="I62" i="2"/>
  <c r="AC62" i="2"/>
  <c r="AD62" i="2"/>
  <c r="AE62" i="2"/>
  <c r="AF62" i="2"/>
  <c r="AA11" i="2"/>
  <c r="AC5" i="2"/>
  <c r="AA57" i="2"/>
  <c r="AA61" i="2" s="1"/>
  <c r="Z57" i="2"/>
  <c r="Z61" i="2" s="1"/>
  <c r="AA43" i="2"/>
  <c r="AA50" i="2" s="1"/>
  <c r="Z43" i="2"/>
  <c r="Z50" i="2" s="1"/>
  <c r="AA36" i="2"/>
  <c r="Z36" i="2"/>
  <c r="AA32" i="2"/>
  <c r="Z32" i="2"/>
  <c r="AB31" i="2"/>
  <c r="AA31" i="2"/>
  <c r="Z31" i="2"/>
  <c r="AB11" i="2"/>
  <c r="Z11" i="2"/>
  <c r="AB5" i="2"/>
  <c r="AB30" i="2" s="1"/>
  <c r="AA5" i="2"/>
  <c r="AA30" i="2" s="1"/>
  <c r="Z5" i="2"/>
  <c r="Z28" i="2" s="1"/>
  <c r="P19" i="2"/>
  <c r="P17" i="2"/>
  <c r="P15" i="2"/>
  <c r="P14" i="2"/>
  <c r="P13" i="2"/>
  <c r="P12" i="2"/>
  <c r="P10" i="2"/>
  <c r="P9" i="2"/>
  <c r="P8" i="2"/>
  <c r="P7" i="2"/>
  <c r="P4" i="2"/>
  <c r="P3" i="2"/>
  <c r="P60" i="2"/>
  <c r="P59" i="2"/>
  <c r="P58" i="2"/>
  <c r="P56" i="2"/>
  <c r="P55" i="2"/>
  <c r="P54" i="2"/>
  <c r="P53" i="2"/>
  <c r="P52" i="2"/>
  <c r="P51" i="2"/>
  <c r="P49" i="2"/>
  <c r="P48" i="2"/>
  <c r="P47" i="2"/>
  <c r="P46" i="2"/>
  <c r="P45" i="2"/>
  <c r="P44" i="2"/>
  <c r="P42" i="2"/>
  <c r="P41" i="2"/>
  <c r="P40" i="2"/>
  <c r="P39" i="2"/>
  <c r="P38" i="2"/>
  <c r="P37" i="2"/>
  <c r="T19" i="2"/>
  <c r="T17" i="2"/>
  <c r="T15" i="2"/>
  <c r="T14" i="2"/>
  <c r="T13" i="2"/>
  <c r="T12" i="2"/>
  <c r="T10" i="2"/>
  <c r="T9" i="2"/>
  <c r="T8" i="2"/>
  <c r="T7" i="2"/>
  <c r="T4" i="2"/>
  <c r="T3" i="2"/>
  <c r="X19" i="2"/>
  <c r="X17" i="2"/>
  <c r="X15" i="2"/>
  <c r="X14" i="2"/>
  <c r="X13" i="2"/>
  <c r="X12" i="2"/>
  <c r="X10" i="2"/>
  <c r="X9" i="2"/>
  <c r="X8" i="2"/>
  <c r="X7" i="2"/>
  <c r="X4" i="2"/>
  <c r="X32" i="2" s="1"/>
  <c r="X3" i="2"/>
  <c r="W32" i="2"/>
  <c r="V32" i="2"/>
  <c r="U32" i="2"/>
  <c r="S32" i="2"/>
  <c r="R32" i="2"/>
  <c r="Q32" i="2"/>
  <c r="W31" i="2"/>
  <c r="V31" i="2"/>
  <c r="U31" i="2"/>
  <c r="S31" i="2"/>
  <c r="R31" i="2"/>
  <c r="Q31" i="2"/>
  <c r="Y32" i="2"/>
  <c r="Y31" i="2"/>
  <c r="X60" i="2"/>
  <c r="X59" i="2"/>
  <c r="X58" i="2"/>
  <c r="X56" i="2"/>
  <c r="X55" i="2"/>
  <c r="X54" i="2"/>
  <c r="X53" i="2"/>
  <c r="X52" i="2"/>
  <c r="X51" i="2"/>
  <c r="X49" i="2"/>
  <c r="X48" i="2"/>
  <c r="X47" i="2"/>
  <c r="X46" i="2"/>
  <c r="X45" i="2"/>
  <c r="X44" i="2"/>
  <c r="X42" i="2"/>
  <c r="X41" i="2"/>
  <c r="X40" i="2"/>
  <c r="X39" i="2"/>
  <c r="X38" i="2"/>
  <c r="T60" i="2"/>
  <c r="T59" i="2"/>
  <c r="T58" i="2"/>
  <c r="T56" i="2"/>
  <c r="T55" i="2"/>
  <c r="T54" i="2"/>
  <c r="T53" i="2"/>
  <c r="T52" i="2"/>
  <c r="T51" i="2"/>
  <c r="T49" i="2"/>
  <c r="T48" i="2"/>
  <c r="T47" i="2"/>
  <c r="T46" i="2"/>
  <c r="T45" i="2"/>
  <c r="T44" i="2"/>
  <c r="T42" i="2"/>
  <c r="T41" i="2"/>
  <c r="T40" i="2"/>
  <c r="T39" i="2"/>
  <c r="T38" i="2"/>
  <c r="T37" i="2"/>
  <c r="X37" i="2"/>
  <c r="N5" i="2"/>
  <c r="O5" i="2"/>
  <c r="Q5" i="2"/>
  <c r="U27" i="2" s="1"/>
  <c r="R5" i="2"/>
  <c r="S5" i="2"/>
  <c r="U5" i="2"/>
  <c r="V5" i="2"/>
  <c r="W5" i="2"/>
  <c r="Y5" i="2"/>
  <c r="Y29" i="2" s="1"/>
  <c r="M5" i="2"/>
  <c r="N36" i="2"/>
  <c r="O36" i="2"/>
  <c r="Q36" i="2"/>
  <c r="R36" i="2"/>
  <c r="S36" i="2"/>
  <c r="U36" i="2"/>
  <c r="V36" i="2"/>
  <c r="W36" i="2"/>
  <c r="Y36" i="2"/>
  <c r="M36" i="2"/>
  <c r="Y57" i="2"/>
  <c r="Y61" i="2" s="1"/>
  <c r="Y43" i="2"/>
  <c r="Y50" i="2" s="1"/>
  <c r="C10" i="1"/>
  <c r="AC22" i="2" l="1"/>
  <c r="AC25" i="2"/>
  <c r="AC33" i="2"/>
  <c r="AB28" i="2"/>
  <c r="AB32" i="2"/>
  <c r="AB24" i="2"/>
  <c r="T36" i="2"/>
  <c r="Z24" i="2"/>
  <c r="Z62" i="2"/>
  <c r="AA62" i="2"/>
  <c r="AB29" i="2"/>
  <c r="AA16" i="2"/>
  <c r="AA18" i="2" s="1"/>
  <c r="AA26" i="2" s="1"/>
  <c r="AB16" i="2"/>
  <c r="AB18" i="2" s="1"/>
  <c r="AB26" i="2" s="1"/>
  <c r="AA24" i="2"/>
  <c r="AA28" i="2"/>
  <c r="Z29" i="2"/>
  <c r="AA29" i="2"/>
  <c r="Z27" i="2"/>
  <c r="AA27" i="2"/>
  <c r="Z30" i="2"/>
  <c r="Z16" i="2"/>
  <c r="Z18" i="2" s="1"/>
  <c r="Z26" i="2" s="1"/>
  <c r="P5" i="2"/>
  <c r="P30" i="2" s="1"/>
  <c r="T32" i="2"/>
  <c r="T31" i="2"/>
  <c r="P36" i="2"/>
  <c r="T5" i="2"/>
  <c r="T30" i="2" s="1"/>
  <c r="X5" i="2"/>
  <c r="AB27" i="2" s="1"/>
  <c r="X31" i="2"/>
  <c r="Y30" i="2"/>
  <c r="Y27" i="2"/>
  <c r="Y28" i="2"/>
  <c r="X36" i="2"/>
  <c r="Y62" i="2"/>
  <c r="G31" i="2"/>
  <c r="F31" i="2"/>
  <c r="D31" i="2"/>
  <c r="D32" i="2"/>
  <c r="C36" i="2"/>
  <c r="D36" i="2"/>
  <c r="E36" i="2"/>
  <c r="F36" i="2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N11" i="2"/>
  <c r="N16" i="2" s="1"/>
  <c r="N18" i="2" s="1"/>
  <c r="O11" i="2"/>
  <c r="O16" i="2" s="1"/>
  <c r="O18" i="2" s="1"/>
  <c r="P11" i="2"/>
  <c r="Q11" i="2"/>
  <c r="Q16" i="2" s="1"/>
  <c r="Q18" i="2" s="1"/>
  <c r="R11" i="2"/>
  <c r="R16" i="2" s="1"/>
  <c r="R18" i="2" s="1"/>
  <c r="S11" i="2"/>
  <c r="S16" i="2" s="1"/>
  <c r="S18" i="2" s="1"/>
  <c r="T11" i="2"/>
  <c r="U11" i="2"/>
  <c r="U16" i="2" s="1"/>
  <c r="U18" i="2" s="1"/>
  <c r="U26" i="2" s="1"/>
  <c r="V11" i="2"/>
  <c r="V16" i="2" s="1"/>
  <c r="V18" i="2" s="1"/>
  <c r="V26" i="2" s="1"/>
  <c r="W11" i="2"/>
  <c r="W16" i="2" s="1"/>
  <c r="W18" i="2" s="1"/>
  <c r="W26" i="2" s="1"/>
  <c r="X11" i="2"/>
  <c r="X16" i="2" s="1"/>
  <c r="X18" i="2" s="1"/>
  <c r="X26" i="2" s="1"/>
  <c r="Y11" i="2"/>
  <c r="M11" i="2"/>
  <c r="M16" i="2" s="1"/>
  <c r="M18" i="2" s="1"/>
  <c r="D11" i="2"/>
  <c r="E11" i="2"/>
  <c r="F11" i="2"/>
  <c r="G11" i="2"/>
  <c r="C11" i="2"/>
  <c r="X30" i="2"/>
  <c r="W30" i="2"/>
  <c r="V30" i="2"/>
  <c r="U30" i="2"/>
  <c r="S30" i="2"/>
  <c r="R30" i="2"/>
  <c r="Q30" i="2"/>
  <c r="O30" i="2"/>
  <c r="N30" i="2"/>
  <c r="M30" i="2"/>
  <c r="X29" i="2"/>
  <c r="W29" i="2"/>
  <c r="V29" i="2"/>
  <c r="U29" i="2"/>
  <c r="S29" i="2"/>
  <c r="R29" i="2"/>
  <c r="Q29" i="2"/>
  <c r="O29" i="2"/>
  <c r="N29" i="2"/>
  <c r="M29" i="2"/>
  <c r="P29" i="2" l="1"/>
  <c r="AB25" i="2"/>
  <c r="AA20" i="2"/>
  <c r="AA25" i="2" s="1"/>
  <c r="Z20" i="2"/>
  <c r="P16" i="2"/>
  <c r="P18" i="2" s="1"/>
  <c r="P20" i="2" s="1"/>
  <c r="P22" i="2" s="1"/>
  <c r="T29" i="2"/>
  <c r="T16" i="2"/>
  <c r="T18" i="2" s="1"/>
  <c r="Y16" i="2"/>
  <c r="Y18" i="2" s="1"/>
  <c r="Y26" i="2" s="1"/>
  <c r="Y24" i="2"/>
  <c r="M20" i="2"/>
  <c r="M22" i="2" s="1"/>
  <c r="M26" i="2"/>
  <c r="O20" i="2"/>
  <c r="O22" i="2" s="1"/>
  <c r="O26" i="2"/>
  <c r="S20" i="2"/>
  <c r="S22" i="2" s="1"/>
  <c r="S26" i="2"/>
  <c r="R20" i="2"/>
  <c r="R22" i="2" s="1"/>
  <c r="R26" i="2"/>
  <c r="W20" i="2"/>
  <c r="W22" i="2" s="1"/>
  <c r="N20" i="2"/>
  <c r="N22" i="2" s="1"/>
  <c r="N26" i="2"/>
  <c r="Q20" i="2"/>
  <c r="Q22" i="2" s="1"/>
  <c r="Q26" i="2"/>
  <c r="X20" i="2"/>
  <c r="X22" i="2" s="1"/>
  <c r="V20" i="2"/>
  <c r="V22" i="2" s="1"/>
  <c r="U20" i="2"/>
  <c r="U22" i="2" s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T20" i="2" l="1"/>
  <c r="T22" i="2" s="1"/>
  <c r="T26" i="2"/>
  <c r="AA33" i="2"/>
  <c r="AB33" i="2"/>
  <c r="AA22" i="2"/>
  <c r="Z33" i="2"/>
  <c r="Z25" i="2"/>
  <c r="Z22" i="2"/>
  <c r="P26" i="2"/>
  <c r="Y20" i="2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5" i="2"/>
  <c r="D5" i="2"/>
  <c r="E5" i="2"/>
  <c r="F5" i="2"/>
  <c r="G5" i="2"/>
  <c r="N25" i="2"/>
  <c r="O25" i="2"/>
  <c r="P25" i="2"/>
  <c r="M24" i="2"/>
  <c r="N24" i="2"/>
  <c r="O24" i="2"/>
  <c r="P24" i="2"/>
  <c r="Q24" i="2"/>
  <c r="R24" i="2"/>
  <c r="S24" i="2"/>
  <c r="T24" i="2"/>
  <c r="U24" i="2"/>
  <c r="V24" i="2"/>
  <c r="W24" i="2"/>
  <c r="X24" i="2"/>
  <c r="Q27" i="2"/>
  <c r="R27" i="2"/>
  <c r="S27" i="2"/>
  <c r="T27" i="2"/>
  <c r="V27" i="2"/>
  <c r="W27" i="2"/>
  <c r="X27" i="2"/>
  <c r="M28" i="2"/>
  <c r="N28" i="2"/>
  <c r="O28" i="2"/>
  <c r="P28" i="2"/>
  <c r="Q28" i="2"/>
  <c r="R28" i="2"/>
  <c r="S28" i="2"/>
  <c r="T28" i="2"/>
  <c r="U28" i="2"/>
  <c r="V28" i="2"/>
  <c r="W28" i="2"/>
  <c r="X28" i="2"/>
  <c r="M43" i="2"/>
  <c r="M50" i="2" s="1"/>
  <c r="N43" i="2"/>
  <c r="N50" i="2" s="1"/>
  <c r="O43" i="2"/>
  <c r="O50" i="2" s="1"/>
  <c r="P43" i="2"/>
  <c r="P50" i="2" s="1"/>
  <c r="Q43" i="2"/>
  <c r="Q50" i="2" s="1"/>
  <c r="R43" i="2"/>
  <c r="R50" i="2" s="1"/>
  <c r="S43" i="2"/>
  <c r="S50" i="2" s="1"/>
  <c r="T43" i="2"/>
  <c r="T50" i="2" s="1"/>
  <c r="U43" i="2"/>
  <c r="U50" i="2" s="1"/>
  <c r="V43" i="2"/>
  <c r="V50" i="2" s="1"/>
  <c r="W43" i="2"/>
  <c r="W50" i="2" s="1"/>
  <c r="X43" i="2"/>
  <c r="X50" i="2" s="1"/>
  <c r="X62" i="2" s="1"/>
  <c r="M57" i="2"/>
  <c r="M61" i="2" s="1"/>
  <c r="N57" i="2"/>
  <c r="N61" i="2" s="1"/>
  <c r="O57" i="2"/>
  <c r="O61" i="2" s="1"/>
  <c r="P57" i="2"/>
  <c r="P61" i="2" s="1"/>
  <c r="Q57" i="2"/>
  <c r="Q61" i="2" s="1"/>
  <c r="R57" i="2"/>
  <c r="R61" i="2" s="1"/>
  <c r="S57" i="2"/>
  <c r="S61" i="2" s="1"/>
  <c r="T57" i="2"/>
  <c r="T61" i="2" s="1"/>
  <c r="U57" i="2"/>
  <c r="U61" i="2" s="1"/>
  <c r="V57" i="2"/>
  <c r="V61" i="2" s="1"/>
  <c r="W57" i="2"/>
  <c r="W61" i="2" s="1"/>
  <c r="X57" i="2"/>
  <c r="X61" i="2" s="1"/>
  <c r="C43" i="2"/>
  <c r="C50" i="2" s="1"/>
  <c r="D43" i="2"/>
  <c r="D50" i="2" s="1"/>
  <c r="E43" i="2"/>
  <c r="E50" i="2" s="1"/>
  <c r="E32" i="2"/>
  <c r="F32" i="2"/>
  <c r="G32" i="2"/>
  <c r="E31" i="2"/>
  <c r="Y33" i="2" l="1"/>
  <c r="Y22" i="2"/>
  <c r="T62" i="2"/>
  <c r="Q62" i="2"/>
  <c r="R62" i="2"/>
  <c r="S62" i="2"/>
  <c r="P62" i="2"/>
  <c r="U62" i="2"/>
  <c r="V62" i="2"/>
  <c r="W62" i="2"/>
  <c r="Y25" i="2"/>
  <c r="G16" i="2"/>
  <c r="G30" i="2"/>
  <c r="F16" i="2"/>
  <c r="F18" i="2" s="1"/>
  <c r="F30" i="2"/>
  <c r="E16" i="2"/>
  <c r="E18" i="2" s="1"/>
  <c r="E30" i="2"/>
  <c r="D16" i="2"/>
  <c r="D18" i="2" s="1"/>
  <c r="D30" i="2"/>
  <c r="C16" i="2"/>
  <c r="C18" i="2" s="1"/>
  <c r="C30" i="2"/>
  <c r="C28" i="2"/>
  <c r="C29" i="2"/>
  <c r="K11" i="5"/>
  <c r="M25" i="2"/>
  <c r="G28" i="2"/>
  <c r="G29" i="2"/>
  <c r="F29" i="2"/>
  <c r="E28" i="2"/>
  <c r="E29" i="2"/>
  <c r="D28" i="2"/>
  <c r="D29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U25" i="2"/>
  <c r="U33" i="2"/>
  <c r="Q25" i="2"/>
  <c r="T25" i="2"/>
  <c r="T33" i="2"/>
  <c r="X33" i="2"/>
  <c r="X25" i="2"/>
  <c r="W33" i="2"/>
  <c r="W25" i="2"/>
  <c r="V25" i="2"/>
  <c r="V33" i="2"/>
  <c r="S33" i="2"/>
  <c r="S25" i="2"/>
  <c r="R33" i="2"/>
  <c r="R25" i="2"/>
  <c r="C24" i="2"/>
  <c r="F24" i="2"/>
  <c r="F28" i="2"/>
  <c r="E24" i="2"/>
  <c r="D24" i="2"/>
  <c r="G24" i="2"/>
  <c r="G27" i="2"/>
  <c r="E27" i="2"/>
  <c r="F27" i="2"/>
  <c r="D27" i="2"/>
  <c r="D57" i="2"/>
  <c r="D61" i="2" s="1"/>
  <c r="D62" i="2" s="1"/>
  <c r="E57" i="2"/>
  <c r="F43" i="2"/>
  <c r="F50" i="2" s="1"/>
  <c r="G18" i="2" l="1"/>
  <c r="D20" i="2"/>
  <c r="D26" i="2"/>
  <c r="E20" i="2"/>
  <c r="E26" i="2"/>
  <c r="F20" i="2"/>
  <c r="F26" i="2"/>
  <c r="C20" i="2"/>
  <c r="C26" i="2"/>
  <c r="Q33" i="2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57" i="2"/>
  <c r="F61" i="2" s="1"/>
  <c r="F62" i="2" s="1"/>
  <c r="E61" i="2"/>
  <c r="E62" i="2" s="1"/>
  <c r="C57" i="2"/>
  <c r="C61" i="2" s="1"/>
  <c r="G26" i="2" l="1"/>
  <c r="G20" i="2"/>
  <c r="C22" i="2"/>
  <c r="E22" i="2"/>
  <c r="D25" i="2"/>
  <c r="G25" i="2"/>
  <c r="C25" i="2" l="1"/>
  <c r="E25" i="2"/>
  <c r="F22" i="2"/>
  <c r="D22" i="2"/>
  <c r="F25" i="2"/>
  <c r="C26" i="1" l="1"/>
  <c r="H26" i="2" l="1"/>
  <c r="H20" i="2"/>
  <c r="H25" i="2" l="1"/>
  <c r="I12" i="2"/>
  <c r="I13" i="2"/>
  <c r="I14" i="2"/>
  <c r="I16" i="2" s="1"/>
  <c r="I18" i="2" s="1"/>
  <c r="I19" i="2" l="1"/>
  <c r="I26" i="2" s="1"/>
  <c r="I20" i="2" l="1"/>
  <c r="I33" i="2" s="1"/>
  <c r="I22" i="2" l="1"/>
  <c r="I25" i="2"/>
  <c r="J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<sst xmlns="http://schemas.openxmlformats.org/spreadsheetml/2006/main" count="240" uniqueCount="226">
  <si>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</si>
  <si>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</si>
  <si>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</si>
  <si>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</si>
  <si>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</si>
  <si>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</si>
  <si>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</si>
  <si>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</si>
  <si>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</si>
  <si>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</si>
  <si>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</si>
  <si>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</si>
  <si>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</si>
  <si>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</si>
  <si>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</si>
  <si>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</si>
  <si>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</si>
  <si>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</si>
  <si>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</si>
  <si>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</si>
  <si>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</si>
  <si>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</si>
  <si>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</si>
  <si>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</si>
  <si>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</si>
  <si>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</si>
  <si>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</si>
  <si>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</si>
  <si>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</si>
  <si>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</si>
  <si>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</si>
  <si>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</si>
  <si>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</si>
  <si>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</si>
  <si>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</si>
  <si>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</si>
  <si>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</si>
  <si>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</si>
  <si>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</si>
  <si>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</si>
  <si>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</si>
  <si>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</si>
  <si>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</si>
  <si>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</si>
  <si>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</si>
  <si>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</si>
  <si>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</si>
  <si>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</si>
  <si>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</si>
  <si>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</si>
  <si>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</si>
  <si>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</si>
  <si>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</si>
  <si>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</si>
  <si>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</si>
  <si>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</si>
  <si>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</si>
  <si>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</si>
  <si>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</si>
  <si>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</si>
  <si>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</si>
  <si>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</si>
  <si>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</si>
  <si>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</si>
  <si>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</si>
  <si>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</si>
  <si>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</si>
  <si>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</si>
  <si>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</si>
  <si>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</si>
  <si>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</si>
  <si>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</si>
  <si>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</si>
  <si>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</si>
  <si>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</si>
  <si>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Notes</t>
  </si>
  <si>
    <t>Restricted Cash</t>
  </si>
  <si>
    <t>Prepaid Expense</t>
  </si>
  <si>
    <t>Equity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</si>
  <si>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</si>
  <si>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</si>
  <si>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</si>
  <si>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</si>
  <si>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</si>
  <si>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</si>
  <si>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</si>
  <si>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</si>
  <si>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</si>
  <si>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</si>
  <si>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</si>
  <si>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</si>
  <si>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</si>
  <si>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</si>
  <si>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</si>
  <si>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</si>
  <si>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</si>
  <si>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</si>
  <si>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</si>
  <si>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</si>
  <si>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</si>
  <si>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</si>
  <si>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</si>
  <si>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</si>
  <si>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</si>
  <si>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</si>
  <si>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</si>
  <si>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</si>
  <si>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</si>
  <si>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</si>
  <si>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</si>
  <si>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</si>
  <si>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</si>
  <si>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</si>
  <si>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</si>
  <si>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</si>
  <si>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</si>
  <si>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</si>
  <si>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</si>
  <si>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</si>
  <si>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</si>
  <si>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</si>
  <si>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</si>
  <si>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</si>
  <si>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</si>
  <si>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</si>
  <si>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</si>
  <si>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</si>
  <si>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</si>
  <si>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</si>
  <si>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</si>
  <si>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</si>
  <si>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</si>
  <si>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G&amp;A</t>
  </si>
  <si>
    <t>CMG</t>
  </si>
  <si>
    <t>Mr. Brian R. Niccol</t>
  </si>
  <si>
    <t>Chairman &amp; CEO</t>
  </si>
  <si>
    <t>Mr. John R. Hartung</t>
  </si>
  <si>
    <t>CFO &amp; Chief Administrative Officer</t>
  </si>
  <si>
    <t>Mr. Scott Boatwright</t>
  </si>
  <si>
    <t>Chief Operating Officer</t>
  </si>
  <si>
    <t>Mr. Curtis E. Garner III</t>
  </si>
  <si>
    <t>Chief Customer &amp; Technology Officer</t>
  </si>
  <si>
    <t>Mr. Christopher Brandt</t>
  </si>
  <si>
    <t>Chief Brand Officer</t>
  </si>
  <si>
    <t>Ms. Cynthia Henn Olsen CFA</t>
  </si>
  <si>
    <t>Head of Investor Relations &amp; Strategy</t>
  </si>
  <si>
    <t>Mr. Roger E. Theodoredis</t>
  </si>
  <si>
    <t>Chief Legal Officer, General Counsel &amp; Corporate Secretary</t>
  </si>
  <si>
    <t>Ms. D Ilene Eskenazi</t>
  </si>
  <si>
    <t>Chief Human Resources Officer</t>
  </si>
  <si>
    <t>Mr. Jim Slater</t>
  </si>
  <si>
    <t>Managing Director of Europe</t>
  </si>
  <si>
    <t>Ms. Laurie Schalow</t>
  </si>
  <si>
    <t>Chief Corporate Affairs &amp; Food Safety Officer</t>
  </si>
  <si>
    <t>Vanguard Group Inc</t>
  </si>
  <si>
    <t>9.87%</t>
  </si>
  <si>
    <t>Blackrock Inc.</t>
  </si>
  <si>
    <t>7.42%</t>
  </si>
  <si>
    <t>JP Morgan Chase &amp; Company</t>
  </si>
  <si>
    <t>4.39%</t>
  </si>
  <si>
    <t>Capital World Investors</t>
  </si>
  <si>
    <t>4.11%</t>
  </si>
  <si>
    <t>Price (T.Rowe) Associates Inc</t>
  </si>
  <si>
    <t>4.09%</t>
  </si>
  <si>
    <t>State Street Corporation</t>
  </si>
  <si>
    <t>4.01%</t>
  </si>
  <si>
    <t>Capital International Investors</t>
  </si>
  <si>
    <t>3.38%</t>
  </si>
  <si>
    <t>Pershing Square Capital Management, L.P.</t>
  </si>
  <si>
    <t>3.01%</t>
  </si>
  <si>
    <t>Edgewood Management Llc</t>
  </si>
  <si>
    <t>2.65%</t>
  </si>
  <si>
    <t>FMR, LLC</t>
  </si>
  <si>
    <t>2.07%</t>
  </si>
  <si>
    <t>BALDOCCHI ALBERT STEVEN</t>
  </si>
  <si>
    <t>BOATWRIGHT SCOTT</t>
  </si>
  <si>
    <t>BRANDT CHRISTOPHER W</t>
  </si>
  <si>
    <t>ENGLES GREGG LESLIE</t>
  </si>
  <si>
    <t>GARNER CURTIS EVANDER III</t>
  </si>
  <si>
    <t>HARTUNG JOHN R</t>
  </si>
  <si>
    <t>HICKENLOOPER ROBIN S.</t>
  </si>
  <si>
    <t>NICCOL BRIAN R</t>
  </si>
  <si>
    <t>SCHALOW LAURIE</t>
  </si>
  <si>
    <t>THEODOREDIS ROGER E</t>
  </si>
  <si>
    <t>Food and beverage</t>
  </si>
  <si>
    <t>Delivery service</t>
  </si>
  <si>
    <t>Food, beverage, packaging</t>
  </si>
  <si>
    <t>Labor</t>
  </si>
  <si>
    <t>Occupancy</t>
  </si>
  <si>
    <t>Other Opex</t>
  </si>
  <si>
    <t>Pre-opening costs</t>
  </si>
  <si>
    <t>Impairments, closure, asset</t>
  </si>
  <si>
    <t>Interest and other</t>
  </si>
  <si>
    <t>Inventory</t>
  </si>
  <si>
    <t>Income Tax receivable</t>
  </si>
  <si>
    <t>Investments</t>
  </si>
  <si>
    <t>Leasehold, PP&amp;E</t>
  </si>
  <si>
    <t>Long-term investments</t>
  </si>
  <si>
    <t>Other assets</t>
  </si>
  <si>
    <t>Accrued Payroll</t>
  </si>
  <si>
    <t>Accrued Liab</t>
  </si>
  <si>
    <t>Unearned Rev</t>
  </si>
  <si>
    <t>Current operating lease liab</t>
  </si>
  <si>
    <t>Long-term operating lease</t>
  </si>
  <si>
    <t>Deferred income tax</t>
  </si>
  <si>
    <t>Tax Rate</t>
  </si>
  <si>
    <t>D&amp;A / REV</t>
  </si>
  <si>
    <t>Pre-opening Cost / REV</t>
  </si>
  <si>
    <t>Food &amp; bev y/y</t>
  </si>
  <si>
    <t>Delivery Service y/y</t>
  </si>
  <si>
    <t>Q324</t>
  </si>
  <si>
    <t>Income Tax payable</t>
  </si>
  <si>
    <t>Q424</t>
  </si>
  <si>
    <t>Changed CEO in August24</t>
  </si>
  <si>
    <t>Brian Niccol went to Starbucks, COO Scott Boatwright new CEO</t>
  </si>
  <si>
    <t>Opening of new Locations</t>
  </si>
  <si>
    <t>higher average Transactions</t>
  </si>
  <si>
    <t>Sales per Restaurant</t>
  </si>
  <si>
    <t>Shares (diluted)</t>
  </si>
  <si>
    <t>Q125</t>
  </si>
  <si>
    <t>Q225</t>
  </si>
  <si>
    <t>Q325</t>
  </si>
  <si>
    <t>Q425</t>
  </si>
  <si>
    <t>FY26</t>
  </si>
  <si>
    <t>EPS Growth</t>
  </si>
  <si>
    <t>06.05.25 New COO and new CSO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</si>
</sst>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B9B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8" borderId="9" applyNumberFormat="0" applyAlignment="0" applyProtection="0"/>
  </cellStyleXfs>
  <cellXfs count="151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0" fontId="6" fillId="6" borderId="0" xfId="0" applyFont="1" applyFill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2" fontId="2" fillId="3" borderId="2" xfId="0" applyNumberFormat="1" applyFont="1" applyFill="1" applyBorder="1"/>
    <xf numFmtId="0" fontId="0" fillId="3" borderId="7" xfId="0" applyFill="1" applyBorder="1" applyAlignment="1">
      <alignment horizontal="right"/>
    </xf>
    <xf numFmtId="0" fontId="11" fillId="10" borderId="13" xfId="0" applyFont="1" applyFill="1" applyBorder="1"/>
    <xf numFmtId="0" fontId="11" fillId="10" borderId="14" xfId="0" applyFont="1" applyFill="1" applyBorder="1"/>
    <xf numFmtId="0" fontId="11" fillId="10" borderId="15" xfId="0" applyFont="1" applyFill="1" applyBorder="1"/>
    <xf numFmtId="0" fontId="11" fillId="10" borderId="16" xfId="0" applyFont="1" applyFill="1" applyBorder="1"/>
    <xf numFmtId="0" fontId="12" fillId="10" borderId="17" xfId="0" applyFont="1" applyFill="1" applyBorder="1" applyAlignment="1">
      <alignment horizontal="center"/>
    </xf>
    <xf numFmtId="0" fontId="12" fillId="10" borderId="18" xfId="0" applyFont="1" applyFill="1" applyBorder="1" applyAlignment="1">
      <alignment horizontal="center"/>
    </xf>
    <xf numFmtId="0" fontId="11" fillId="10" borderId="19" xfId="0" applyFont="1" applyFill="1" applyBorder="1"/>
    <xf numFmtId="0" fontId="11" fillId="10" borderId="20" xfId="0" applyFont="1" applyFill="1" applyBorder="1"/>
    <xf numFmtId="166" fontId="11" fillId="10" borderId="21" xfId="0" applyNumberFormat="1" applyFont="1" applyFill="1" applyBorder="1"/>
    <xf numFmtId="166" fontId="11" fillId="10" borderId="22" xfId="0" applyNumberFormat="1" applyFont="1" applyFill="1" applyBorder="1"/>
    <xf numFmtId="0" fontId="11" fillId="10" borderId="22" xfId="0" applyFont="1" applyFill="1" applyBorder="1"/>
    <xf numFmtId="10" fontId="11" fillId="10" borderId="22" xfId="0" applyNumberFormat="1" applyFont="1" applyFill="1" applyBorder="1"/>
    <xf numFmtId="10" fontId="11" fillId="10" borderId="23" xfId="0" applyNumberFormat="1" applyFont="1" applyFill="1" applyBorder="1"/>
    <xf numFmtId="166" fontId="11" fillId="10" borderId="24" xfId="0" applyNumberFormat="1" applyFont="1" applyFill="1" applyBorder="1"/>
    <xf numFmtId="166" fontId="11" fillId="10" borderId="25" xfId="0" applyNumberFormat="1" applyFont="1" applyFill="1" applyBorder="1"/>
    <xf numFmtId="0" fontId="11" fillId="10" borderId="25" xfId="0" applyFont="1" applyFill="1" applyBorder="1"/>
    <xf numFmtId="0" fontId="11" fillId="10" borderId="25" xfId="0" quotePrefix="1" applyFont="1" applyFill="1" applyBorder="1"/>
    <xf numFmtId="10" fontId="11" fillId="10" borderId="25" xfId="0" applyNumberFormat="1" applyFont="1" applyFill="1" applyBorder="1"/>
    <xf numFmtId="10" fontId="11" fillId="10" borderId="26" xfId="0" applyNumberFormat="1" applyFont="1" applyFill="1" applyBorder="1"/>
    <xf numFmtId="0" fontId="11" fillId="10" borderId="27" xfId="0" applyFont="1" applyFill="1" applyBorder="1"/>
    <xf numFmtId="0" fontId="11" fillId="10" borderId="28" xfId="0" applyFont="1" applyFill="1" applyBorder="1"/>
    <xf numFmtId="10" fontId="11" fillId="10" borderId="29" xfId="0" applyNumberFormat="1" applyFont="1" applyFill="1" applyBorder="1"/>
    <xf numFmtId="166" fontId="11" fillId="10" borderId="30" xfId="0" applyNumberFormat="1" applyFont="1" applyFill="1" applyBorder="1"/>
    <xf numFmtId="0" fontId="11" fillId="10" borderId="31" xfId="0" applyFont="1" applyFill="1" applyBorder="1"/>
    <xf numFmtId="166" fontId="11" fillId="10" borderId="34" xfId="0" applyNumberFormat="1" applyFont="1" applyFill="1" applyBorder="1"/>
    <xf numFmtId="166" fontId="11" fillId="10" borderId="13" xfId="0" applyNumberFormat="1" applyFont="1" applyFill="1" applyBorder="1"/>
    <xf numFmtId="0" fontId="0" fillId="10" borderId="35" xfId="0" applyFill="1" applyBorder="1"/>
    <xf numFmtId="166" fontId="11" fillId="10" borderId="36" xfId="0" applyNumberFormat="1" applyFont="1" applyFill="1" applyBorder="1"/>
    <xf numFmtId="166" fontId="11" fillId="10" borderId="37" xfId="0" applyNumberFormat="1" applyFont="1" applyFill="1" applyBorder="1"/>
    <xf numFmtId="0" fontId="13" fillId="10" borderId="22" xfId="0" applyFont="1" applyFill="1" applyBorder="1"/>
    <xf numFmtId="0" fontId="13" fillId="10" borderId="23" xfId="0" applyFont="1" applyFill="1" applyBorder="1"/>
    <xf numFmtId="166" fontId="13" fillId="10" borderId="24" xfId="0" applyNumberFormat="1" applyFont="1" applyFill="1" applyBorder="1"/>
    <xf numFmtId="166" fontId="13" fillId="10" borderId="30" xfId="0" applyNumberFormat="1" applyFont="1" applyFill="1" applyBorder="1"/>
    <xf numFmtId="10" fontId="11" fillId="10" borderId="28" xfId="0" applyNumberFormat="1" applyFont="1" applyFill="1" applyBorder="1"/>
    <xf numFmtId="0" fontId="11" fillId="10" borderId="0" xfId="0" applyFont="1" applyFill="1"/>
    <xf numFmtId="1" fontId="11" fillId="10" borderId="24" xfId="0" applyNumberFormat="1" applyFont="1" applyFill="1" applyBorder="1"/>
    <xf numFmtId="10" fontId="11" fillId="10" borderId="38" xfId="0" applyNumberFormat="1" applyFont="1" applyFill="1" applyBorder="1"/>
    <xf numFmtId="9" fontId="13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3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3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3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3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1" fillId="10" borderId="43" xfId="0" applyFont="1" applyFill="1" applyBorder="1"/>
    <xf numFmtId="9" fontId="13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8" borderId="23" xfId="3" applyNumberFormat="1" applyBorder="1"/>
    <xf numFmtId="0" fontId="13" fillId="0" borderId="27" xfId="0" applyFont="1" applyBorder="1"/>
    <xf numFmtId="9" fontId="9" fillId="8" borderId="29" xfId="3" applyNumberFormat="1" applyBorder="1"/>
    <xf numFmtId="0" fontId="11" fillId="0" borderId="0" xfId="0" applyFont="1"/>
    <xf numFmtId="2" fontId="9" fillId="8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165" fontId="11" fillId="10" borderId="31" xfId="0" applyNumberFormat="1" applyFont="1" applyFill="1" applyBorder="1"/>
    <xf numFmtId="2" fontId="11" fillId="10" borderId="31" xfId="0" applyNumberFormat="1" applyFont="1" applyFill="1" applyBorder="1"/>
    <xf numFmtId="2" fontId="0" fillId="0" borderId="0" xfId="0" applyNumberFormat="1" applyAlignment="1">
      <alignment horizontal="right"/>
    </xf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166" fontId="11" fillId="10" borderId="32" xfId="0" applyNumberFormat="1" applyFont="1" applyFill="1" applyBorder="1" applyAlignment="1">
      <alignment horizontal="center"/>
    </xf>
    <xf numFmtId="166" fontId="11" fillId="10" borderId="44" xfId="0" applyNumberFormat="1" applyFont="1" applyFill="1" applyBorder="1" applyAlignment="1">
      <alignment horizontal="center"/>
    </xf>
    <xf numFmtId="166" fontId="11" fillId="10" borderId="33" xfId="0" applyNumberFormat="1" applyFont="1" applyFill="1" applyBorder="1" applyAlignment="1">
      <alignment horizontal="center"/>
    </xf>
    <xf numFmtId="166" fontId="11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 applyBorder="1"/>
    <xf numFmtId="3" fontId="5" fillId="0" borderId="0" xfId="0" applyNumberFormat="1" applyFont="1" applyBorder="1"/>
    <xf numFmtId="2" fontId="2" fillId="3" borderId="0" xfId="0" applyNumberFormat="1" applyFont="1" applyFill="1" applyBorder="1"/>
    <xf numFmtId="2" fontId="2" fillId="0" borderId="0" xfId="0" applyNumberFormat="1" applyFont="1" applyBorder="1"/>
    <xf numFmtId="9" fontId="0" fillId="0" borderId="0" xfId="0" applyNumberFormat="1" applyBorder="1"/>
    <xf numFmtId="10" fontId="2" fillId="0" borderId="0" xfId="1" applyNumberFormat="1" applyFont="1" applyBorder="1"/>
    <xf numFmtId="0" fontId="5" fillId="0" borderId="0" xfId="0" applyFont="1" applyBorder="1"/>
    <xf numFmtId="0" fontId="2" fillId="0" borderId="0" xfId="0" applyFont="1" applyBorder="1"/>
    <xf numFmtId="3" fontId="5" fillId="6" borderId="2" xfId="0" applyNumberFormat="1" applyFont="1" applyFill="1" applyBorder="1"/>
    <xf numFmtId="3" fontId="5" fillId="0" borderId="2" xfId="0" applyNumberFormat="1" applyFont="1" applyBorder="1"/>
    <xf numFmtId="2" fontId="6" fillId="6" borderId="2" xfId="0" applyNumberFormat="1" applyFont="1" applyFill="1" applyBorder="1"/>
    <xf numFmtId="3" fontId="0" fillId="11" borderId="0" xfId="0" applyNumberFormat="1" applyFill="1" applyBorder="1"/>
    <xf numFmtId="2" fontId="2" fillId="0" borderId="0" xfId="0" applyNumberFormat="1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" fontId="0" fillId="0" borderId="2" xfId="0" applyNumberFormat="1" applyBorder="1"/>
    <xf numFmtId="2" fontId="2" fillId="0" borderId="0" xfId="0" applyNumberFormat="1" applyFont="1" applyFill="1" applyBorder="1"/>
    <xf numFmtId="3" fontId="0" fillId="0" borderId="0" xfId="0" applyNumberForma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Model!$M$2:$Y$2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Model!$M$5:$Y$5</c:f>
              <c:numCache>
                <c:formatCode>#,##0</c:formatCode>
                <c:ptCount val="13"/>
                <c:pt idx="0">
                  <c:v>1741.575</c:v>
                </c:pt>
                <c:pt idx="1">
                  <c:v>1892.538</c:v>
                </c:pt>
                <c:pt idx="2">
                  <c:v>1952.3150000000001</c:v>
                </c:pt>
                <c:pt idx="3">
                  <c:v>1960.6330000000005</c:v>
                </c:pt>
                <c:pt idx="4">
                  <c:v>2020.539</c:v>
                </c:pt>
                <c:pt idx="5">
                  <c:v>2213.3389999999999</c:v>
                </c:pt>
                <c:pt idx="6">
                  <c:v>2220.1749999999997</c:v>
                </c:pt>
                <c:pt idx="7">
                  <c:v>2180.5990000000011</c:v>
                </c:pt>
                <c:pt idx="8">
                  <c:v>2368.58</c:v>
                </c:pt>
                <c:pt idx="9">
                  <c:v>2514.8009999999999</c:v>
                </c:pt>
                <c:pt idx="10">
                  <c:v>2471.9480000000003</c:v>
                </c:pt>
                <c:pt idx="11">
                  <c:v>2516.3199999999993</c:v>
                </c:pt>
                <c:pt idx="12">
                  <c:v>2701.848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Model!$M$27:$Y$27</c:f>
              <c:numCache>
                <c:formatCode>0%</c:formatCode>
                <c:ptCount val="13"/>
                <c:pt idx="4">
                  <c:v>0.1601791481848327</c:v>
                </c:pt>
                <c:pt idx="5">
                  <c:v>0.16950835333293179</c:v>
                </c:pt>
                <c:pt idx="6">
                  <c:v>0.13720122008999547</c:v>
                </c:pt>
                <c:pt idx="7">
                  <c:v>0.11219131780399527</c:v>
                </c:pt>
                <c:pt idx="8">
                  <c:v>0.17225156257810403</c:v>
                </c:pt>
                <c:pt idx="9">
                  <c:v>0.13620236213250658</c:v>
                </c:pt>
                <c:pt idx="10">
                  <c:v>0.11340232188904054</c:v>
                </c:pt>
                <c:pt idx="11">
                  <c:v>0.15395815553432701</c:v>
                </c:pt>
                <c:pt idx="12">
                  <c:v>0.14070371277305393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47-46F6-8129-9E5ACC11E8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Model!$C$5:$I$5</c:f>
              <c:numCache>
                <c:formatCode>#,##0</c:formatCode>
                <c:ptCount val="7"/>
                <c:pt idx="0">
                  <c:v>5586.3689999999997</c:v>
                </c:pt>
                <c:pt idx="1">
                  <c:v>5984.634</c:v>
                </c:pt>
                <c:pt idx="2">
                  <c:v>7547.0609999999997</c:v>
                </c:pt>
                <c:pt idx="3">
                  <c:v>8634.652</c:v>
                </c:pt>
                <c:pt idx="4">
                  <c:v>9871.6489999999994</c:v>
                </c:pt>
                <c:pt idx="5">
                  <c:v>11313.852999999999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Model!$C$27:$I$27</c:f>
              <c:numCache>
                <c:formatCode>0%</c:formatCode>
                <c:ptCount val="7"/>
                <c:pt idx="1">
                  <c:v>7.1292283055415906E-2</c:v>
                </c:pt>
                <c:pt idx="2">
                  <c:v>0.26107310823017738</c:v>
                </c:pt>
                <c:pt idx="3">
                  <c:v>0.14410788517543449</c:v>
                </c:pt>
                <c:pt idx="4">
                  <c:v>0.14325962412845361</c:v>
                </c:pt>
                <c:pt idx="5">
                  <c:v>0.14609555100672633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Model!$B$20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Model!$M$2:$Y$2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Model!$M$20:$Y$20</c:f>
              <c:numCache>
                <c:formatCode>#,##0</c:formatCode>
                <c:ptCount val="13"/>
                <c:pt idx="0">
                  <c:v>127.101</c:v>
                </c:pt>
                <c:pt idx="1">
                  <c:v>187.97399999999988</c:v>
                </c:pt>
                <c:pt idx="2">
                  <c:v>204.43400000000005</c:v>
                </c:pt>
                <c:pt idx="3">
                  <c:v>453.0330000000007</c:v>
                </c:pt>
                <c:pt idx="4">
                  <c:v>158.29400000000024</c:v>
                </c:pt>
                <c:pt idx="5">
                  <c:v>259.94199999999995</c:v>
                </c:pt>
                <c:pt idx="6">
                  <c:v>257.13799999999992</c:v>
                </c:pt>
                <c:pt idx="7">
                  <c:v>788.58700000000067</c:v>
                </c:pt>
                <c:pt idx="8">
                  <c:v>291.64399999999955</c:v>
                </c:pt>
                <c:pt idx="9">
                  <c:v>341.87000000000035</c:v>
                </c:pt>
                <c:pt idx="10">
                  <c:v>313.21700000000027</c:v>
                </c:pt>
                <c:pt idx="11">
                  <c:v>1065.5439999999992</c:v>
                </c:pt>
                <c:pt idx="12">
                  <c:v>359.28700000000038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Model!$B$24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Model!$M$24:$Y$24</c:f>
              <c:numCache>
                <c:formatCode>0%</c:formatCode>
                <c:ptCount val="13"/>
                <c:pt idx="0">
                  <c:v>0.22322093507313789</c:v>
                </c:pt>
                <c:pt idx="1">
                  <c:v>0.24458267152363655</c:v>
                </c:pt>
                <c:pt idx="2">
                  <c:v>0.23528631394011723</c:v>
                </c:pt>
                <c:pt idx="3">
                  <c:v>0.20198476716448244</c:v>
                </c:pt>
                <c:pt idx="4">
                  <c:v>0.20734368403678427</c:v>
                </c:pt>
                <c:pt idx="5">
                  <c:v>0.25214619179438835</c:v>
                </c:pt>
                <c:pt idx="6">
                  <c:v>0.25337912551938468</c:v>
                </c:pt>
                <c:pt idx="7">
                  <c:v>0.23963232121082345</c:v>
                </c:pt>
                <c:pt idx="8">
                  <c:v>0.25630968766096129</c:v>
                </c:pt>
                <c:pt idx="9">
                  <c:v>0.27471557391618662</c:v>
                </c:pt>
                <c:pt idx="10">
                  <c:v>0.26288700247739849</c:v>
                </c:pt>
                <c:pt idx="11">
                  <c:v>0.25366567050295652</c:v>
                </c:pt>
                <c:pt idx="12">
                  <c:v>0.27457133043753756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Model!$B$20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Model!$C$20:$I$20</c:f>
              <c:numCache>
                <c:formatCode>#,##0</c:formatCode>
                <c:ptCount val="7"/>
                <c:pt idx="0">
                  <c:v>350.15799999999962</c:v>
                </c:pt>
                <c:pt idx="1">
                  <c:v>355.01299999999918</c:v>
                </c:pt>
                <c:pt idx="2">
                  <c:v>652.98399999999936</c:v>
                </c:pt>
                <c:pt idx="3">
                  <c:v>899.10100000000011</c:v>
                </c:pt>
                <c:pt idx="4">
                  <c:v>1228.7369999999983</c:v>
                </c:pt>
                <c:pt idx="5">
                  <c:v>1534.1099999999969</c:v>
                </c:pt>
                <c:pt idx="6">
                  <c:v>68.2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Model!$B$33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Model!$C$33:$I$33</c:f>
              <c:numCache>
                <c:formatCode>0%</c:formatCode>
                <c:ptCount val="7"/>
                <c:pt idx="1">
                  <c:v>-9.5479648522811544E-3</c:v>
                </c:pt>
                <c:pt idx="2">
                  <c:v>0.85789265924707614</c:v>
                </c:pt>
                <c:pt idx="3">
                  <c:v>0.38034589872074931</c:v>
                </c:pt>
                <c:pt idx="4">
                  <c:v>0.36662844330058375</c:v>
                </c:pt>
                <c:pt idx="5">
                  <c:v>0.25302733229602725</c:v>
                </c:pt>
                <c:pt idx="6">
                  <c:v>-0.95554425693072842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Model!$M$2:$W$2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Model!$M$28:$W$28</c:f>
              <c:numCache>
                <c:formatCode>0%</c:formatCode>
                <c:ptCount val="11"/>
                <c:pt idx="0">
                  <c:v>8.9059041384953283E-2</c:v>
                </c:pt>
                <c:pt idx="1">
                  <c:v>7.716833162663049E-2</c:v>
                </c:pt>
                <c:pt idx="2">
                  <c:v>7.4747159141839312E-2</c:v>
                </c:pt>
                <c:pt idx="3">
                  <c:v>8.1492558780761087E-2</c:v>
                </c:pt>
                <c:pt idx="4">
                  <c:v>7.2951821271452805E-2</c:v>
                </c:pt>
                <c:pt idx="5">
                  <c:v>6.3623331084845108E-2</c:v>
                </c:pt>
                <c:pt idx="6">
                  <c:v>6.3461664058013442E-2</c:v>
                </c:pt>
                <c:pt idx="7">
                  <c:v>6.1943071605554269E-2</c:v>
                </c:pt>
                <c:pt idx="8">
                  <c:v>6.2628241393577588E-2</c:v>
                </c:pt>
                <c:pt idx="9">
                  <c:v>6.2229973663920135E-2</c:v>
                </c:pt>
                <c:pt idx="10">
                  <c:v>6.4524415562139656E-2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Model!$B$29</c:f>
              <c:strCache>
                <c:ptCount val="1"/>
                <c:pt idx="0">
                  <c:v>D&amp;A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Model!$M$29:$X$29</c:f>
              <c:numCache>
                <c:formatCode>0%</c:formatCode>
                <c:ptCount val="12"/>
                <c:pt idx="0">
                  <c:v>3.6244204240414565E-2</c:v>
                </c:pt>
                <c:pt idx="1">
                  <c:v>3.2803568541292169E-2</c:v>
                </c:pt>
                <c:pt idx="2">
                  <c:v>3.2367215331542298E-2</c:v>
                </c:pt>
                <c:pt idx="3">
                  <c:v>3.3796228054918998E-2</c:v>
                </c:pt>
                <c:pt idx="4">
                  <c:v>3.5468258717104698E-2</c:v>
                </c:pt>
                <c:pt idx="5">
                  <c:v>3.1505792831554504E-2</c:v>
                </c:pt>
                <c:pt idx="6">
                  <c:v>3.2166833695542019E-2</c:v>
                </c:pt>
                <c:pt idx="7">
                  <c:v>3.3941132688770366E-2</c:v>
                </c:pt>
                <c:pt idx="8">
                  <c:v>3.2333718937084664E-2</c:v>
                </c:pt>
                <c:pt idx="9">
                  <c:v>3.1299096827144574E-2</c:v>
                </c:pt>
                <c:pt idx="10">
                  <c:v>3.1774940249552172E-2</c:v>
                </c:pt>
                <c:pt idx="11">
                  <c:v>3.3998855471482174E-2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Model!$B$30</c:f>
              <c:strCache>
                <c:ptCount val="1"/>
                <c:pt idx="0">
                  <c:v>Pre-opening Cost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Model!$M$30:$X$30</c:f>
              <c:numCache>
                <c:formatCode>0%</c:formatCode>
                <c:ptCount val="12"/>
                <c:pt idx="0">
                  <c:v>3.254525357793951E-3</c:v>
                </c:pt>
                <c:pt idx="1">
                  <c:v>2.2541159015036952E-3</c:v>
                </c:pt>
                <c:pt idx="2">
                  <c:v>2.3858854744239532E-3</c:v>
                </c:pt>
                <c:pt idx="3">
                  <c:v>2.3966749514059988E-3</c:v>
                </c:pt>
                <c:pt idx="4">
                  <c:v>2.1330941892237663E-3</c:v>
                </c:pt>
                <c:pt idx="5">
                  <c:v>2.1149042238897881E-3</c:v>
                </c:pt>
                <c:pt idx="6">
                  <c:v>2.8659902935579407E-3</c:v>
                </c:pt>
                <c:pt idx="7">
                  <c:v>2.6529407745302996E-3</c:v>
                </c:pt>
                <c:pt idx="8">
                  <c:v>3.529963100254161E-3</c:v>
                </c:pt>
                <c:pt idx="9">
                  <c:v>6.4577674336856071E-3</c:v>
                </c:pt>
                <c:pt idx="10">
                  <c:v>2.9292687386627868E-3</c:v>
                </c:pt>
                <c:pt idx="11">
                  <c:v>2.5942646404272908E-3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Model!$C$28:$G$28</c:f>
              <c:numCache>
                <c:formatCode>0%</c:formatCode>
                <c:ptCount val="5"/>
                <c:pt idx="0">
                  <c:v>8.0831037119101876E-2</c:v>
                </c:pt>
                <c:pt idx="1">
                  <c:v>7.7914706229319952E-2</c:v>
                </c:pt>
                <c:pt idx="2">
                  <c:v>8.0409314301288948E-2</c:v>
                </c:pt>
                <c:pt idx="3">
                  <c:v>6.5340328712726353E-2</c:v>
                </c:pt>
                <c:pt idx="4">
                  <c:v>6.4182184759608046E-2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Model!$B$29</c:f>
              <c:strCache>
                <c:ptCount val="1"/>
                <c:pt idx="0">
                  <c:v>D&amp;A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Model!$C$29:$G$29</c:f>
              <c:numCache>
                <c:formatCode>0%</c:formatCode>
                <c:ptCount val="5"/>
                <c:pt idx="0">
                  <c:v>3.8088783608816387E-2</c:v>
                </c:pt>
                <c:pt idx="1">
                  <c:v>3.9857742344811729E-2</c:v>
                </c:pt>
                <c:pt idx="2">
                  <c:v>3.3742538983055792E-2</c:v>
                </c:pt>
                <c:pt idx="3">
                  <c:v>3.3218015039864955E-2</c:v>
                </c:pt>
                <c:pt idx="4">
                  <c:v>3.2354675495451672E-2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Model!$B$30</c:f>
              <c:strCache>
                <c:ptCount val="1"/>
                <c:pt idx="0">
                  <c:v>Pre-opening Cost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Model!$C$30:$G$30</c:f>
              <c:numCache>
                <c:formatCode>0%</c:formatCode>
                <c:ptCount val="5"/>
                <c:pt idx="0">
                  <c:v>1.988411435048419E-3</c:v>
                </c:pt>
                <c:pt idx="1">
                  <c:v>2.5924726558048498E-3</c:v>
                </c:pt>
                <c:pt idx="2">
                  <c:v>2.817520621603562E-3</c:v>
                </c:pt>
                <c:pt idx="3">
                  <c:v>3.4234153269871209E-3</c:v>
                </c:pt>
                <c:pt idx="4">
                  <c:v>3.7411176187483975E-3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45404</c:v>
                </c:pt>
                <c:pt idx="1">
                  <c:v>45397</c:v>
                </c:pt>
                <c:pt idx="2">
                  <c:v>45390</c:v>
                </c:pt>
                <c:pt idx="3">
                  <c:v>45383</c:v>
                </c:pt>
                <c:pt idx="4">
                  <c:v>45376</c:v>
                </c:pt>
                <c:pt idx="5">
                  <c:v>45369</c:v>
                </c:pt>
                <c:pt idx="6">
                  <c:v>45362</c:v>
                </c:pt>
                <c:pt idx="7">
                  <c:v>45355</c:v>
                </c:pt>
                <c:pt idx="8">
                  <c:v>45348</c:v>
                </c:pt>
                <c:pt idx="9">
                  <c:v>45341</c:v>
                </c:pt>
                <c:pt idx="10">
                  <c:v>45334</c:v>
                </c:pt>
                <c:pt idx="11">
                  <c:v>45327</c:v>
                </c:pt>
                <c:pt idx="12">
                  <c:v>45320</c:v>
                </c:pt>
                <c:pt idx="13">
                  <c:v>45313</c:v>
                </c:pt>
                <c:pt idx="14">
                  <c:v>45306</c:v>
                </c:pt>
                <c:pt idx="15">
                  <c:v>45299</c:v>
                </c:pt>
                <c:pt idx="16">
                  <c:v>45292</c:v>
                </c:pt>
                <c:pt idx="17">
                  <c:v>45285</c:v>
                </c:pt>
                <c:pt idx="18">
                  <c:v>45278</c:v>
                </c:pt>
                <c:pt idx="19">
                  <c:v>45271</c:v>
                </c:pt>
                <c:pt idx="20">
                  <c:v>45264</c:v>
                </c:pt>
                <c:pt idx="21">
                  <c:v>45257</c:v>
                </c:pt>
                <c:pt idx="22">
                  <c:v>45250</c:v>
                </c:pt>
                <c:pt idx="23">
                  <c:v>45243</c:v>
                </c:pt>
                <c:pt idx="24">
                  <c:v>45236</c:v>
                </c:pt>
                <c:pt idx="25">
                  <c:v>45229</c:v>
                </c:pt>
                <c:pt idx="26">
                  <c:v>45222</c:v>
                </c:pt>
                <c:pt idx="27">
                  <c:v>45215</c:v>
                </c:pt>
                <c:pt idx="28">
                  <c:v>45208</c:v>
                </c:pt>
                <c:pt idx="29">
                  <c:v>45201</c:v>
                </c:pt>
                <c:pt idx="30">
                  <c:v>45194</c:v>
                </c:pt>
                <c:pt idx="31">
                  <c:v>45187</c:v>
                </c:pt>
                <c:pt idx="32">
                  <c:v>45180</c:v>
                </c:pt>
                <c:pt idx="33">
                  <c:v>45173</c:v>
                </c:pt>
                <c:pt idx="34">
                  <c:v>45166</c:v>
                </c:pt>
                <c:pt idx="35">
                  <c:v>45159</c:v>
                </c:pt>
                <c:pt idx="36">
                  <c:v>45152</c:v>
                </c:pt>
                <c:pt idx="37">
                  <c:v>45145</c:v>
                </c:pt>
                <c:pt idx="38">
                  <c:v>45138</c:v>
                </c:pt>
                <c:pt idx="39">
                  <c:v>45131</c:v>
                </c:pt>
                <c:pt idx="40">
                  <c:v>45124</c:v>
                </c:pt>
                <c:pt idx="41">
                  <c:v>45117</c:v>
                </c:pt>
                <c:pt idx="42">
                  <c:v>45110</c:v>
                </c:pt>
                <c:pt idx="43">
                  <c:v>45103</c:v>
                </c:pt>
                <c:pt idx="44">
                  <c:v>45096</c:v>
                </c:pt>
                <c:pt idx="45">
                  <c:v>45089</c:v>
                </c:pt>
                <c:pt idx="46">
                  <c:v>45082</c:v>
                </c:pt>
                <c:pt idx="47">
                  <c:v>45075</c:v>
                </c:pt>
                <c:pt idx="48">
                  <c:v>45068</c:v>
                </c:pt>
                <c:pt idx="49">
                  <c:v>45061</c:v>
                </c:pt>
                <c:pt idx="50">
                  <c:v>45054</c:v>
                </c:pt>
                <c:pt idx="51">
                  <c:v>45047</c:v>
                </c:pt>
                <c:pt idx="52">
                  <c:v>45040</c:v>
                </c:pt>
                <c:pt idx="53">
                  <c:v>45033</c:v>
                </c:pt>
                <c:pt idx="54">
                  <c:v>45026</c:v>
                </c:pt>
                <c:pt idx="55">
                  <c:v>45019</c:v>
                </c:pt>
                <c:pt idx="56">
                  <c:v>45012</c:v>
                </c:pt>
                <c:pt idx="57">
                  <c:v>45005</c:v>
                </c:pt>
                <c:pt idx="58">
                  <c:v>44998</c:v>
                </c:pt>
                <c:pt idx="59">
                  <c:v>44991</c:v>
                </c:pt>
                <c:pt idx="60">
                  <c:v>44984</c:v>
                </c:pt>
                <c:pt idx="61">
                  <c:v>44977</c:v>
                </c:pt>
                <c:pt idx="62">
                  <c:v>44970</c:v>
                </c:pt>
                <c:pt idx="63">
                  <c:v>44963</c:v>
                </c:pt>
                <c:pt idx="64">
                  <c:v>44956</c:v>
                </c:pt>
                <c:pt idx="65">
                  <c:v>44949</c:v>
                </c:pt>
                <c:pt idx="66">
                  <c:v>44942</c:v>
                </c:pt>
                <c:pt idx="67">
                  <c:v>44935</c:v>
                </c:pt>
                <c:pt idx="68">
                  <c:v>44928</c:v>
                </c:pt>
                <c:pt idx="69">
                  <c:v>44921</c:v>
                </c:pt>
                <c:pt idx="70">
                  <c:v>44914</c:v>
                </c:pt>
                <c:pt idx="71">
                  <c:v>44907</c:v>
                </c:pt>
                <c:pt idx="72">
                  <c:v>44900</c:v>
                </c:pt>
                <c:pt idx="73">
                  <c:v>44893</c:v>
                </c:pt>
                <c:pt idx="74">
                  <c:v>44886</c:v>
                </c:pt>
                <c:pt idx="75">
                  <c:v>44879</c:v>
                </c:pt>
                <c:pt idx="76">
                  <c:v>44872</c:v>
                </c:pt>
                <c:pt idx="77">
                  <c:v>44865</c:v>
                </c:pt>
                <c:pt idx="78">
                  <c:v>44858</c:v>
                </c:pt>
                <c:pt idx="79">
                  <c:v>44851</c:v>
                </c:pt>
                <c:pt idx="80">
                  <c:v>44844</c:v>
                </c:pt>
                <c:pt idx="81">
                  <c:v>44837</c:v>
                </c:pt>
                <c:pt idx="82">
                  <c:v>44830</c:v>
                </c:pt>
                <c:pt idx="83">
                  <c:v>44823</c:v>
                </c:pt>
                <c:pt idx="84">
                  <c:v>44816</c:v>
                </c:pt>
                <c:pt idx="85">
                  <c:v>44809</c:v>
                </c:pt>
                <c:pt idx="86">
                  <c:v>44802</c:v>
                </c:pt>
                <c:pt idx="87">
                  <c:v>44795</c:v>
                </c:pt>
                <c:pt idx="88">
                  <c:v>44788</c:v>
                </c:pt>
                <c:pt idx="89">
                  <c:v>44781</c:v>
                </c:pt>
                <c:pt idx="90">
                  <c:v>44774</c:v>
                </c:pt>
                <c:pt idx="91">
                  <c:v>44767</c:v>
                </c:pt>
                <c:pt idx="92">
                  <c:v>44760</c:v>
                </c:pt>
                <c:pt idx="93">
                  <c:v>44753</c:v>
                </c:pt>
                <c:pt idx="94">
                  <c:v>44746</c:v>
                </c:pt>
                <c:pt idx="95">
                  <c:v>44739</c:v>
                </c:pt>
                <c:pt idx="96">
                  <c:v>44732</c:v>
                </c:pt>
                <c:pt idx="97">
                  <c:v>44725</c:v>
                </c:pt>
                <c:pt idx="98">
                  <c:v>44718</c:v>
                </c:pt>
                <c:pt idx="99">
                  <c:v>44711</c:v>
                </c:pt>
                <c:pt idx="100">
                  <c:v>44704</c:v>
                </c:pt>
                <c:pt idx="101">
                  <c:v>44697</c:v>
                </c:pt>
                <c:pt idx="102">
                  <c:v>44690</c:v>
                </c:pt>
                <c:pt idx="103">
                  <c:v>44683</c:v>
                </c:pt>
                <c:pt idx="104">
                  <c:v>44676</c:v>
                </c:pt>
                <c:pt idx="105">
                  <c:v>44669</c:v>
                </c:pt>
                <c:pt idx="106">
                  <c:v>44662</c:v>
                </c:pt>
                <c:pt idx="107">
                  <c:v>44655</c:v>
                </c:pt>
                <c:pt idx="108">
                  <c:v>44648</c:v>
                </c:pt>
                <c:pt idx="109">
                  <c:v>44641</c:v>
                </c:pt>
                <c:pt idx="110">
                  <c:v>44634</c:v>
                </c:pt>
                <c:pt idx="111">
                  <c:v>44627</c:v>
                </c:pt>
                <c:pt idx="112">
                  <c:v>44620</c:v>
                </c:pt>
                <c:pt idx="113">
                  <c:v>44613</c:v>
                </c:pt>
                <c:pt idx="114">
                  <c:v>44606</c:v>
                </c:pt>
                <c:pt idx="115">
                  <c:v>44599</c:v>
                </c:pt>
                <c:pt idx="116">
                  <c:v>44592</c:v>
                </c:pt>
                <c:pt idx="117">
                  <c:v>44585</c:v>
                </c:pt>
                <c:pt idx="118">
                  <c:v>44578</c:v>
                </c:pt>
                <c:pt idx="119">
                  <c:v>44571</c:v>
                </c:pt>
                <c:pt idx="120">
                  <c:v>44564</c:v>
                </c:pt>
                <c:pt idx="121">
                  <c:v>44557</c:v>
                </c:pt>
                <c:pt idx="122">
                  <c:v>44550</c:v>
                </c:pt>
                <c:pt idx="123">
                  <c:v>44543</c:v>
                </c:pt>
                <c:pt idx="124">
                  <c:v>44536</c:v>
                </c:pt>
                <c:pt idx="125">
                  <c:v>44529</c:v>
                </c:pt>
                <c:pt idx="126">
                  <c:v>44522</c:v>
                </c:pt>
                <c:pt idx="127">
                  <c:v>44515</c:v>
                </c:pt>
                <c:pt idx="128">
                  <c:v>44508</c:v>
                </c:pt>
                <c:pt idx="129">
                  <c:v>44501</c:v>
                </c:pt>
                <c:pt idx="130">
                  <c:v>44494</c:v>
                </c:pt>
                <c:pt idx="131">
                  <c:v>44487</c:v>
                </c:pt>
                <c:pt idx="132">
                  <c:v>44480</c:v>
                </c:pt>
                <c:pt idx="133">
                  <c:v>44473</c:v>
                </c:pt>
                <c:pt idx="134">
                  <c:v>44466</c:v>
                </c:pt>
                <c:pt idx="135">
                  <c:v>44459</c:v>
                </c:pt>
                <c:pt idx="136">
                  <c:v>44452</c:v>
                </c:pt>
                <c:pt idx="137">
                  <c:v>44445</c:v>
                </c:pt>
                <c:pt idx="138">
                  <c:v>44438</c:v>
                </c:pt>
                <c:pt idx="139">
                  <c:v>44431</c:v>
                </c:pt>
                <c:pt idx="140">
                  <c:v>44424</c:v>
                </c:pt>
                <c:pt idx="141">
                  <c:v>44417</c:v>
                </c:pt>
                <c:pt idx="142">
                  <c:v>44410</c:v>
                </c:pt>
                <c:pt idx="143">
                  <c:v>44403</c:v>
                </c:pt>
                <c:pt idx="144">
                  <c:v>44396</c:v>
                </c:pt>
                <c:pt idx="145">
                  <c:v>44389</c:v>
                </c:pt>
                <c:pt idx="146">
                  <c:v>44382</c:v>
                </c:pt>
                <c:pt idx="147">
                  <c:v>44375</c:v>
                </c:pt>
                <c:pt idx="148">
                  <c:v>44368</c:v>
                </c:pt>
                <c:pt idx="149">
                  <c:v>44361</c:v>
                </c:pt>
                <c:pt idx="150">
                  <c:v>44354</c:v>
                </c:pt>
                <c:pt idx="151">
                  <c:v>44347</c:v>
                </c:pt>
                <c:pt idx="152">
                  <c:v>44340</c:v>
                </c:pt>
                <c:pt idx="153">
                  <c:v>44333</c:v>
                </c:pt>
                <c:pt idx="154">
                  <c:v>44326</c:v>
                </c:pt>
                <c:pt idx="155">
                  <c:v>44319</c:v>
                </c:pt>
                <c:pt idx="156">
                  <c:v>44312</c:v>
                </c:pt>
                <c:pt idx="157">
                  <c:v>44305</c:v>
                </c:pt>
                <c:pt idx="158">
                  <c:v>44298</c:v>
                </c:pt>
                <c:pt idx="159">
                  <c:v>44291</c:v>
                </c:pt>
                <c:pt idx="160">
                  <c:v>44284</c:v>
                </c:pt>
                <c:pt idx="161">
                  <c:v>44277</c:v>
                </c:pt>
                <c:pt idx="162">
                  <c:v>44270</c:v>
                </c:pt>
                <c:pt idx="163">
                  <c:v>44263</c:v>
                </c:pt>
                <c:pt idx="164">
                  <c:v>44256</c:v>
                </c:pt>
                <c:pt idx="165">
                  <c:v>44249</c:v>
                </c:pt>
                <c:pt idx="166">
                  <c:v>44242</c:v>
                </c:pt>
                <c:pt idx="167">
                  <c:v>44235</c:v>
                </c:pt>
                <c:pt idx="168">
                  <c:v>44228</c:v>
                </c:pt>
                <c:pt idx="169">
                  <c:v>44221</c:v>
                </c:pt>
                <c:pt idx="170">
                  <c:v>44214</c:v>
                </c:pt>
                <c:pt idx="171">
                  <c:v>44207</c:v>
                </c:pt>
                <c:pt idx="172">
                  <c:v>44200</c:v>
                </c:pt>
                <c:pt idx="173">
                  <c:v>44193</c:v>
                </c:pt>
                <c:pt idx="174">
                  <c:v>44186</c:v>
                </c:pt>
                <c:pt idx="175">
                  <c:v>44179</c:v>
                </c:pt>
                <c:pt idx="176">
                  <c:v>44172</c:v>
                </c:pt>
                <c:pt idx="177">
                  <c:v>44165</c:v>
                </c:pt>
                <c:pt idx="178">
                  <c:v>44158</c:v>
                </c:pt>
                <c:pt idx="179">
                  <c:v>44151</c:v>
                </c:pt>
                <c:pt idx="180">
                  <c:v>44144</c:v>
                </c:pt>
                <c:pt idx="181">
                  <c:v>44137</c:v>
                </c:pt>
                <c:pt idx="182">
                  <c:v>44130</c:v>
                </c:pt>
                <c:pt idx="183">
                  <c:v>44123</c:v>
                </c:pt>
                <c:pt idx="184">
                  <c:v>44116</c:v>
                </c:pt>
                <c:pt idx="185">
                  <c:v>44109</c:v>
                </c:pt>
                <c:pt idx="186">
                  <c:v>44102</c:v>
                </c:pt>
                <c:pt idx="187">
                  <c:v>44095</c:v>
                </c:pt>
                <c:pt idx="188">
                  <c:v>44088</c:v>
                </c:pt>
                <c:pt idx="189">
                  <c:v>44081</c:v>
                </c:pt>
                <c:pt idx="190">
                  <c:v>44074</c:v>
                </c:pt>
                <c:pt idx="191">
                  <c:v>44067</c:v>
                </c:pt>
                <c:pt idx="192">
                  <c:v>44060</c:v>
                </c:pt>
                <c:pt idx="193">
                  <c:v>44053</c:v>
                </c:pt>
                <c:pt idx="194">
                  <c:v>44046</c:v>
                </c:pt>
                <c:pt idx="195">
                  <c:v>44039</c:v>
                </c:pt>
                <c:pt idx="196">
                  <c:v>44032</c:v>
                </c:pt>
                <c:pt idx="197">
                  <c:v>44025</c:v>
                </c:pt>
                <c:pt idx="198">
                  <c:v>44018</c:v>
                </c:pt>
                <c:pt idx="199">
                  <c:v>44011</c:v>
                </c:pt>
                <c:pt idx="200">
                  <c:v>44004</c:v>
                </c:pt>
                <c:pt idx="201">
                  <c:v>43997</c:v>
                </c:pt>
                <c:pt idx="202">
                  <c:v>43990</c:v>
                </c:pt>
                <c:pt idx="203">
                  <c:v>43983</c:v>
                </c:pt>
                <c:pt idx="204">
                  <c:v>43976</c:v>
                </c:pt>
                <c:pt idx="205">
                  <c:v>43969</c:v>
                </c:pt>
                <c:pt idx="206">
                  <c:v>43962</c:v>
                </c:pt>
                <c:pt idx="207">
                  <c:v>43955</c:v>
                </c:pt>
                <c:pt idx="208">
                  <c:v>43948</c:v>
                </c:pt>
                <c:pt idx="209">
                  <c:v>43941</c:v>
                </c:pt>
                <c:pt idx="210">
                  <c:v>43934</c:v>
                </c:pt>
                <c:pt idx="211">
                  <c:v>43927</c:v>
                </c:pt>
                <c:pt idx="212">
                  <c:v>43920</c:v>
                </c:pt>
                <c:pt idx="213">
                  <c:v>43913</c:v>
                </c:pt>
                <c:pt idx="214">
                  <c:v>43906</c:v>
                </c:pt>
                <c:pt idx="215">
                  <c:v>43899</c:v>
                </c:pt>
                <c:pt idx="216">
                  <c:v>43892</c:v>
                </c:pt>
                <c:pt idx="217">
                  <c:v>43885</c:v>
                </c:pt>
                <c:pt idx="218">
                  <c:v>43878</c:v>
                </c:pt>
                <c:pt idx="219">
                  <c:v>43871</c:v>
                </c:pt>
                <c:pt idx="220">
                  <c:v>43864</c:v>
                </c:pt>
                <c:pt idx="221">
                  <c:v>43857</c:v>
                </c:pt>
                <c:pt idx="222">
                  <c:v>43850</c:v>
                </c:pt>
                <c:pt idx="223">
                  <c:v>43843</c:v>
                </c:pt>
                <c:pt idx="224">
                  <c:v>43836</c:v>
                </c:pt>
                <c:pt idx="225">
                  <c:v>43829</c:v>
                </c:pt>
                <c:pt idx="226">
                  <c:v>43822</c:v>
                </c:pt>
                <c:pt idx="227">
                  <c:v>43815</c:v>
                </c:pt>
                <c:pt idx="228">
                  <c:v>43808</c:v>
                </c:pt>
                <c:pt idx="229">
                  <c:v>43801</c:v>
                </c:pt>
                <c:pt idx="230">
                  <c:v>43794</c:v>
                </c:pt>
                <c:pt idx="231">
                  <c:v>43787</c:v>
                </c:pt>
                <c:pt idx="232">
                  <c:v>43780</c:v>
                </c:pt>
                <c:pt idx="233">
                  <c:v>43773</c:v>
                </c:pt>
                <c:pt idx="234">
                  <c:v>43766</c:v>
                </c:pt>
                <c:pt idx="235">
                  <c:v>43759</c:v>
                </c:pt>
                <c:pt idx="236">
                  <c:v>43752</c:v>
                </c:pt>
                <c:pt idx="237">
                  <c:v>43745</c:v>
                </c:pt>
                <c:pt idx="238">
                  <c:v>43738</c:v>
                </c:pt>
                <c:pt idx="239">
                  <c:v>43731</c:v>
                </c:pt>
                <c:pt idx="240">
                  <c:v>43724</c:v>
                </c:pt>
                <c:pt idx="241">
                  <c:v>43717</c:v>
                </c:pt>
                <c:pt idx="242">
                  <c:v>43710</c:v>
                </c:pt>
                <c:pt idx="243">
                  <c:v>43703</c:v>
                </c:pt>
                <c:pt idx="244">
                  <c:v>43696</c:v>
                </c:pt>
                <c:pt idx="245">
                  <c:v>43689</c:v>
                </c:pt>
                <c:pt idx="246">
                  <c:v>43682</c:v>
                </c:pt>
                <c:pt idx="247">
                  <c:v>43675</c:v>
                </c:pt>
                <c:pt idx="248">
                  <c:v>43668</c:v>
                </c:pt>
                <c:pt idx="249">
                  <c:v>43661</c:v>
                </c:pt>
                <c:pt idx="250">
                  <c:v>43654</c:v>
                </c:pt>
                <c:pt idx="251">
                  <c:v>43647</c:v>
                </c:pt>
                <c:pt idx="252">
                  <c:v>43640</c:v>
                </c:pt>
                <c:pt idx="253">
                  <c:v>43633</c:v>
                </c:pt>
                <c:pt idx="254">
                  <c:v>43626</c:v>
                </c:pt>
                <c:pt idx="255">
                  <c:v>43619</c:v>
                </c:pt>
                <c:pt idx="256">
                  <c:v>43612</c:v>
                </c:pt>
                <c:pt idx="257">
                  <c:v>43605</c:v>
                </c:pt>
                <c:pt idx="258">
                  <c:v>43598</c:v>
                </c:pt>
                <c:pt idx="259">
                  <c:v>43591</c:v>
                </c:pt>
                <c:pt idx="260">
                  <c:v>43584</c:v>
                </c:pt>
                <c:pt idx="261">
                  <c:v>43577</c:v>
                </c:pt>
                <c:pt idx="262">
                  <c:v>43570</c:v>
                </c:pt>
                <c:pt idx="263">
                  <c:v>43563</c:v>
                </c:pt>
                <c:pt idx="264">
                  <c:v>43556</c:v>
                </c:pt>
                <c:pt idx="265">
                  <c:v>43549</c:v>
                </c:pt>
                <c:pt idx="266">
                  <c:v>43542</c:v>
                </c:pt>
                <c:pt idx="267">
                  <c:v>43535</c:v>
                </c:pt>
                <c:pt idx="268">
                  <c:v>43528</c:v>
                </c:pt>
                <c:pt idx="269">
                  <c:v>43521</c:v>
                </c:pt>
                <c:pt idx="270">
                  <c:v>43514</c:v>
                </c:pt>
                <c:pt idx="271">
                  <c:v>43507</c:v>
                </c:pt>
                <c:pt idx="272">
                  <c:v>43500</c:v>
                </c:pt>
                <c:pt idx="273">
                  <c:v>43493</c:v>
                </c:pt>
                <c:pt idx="274">
                  <c:v>43486</c:v>
                </c:pt>
                <c:pt idx="275">
                  <c:v>43479</c:v>
                </c:pt>
                <c:pt idx="276">
                  <c:v>43472</c:v>
                </c:pt>
                <c:pt idx="277">
                  <c:v>43465</c:v>
                </c:pt>
                <c:pt idx="278">
                  <c:v>43458</c:v>
                </c:pt>
                <c:pt idx="279">
                  <c:v>43451</c:v>
                </c:pt>
                <c:pt idx="280">
                  <c:v>43444</c:v>
                </c:pt>
                <c:pt idx="281">
                  <c:v>43437</c:v>
                </c:pt>
                <c:pt idx="282">
                  <c:v>43430</c:v>
                </c:pt>
                <c:pt idx="283">
                  <c:v>43423</c:v>
                </c:pt>
                <c:pt idx="284">
                  <c:v>43416</c:v>
                </c:pt>
                <c:pt idx="285">
                  <c:v>43409</c:v>
                </c:pt>
                <c:pt idx="286">
                  <c:v>43402</c:v>
                </c:pt>
                <c:pt idx="287">
                  <c:v>43395</c:v>
                </c:pt>
                <c:pt idx="288">
                  <c:v>43388</c:v>
                </c:pt>
                <c:pt idx="289">
                  <c:v>43381</c:v>
                </c:pt>
                <c:pt idx="290">
                  <c:v>43374</c:v>
                </c:pt>
                <c:pt idx="291">
                  <c:v>43367</c:v>
                </c:pt>
                <c:pt idx="292">
                  <c:v>43360</c:v>
                </c:pt>
                <c:pt idx="293">
                  <c:v>43353</c:v>
                </c:pt>
                <c:pt idx="294">
                  <c:v>43346</c:v>
                </c:pt>
                <c:pt idx="295">
                  <c:v>43339</c:v>
                </c:pt>
                <c:pt idx="296">
                  <c:v>43332</c:v>
                </c:pt>
                <c:pt idx="297">
                  <c:v>43325</c:v>
                </c:pt>
                <c:pt idx="298">
                  <c:v>43318</c:v>
                </c:pt>
                <c:pt idx="299">
                  <c:v>43311</c:v>
                </c:pt>
                <c:pt idx="300">
                  <c:v>43304</c:v>
                </c:pt>
                <c:pt idx="301">
                  <c:v>43297</c:v>
                </c:pt>
                <c:pt idx="302">
                  <c:v>43290</c:v>
                </c:pt>
                <c:pt idx="303">
                  <c:v>43283</c:v>
                </c:pt>
                <c:pt idx="304">
                  <c:v>43276</c:v>
                </c:pt>
                <c:pt idx="305">
                  <c:v>43269</c:v>
                </c:pt>
                <c:pt idx="306">
                  <c:v>43262</c:v>
                </c:pt>
                <c:pt idx="307">
                  <c:v>43255</c:v>
                </c:pt>
                <c:pt idx="308">
                  <c:v>43248</c:v>
                </c:pt>
                <c:pt idx="309">
                  <c:v>43241</c:v>
                </c:pt>
                <c:pt idx="310">
                  <c:v>43234</c:v>
                </c:pt>
                <c:pt idx="311">
                  <c:v>43227</c:v>
                </c:pt>
                <c:pt idx="312">
                  <c:v>43220</c:v>
                </c:pt>
                <c:pt idx="313">
                  <c:v>43213</c:v>
                </c:pt>
                <c:pt idx="314">
                  <c:v>43206</c:v>
                </c:pt>
                <c:pt idx="315">
                  <c:v>43199</c:v>
                </c:pt>
                <c:pt idx="316">
                  <c:v>43192</c:v>
                </c:pt>
                <c:pt idx="317">
                  <c:v>43185</c:v>
                </c:pt>
                <c:pt idx="318">
                  <c:v>43178</c:v>
                </c:pt>
                <c:pt idx="319">
                  <c:v>43171</c:v>
                </c:pt>
                <c:pt idx="320">
                  <c:v>43164</c:v>
                </c:pt>
                <c:pt idx="321">
                  <c:v>43157</c:v>
                </c:pt>
                <c:pt idx="322">
                  <c:v>43150</c:v>
                </c:pt>
                <c:pt idx="323">
                  <c:v>43143</c:v>
                </c:pt>
                <c:pt idx="324">
                  <c:v>43136</c:v>
                </c:pt>
                <c:pt idx="325">
                  <c:v>43129</c:v>
                </c:pt>
                <c:pt idx="326">
                  <c:v>43122</c:v>
                </c:pt>
                <c:pt idx="327">
                  <c:v>43115</c:v>
                </c:pt>
                <c:pt idx="328">
                  <c:v>43108</c:v>
                </c:pt>
                <c:pt idx="329">
                  <c:v>43101</c:v>
                </c:pt>
                <c:pt idx="330">
                  <c:v>43094</c:v>
                </c:pt>
                <c:pt idx="331">
                  <c:v>43087</c:v>
                </c:pt>
                <c:pt idx="332">
                  <c:v>43080</c:v>
                </c:pt>
                <c:pt idx="333">
                  <c:v>43073</c:v>
                </c:pt>
                <c:pt idx="334">
                  <c:v>43066</c:v>
                </c:pt>
                <c:pt idx="335">
                  <c:v>43059</c:v>
                </c:pt>
                <c:pt idx="336">
                  <c:v>43052</c:v>
                </c:pt>
                <c:pt idx="337">
                  <c:v>43045</c:v>
                </c:pt>
                <c:pt idx="338">
                  <c:v>43038</c:v>
                </c:pt>
                <c:pt idx="339">
                  <c:v>43031</c:v>
                </c:pt>
                <c:pt idx="340">
                  <c:v>43024</c:v>
                </c:pt>
                <c:pt idx="341">
                  <c:v>43017</c:v>
                </c:pt>
                <c:pt idx="342">
                  <c:v>43010</c:v>
                </c:pt>
                <c:pt idx="343">
                  <c:v>43003</c:v>
                </c:pt>
                <c:pt idx="344">
                  <c:v>42996</c:v>
                </c:pt>
                <c:pt idx="345">
                  <c:v>42989</c:v>
                </c:pt>
                <c:pt idx="346">
                  <c:v>42982</c:v>
                </c:pt>
                <c:pt idx="347">
                  <c:v>42975</c:v>
                </c:pt>
                <c:pt idx="348">
                  <c:v>42968</c:v>
                </c:pt>
                <c:pt idx="349">
                  <c:v>42961</c:v>
                </c:pt>
                <c:pt idx="350">
                  <c:v>42954</c:v>
                </c:pt>
                <c:pt idx="351">
                  <c:v>42947</c:v>
                </c:pt>
                <c:pt idx="352">
                  <c:v>42940</c:v>
                </c:pt>
                <c:pt idx="353">
                  <c:v>42933</c:v>
                </c:pt>
                <c:pt idx="354">
                  <c:v>42926</c:v>
                </c:pt>
                <c:pt idx="355">
                  <c:v>42919</c:v>
                </c:pt>
                <c:pt idx="356">
                  <c:v>42912</c:v>
                </c:pt>
                <c:pt idx="357">
                  <c:v>42905</c:v>
                </c:pt>
                <c:pt idx="358">
                  <c:v>42898</c:v>
                </c:pt>
                <c:pt idx="359">
                  <c:v>42891</c:v>
                </c:pt>
                <c:pt idx="360">
                  <c:v>42884</c:v>
                </c:pt>
                <c:pt idx="361">
                  <c:v>42877</c:v>
                </c:pt>
                <c:pt idx="362">
                  <c:v>42870</c:v>
                </c:pt>
                <c:pt idx="363">
                  <c:v>42863</c:v>
                </c:pt>
                <c:pt idx="364">
                  <c:v>42856</c:v>
                </c:pt>
                <c:pt idx="365">
                  <c:v>42849</c:v>
                </c:pt>
                <c:pt idx="366">
                  <c:v>42842</c:v>
                </c:pt>
                <c:pt idx="367">
                  <c:v>42835</c:v>
                </c:pt>
                <c:pt idx="368">
                  <c:v>42828</c:v>
                </c:pt>
                <c:pt idx="369">
                  <c:v>42821</c:v>
                </c:pt>
                <c:pt idx="370">
                  <c:v>42814</c:v>
                </c:pt>
                <c:pt idx="371">
                  <c:v>42807</c:v>
                </c:pt>
                <c:pt idx="372">
                  <c:v>42800</c:v>
                </c:pt>
                <c:pt idx="373">
                  <c:v>42793</c:v>
                </c:pt>
                <c:pt idx="374">
                  <c:v>42786</c:v>
                </c:pt>
                <c:pt idx="375">
                  <c:v>42779</c:v>
                </c:pt>
                <c:pt idx="376">
                  <c:v>42772</c:v>
                </c:pt>
                <c:pt idx="377">
                  <c:v>42765</c:v>
                </c:pt>
                <c:pt idx="378">
                  <c:v>42758</c:v>
                </c:pt>
                <c:pt idx="379">
                  <c:v>42751</c:v>
                </c:pt>
                <c:pt idx="380">
                  <c:v>42744</c:v>
                </c:pt>
                <c:pt idx="381">
                  <c:v>42737</c:v>
                </c:pt>
                <c:pt idx="382">
                  <c:v>42730</c:v>
                </c:pt>
                <c:pt idx="383">
                  <c:v>42723</c:v>
                </c:pt>
                <c:pt idx="384">
                  <c:v>42716</c:v>
                </c:pt>
                <c:pt idx="385">
                  <c:v>42709</c:v>
                </c:pt>
                <c:pt idx="386">
                  <c:v>42702</c:v>
                </c:pt>
                <c:pt idx="387">
                  <c:v>42695</c:v>
                </c:pt>
                <c:pt idx="388">
                  <c:v>42688</c:v>
                </c:pt>
                <c:pt idx="389">
                  <c:v>42681</c:v>
                </c:pt>
                <c:pt idx="390">
                  <c:v>42674</c:v>
                </c:pt>
                <c:pt idx="391">
                  <c:v>42667</c:v>
                </c:pt>
                <c:pt idx="392">
                  <c:v>42660</c:v>
                </c:pt>
                <c:pt idx="393">
                  <c:v>42653</c:v>
                </c:pt>
                <c:pt idx="394">
                  <c:v>42646</c:v>
                </c:pt>
                <c:pt idx="395">
                  <c:v>42639</c:v>
                </c:pt>
                <c:pt idx="396">
                  <c:v>42632</c:v>
                </c:pt>
                <c:pt idx="397">
                  <c:v>42625</c:v>
                </c:pt>
                <c:pt idx="398">
                  <c:v>42618</c:v>
                </c:pt>
                <c:pt idx="399">
                  <c:v>42611</c:v>
                </c:pt>
                <c:pt idx="400">
                  <c:v>42604</c:v>
                </c:pt>
                <c:pt idx="401">
                  <c:v>42597</c:v>
                </c:pt>
                <c:pt idx="402">
                  <c:v>42590</c:v>
                </c:pt>
                <c:pt idx="403">
                  <c:v>42583</c:v>
                </c:pt>
                <c:pt idx="404">
                  <c:v>42576</c:v>
                </c:pt>
                <c:pt idx="405">
                  <c:v>42569</c:v>
                </c:pt>
                <c:pt idx="406">
                  <c:v>42562</c:v>
                </c:pt>
                <c:pt idx="407">
                  <c:v>42555</c:v>
                </c:pt>
                <c:pt idx="408">
                  <c:v>42548</c:v>
                </c:pt>
                <c:pt idx="409">
                  <c:v>42541</c:v>
                </c:pt>
                <c:pt idx="410">
                  <c:v>42534</c:v>
                </c:pt>
                <c:pt idx="411">
                  <c:v>42527</c:v>
                </c:pt>
                <c:pt idx="412">
                  <c:v>42520</c:v>
                </c:pt>
                <c:pt idx="413">
                  <c:v>42513</c:v>
                </c:pt>
                <c:pt idx="414">
                  <c:v>42506</c:v>
                </c:pt>
                <c:pt idx="415">
                  <c:v>42499</c:v>
                </c:pt>
                <c:pt idx="416">
                  <c:v>42492</c:v>
                </c:pt>
                <c:pt idx="417">
                  <c:v>42485</c:v>
                </c:pt>
                <c:pt idx="418">
                  <c:v>42478</c:v>
                </c:pt>
                <c:pt idx="419">
                  <c:v>42471</c:v>
                </c:pt>
                <c:pt idx="420">
                  <c:v>42464</c:v>
                </c:pt>
                <c:pt idx="421">
                  <c:v>42457</c:v>
                </c:pt>
                <c:pt idx="422">
                  <c:v>42450</c:v>
                </c:pt>
                <c:pt idx="423">
                  <c:v>42443</c:v>
                </c:pt>
                <c:pt idx="424">
                  <c:v>42436</c:v>
                </c:pt>
                <c:pt idx="425">
                  <c:v>42429</c:v>
                </c:pt>
                <c:pt idx="426">
                  <c:v>42422</c:v>
                </c:pt>
                <c:pt idx="427">
                  <c:v>42415</c:v>
                </c:pt>
                <c:pt idx="428">
                  <c:v>42408</c:v>
                </c:pt>
                <c:pt idx="429">
                  <c:v>42401</c:v>
                </c:pt>
                <c:pt idx="430">
                  <c:v>42394</c:v>
                </c:pt>
                <c:pt idx="431">
                  <c:v>42387</c:v>
                </c:pt>
                <c:pt idx="432">
                  <c:v>42380</c:v>
                </c:pt>
                <c:pt idx="433">
                  <c:v>42373</c:v>
                </c:pt>
                <c:pt idx="434">
                  <c:v>42366</c:v>
                </c:pt>
                <c:pt idx="435">
                  <c:v>42359</c:v>
                </c:pt>
                <c:pt idx="436">
                  <c:v>42352</c:v>
                </c:pt>
                <c:pt idx="437">
                  <c:v>42345</c:v>
                </c:pt>
                <c:pt idx="438">
                  <c:v>42338</c:v>
                </c:pt>
                <c:pt idx="439">
                  <c:v>42331</c:v>
                </c:pt>
                <c:pt idx="440">
                  <c:v>42324</c:v>
                </c:pt>
                <c:pt idx="441">
                  <c:v>42317</c:v>
                </c:pt>
                <c:pt idx="442">
                  <c:v>42310</c:v>
                </c:pt>
                <c:pt idx="443">
                  <c:v>42303</c:v>
                </c:pt>
                <c:pt idx="444">
                  <c:v>42296</c:v>
                </c:pt>
                <c:pt idx="445">
                  <c:v>42289</c:v>
                </c:pt>
                <c:pt idx="446">
                  <c:v>42282</c:v>
                </c:pt>
                <c:pt idx="447">
                  <c:v>42275</c:v>
                </c:pt>
                <c:pt idx="448">
                  <c:v>42268</c:v>
                </c:pt>
                <c:pt idx="449">
                  <c:v>42261</c:v>
                </c:pt>
                <c:pt idx="450">
                  <c:v>42254</c:v>
                </c:pt>
                <c:pt idx="451">
                  <c:v>42247</c:v>
                </c:pt>
                <c:pt idx="452">
                  <c:v>42240</c:v>
                </c:pt>
                <c:pt idx="453">
                  <c:v>42233</c:v>
                </c:pt>
                <c:pt idx="454">
                  <c:v>42226</c:v>
                </c:pt>
                <c:pt idx="455">
                  <c:v>42219</c:v>
                </c:pt>
                <c:pt idx="456">
                  <c:v>42212</c:v>
                </c:pt>
                <c:pt idx="457">
                  <c:v>42205</c:v>
                </c:pt>
                <c:pt idx="458">
                  <c:v>42198</c:v>
                </c:pt>
                <c:pt idx="459">
                  <c:v>42191</c:v>
                </c:pt>
                <c:pt idx="460">
                  <c:v>42184</c:v>
                </c:pt>
                <c:pt idx="461">
                  <c:v>42177</c:v>
                </c:pt>
                <c:pt idx="462">
                  <c:v>42170</c:v>
                </c:pt>
                <c:pt idx="463">
                  <c:v>42163</c:v>
                </c:pt>
                <c:pt idx="464">
                  <c:v>42156</c:v>
                </c:pt>
                <c:pt idx="465">
                  <c:v>42149</c:v>
                </c:pt>
                <c:pt idx="466">
                  <c:v>42142</c:v>
                </c:pt>
                <c:pt idx="467">
                  <c:v>42135</c:v>
                </c:pt>
                <c:pt idx="468">
                  <c:v>42128</c:v>
                </c:pt>
                <c:pt idx="469">
                  <c:v>42121</c:v>
                </c:pt>
                <c:pt idx="470">
                  <c:v>42114</c:v>
                </c:pt>
                <c:pt idx="471">
                  <c:v>42107</c:v>
                </c:pt>
                <c:pt idx="472">
                  <c:v>42100</c:v>
                </c:pt>
                <c:pt idx="473">
                  <c:v>42093</c:v>
                </c:pt>
                <c:pt idx="474">
                  <c:v>42086</c:v>
                </c:pt>
                <c:pt idx="475">
                  <c:v>42079</c:v>
                </c:pt>
                <c:pt idx="476">
                  <c:v>42072</c:v>
                </c:pt>
                <c:pt idx="477">
                  <c:v>42065</c:v>
                </c:pt>
                <c:pt idx="478">
                  <c:v>42058</c:v>
                </c:pt>
                <c:pt idx="479">
                  <c:v>42051</c:v>
                </c:pt>
                <c:pt idx="480">
                  <c:v>42044</c:v>
                </c:pt>
                <c:pt idx="481">
                  <c:v>42037</c:v>
                </c:pt>
                <c:pt idx="482">
                  <c:v>42030</c:v>
                </c:pt>
                <c:pt idx="483">
                  <c:v>42023</c:v>
                </c:pt>
                <c:pt idx="484">
                  <c:v>42016</c:v>
                </c:pt>
                <c:pt idx="485">
                  <c:v>42009</c:v>
                </c:pt>
                <c:pt idx="486">
                  <c:v>42002</c:v>
                </c:pt>
                <c:pt idx="487">
                  <c:v>41995</c:v>
                </c:pt>
                <c:pt idx="488">
                  <c:v>41988</c:v>
                </c:pt>
                <c:pt idx="489">
                  <c:v>41981</c:v>
                </c:pt>
                <c:pt idx="490">
                  <c:v>41974</c:v>
                </c:pt>
                <c:pt idx="491">
                  <c:v>41967</c:v>
                </c:pt>
                <c:pt idx="492">
                  <c:v>41960</c:v>
                </c:pt>
                <c:pt idx="493">
                  <c:v>41953</c:v>
                </c:pt>
                <c:pt idx="494">
                  <c:v>41946</c:v>
                </c:pt>
                <c:pt idx="495">
                  <c:v>41939</c:v>
                </c:pt>
                <c:pt idx="496">
                  <c:v>41932</c:v>
                </c:pt>
                <c:pt idx="497">
                  <c:v>41925</c:v>
                </c:pt>
                <c:pt idx="498">
                  <c:v>41918</c:v>
                </c:pt>
                <c:pt idx="499">
                  <c:v>41911</c:v>
                </c:pt>
                <c:pt idx="500">
                  <c:v>41904</c:v>
                </c:pt>
                <c:pt idx="501">
                  <c:v>41897</c:v>
                </c:pt>
                <c:pt idx="502">
                  <c:v>41890</c:v>
                </c:pt>
                <c:pt idx="503">
                  <c:v>41883</c:v>
                </c:pt>
                <c:pt idx="504">
                  <c:v>41876</c:v>
                </c:pt>
                <c:pt idx="505">
                  <c:v>41869</c:v>
                </c:pt>
                <c:pt idx="506">
                  <c:v>41862</c:v>
                </c:pt>
                <c:pt idx="507">
                  <c:v>41855</c:v>
                </c:pt>
                <c:pt idx="508">
                  <c:v>41848</c:v>
                </c:pt>
                <c:pt idx="509">
                  <c:v>41841</c:v>
                </c:pt>
                <c:pt idx="510">
                  <c:v>41834</c:v>
                </c:pt>
                <c:pt idx="511">
                  <c:v>41827</c:v>
                </c:pt>
                <c:pt idx="512">
                  <c:v>41820</c:v>
                </c:pt>
                <c:pt idx="513">
                  <c:v>41813</c:v>
                </c:pt>
                <c:pt idx="514">
                  <c:v>41806</c:v>
                </c:pt>
                <c:pt idx="515">
                  <c:v>41799</c:v>
                </c:pt>
                <c:pt idx="516">
                  <c:v>41792</c:v>
                </c:pt>
                <c:pt idx="517">
                  <c:v>41785</c:v>
                </c:pt>
                <c:pt idx="518">
                  <c:v>41778</c:v>
                </c:pt>
                <c:pt idx="519">
                  <c:v>41771</c:v>
                </c:pt>
                <c:pt idx="520">
                  <c:v>41764</c:v>
                </c:pt>
                <c:pt idx="521">
                  <c:v>41757</c:v>
                </c:pt>
                <c:pt idx="522">
                  <c:v>41750</c:v>
                </c:pt>
                <c:pt idx="523">
                  <c:v>41743</c:v>
                </c:pt>
                <c:pt idx="524">
                  <c:v>41736</c:v>
                </c:pt>
                <c:pt idx="525">
                  <c:v>41729</c:v>
                </c:pt>
                <c:pt idx="526">
                  <c:v>41722</c:v>
                </c:pt>
                <c:pt idx="527">
                  <c:v>41715</c:v>
                </c:pt>
                <c:pt idx="528">
                  <c:v>41708</c:v>
                </c:pt>
                <c:pt idx="529">
                  <c:v>41701</c:v>
                </c:pt>
                <c:pt idx="530">
                  <c:v>41694</c:v>
                </c:pt>
                <c:pt idx="531">
                  <c:v>41687</c:v>
                </c:pt>
                <c:pt idx="532">
                  <c:v>41680</c:v>
                </c:pt>
                <c:pt idx="533">
                  <c:v>41673</c:v>
                </c:pt>
                <c:pt idx="534">
                  <c:v>41666</c:v>
                </c:pt>
                <c:pt idx="535">
                  <c:v>41659</c:v>
                </c:pt>
                <c:pt idx="536">
                  <c:v>41652</c:v>
                </c:pt>
                <c:pt idx="537">
                  <c:v>41645</c:v>
                </c:pt>
                <c:pt idx="538">
                  <c:v>41638</c:v>
                </c:pt>
                <c:pt idx="539">
                  <c:v>41631</c:v>
                </c:pt>
                <c:pt idx="540">
                  <c:v>41624</c:v>
                </c:pt>
                <c:pt idx="541">
                  <c:v>41617</c:v>
                </c:pt>
                <c:pt idx="542">
                  <c:v>41610</c:v>
                </c:pt>
                <c:pt idx="543">
                  <c:v>41603</c:v>
                </c:pt>
                <c:pt idx="544">
                  <c:v>41596</c:v>
                </c:pt>
                <c:pt idx="545">
                  <c:v>41589</c:v>
                </c:pt>
                <c:pt idx="546">
                  <c:v>41582</c:v>
                </c:pt>
                <c:pt idx="547">
                  <c:v>41575</c:v>
                </c:pt>
                <c:pt idx="548">
                  <c:v>41568</c:v>
                </c:pt>
                <c:pt idx="549">
                  <c:v>41561</c:v>
                </c:pt>
                <c:pt idx="550">
                  <c:v>41554</c:v>
                </c:pt>
                <c:pt idx="551">
                  <c:v>41547</c:v>
                </c:pt>
                <c:pt idx="552">
                  <c:v>41540</c:v>
                </c:pt>
                <c:pt idx="553">
                  <c:v>41533</c:v>
                </c:pt>
                <c:pt idx="554">
                  <c:v>41526</c:v>
                </c:pt>
                <c:pt idx="555">
                  <c:v>41519</c:v>
                </c:pt>
                <c:pt idx="556">
                  <c:v>41512</c:v>
                </c:pt>
                <c:pt idx="557">
                  <c:v>41505</c:v>
                </c:pt>
                <c:pt idx="558">
                  <c:v>41498</c:v>
                </c:pt>
                <c:pt idx="559">
                  <c:v>41491</c:v>
                </c:pt>
                <c:pt idx="560">
                  <c:v>41484</c:v>
                </c:pt>
                <c:pt idx="561">
                  <c:v>41477</c:v>
                </c:pt>
                <c:pt idx="562">
                  <c:v>41470</c:v>
                </c:pt>
                <c:pt idx="563">
                  <c:v>41463</c:v>
                </c:pt>
                <c:pt idx="564">
                  <c:v>41456</c:v>
                </c:pt>
                <c:pt idx="565">
                  <c:v>41449</c:v>
                </c:pt>
                <c:pt idx="566">
                  <c:v>41442</c:v>
                </c:pt>
                <c:pt idx="567">
                  <c:v>41435</c:v>
                </c:pt>
                <c:pt idx="568">
                  <c:v>41428</c:v>
                </c:pt>
                <c:pt idx="569">
                  <c:v>41421</c:v>
                </c:pt>
                <c:pt idx="570">
                  <c:v>41414</c:v>
                </c:pt>
                <c:pt idx="571">
                  <c:v>41407</c:v>
                </c:pt>
                <c:pt idx="572">
                  <c:v>41400</c:v>
                </c:pt>
                <c:pt idx="573">
                  <c:v>41393</c:v>
                </c:pt>
                <c:pt idx="574">
                  <c:v>41386</c:v>
                </c:pt>
                <c:pt idx="575">
                  <c:v>41379</c:v>
                </c:pt>
                <c:pt idx="576">
                  <c:v>41372</c:v>
                </c:pt>
                <c:pt idx="577">
                  <c:v>41365</c:v>
                </c:pt>
                <c:pt idx="578">
                  <c:v>41358</c:v>
                </c:pt>
                <c:pt idx="579">
                  <c:v>41351</c:v>
                </c:pt>
                <c:pt idx="580">
                  <c:v>41344</c:v>
                </c:pt>
                <c:pt idx="581">
                  <c:v>41337</c:v>
                </c:pt>
                <c:pt idx="582">
                  <c:v>41330</c:v>
                </c:pt>
                <c:pt idx="583">
                  <c:v>41323</c:v>
                </c:pt>
                <c:pt idx="584">
                  <c:v>41316</c:v>
                </c:pt>
                <c:pt idx="585">
                  <c:v>41309</c:v>
                </c:pt>
                <c:pt idx="586">
                  <c:v>41302</c:v>
                </c:pt>
                <c:pt idx="587">
                  <c:v>41295</c:v>
                </c:pt>
                <c:pt idx="588">
                  <c:v>41288</c:v>
                </c:pt>
                <c:pt idx="589">
                  <c:v>41281</c:v>
                </c:pt>
                <c:pt idx="590">
                  <c:v>41274</c:v>
                </c:pt>
                <c:pt idx="591">
                  <c:v>41267</c:v>
                </c:pt>
                <c:pt idx="592">
                  <c:v>41260</c:v>
                </c:pt>
                <c:pt idx="593">
                  <c:v>41253</c:v>
                </c:pt>
                <c:pt idx="594">
                  <c:v>41246</c:v>
                </c:pt>
                <c:pt idx="595">
                  <c:v>41239</c:v>
                </c:pt>
                <c:pt idx="596">
                  <c:v>41232</c:v>
                </c:pt>
                <c:pt idx="597">
                  <c:v>41225</c:v>
                </c:pt>
                <c:pt idx="598">
                  <c:v>41218</c:v>
                </c:pt>
                <c:pt idx="599">
                  <c:v>41211</c:v>
                </c:pt>
                <c:pt idx="600">
                  <c:v>41204</c:v>
                </c:pt>
                <c:pt idx="601">
                  <c:v>41197</c:v>
                </c:pt>
                <c:pt idx="602">
                  <c:v>41190</c:v>
                </c:pt>
                <c:pt idx="603">
                  <c:v>41183</c:v>
                </c:pt>
                <c:pt idx="604">
                  <c:v>41176</c:v>
                </c:pt>
                <c:pt idx="605">
                  <c:v>41169</c:v>
                </c:pt>
                <c:pt idx="606">
                  <c:v>41162</c:v>
                </c:pt>
                <c:pt idx="607">
                  <c:v>41155</c:v>
                </c:pt>
                <c:pt idx="608">
                  <c:v>41148</c:v>
                </c:pt>
                <c:pt idx="609">
                  <c:v>41141</c:v>
                </c:pt>
                <c:pt idx="610">
                  <c:v>41134</c:v>
                </c:pt>
                <c:pt idx="611">
                  <c:v>41127</c:v>
                </c:pt>
                <c:pt idx="612">
                  <c:v>41120</c:v>
                </c:pt>
                <c:pt idx="613">
                  <c:v>41113</c:v>
                </c:pt>
                <c:pt idx="614">
                  <c:v>41106</c:v>
                </c:pt>
                <c:pt idx="615">
                  <c:v>41099</c:v>
                </c:pt>
                <c:pt idx="616">
                  <c:v>41092</c:v>
                </c:pt>
                <c:pt idx="617">
                  <c:v>41085</c:v>
                </c:pt>
                <c:pt idx="618">
                  <c:v>41078</c:v>
                </c:pt>
                <c:pt idx="619">
                  <c:v>41071</c:v>
                </c:pt>
                <c:pt idx="620">
                  <c:v>41064</c:v>
                </c:pt>
                <c:pt idx="621">
                  <c:v>41057</c:v>
                </c:pt>
                <c:pt idx="622">
                  <c:v>41050</c:v>
                </c:pt>
                <c:pt idx="623">
                  <c:v>41043</c:v>
                </c:pt>
                <c:pt idx="624">
                  <c:v>41036</c:v>
                </c:pt>
                <c:pt idx="625">
                  <c:v>41029</c:v>
                </c:pt>
                <c:pt idx="626">
                  <c:v>41022</c:v>
                </c:pt>
                <c:pt idx="627">
                  <c:v>41015</c:v>
                </c:pt>
                <c:pt idx="628">
                  <c:v>41008</c:v>
                </c:pt>
                <c:pt idx="629">
                  <c:v>41001</c:v>
                </c:pt>
                <c:pt idx="630">
                  <c:v>40994</c:v>
                </c:pt>
                <c:pt idx="631">
                  <c:v>40987</c:v>
                </c:pt>
                <c:pt idx="632">
                  <c:v>40980</c:v>
                </c:pt>
                <c:pt idx="633">
                  <c:v>40973</c:v>
                </c:pt>
                <c:pt idx="634">
                  <c:v>40966</c:v>
                </c:pt>
                <c:pt idx="635">
                  <c:v>40959</c:v>
                </c:pt>
                <c:pt idx="636">
                  <c:v>40952</c:v>
                </c:pt>
                <c:pt idx="637">
                  <c:v>40945</c:v>
                </c:pt>
                <c:pt idx="638">
                  <c:v>40938</c:v>
                </c:pt>
                <c:pt idx="639">
                  <c:v>40931</c:v>
                </c:pt>
                <c:pt idx="640">
                  <c:v>40924</c:v>
                </c:pt>
                <c:pt idx="641">
                  <c:v>40917</c:v>
                </c:pt>
                <c:pt idx="642">
                  <c:v>40910</c:v>
                </c:pt>
                <c:pt idx="643">
                  <c:v>40903</c:v>
                </c:pt>
                <c:pt idx="644">
                  <c:v>40896</c:v>
                </c:pt>
                <c:pt idx="645">
                  <c:v>40889</c:v>
                </c:pt>
                <c:pt idx="646">
                  <c:v>40882</c:v>
                </c:pt>
                <c:pt idx="647">
                  <c:v>40875</c:v>
                </c:pt>
                <c:pt idx="648">
                  <c:v>40868</c:v>
                </c:pt>
                <c:pt idx="649">
                  <c:v>40861</c:v>
                </c:pt>
                <c:pt idx="650">
                  <c:v>40854</c:v>
                </c:pt>
                <c:pt idx="651">
                  <c:v>40847</c:v>
                </c:pt>
                <c:pt idx="652">
                  <c:v>40840</c:v>
                </c:pt>
                <c:pt idx="653">
                  <c:v>40833</c:v>
                </c:pt>
                <c:pt idx="654">
                  <c:v>40826</c:v>
                </c:pt>
                <c:pt idx="655">
                  <c:v>40819</c:v>
                </c:pt>
                <c:pt idx="656">
                  <c:v>40812</c:v>
                </c:pt>
                <c:pt idx="657">
                  <c:v>40805</c:v>
                </c:pt>
                <c:pt idx="658">
                  <c:v>40798</c:v>
                </c:pt>
                <c:pt idx="659">
                  <c:v>40791</c:v>
                </c:pt>
                <c:pt idx="660">
                  <c:v>40784</c:v>
                </c:pt>
                <c:pt idx="661">
                  <c:v>40777</c:v>
                </c:pt>
                <c:pt idx="662">
                  <c:v>40770</c:v>
                </c:pt>
                <c:pt idx="663">
                  <c:v>40763</c:v>
                </c:pt>
                <c:pt idx="664">
                  <c:v>40756</c:v>
                </c:pt>
                <c:pt idx="665">
                  <c:v>40749</c:v>
                </c:pt>
                <c:pt idx="666">
                  <c:v>40742</c:v>
                </c:pt>
                <c:pt idx="667">
                  <c:v>40735</c:v>
                </c:pt>
                <c:pt idx="668">
                  <c:v>40728</c:v>
                </c:pt>
                <c:pt idx="669">
                  <c:v>40721</c:v>
                </c:pt>
                <c:pt idx="670">
                  <c:v>40714</c:v>
                </c:pt>
                <c:pt idx="671">
                  <c:v>40707</c:v>
                </c:pt>
                <c:pt idx="672">
                  <c:v>40700</c:v>
                </c:pt>
                <c:pt idx="673">
                  <c:v>40693</c:v>
                </c:pt>
                <c:pt idx="674">
                  <c:v>40686</c:v>
                </c:pt>
                <c:pt idx="675">
                  <c:v>40679</c:v>
                </c:pt>
                <c:pt idx="676">
                  <c:v>40672</c:v>
                </c:pt>
                <c:pt idx="677">
                  <c:v>40665</c:v>
                </c:pt>
                <c:pt idx="678">
                  <c:v>40658</c:v>
                </c:pt>
                <c:pt idx="679">
                  <c:v>40651</c:v>
                </c:pt>
                <c:pt idx="680">
                  <c:v>40644</c:v>
                </c:pt>
                <c:pt idx="681">
                  <c:v>40637</c:v>
                </c:pt>
                <c:pt idx="682">
                  <c:v>40630</c:v>
                </c:pt>
                <c:pt idx="683">
                  <c:v>40623</c:v>
                </c:pt>
                <c:pt idx="684">
                  <c:v>40616</c:v>
                </c:pt>
                <c:pt idx="685">
                  <c:v>40609</c:v>
                </c:pt>
                <c:pt idx="686">
                  <c:v>40602</c:v>
                </c:pt>
                <c:pt idx="687">
                  <c:v>40595</c:v>
                </c:pt>
                <c:pt idx="688">
                  <c:v>40588</c:v>
                </c:pt>
                <c:pt idx="689">
                  <c:v>40581</c:v>
                </c:pt>
                <c:pt idx="690">
                  <c:v>40574</c:v>
                </c:pt>
                <c:pt idx="691">
                  <c:v>40567</c:v>
                </c:pt>
                <c:pt idx="692">
                  <c:v>40560</c:v>
                </c:pt>
                <c:pt idx="693">
                  <c:v>40553</c:v>
                </c:pt>
                <c:pt idx="694">
                  <c:v>40546</c:v>
                </c:pt>
                <c:pt idx="695">
                  <c:v>40539</c:v>
                </c:pt>
                <c:pt idx="696">
                  <c:v>40532</c:v>
                </c:pt>
                <c:pt idx="697">
                  <c:v>40525</c:v>
                </c:pt>
                <c:pt idx="698">
                  <c:v>40518</c:v>
                </c:pt>
                <c:pt idx="699">
                  <c:v>40511</c:v>
                </c:pt>
                <c:pt idx="700">
                  <c:v>40504</c:v>
                </c:pt>
                <c:pt idx="701">
                  <c:v>40497</c:v>
                </c:pt>
                <c:pt idx="702">
                  <c:v>40490</c:v>
                </c:pt>
                <c:pt idx="703">
                  <c:v>40483</c:v>
                </c:pt>
                <c:pt idx="704">
                  <c:v>40476</c:v>
                </c:pt>
                <c:pt idx="705">
                  <c:v>40469</c:v>
                </c:pt>
                <c:pt idx="706">
                  <c:v>40462</c:v>
                </c:pt>
                <c:pt idx="707">
                  <c:v>40455</c:v>
                </c:pt>
                <c:pt idx="708">
                  <c:v>40448</c:v>
                </c:pt>
                <c:pt idx="709">
                  <c:v>40441</c:v>
                </c:pt>
                <c:pt idx="710">
                  <c:v>40434</c:v>
                </c:pt>
                <c:pt idx="711">
                  <c:v>40427</c:v>
                </c:pt>
                <c:pt idx="712">
                  <c:v>40420</c:v>
                </c:pt>
                <c:pt idx="713">
                  <c:v>40413</c:v>
                </c:pt>
                <c:pt idx="714">
                  <c:v>40406</c:v>
                </c:pt>
                <c:pt idx="715">
                  <c:v>40399</c:v>
                </c:pt>
                <c:pt idx="716">
                  <c:v>40392</c:v>
                </c:pt>
                <c:pt idx="717">
                  <c:v>40385</c:v>
                </c:pt>
                <c:pt idx="718">
                  <c:v>40378</c:v>
                </c:pt>
                <c:pt idx="719">
                  <c:v>40371</c:v>
                </c:pt>
                <c:pt idx="720">
                  <c:v>40364</c:v>
                </c:pt>
                <c:pt idx="721">
                  <c:v>40357</c:v>
                </c:pt>
                <c:pt idx="722">
                  <c:v>40350</c:v>
                </c:pt>
                <c:pt idx="723">
                  <c:v>40343</c:v>
                </c:pt>
                <c:pt idx="724">
                  <c:v>40336</c:v>
                </c:pt>
                <c:pt idx="725">
                  <c:v>40329</c:v>
                </c:pt>
                <c:pt idx="726">
                  <c:v>40322</c:v>
                </c:pt>
                <c:pt idx="727">
                  <c:v>40315</c:v>
                </c:pt>
                <c:pt idx="728">
                  <c:v>40308</c:v>
                </c:pt>
                <c:pt idx="729">
                  <c:v>40301</c:v>
                </c:pt>
                <c:pt idx="730">
                  <c:v>40294</c:v>
                </c:pt>
                <c:pt idx="731">
                  <c:v>40287</c:v>
                </c:pt>
                <c:pt idx="732">
                  <c:v>40280</c:v>
                </c:pt>
                <c:pt idx="733">
                  <c:v>40273</c:v>
                </c:pt>
                <c:pt idx="734">
                  <c:v>40266</c:v>
                </c:pt>
                <c:pt idx="735">
                  <c:v>40259</c:v>
                </c:pt>
                <c:pt idx="736">
                  <c:v>40252</c:v>
                </c:pt>
                <c:pt idx="737">
                  <c:v>40245</c:v>
                </c:pt>
                <c:pt idx="738">
                  <c:v>40238</c:v>
                </c:pt>
                <c:pt idx="739">
                  <c:v>40231</c:v>
                </c:pt>
                <c:pt idx="740">
                  <c:v>40224</c:v>
                </c:pt>
                <c:pt idx="741">
                  <c:v>40217</c:v>
                </c:pt>
                <c:pt idx="742">
                  <c:v>40210</c:v>
                </c:pt>
                <c:pt idx="743">
                  <c:v>40203</c:v>
                </c:pt>
                <c:pt idx="744">
                  <c:v>40196</c:v>
                </c:pt>
                <c:pt idx="745">
                  <c:v>40189</c:v>
                </c:pt>
                <c:pt idx="746">
                  <c:v>40182</c:v>
                </c:pt>
                <c:pt idx="747">
                  <c:v>40175</c:v>
                </c:pt>
                <c:pt idx="748">
                  <c:v>40168</c:v>
                </c:pt>
                <c:pt idx="749">
                  <c:v>40161</c:v>
                </c:pt>
                <c:pt idx="750">
                  <c:v>40154</c:v>
                </c:pt>
                <c:pt idx="751">
                  <c:v>40147</c:v>
                </c:pt>
                <c:pt idx="752">
                  <c:v>40140</c:v>
                </c:pt>
                <c:pt idx="753">
                  <c:v>40133</c:v>
                </c:pt>
                <c:pt idx="754">
                  <c:v>40126</c:v>
                </c:pt>
                <c:pt idx="755">
                  <c:v>40119</c:v>
                </c:pt>
                <c:pt idx="756">
                  <c:v>40112</c:v>
                </c:pt>
                <c:pt idx="757">
                  <c:v>40105</c:v>
                </c:pt>
                <c:pt idx="758">
                  <c:v>40098</c:v>
                </c:pt>
                <c:pt idx="759">
                  <c:v>40091</c:v>
                </c:pt>
                <c:pt idx="760">
                  <c:v>40084</c:v>
                </c:pt>
                <c:pt idx="761">
                  <c:v>40077</c:v>
                </c:pt>
                <c:pt idx="762">
                  <c:v>40070</c:v>
                </c:pt>
                <c:pt idx="763">
                  <c:v>40063</c:v>
                </c:pt>
                <c:pt idx="764">
                  <c:v>40056</c:v>
                </c:pt>
                <c:pt idx="765">
                  <c:v>40049</c:v>
                </c:pt>
                <c:pt idx="766">
                  <c:v>40042</c:v>
                </c:pt>
                <c:pt idx="767">
                  <c:v>40035</c:v>
                </c:pt>
                <c:pt idx="768">
                  <c:v>40028</c:v>
                </c:pt>
                <c:pt idx="769">
                  <c:v>40021</c:v>
                </c:pt>
                <c:pt idx="770">
                  <c:v>40014</c:v>
                </c:pt>
                <c:pt idx="771">
                  <c:v>40007</c:v>
                </c:pt>
                <c:pt idx="772">
                  <c:v>40000</c:v>
                </c:pt>
                <c:pt idx="773">
                  <c:v>39993</c:v>
                </c:pt>
                <c:pt idx="774">
                  <c:v>39986</c:v>
                </c:pt>
                <c:pt idx="775">
                  <c:v>39979</c:v>
                </c:pt>
                <c:pt idx="776">
                  <c:v>39972</c:v>
                </c:pt>
                <c:pt idx="777">
                  <c:v>39965</c:v>
                </c:pt>
                <c:pt idx="778">
                  <c:v>39958</c:v>
                </c:pt>
                <c:pt idx="779">
                  <c:v>39951</c:v>
                </c:pt>
                <c:pt idx="780">
                  <c:v>39944</c:v>
                </c:pt>
                <c:pt idx="781">
                  <c:v>39937</c:v>
                </c:pt>
                <c:pt idx="782">
                  <c:v>39930</c:v>
                </c:pt>
                <c:pt idx="783">
                  <c:v>39923</c:v>
                </c:pt>
                <c:pt idx="784">
                  <c:v>39916</c:v>
                </c:pt>
                <c:pt idx="785">
                  <c:v>39909</c:v>
                </c:pt>
                <c:pt idx="786">
                  <c:v>39902</c:v>
                </c:pt>
                <c:pt idx="787">
                  <c:v>39895</c:v>
                </c:pt>
                <c:pt idx="788">
                  <c:v>39888</c:v>
                </c:pt>
                <c:pt idx="789">
                  <c:v>39881</c:v>
                </c:pt>
                <c:pt idx="790">
                  <c:v>39874</c:v>
                </c:pt>
                <c:pt idx="791">
                  <c:v>39867</c:v>
                </c:pt>
                <c:pt idx="792">
                  <c:v>39860</c:v>
                </c:pt>
                <c:pt idx="793">
                  <c:v>39853</c:v>
                </c:pt>
                <c:pt idx="794">
                  <c:v>39846</c:v>
                </c:pt>
                <c:pt idx="795">
                  <c:v>39839</c:v>
                </c:pt>
                <c:pt idx="796">
                  <c:v>39832</c:v>
                </c:pt>
                <c:pt idx="797">
                  <c:v>39825</c:v>
                </c:pt>
                <c:pt idx="798">
                  <c:v>39818</c:v>
                </c:pt>
                <c:pt idx="799">
                  <c:v>39811</c:v>
                </c:pt>
                <c:pt idx="800">
                  <c:v>39804</c:v>
                </c:pt>
                <c:pt idx="801">
                  <c:v>39797</c:v>
                </c:pt>
                <c:pt idx="802">
                  <c:v>39790</c:v>
                </c:pt>
                <c:pt idx="803">
                  <c:v>39783</c:v>
                </c:pt>
                <c:pt idx="804">
                  <c:v>39776</c:v>
                </c:pt>
                <c:pt idx="805">
                  <c:v>39769</c:v>
                </c:pt>
                <c:pt idx="806">
                  <c:v>39762</c:v>
                </c:pt>
                <c:pt idx="807">
                  <c:v>39755</c:v>
                </c:pt>
                <c:pt idx="808">
                  <c:v>39748</c:v>
                </c:pt>
                <c:pt idx="809">
                  <c:v>39741</c:v>
                </c:pt>
                <c:pt idx="810">
                  <c:v>39734</c:v>
                </c:pt>
                <c:pt idx="811">
                  <c:v>39727</c:v>
                </c:pt>
                <c:pt idx="812">
                  <c:v>39720</c:v>
                </c:pt>
                <c:pt idx="813">
                  <c:v>39713</c:v>
                </c:pt>
                <c:pt idx="814">
                  <c:v>39706</c:v>
                </c:pt>
                <c:pt idx="815">
                  <c:v>39699</c:v>
                </c:pt>
                <c:pt idx="816">
                  <c:v>39692</c:v>
                </c:pt>
                <c:pt idx="817">
                  <c:v>39685</c:v>
                </c:pt>
                <c:pt idx="818">
                  <c:v>39678</c:v>
                </c:pt>
                <c:pt idx="819">
                  <c:v>39671</c:v>
                </c:pt>
                <c:pt idx="820">
                  <c:v>39664</c:v>
                </c:pt>
                <c:pt idx="821">
                  <c:v>39657</c:v>
                </c:pt>
                <c:pt idx="822">
                  <c:v>39650</c:v>
                </c:pt>
                <c:pt idx="823">
                  <c:v>39643</c:v>
                </c:pt>
                <c:pt idx="824">
                  <c:v>39636</c:v>
                </c:pt>
                <c:pt idx="825">
                  <c:v>39629</c:v>
                </c:pt>
                <c:pt idx="826">
                  <c:v>39622</c:v>
                </c:pt>
                <c:pt idx="827">
                  <c:v>39615</c:v>
                </c:pt>
                <c:pt idx="828">
                  <c:v>39608</c:v>
                </c:pt>
                <c:pt idx="829">
                  <c:v>39601</c:v>
                </c:pt>
                <c:pt idx="830">
                  <c:v>39594</c:v>
                </c:pt>
                <c:pt idx="831">
                  <c:v>39587</c:v>
                </c:pt>
                <c:pt idx="832">
                  <c:v>39580</c:v>
                </c:pt>
                <c:pt idx="833">
                  <c:v>39573</c:v>
                </c:pt>
                <c:pt idx="834">
                  <c:v>39566</c:v>
                </c:pt>
                <c:pt idx="835">
                  <c:v>39559</c:v>
                </c:pt>
                <c:pt idx="836">
                  <c:v>39552</c:v>
                </c:pt>
                <c:pt idx="837">
                  <c:v>39545</c:v>
                </c:pt>
                <c:pt idx="838">
                  <c:v>39538</c:v>
                </c:pt>
                <c:pt idx="839">
                  <c:v>39531</c:v>
                </c:pt>
                <c:pt idx="840">
                  <c:v>39524</c:v>
                </c:pt>
                <c:pt idx="841">
                  <c:v>39517</c:v>
                </c:pt>
                <c:pt idx="842">
                  <c:v>39510</c:v>
                </c:pt>
                <c:pt idx="843">
                  <c:v>39503</c:v>
                </c:pt>
                <c:pt idx="844">
                  <c:v>39496</c:v>
                </c:pt>
                <c:pt idx="845">
                  <c:v>39489</c:v>
                </c:pt>
                <c:pt idx="846">
                  <c:v>39482</c:v>
                </c:pt>
                <c:pt idx="847">
                  <c:v>39475</c:v>
                </c:pt>
                <c:pt idx="848">
                  <c:v>39468</c:v>
                </c:pt>
                <c:pt idx="849">
                  <c:v>39461</c:v>
                </c:pt>
                <c:pt idx="850">
                  <c:v>39454</c:v>
                </c:pt>
                <c:pt idx="851">
                  <c:v>39447</c:v>
                </c:pt>
                <c:pt idx="852">
                  <c:v>39440</c:v>
                </c:pt>
                <c:pt idx="853">
                  <c:v>39433</c:v>
                </c:pt>
                <c:pt idx="854">
                  <c:v>39426</c:v>
                </c:pt>
                <c:pt idx="855">
                  <c:v>39419</c:v>
                </c:pt>
                <c:pt idx="856">
                  <c:v>39412</c:v>
                </c:pt>
                <c:pt idx="857">
                  <c:v>39405</c:v>
                </c:pt>
                <c:pt idx="858">
                  <c:v>39398</c:v>
                </c:pt>
                <c:pt idx="859">
                  <c:v>39391</c:v>
                </c:pt>
                <c:pt idx="860">
                  <c:v>39384</c:v>
                </c:pt>
                <c:pt idx="861">
                  <c:v>39377</c:v>
                </c:pt>
                <c:pt idx="862">
                  <c:v>39370</c:v>
                </c:pt>
                <c:pt idx="863">
                  <c:v>39363</c:v>
                </c:pt>
                <c:pt idx="864">
                  <c:v>39356</c:v>
                </c:pt>
                <c:pt idx="865">
                  <c:v>39349</c:v>
                </c:pt>
                <c:pt idx="866">
                  <c:v>39342</c:v>
                </c:pt>
                <c:pt idx="867">
                  <c:v>39335</c:v>
                </c:pt>
                <c:pt idx="868">
                  <c:v>39328</c:v>
                </c:pt>
                <c:pt idx="869">
                  <c:v>39321</c:v>
                </c:pt>
                <c:pt idx="870">
                  <c:v>39314</c:v>
                </c:pt>
                <c:pt idx="871">
                  <c:v>39307</c:v>
                </c:pt>
                <c:pt idx="872">
                  <c:v>39300</c:v>
                </c:pt>
                <c:pt idx="873">
                  <c:v>39293</c:v>
                </c:pt>
                <c:pt idx="874">
                  <c:v>39286</c:v>
                </c:pt>
                <c:pt idx="875">
                  <c:v>39279</c:v>
                </c:pt>
                <c:pt idx="876">
                  <c:v>39272</c:v>
                </c:pt>
                <c:pt idx="877">
                  <c:v>39265</c:v>
                </c:pt>
                <c:pt idx="878">
                  <c:v>39258</c:v>
                </c:pt>
                <c:pt idx="879">
                  <c:v>39251</c:v>
                </c:pt>
                <c:pt idx="880">
                  <c:v>39244</c:v>
                </c:pt>
                <c:pt idx="881">
                  <c:v>39237</c:v>
                </c:pt>
                <c:pt idx="882">
                  <c:v>39230</c:v>
                </c:pt>
                <c:pt idx="883">
                  <c:v>39223</c:v>
                </c:pt>
                <c:pt idx="884">
                  <c:v>39216</c:v>
                </c:pt>
                <c:pt idx="885">
                  <c:v>39209</c:v>
                </c:pt>
                <c:pt idx="886">
                  <c:v>39202</c:v>
                </c:pt>
                <c:pt idx="887">
                  <c:v>39195</c:v>
                </c:pt>
                <c:pt idx="888">
                  <c:v>39188</c:v>
                </c:pt>
                <c:pt idx="889">
                  <c:v>39181</c:v>
                </c:pt>
                <c:pt idx="890">
                  <c:v>39174</c:v>
                </c:pt>
                <c:pt idx="891">
                  <c:v>39167</c:v>
                </c:pt>
                <c:pt idx="892">
                  <c:v>39160</c:v>
                </c:pt>
                <c:pt idx="893">
                  <c:v>39153</c:v>
                </c:pt>
                <c:pt idx="894">
                  <c:v>39146</c:v>
                </c:pt>
                <c:pt idx="895">
                  <c:v>39139</c:v>
                </c:pt>
                <c:pt idx="896">
                  <c:v>39132</c:v>
                </c:pt>
                <c:pt idx="897">
                  <c:v>39125</c:v>
                </c:pt>
                <c:pt idx="898">
                  <c:v>39118</c:v>
                </c:pt>
                <c:pt idx="899">
                  <c:v>39111</c:v>
                </c:pt>
                <c:pt idx="900">
                  <c:v>39104</c:v>
                </c:pt>
                <c:pt idx="901">
                  <c:v>39097</c:v>
                </c:pt>
                <c:pt idx="902">
                  <c:v>39090</c:v>
                </c:pt>
                <c:pt idx="903">
                  <c:v>39083</c:v>
                </c:pt>
                <c:pt idx="904">
                  <c:v>39076</c:v>
                </c:pt>
                <c:pt idx="905">
                  <c:v>39069</c:v>
                </c:pt>
                <c:pt idx="906">
                  <c:v>39062</c:v>
                </c:pt>
                <c:pt idx="907">
                  <c:v>39055</c:v>
                </c:pt>
                <c:pt idx="908">
                  <c:v>39048</c:v>
                </c:pt>
                <c:pt idx="909">
                  <c:v>39041</c:v>
                </c:pt>
                <c:pt idx="910">
                  <c:v>39034</c:v>
                </c:pt>
                <c:pt idx="911">
                  <c:v>39027</c:v>
                </c:pt>
                <c:pt idx="912">
                  <c:v>39020</c:v>
                </c:pt>
                <c:pt idx="913">
                  <c:v>39013</c:v>
                </c:pt>
                <c:pt idx="914">
                  <c:v>39006</c:v>
                </c:pt>
                <c:pt idx="915">
                  <c:v>38999</c:v>
                </c:pt>
                <c:pt idx="916">
                  <c:v>38992</c:v>
                </c:pt>
                <c:pt idx="917">
                  <c:v>38985</c:v>
                </c:pt>
                <c:pt idx="918">
                  <c:v>38978</c:v>
                </c:pt>
                <c:pt idx="919">
                  <c:v>38971</c:v>
                </c:pt>
                <c:pt idx="920">
                  <c:v>38964</c:v>
                </c:pt>
                <c:pt idx="921">
                  <c:v>38957</c:v>
                </c:pt>
                <c:pt idx="922">
                  <c:v>38950</c:v>
                </c:pt>
                <c:pt idx="923">
                  <c:v>38943</c:v>
                </c:pt>
                <c:pt idx="924">
                  <c:v>38936</c:v>
                </c:pt>
                <c:pt idx="925">
                  <c:v>38929</c:v>
                </c:pt>
                <c:pt idx="926">
                  <c:v>38922</c:v>
                </c:pt>
                <c:pt idx="927">
                  <c:v>38915</c:v>
                </c:pt>
                <c:pt idx="928">
                  <c:v>38908</c:v>
                </c:pt>
                <c:pt idx="929">
                  <c:v>38901</c:v>
                </c:pt>
                <c:pt idx="930">
                  <c:v>38894</c:v>
                </c:pt>
                <c:pt idx="931">
                  <c:v>38887</c:v>
                </c:pt>
                <c:pt idx="932">
                  <c:v>38880</c:v>
                </c:pt>
                <c:pt idx="933">
                  <c:v>38873</c:v>
                </c:pt>
                <c:pt idx="934">
                  <c:v>38866</c:v>
                </c:pt>
                <c:pt idx="935">
                  <c:v>38859</c:v>
                </c:pt>
                <c:pt idx="936">
                  <c:v>38852</c:v>
                </c:pt>
                <c:pt idx="937">
                  <c:v>38845</c:v>
                </c:pt>
                <c:pt idx="938">
                  <c:v>38838</c:v>
                </c:pt>
                <c:pt idx="939">
                  <c:v>38831</c:v>
                </c:pt>
                <c:pt idx="940">
                  <c:v>38824</c:v>
                </c:pt>
                <c:pt idx="941">
                  <c:v>38817</c:v>
                </c:pt>
                <c:pt idx="942">
                  <c:v>38810</c:v>
                </c:pt>
                <c:pt idx="943">
                  <c:v>38803</c:v>
                </c:pt>
                <c:pt idx="944">
                  <c:v>38796</c:v>
                </c:pt>
                <c:pt idx="945">
                  <c:v>38789</c:v>
                </c:pt>
                <c:pt idx="946">
                  <c:v>38782</c:v>
                </c:pt>
                <c:pt idx="947">
                  <c:v>38775</c:v>
                </c:pt>
                <c:pt idx="948">
                  <c:v>38768</c:v>
                </c:pt>
                <c:pt idx="949">
                  <c:v>38761</c:v>
                </c:pt>
                <c:pt idx="950">
                  <c:v>38754</c:v>
                </c:pt>
                <c:pt idx="951">
                  <c:v>38747</c:v>
                </c:pt>
                <c:pt idx="952">
                  <c:v>38740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2884.25</c:v>
                </c:pt>
                <c:pt idx="1">
                  <c:v>2869.110107</c:v>
                </c:pt>
                <c:pt idx="2">
                  <c:v>2957.6000979999999</c:v>
                </c:pt>
                <c:pt idx="3">
                  <c:v>2905.419922</c:v>
                </c:pt>
                <c:pt idx="4">
                  <c:v>2906.7700199999999</c:v>
                </c:pt>
                <c:pt idx="5">
                  <c:v>2882.040039</c:v>
                </c:pt>
                <c:pt idx="6">
                  <c:v>2756.389893</c:v>
                </c:pt>
                <c:pt idx="7">
                  <c:v>2686.1201169999999</c:v>
                </c:pt>
                <c:pt idx="8">
                  <c:v>2688.780029</c:v>
                </c:pt>
                <c:pt idx="9">
                  <c:v>2646.719971</c:v>
                </c:pt>
                <c:pt idx="10">
                  <c:v>2598.429932</c:v>
                </c:pt>
                <c:pt idx="11">
                  <c:v>2638.3500979999999</c:v>
                </c:pt>
                <c:pt idx="12">
                  <c:v>2482.280029</c:v>
                </c:pt>
                <c:pt idx="13">
                  <c:v>2326.25</c:v>
                </c:pt>
                <c:pt idx="14">
                  <c:v>2334.6000979999999</c:v>
                </c:pt>
                <c:pt idx="15">
                  <c:v>2271.8999020000001</c:v>
                </c:pt>
                <c:pt idx="16">
                  <c:v>2212.8000489999999</c:v>
                </c:pt>
                <c:pt idx="17">
                  <c:v>2286.959961</c:v>
                </c:pt>
                <c:pt idx="18">
                  <c:v>2304.3500979999999</c:v>
                </c:pt>
                <c:pt idx="19">
                  <c:v>2271.469971</c:v>
                </c:pt>
                <c:pt idx="20">
                  <c:v>2242.9499510000001</c:v>
                </c:pt>
                <c:pt idx="21">
                  <c:v>2233.830078</c:v>
                </c:pt>
                <c:pt idx="22">
                  <c:v>2219.669922</c:v>
                </c:pt>
                <c:pt idx="23">
                  <c:v>2162.219971</c:v>
                </c:pt>
                <c:pt idx="24">
                  <c:v>2120.580078</c:v>
                </c:pt>
                <c:pt idx="25">
                  <c:v>2040.530029</c:v>
                </c:pt>
                <c:pt idx="26">
                  <c:v>1887.589966</c:v>
                </c:pt>
                <c:pt idx="27">
                  <c:v>1831.25</c:v>
                </c:pt>
                <c:pt idx="28">
                  <c:v>1781.4799800000001</c:v>
                </c:pt>
                <c:pt idx="29">
                  <c:v>1822.2700199999999</c:v>
                </c:pt>
                <c:pt idx="30">
                  <c:v>1831.829956</c:v>
                </c:pt>
                <c:pt idx="31">
                  <c:v>1875.579956</c:v>
                </c:pt>
                <c:pt idx="32">
                  <c:v>1912.5</c:v>
                </c:pt>
                <c:pt idx="33">
                  <c:v>1945.099976</c:v>
                </c:pt>
                <c:pt idx="34">
                  <c:v>1938.6099850000001</c:v>
                </c:pt>
                <c:pt idx="35">
                  <c:v>1876.780029</c:v>
                </c:pt>
                <c:pt idx="36">
                  <c:v>1849.1999510000001</c:v>
                </c:pt>
                <c:pt idx="37">
                  <c:v>1846.5500489999999</c:v>
                </c:pt>
                <c:pt idx="38">
                  <c:v>1890.6099850000001</c:v>
                </c:pt>
                <c:pt idx="39">
                  <c:v>1912.5200199999999</c:v>
                </c:pt>
                <c:pt idx="40">
                  <c:v>2098.8701169999999</c:v>
                </c:pt>
                <c:pt idx="41">
                  <c:v>2055.9799800000001</c:v>
                </c:pt>
                <c:pt idx="42">
                  <c:v>2077.459961</c:v>
                </c:pt>
                <c:pt idx="43">
                  <c:v>2139</c:v>
                </c:pt>
                <c:pt idx="44">
                  <c:v>2043.6800539999999</c:v>
                </c:pt>
                <c:pt idx="45">
                  <c:v>2032.920044</c:v>
                </c:pt>
                <c:pt idx="46">
                  <c:v>2040.5500489999999</c:v>
                </c:pt>
                <c:pt idx="47">
                  <c:v>2062.2299800000001</c:v>
                </c:pt>
                <c:pt idx="48">
                  <c:v>2071.0200199999999</c:v>
                </c:pt>
                <c:pt idx="49">
                  <c:v>2106.219971</c:v>
                </c:pt>
                <c:pt idx="50">
                  <c:v>2045.630005</c:v>
                </c:pt>
                <c:pt idx="51">
                  <c:v>2028.209961</c:v>
                </c:pt>
                <c:pt idx="52">
                  <c:v>2067.6201169999999</c:v>
                </c:pt>
                <c:pt idx="53">
                  <c:v>1800</c:v>
                </c:pt>
                <c:pt idx="54">
                  <c:v>1738.3000489999999</c:v>
                </c:pt>
                <c:pt idx="55">
                  <c:v>1685.209961</c:v>
                </c:pt>
                <c:pt idx="56">
                  <c:v>1708.290039</c:v>
                </c:pt>
                <c:pt idx="57">
                  <c:v>1624.25</c:v>
                </c:pt>
                <c:pt idx="58">
                  <c:v>1608.839966</c:v>
                </c:pt>
                <c:pt idx="59">
                  <c:v>1550.709961</c:v>
                </c:pt>
                <c:pt idx="60">
                  <c:v>1510</c:v>
                </c:pt>
                <c:pt idx="61">
                  <c:v>1476.7299800000001</c:v>
                </c:pt>
                <c:pt idx="62">
                  <c:v>1617.670044</c:v>
                </c:pt>
                <c:pt idx="63">
                  <c:v>1583.8900149999999</c:v>
                </c:pt>
                <c:pt idx="64">
                  <c:v>1692.969971</c:v>
                </c:pt>
                <c:pt idx="65">
                  <c:v>1613.780029</c:v>
                </c:pt>
                <c:pt idx="66">
                  <c:v>1555.1899410000001</c:v>
                </c:pt>
                <c:pt idx="67">
                  <c:v>1524.5699460000001</c:v>
                </c:pt>
                <c:pt idx="68">
                  <c:v>1402.0600589999999</c:v>
                </c:pt>
                <c:pt idx="69">
                  <c:v>1387.48999</c:v>
                </c:pt>
                <c:pt idx="70">
                  <c:v>1412.3599850000001</c:v>
                </c:pt>
                <c:pt idx="71">
                  <c:v>1462.1099850000001</c:v>
                </c:pt>
                <c:pt idx="72">
                  <c:v>1526.26001</c:v>
                </c:pt>
                <c:pt idx="73">
                  <c:v>1604.880005</c:v>
                </c:pt>
                <c:pt idx="74">
                  <c:v>1515.1999510000001</c:v>
                </c:pt>
                <c:pt idx="75">
                  <c:v>1502.4799800000001</c:v>
                </c:pt>
                <c:pt idx="76">
                  <c:v>1506.349976</c:v>
                </c:pt>
                <c:pt idx="77">
                  <c:v>1397.5699460000001</c:v>
                </c:pt>
                <c:pt idx="78">
                  <c:v>1505</c:v>
                </c:pt>
                <c:pt idx="79">
                  <c:v>1549.8199460000001</c:v>
                </c:pt>
                <c:pt idx="80">
                  <c:v>1508.410034</c:v>
                </c:pt>
                <c:pt idx="81">
                  <c:v>1478.75</c:v>
                </c:pt>
                <c:pt idx="82">
                  <c:v>1502.76001</c:v>
                </c:pt>
                <c:pt idx="83">
                  <c:v>1557.5200199999999</c:v>
                </c:pt>
                <c:pt idx="84">
                  <c:v>1693.5699460000001</c:v>
                </c:pt>
                <c:pt idx="85">
                  <c:v>1723.3199460000001</c:v>
                </c:pt>
                <c:pt idx="86">
                  <c:v>1616.5200199999999</c:v>
                </c:pt>
                <c:pt idx="87">
                  <c:v>1627.8599850000001</c:v>
                </c:pt>
                <c:pt idx="88">
                  <c:v>1672.26001</c:v>
                </c:pt>
                <c:pt idx="89">
                  <c:v>1663.6999510000001</c:v>
                </c:pt>
                <c:pt idx="90">
                  <c:v>1600.780029</c:v>
                </c:pt>
                <c:pt idx="91">
                  <c:v>1564.219971</c:v>
                </c:pt>
                <c:pt idx="92">
                  <c:v>1347.329956</c:v>
                </c:pt>
                <c:pt idx="93">
                  <c:v>1299.98999</c:v>
                </c:pt>
                <c:pt idx="94">
                  <c:v>1339.280029</c:v>
                </c:pt>
                <c:pt idx="95">
                  <c:v>1306.8000489999999</c:v>
                </c:pt>
                <c:pt idx="96">
                  <c:v>1329.0200199999999</c:v>
                </c:pt>
                <c:pt idx="97">
                  <c:v>1245.599976</c:v>
                </c:pt>
                <c:pt idx="98">
                  <c:v>1317.040039</c:v>
                </c:pt>
                <c:pt idx="99">
                  <c:v>1375.0600589999999</c:v>
                </c:pt>
                <c:pt idx="100">
                  <c:v>1402.420044</c:v>
                </c:pt>
                <c:pt idx="101">
                  <c:v>1294.1099850000001</c:v>
                </c:pt>
                <c:pt idx="102">
                  <c:v>1318.280029</c:v>
                </c:pt>
                <c:pt idx="103">
                  <c:v>1354.530029</c:v>
                </c:pt>
                <c:pt idx="104">
                  <c:v>1455.6099850000001</c:v>
                </c:pt>
                <c:pt idx="105">
                  <c:v>1480.849976</c:v>
                </c:pt>
                <c:pt idx="106">
                  <c:v>1603.170044</c:v>
                </c:pt>
                <c:pt idx="107">
                  <c:v>1543.98999</c:v>
                </c:pt>
                <c:pt idx="108">
                  <c:v>1594.040039</c:v>
                </c:pt>
                <c:pt idx="109">
                  <c:v>1556.369995</c:v>
                </c:pt>
                <c:pt idx="110">
                  <c:v>1587.7299800000001</c:v>
                </c:pt>
                <c:pt idx="111">
                  <c:v>1475.410034</c:v>
                </c:pt>
                <c:pt idx="112">
                  <c:v>1442.280029</c:v>
                </c:pt>
                <c:pt idx="113">
                  <c:v>1497</c:v>
                </c:pt>
                <c:pt idx="114">
                  <c:v>1523.3199460000001</c:v>
                </c:pt>
                <c:pt idx="115">
                  <c:v>1561.4799800000001</c:v>
                </c:pt>
                <c:pt idx="116">
                  <c:v>1483.4399410000001</c:v>
                </c:pt>
                <c:pt idx="117">
                  <c:v>1410.0200199999999</c:v>
                </c:pt>
                <c:pt idx="118">
                  <c:v>1378.400024</c:v>
                </c:pt>
                <c:pt idx="119">
                  <c:v>1498.130005</c:v>
                </c:pt>
                <c:pt idx="120">
                  <c:v>1597.8100589999999</c:v>
                </c:pt>
                <c:pt idx="121">
                  <c:v>1748.25</c:v>
                </c:pt>
                <c:pt idx="122">
                  <c:v>1748.670044</c:v>
                </c:pt>
                <c:pt idx="123">
                  <c:v>1683.839966</c:v>
                </c:pt>
                <c:pt idx="124">
                  <c:v>1721.400024</c:v>
                </c:pt>
                <c:pt idx="125">
                  <c:v>1592.099976</c:v>
                </c:pt>
                <c:pt idx="126">
                  <c:v>1686.880005</c:v>
                </c:pt>
                <c:pt idx="127">
                  <c:v>1754.900024</c:v>
                </c:pt>
                <c:pt idx="128">
                  <c:v>1863</c:v>
                </c:pt>
                <c:pt idx="129">
                  <c:v>1794.349976</c:v>
                </c:pt>
                <c:pt idx="130">
                  <c:v>1779.030029</c:v>
                </c:pt>
                <c:pt idx="131">
                  <c:v>1792.209961</c:v>
                </c:pt>
                <c:pt idx="132">
                  <c:v>1830.9300539999999</c:v>
                </c:pt>
                <c:pt idx="133">
                  <c:v>1817.6099850000001</c:v>
                </c:pt>
                <c:pt idx="134">
                  <c:v>1828.599976</c:v>
                </c:pt>
                <c:pt idx="135">
                  <c:v>1937.219971</c:v>
                </c:pt>
                <c:pt idx="136">
                  <c:v>1909.0200199999999</c:v>
                </c:pt>
                <c:pt idx="137">
                  <c:v>1901.030029</c:v>
                </c:pt>
                <c:pt idx="138">
                  <c:v>1920.01001</c:v>
                </c:pt>
                <c:pt idx="139">
                  <c:v>1918.9499510000001</c:v>
                </c:pt>
                <c:pt idx="140">
                  <c:v>1891.540039</c:v>
                </c:pt>
                <c:pt idx="141">
                  <c:v>1887.8100589999999</c:v>
                </c:pt>
                <c:pt idx="142">
                  <c:v>1887.150024</c:v>
                </c:pt>
                <c:pt idx="143">
                  <c:v>1863.4399410000001</c:v>
                </c:pt>
                <c:pt idx="144">
                  <c:v>1830.920044</c:v>
                </c:pt>
                <c:pt idx="145">
                  <c:v>1560.48999</c:v>
                </c:pt>
                <c:pt idx="146">
                  <c:v>1592.25</c:v>
                </c:pt>
                <c:pt idx="147">
                  <c:v>1566.369995</c:v>
                </c:pt>
                <c:pt idx="148">
                  <c:v>1518.75</c:v>
                </c:pt>
                <c:pt idx="149">
                  <c:v>1399.630005</c:v>
                </c:pt>
                <c:pt idx="150">
                  <c:v>1366.8000489999999</c:v>
                </c:pt>
                <c:pt idx="151">
                  <c:v>1326.339966</c:v>
                </c:pt>
                <c:pt idx="152">
                  <c:v>1371.9799800000001</c:v>
                </c:pt>
                <c:pt idx="153">
                  <c:v>1330</c:v>
                </c:pt>
                <c:pt idx="154">
                  <c:v>1356.209961</c:v>
                </c:pt>
                <c:pt idx="155">
                  <c:v>1426.0500489999999</c:v>
                </c:pt>
                <c:pt idx="156">
                  <c:v>1492.030029</c:v>
                </c:pt>
                <c:pt idx="157">
                  <c:v>1468.530029</c:v>
                </c:pt>
                <c:pt idx="158">
                  <c:v>1535.040039</c:v>
                </c:pt>
                <c:pt idx="159">
                  <c:v>1531.420044</c:v>
                </c:pt>
                <c:pt idx="160">
                  <c:v>1438.459961</c:v>
                </c:pt>
                <c:pt idx="161">
                  <c:v>1445.4799800000001</c:v>
                </c:pt>
                <c:pt idx="162">
                  <c:v>1421.1999510000001</c:v>
                </c:pt>
                <c:pt idx="163">
                  <c:v>1453.23999</c:v>
                </c:pt>
                <c:pt idx="164">
                  <c:v>1332.280029</c:v>
                </c:pt>
                <c:pt idx="165">
                  <c:v>1442</c:v>
                </c:pt>
                <c:pt idx="166">
                  <c:v>1473.089966</c:v>
                </c:pt>
                <c:pt idx="167">
                  <c:v>1527.6999510000001</c:v>
                </c:pt>
                <c:pt idx="168">
                  <c:v>1506.880005</c:v>
                </c:pt>
                <c:pt idx="169">
                  <c:v>1480</c:v>
                </c:pt>
                <c:pt idx="170">
                  <c:v>1494.1800539999999</c:v>
                </c:pt>
                <c:pt idx="171">
                  <c:v>1405.73999</c:v>
                </c:pt>
                <c:pt idx="172">
                  <c:v>1402.4399410000001</c:v>
                </c:pt>
                <c:pt idx="173">
                  <c:v>1386.709961</c:v>
                </c:pt>
                <c:pt idx="174">
                  <c:v>1412.5500489999999</c:v>
                </c:pt>
                <c:pt idx="175">
                  <c:v>1418.5699460000001</c:v>
                </c:pt>
                <c:pt idx="176">
                  <c:v>1300</c:v>
                </c:pt>
                <c:pt idx="177">
                  <c:v>1334.619995</c:v>
                </c:pt>
                <c:pt idx="178">
                  <c:v>1297.7700199999999</c:v>
                </c:pt>
                <c:pt idx="179">
                  <c:v>1292.5699460000001</c:v>
                </c:pt>
                <c:pt idx="180">
                  <c:v>1251.4300539999999</c:v>
                </c:pt>
                <c:pt idx="181">
                  <c:v>1326.170044</c:v>
                </c:pt>
                <c:pt idx="182">
                  <c:v>1201.4799800000001</c:v>
                </c:pt>
                <c:pt idx="183">
                  <c:v>1339.079956</c:v>
                </c:pt>
                <c:pt idx="184">
                  <c:v>1339.6800539999999</c:v>
                </c:pt>
                <c:pt idx="185">
                  <c:v>1281.98999</c:v>
                </c:pt>
                <c:pt idx="186">
                  <c:v>1254.8000489999999</c:v>
                </c:pt>
                <c:pt idx="187">
                  <c:v>1244.5</c:v>
                </c:pt>
                <c:pt idx="188">
                  <c:v>1215.4799800000001</c:v>
                </c:pt>
                <c:pt idx="189">
                  <c:v>1297.469971</c:v>
                </c:pt>
                <c:pt idx="190">
                  <c:v>1313.7299800000001</c:v>
                </c:pt>
                <c:pt idx="191">
                  <c:v>1301.51001</c:v>
                </c:pt>
                <c:pt idx="192">
                  <c:v>1253.23999</c:v>
                </c:pt>
                <c:pt idx="193">
                  <c:v>1186.530029</c:v>
                </c:pt>
                <c:pt idx="194">
                  <c:v>1180.619995</c:v>
                </c:pt>
                <c:pt idx="195">
                  <c:v>1155.160034</c:v>
                </c:pt>
                <c:pt idx="196">
                  <c:v>1130.26001</c:v>
                </c:pt>
                <c:pt idx="197">
                  <c:v>1136.219971</c:v>
                </c:pt>
                <c:pt idx="198">
                  <c:v>1118.040039</c:v>
                </c:pt>
                <c:pt idx="199">
                  <c:v>1056.4499510000001</c:v>
                </c:pt>
                <c:pt idx="200">
                  <c:v>1033.150024</c:v>
                </c:pt>
                <c:pt idx="201">
                  <c:v>1010.830017</c:v>
                </c:pt>
                <c:pt idx="202">
                  <c:v>991.830017</c:v>
                </c:pt>
                <c:pt idx="203">
                  <c:v>1053.459961</c:v>
                </c:pt>
                <c:pt idx="204">
                  <c:v>1003.909973</c:v>
                </c:pt>
                <c:pt idx="205">
                  <c:v>1055.6999510000001</c:v>
                </c:pt>
                <c:pt idx="206">
                  <c:v>971.75</c:v>
                </c:pt>
                <c:pt idx="207">
                  <c:v>925.830017</c:v>
                </c:pt>
                <c:pt idx="208">
                  <c:v>874.919983</c:v>
                </c:pt>
                <c:pt idx="209">
                  <c:v>882.46997099999999</c:v>
                </c:pt>
                <c:pt idx="210">
                  <c:v>820.27002000000005</c:v>
                </c:pt>
                <c:pt idx="211">
                  <c:v>771</c:v>
                </c:pt>
                <c:pt idx="212">
                  <c:v>611.01000999999997</c:v>
                </c:pt>
                <c:pt idx="213">
                  <c:v>635.03002900000001</c:v>
                </c:pt>
                <c:pt idx="214">
                  <c:v>566</c:v>
                </c:pt>
                <c:pt idx="215">
                  <c:v>630.35998500000005</c:v>
                </c:pt>
                <c:pt idx="216">
                  <c:v>723.080017</c:v>
                </c:pt>
                <c:pt idx="217">
                  <c:v>773.580017</c:v>
                </c:pt>
                <c:pt idx="218">
                  <c:v>920.14001499999995</c:v>
                </c:pt>
                <c:pt idx="219">
                  <c:v>921.94000200000005</c:v>
                </c:pt>
                <c:pt idx="220">
                  <c:v>864.21997099999999</c:v>
                </c:pt>
                <c:pt idx="221">
                  <c:v>866.76000999999997</c:v>
                </c:pt>
                <c:pt idx="222">
                  <c:v>869.71002199999998</c:v>
                </c:pt>
                <c:pt idx="223">
                  <c:v>878.15002400000003</c:v>
                </c:pt>
                <c:pt idx="224">
                  <c:v>857.77002000000005</c:v>
                </c:pt>
                <c:pt idx="225">
                  <c:v>865.13000499999998</c:v>
                </c:pt>
                <c:pt idx="226">
                  <c:v>836.78997800000002</c:v>
                </c:pt>
                <c:pt idx="227">
                  <c:v>834.53002900000001</c:v>
                </c:pt>
                <c:pt idx="228">
                  <c:v>815.32000700000003</c:v>
                </c:pt>
                <c:pt idx="229">
                  <c:v>822.47997999999995</c:v>
                </c:pt>
                <c:pt idx="230">
                  <c:v>813.919983</c:v>
                </c:pt>
                <c:pt idx="231">
                  <c:v>772.60998500000005</c:v>
                </c:pt>
                <c:pt idx="232">
                  <c:v>754.65997300000004</c:v>
                </c:pt>
                <c:pt idx="233">
                  <c:v>731.61999500000002</c:v>
                </c:pt>
                <c:pt idx="234">
                  <c:v>768.63000499999998</c:v>
                </c:pt>
                <c:pt idx="235">
                  <c:v>787.86999500000002</c:v>
                </c:pt>
                <c:pt idx="236">
                  <c:v>841.47997999999995</c:v>
                </c:pt>
                <c:pt idx="237">
                  <c:v>830.34997599999997</c:v>
                </c:pt>
                <c:pt idx="238">
                  <c:v>823.92999299999997</c:v>
                </c:pt>
                <c:pt idx="239">
                  <c:v>818.830017</c:v>
                </c:pt>
                <c:pt idx="240">
                  <c:v>834.65997300000004</c:v>
                </c:pt>
                <c:pt idx="241">
                  <c:v>787.85998500000005</c:v>
                </c:pt>
                <c:pt idx="242">
                  <c:v>836.32000700000003</c:v>
                </c:pt>
                <c:pt idx="243">
                  <c:v>838.419983</c:v>
                </c:pt>
                <c:pt idx="244">
                  <c:v>805.44000200000005</c:v>
                </c:pt>
                <c:pt idx="245">
                  <c:v>817.20001200000002</c:v>
                </c:pt>
                <c:pt idx="246">
                  <c:v>817.90002400000003</c:v>
                </c:pt>
                <c:pt idx="247">
                  <c:v>792.21002199999998</c:v>
                </c:pt>
                <c:pt idx="248">
                  <c:v>779.85998500000005</c:v>
                </c:pt>
                <c:pt idx="249">
                  <c:v>746.52002000000005</c:v>
                </c:pt>
                <c:pt idx="250">
                  <c:v>750.84997599999997</c:v>
                </c:pt>
                <c:pt idx="251">
                  <c:v>739.53997800000002</c:v>
                </c:pt>
                <c:pt idx="252">
                  <c:v>732.88000499999998</c:v>
                </c:pt>
                <c:pt idx="253">
                  <c:v>726.84997599999997</c:v>
                </c:pt>
                <c:pt idx="254">
                  <c:v>740.59002699999996</c:v>
                </c:pt>
                <c:pt idx="255">
                  <c:v>709.86999500000002</c:v>
                </c:pt>
                <c:pt idx="256">
                  <c:v>659.96997099999999</c:v>
                </c:pt>
                <c:pt idx="257">
                  <c:v>662.55999799999995</c:v>
                </c:pt>
                <c:pt idx="258">
                  <c:v>715.90997300000004</c:v>
                </c:pt>
                <c:pt idx="259">
                  <c:v>705.44000200000005</c:v>
                </c:pt>
                <c:pt idx="260">
                  <c:v>709.52002000000005</c:v>
                </c:pt>
                <c:pt idx="261">
                  <c:v>676.78997800000002</c:v>
                </c:pt>
                <c:pt idx="262">
                  <c:v>700</c:v>
                </c:pt>
                <c:pt idx="263">
                  <c:v>712.44000200000005</c:v>
                </c:pt>
                <c:pt idx="264">
                  <c:v>708.36999500000002</c:v>
                </c:pt>
                <c:pt idx="265">
                  <c:v>710.30999799999995</c:v>
                </c:pt>
                <c:pt idx="266">
                  <c:v>671.46002199999998</c:v>
                </c:pt>
                <c:pt idx="267">
                  <c:v>639</c:v>
                </c:pt>
                <c:pt idx="268">
                  <c:v>616.44000200000005</c:v>
                </c:pt>
                <c:pt idx="269">
                  <c:v>611.63000499999998</c:v>
                </c:pt>
                <c:pt idx="270">
                  <c:v>600.21997099999999</c:v>
                </c:pt>
                <c:pt idx="271">
                  <c:v>605.89001499999995</c:v>
                </c:pt>
                <c:pt idx="272">
                  <c:v>582.77002000000005</c:v>
                </c:pt>
                <c:pt idx="273">
                  <c:v>527.20001200000002</c:v>
                </c:pt>
                <c:pt idx="274">
                  <c:v>543.36999500000002</c:v>
                </c:pt>
                <c:pt idx="275">
                  <c:v>513.23999000000003</c:v>
                </c:pt>
                <c:pt idx="276">
                  <c:v>506.95001200000002</c:v>
                </c:pt>
                <c:pt idx="277">
                  <c:v>455</c:v>
                </c:pt>
                <c:pt idx="278">
                  <c:v>424.19000199999999</c:v>
                </c:pt>
                <c:pt idx="279">
                  <c:v>394.42001299999998</c:v>
                </c:pt>
                <c:pt idx="280">
                  <c:v>457.82998700000002</c:v>
                </c:pt>
                <c:pt idx="281">
                  <c:v>467.42999300000002</c:v>
                </c:pt>
                <c:pt idx="282">
                  <c:v>473.209991</c:v>
                </c:pt>
                <c:pt idx="283">
                  <c:v>471.42001299999998</c:v>
                </c:pt>
                <c:pt idx="284">
                  <c:v>472.76001000000002</c:v>
                </c:pt>
                <c:pt idx="285">
                  <c:v>490.76001000000002</c:v>
                </c:pt>
                <c:pt idx="286">
                  <c:v>476.39001500000001</c:v>
                </c:pt>
                <c:pt idx="287">
                  <c:v>438.38000499999998</c:v>
                </c:pt>
                <c:pt idx="288">
                  <c:v>428.540009</c:v>
                </c:pt>
                <c:pt idx="289">
                  <c:v>435.709991</c:v>
                </c:pt>
                <c:pt idx="290">
                  <c:v>449.35998499999999</c:v>
                </c:pt>
                <c:pt idx="291">
                  <c:v>454.51998900000001</c:v>
                </c:pt>
                <c:pt idx="292">
                  <c:v>467.36999500000002</c:v>
                </c:pt>
                <c:pt idx="293">
                  <c:v>491.55999800000001</c:v>
                </c:pt>
                <c:pt idx="294">
                  <c:v>482.02999899999998</c:v>
                </c:pt>
                <c:pt idx="295">
                  <c:v>475.17999300000002</c:v>
                </c:pt>
                <c:pt idx="296">
                  <c:v>520.71002199999998</c:v>
                </c:pt>
                <c:pt idx="297">
                  <c:v>510.44000199999999</c:v>
                </c:pt>
                <c:pt idx="298">
                  <c:v>485.47000100000002</c:v>
                </c:pt>
                <c:pt idx="299">
                  <c:v>463.26998900000001</c:v>
                </c:pt>
                <c:pt idx="300">
                  <c:v>472.29998799999998</c:v>
                </c:pt>
                <c:pt idx="301">
                  <c:v>451.19000199999999</c:v>
                </c:pt>
                <c:pt idx="302">
                  <c:v>457.209991</c:v>
                </c:pt>
                <c:pt idx="303">
                  <c:v>451.040009</c:v>
                </c:pt>
                <c:pt idx="304">
                  <c:v>431.36999500000002</c:v>
                </c:pt>
                <c:pt idx="305">
                  <c:v>469.94000199999999</c:v>
                </c:pt>
                <c:pt idx="306">
                  <c:v>462.01001000000002</c:v>
                </c:pt>
                <c:pt idx="307">
                  <c:v>453.38000499999998</c:v>
                </c:pt>
                <c:pt idx="308">
                  <c:v>438.61999500000002</c:v>
                </c:pt>
                <c:pt idx="309">
                  <c:v>428.959991</c:v>
                </c:pt>
                <c:pt idx="310">
                  <c:v>431.95001200000002</c:v>
                </c:pt>
                <c:pt idx="311">
                  <c:v>424.89999399999999</c:v>
                </c:pt>
                <c:pt idx="312">
                  <c:v>420.41000400000001</c:v>
                </c:pt>
                <c:pt idx="313">
                  <c:v>427.35000600000001</c:v>
                </c:pt>
                <c:pt idx="314">
                  <c:v>331.95001200000002</c:v>
                </c:pt>
                <c:pt idx="315">
                  <c:v>318.35998499999999</c:v>
                </c:pt>
                <c:pt idx="316">
                  <c:v>318.07000699999998</c:v>
                </c:pt>
                <c:pt idx="317">
                  <c:v>323.10998499999999</c:v>
                </c:pt>
                <c:pt idx="318">
                  <c:v>322.29998799999998</c:v>
                </c:pt>
                <c:pt idx="319">
                  <c:v>320.20001200000002</c:v>
                </c:pt>
                <c:pt idx="320">
                  <c:v>322.16000400000001</c:v>
                </c:pt>
                <c:pt idx="321">
                  <c:v>319.98998999999998</c:v>
                </c:pt>
                <c:pt idx="322">
                  <c:v>315.82000699999998</c:v>
                </c:pt>
                <c:pt idx="323">
                  <c:v>305.63000499999998</c:v>
                </c:pt>
                <c:pt idx="324">
                  <c:v>255.46000699999999</c:v>
                </c:pt>
                <c:pt idx="325">
                  <c:v>311.64001500000001</c:v>
                </c:pt>
                <c:pt idx="326">
                  <c:v>330.23001099999999</c:v>
                </c:pt>
                <c:pt idx="327">
                  <c:v>343.86999500000002</c:v>
                </c:pt>
                <c:pt idx="328">
                  <c:v>327.33999599999999</c:v>
                </c:pt>
                <c:pt idx="329">
                  <c:v>313.790009</c:v>
                </c:pt>
                <c:pt idx="330">
                  <c:v>289.02999899999998</c:v>
                </c:pt>
                <c:pt idx="331">
                  <c:v>295.23001099999999</c:v>
                </c:pt>
                <c:pt idx="332">
                  <c:v>312.11999500000002</c:v>
                </c:pt>
                <c:pt idx="333">
                  <c:v>315.89999399999999</c:v>
                </c:pt>
                <c:pt idx="334">
                  <c:v>307.58999599999999</c:v>
                </c:pt>
                <c:pt idx="335">
                  <c:v>279.30999800000001</c:v>
                </c:pt>
                <c:pt idx="336">
                  <c:v>289.83999599999999</c:v>
                </c:pt>
                <c:pt idx="337">
                  <c:v>279.45001200000002</c:v>
                </c:pt>
                <c:pt idx="338">
                  <c:v>273.52999899999998</c:v>
                </c:pt>
                <c:pt idx="339">
                  <c:v>276.11999500000002</c:v>
                </c:pt>
                <c:pt idx="340">
                  <c:v>324.76001000000002</c:v>
                </c:pt>
                <c:pt idx="341">
                  <c:v>326.45001200000002</c:v>
                </c:pt>
                <c:pt idx="342">
                  <c:v>307.64001500000001</c:v>
                </c:pt>
                <c:pt idx="343">
                  <c:v>307.82998700000002</c:v>
                </c:pt>
                <c:pt idx="344">
                  <c:v>314.30999800000001</c:v>
                </c:pt>
                <c:pt idx="345">
                  <c:v>313.08999599999999</c:v>
                </c:pt>
                <c:pt idx="346">
                  <c:v>300.02999899999998</c:v>
                </c:pt>
                <c:pt idx="347">
                  <c:v>319.95001200000002</c:v>
                </c:pt>
                <c:pt idx="348">
                  <c:v>308.790009</c:v>
                </c:pt>
                <c:pt idx="349">
                  <c:v>311.23998999999998</c:v>
                </c:pt>
                <c:pt idx="350">
                  <c:v>326.41000400000001</c:v>
                </c:pt>
                <c:pt idx="351">
                  <c:v>344.55999800000001</c:v>
                </c:pt>
                <c:pt idx="352">
                  <c:v>350.5</c:v>
                </c:pt>
                <c:pt idx="353">
                  <c:v>345.33999599999999</c:v>
                </c:pt>
                <c:pt idx="354">
                  <c:v>395.82998700000002</c:v>
                </c:pt>
                <c:pt idx="355">
                  <c:v>413.89001500000001</c:v>
                </c:pt>
                <c:pt idx="356">
                  <c:v>416.10000600000001</c:v>
                </c:pt>
                <c:pt idx="357">
                  <c:v>415.27999899999998</c:v>
                </c:pt>
                <c:pt idx="358">
                  <c:v>451.08999599999999</c:v>
                </c:pt>
                <c:pt idx="359">
                  <c:v>460.85000600000001</c:v>
                </c:pt>
                <c:pt idx="360">
                  <c:v>478.07000699999998</c:v>
                </c:pt>
                <c:pt idx="361">
                  <c:v>480.14999399999999</c:v>
                </c:pt>
                <c:pt idx="362">
                  <c:v>484.98998999999998</c:v>
                </c:pt>
                <c:pt idx="363">
                  <c:v>489.32998700000002</c:v>
                </c:pt>
                <c:pt idx="364">
                  <c:v>475.29998799999998</c:v>
                </c:pt>
                <c:pt idx="365">
                  <c:v>474.47000100000002</c:v>
                </c:pt>
                <c:pt idx="366">
                  <c:v>479.08999599999999</c:v>
                </c:pt>
                <c:pt idx="367">
                  <c:v>463.61999500000002</c:v>
                </c:pt>
                <c:pt idx="368">
                  <c:v>447.33999599999999</c:v>
                </c:pt>
                <c:pt idx="369">
                  <c:v>445.51998900000001</c:v>
                </c:pt>
                <c:pt idx="370">
                  <c:v>414.01998900000001</c:v>
                </c:pt>
                <c:pt idx="371">
                  <c:v>402.57998700000002</c:v>
                </c:pt>
                <c:pt idx="372">
                  <c:v>407.75</c:v>
                </c:pt>
                <c:pt idx="373">
                  <c:v>416.08999599999999</c:v>
                </c:pt>
                <c:pt idx="374">
                  <c:v>420.89999399999999</c:v>
                </c:pt>
                <c:pt idx="375">
                  <c:v>427.60998499999999</c:v>
                </c:pt>
                <c:pt idx="376">
                  <c:v>413.35998499999999</c:v>
                </c:pt>
                <c:pt idx="377">
                  <c:v>404.07998700000002</c:v>
                </c:pt>
                <c:pt idx="378">
                  <c:v>416.60000600000001</c:v>
                </c:pt>
                <c:pt idx="379">
                  <c:v>405.20001200000002</c:v>
                </c:pt>
                <c:pt idx="380">
                  <c:v>410.75</c:v>
                </c:pt>
                <c:pt idx="381">
                  <c:v>398.44000199999999</c:v>
                </c:pt>
                <c:pt idx="382">
                  <c:v>377.32000699999998</c:v>
                </c:pt>
                <c:pt idx="383">
                  <c:v>389.76998900000001</c:v>
                </c:pt>
                <c:pt idx="384">
                  <c:v>392.07000699999998</c:v>
                </c:pt>
                <c:pt idx="385">
                  <c:v>370</c:v>
                </c:pt>
                <c:pt idx="386">
                  <c:v>400.02999899999998</c:v>
                </c:pt>
                <c:pt idx="387">
                  <c:v>410.27999899999998</c:v>
                </c:pt>
                <c:pt idx="388">
                  <c:v>411.79998799999998</c:v>
                </c:pt>
                <c:pt idx="389">
                  <c:v>397.07998700000002</c:v>
                </c:pt>
                <c:pt idx="390">
                  <c:v>370.42999300000002</c:v>
                </c:pt>
                <c:pt idx="391">
                  <c:v>370.07998700000002</c:v>
                </c:pt>
                <c:pt idx="392">
                  <c:v>411.94000199999999</c:v>
                </c:pt>
                <c:pt idx="393">
                  <c:v>404.14001500000001</c:v>
                </c:pt>
                <c:pt idx="394">
                  <c:v>429.91000400000001</c:v>
                </c:pt>
                <c:pt idx="395">
                  <c:v>423.5</c:v>
                </c:pt>
                <c:pt idx="396">
                  <c:v>413.80999800000001</c:v>
                </c:pt>
                <c:pt idx="397">
                  <c:v>409.32000699999998</c:v>
                </c:pt>
                <c:pt idx="398">
                  <c:v>426.54998799999998</c:v>
                </c:pt>
                <c:pt idx="399">
                  <c:v>408.41000400000001</c:v>
                </c:pt>
                <c:pt idx="400">
                  <c:v>418.75</c:v>
                </c:pt>
                <c:pt idx="401">
                  <c:v>388.5</c:v>
                </c:pt>
                <c:pt idx="402">
                  <c:v>397.32998700000002</c:v>
                </c:pt>
                <c:pt idx="403">
                  <c:v>401.13000499999998</c:v>
                </c:pt>
                <c:pt idx="404">
                  <c:v>423.98998999999998</c:v>
                </c:pt>
                <c:pt idx="405">
                  <c:v>442.48001099999999</c:v>
                </c:pt>
                <c:pt idx="406">
                  <c:v>404.85998499999999</c:v>
                </c:pt>
                <c:pt idx="407">
                  <c:v>399.709991</c:v>
                </c:pt>
                <c:pt idx="408">
                  <c:v>393.91000400000001</c:v>
                </c:pt>
                <c:pt idx="409">
                  <c:v>400.73001099999999</c:v>
                </c:pt>
                <c:pt idx="410">
                  <c:v>397.26998900000001</c:v>
                </c:pt>
                <c:pt idx="411">
                  <c:v>405.26001000000002</c:v>
                </c:pt>
                <c:pt idx="412">
                  <c:v>433.94000199999999</c:v>
                </c:pt>
                <c:pt idx="413">
                  <c:v>445.41000400000001</c:v>
                </c:pt>
                <c:pt idx="414">
                  <c:v>449.92001299999998</c:v>
                </c:pt>
                <c:pt idx="415">
                  <c:v>458.35000600000001</c:v>
                </c:pt>
                <c:pt idx="416">
                  <c:v>433.80999800000001</c:v>
                </c:pt>
                <c:pt idx="417">
                  <c:v>420.97000100000002</c:v>
                </c:pt>
                <c:pt idx="418">
                  <c:v>442.73001099999999</c:v>
                </c:pt>
                <c:pt idx="419">
                  <c:v>469.290009</c:v>
                </c:pt>
                <c:pt idx="420">
                  <c:v>451.25</c:v>
                </c:pt>
                <c:pt idx="421">
                  <c:v>464.80999800000001</c:v>
                </c:pt>
                <c:pt idx="422">
                  <c:v>471.36999500000002</c:v>
                </c:pt>
                <c:pt idx="423">
                  <c:v>455.36999500000002</c:v>
                </c:pt>
                <c:pt idx="424">
                  <c:v>507.85000600000001</c:v>
                </c:pt>
                <c:pt idx="425">
                  <c:v>529</c:v>
                </c:pt>
                <c:pt idx="426">
                  <c:v>506.01001000000002</c:v>
                </c:pt>
                <c:pt idx="427">
                  <c:v>511.57998700000002</c:v>
                </c:pt>
                <c:pt idx="428">
                  <c:v>480.57000699999998</c:v>
                </c:pt>
                <c:pt idx="429">
                  <c:v>460.14001500000001</c:v>
                </c:pt>
                <c:pt idx="430">
                  <c:v>452.97000100000002</c:v>
                </c:pt>
                <c:pt idx="431">
                  <c:v>450.76001000000002</c:v>
                </c:pt>
                <c:pt idx="432">
                  <c:v>475.94000199999999</c:v>
                </c:pt>
                <c:pt idx="433">
                  <c:v>413.290009</c:v>
                </c:pt>
                <c:pt idx="434">
                  <c:v>479.85000600000001</c:v>
                </c:pt>
                <c:pt idx="435">
                  <c:v>495.10000600000001</c:v>
                </c:pt>
                <c:pt idx="436">
                  <c:v>541.080017</c:v>
                </c:pt>
                <c:pt idx="437">
                  <c:v>565</c:v>
                </c:pt>
                <c:pt idx="438">
                  <c:v>561.20001200000002</c:v>
                </c:pt>
                <c:pt idx="439">
                  <c:v>576.61999500000002</c:v>
                </c:pt>
                <c:pt idx="440">
                  <c:v>536.19000200000005</c:v>
                </c:pt>
                <c:pt idx="441">
                  <c:v>592.89001499999995</c:v>
                </c:pt>
                <c:pt idx="442">
                  <c:v>612.40002400000003</c:v>
                </c:pt>
                <c:pt idx="443">
                  <c:v>640.22997999999995</c:v>
                </c:pt>
                <c:pt idx="444">
                  <c:v>649.71997099999999</c:v>
                </c:pt>
                <c:pt idx="445">
                  <c:v>722.70001200000002</c:v>
                </c:pt>
                <c:pt idx="446">
                  <c:v>732.92999299999997</c:v>
                </c:pt>
                <c:pt idx="447">
                  <c:v>724.45001200000002</c:v>
                </c:pt>
                <c:pt idx="448">
                  <c:v>730.28002900000001</c:v>
                </c:pt>
                <c:pt idx="449">
                  <c:v>729.47997999999995</c:v>
                </c:pt>
                <c:pt idx="450">
                  <c:v>729.05999799999995</c:v>
                </c:pt>
                <c:pt idx="451">
                  <c:v>719.22997999999995</c:v>
                </c:pt>
                <c:pt idx="452">
                  <c:v>721.20001200000002</c:v>
                </c:pt>
                <c:pt idx="453">
                  <c:v>720.01000999999997</c:v>
                </c:pt>
                <c:pt idx="454">
                  <c:v>748.34002699999996</c:v>
                </c:pt>
                <c:pt idx="455">
                  <c:v>749.11999500000002</c:v>
                </c:pt>
                <c:pt idx="456">
                  <c:v>742.22997999999995</c:v>
                </c:pt>
                <c:pt idx="457">
                  <c:v>728.78997800000002</c:v>
                </c:pt>
                <c:pt idx="458">
                  <c:v>661.95001200000002</c:v>
                </c:pt>
                <c:pt idx="459">
                  <c:v>639.419983</c:v>
                </c:pt>
                <c:pt idx="460">
                  <c:v>609.55999799999995</c:v>
                </c:pt>
                <c:pt idx="461">
                  <c:v>609.46002199999998</c:v>
                </c:pt>
                <c:pt idx="462">
                  <c:v>615.30999799999995</c:v>
                </c:pt>
                <c:pt idx="463">
                  <c:v>609.76000999999997</c:v>
                </c:pt>
                <c:pt idx="464">
                  <c:v>613.79998799999998</c:v>
                </c:pt>
                <c:pt idx="465">
                  <c:v>615.52002000000005</c:v>
                </c:pt>
                <c:pt idx="466">
                  <c:v>626.44000200000005</c:v>
                </c:pt>
                <c:pt idx="467">
                  <c:v>632.36999500000002</c:v>
                </c:pt>
                <c:pt idx="468">
                  <c:v>633.82000700000003</c:v>
                </c:pt>
                <c:pt idx="469">
                  <c:v>634</c:v>
                </c:pt>
                <c:pt idx="470">
                  <c:v>637.5</c:v>
                </c:pt>
                <c:pt idx="471">
                  <c:v>683.95001200000002</c:v>
                </c:pt>
                <c:pt idx="472">
                  <c:v>683.02002000000005</c:v>
                </c:pt>
                <c:pt idx="473">
                  <c:v>652.39001499999995</c:v>
                </c:pt>
                <c:pt idx="474">
                  <c:v>662.71997099999999</c:v>
                </c:pt>
                <c:pt idx="475">
                  <c:v>686.65002400000003</c:v>
                </c:pt>
                <c:pt idx="476">
                  <c:v>674.51000999999997</c:v>
                </c:pt>
                <c:pt idx="477">
                  <c:v>658.67999299999997</c:v>
                </c:pt>
                <c:pt idx="478">
                  <c:v>664.96997099999999</c:v>
                </c:pt>
                <c:pt idx="479">
                  <c:v>674</c:v>
                </c:pt>
                <c:pt idx="480">
                  <c:v>674.89001499999995</c:v>
                </c:pt>
                <c:pt idx="481">
                  <c:v>659.919983</c:v>
                </c:pt>
                <c:pt idx="482">
                  <c:v>709.84002699999996</c:v>
                </c:pt>
                <c:pt idx="483">
                  <c:v>713.69000200000005</c:v>
                </c:pt>
                <c:pt idx="484">
                  <c:v>711.10998500000005</c:v>
                </c:pt>
                <c:pt idx="485">
                  <c:v>714.27002000000005</c:v>
                </c:pt>
                <c:pt idx="486">
                  <c:v>678.40002400000003</c:v>
                </c:pt>
                <c:pt idx="487">
                  <c:v>678.05999799999995</c:v>
                </c:pt>
                <c:pt idx="488">
                  <c:v>651.419983</c:v>
                </c:pt>
                <c:pt idx="489">
                  <c:v>657.669983</c:v>
                </c:pt>
                <c:pt idx="490">
                  <c:v>660.57000700000003</c:v>
                </c:pt>
                <c:pt idx="491">
                  <c:v>663.61999500000002</c:v>
                </c:pt>
                <c:pt idx="492">
                  <c:v>657.88000499999998</c:v>
                </c:pt>
                <c:pt idx="493">
                  <c:v>669.79998799999998</c:v>
                </c:pt>
                <c:pt idx="494">
                  <c:v>649.03002900000001</c:v>
                </c:pt>
                <c:pt idx="495">
                  <c:v>638</c:v>
                </c:pt>
                <c:pt idx="496">
                  <c:v>615.78002900000001</c:v>
                </c:pt>
                <c:pt idx="497">
                  <c:v>641.71997099999999</c:v>
                </c:pt>
                <c:pt idx="498">
                  <c:v>655.580017</c:v>
                </c:pt>
                <c:pt idx="499">
                  <c:v>674.5</c:v>
                </c:pt>
                <c:pt idx="500">
                  <c:v>660.77002000000005</c:v>
                </c:pt>
                <c:pt idx="501">
                  <c:v>664.09002699999996</c:v>
                </c:pt>
                <c:pt idx="502">
                  <c:v>664.80999799999995</c:v>
                </c:pt>
                <c:pt idx="503">
                  <c:v>677.95001200000002</c:v>
                </c:pt>
                <c:pt idx="504">
                  <c:v>678.65002400000003</c:v>
                </c:pt>
                <c:pt idx="505">
                  <c:v>676.95001200000002</c:v>
                </c:pt>
                <c:pt idx="506">
                  <c:v>678.17999299999997</c:v>
                </c:pt>
                <c:pt idx="507">
                  <c:v>669.70001200000002</c:v>
                </c:pt>
                <c:pt idx="508">
                  <c:v>675.14001499999995</c:v>
                </c:pt>
                <c:pt idx="509">
                  <c:v>673.580017</c:v>
                </c:pt>
                <c:pt idx="510">
                  <c:v>592.419983</c:v>
                </c:pt>
                <c:pt idx="511">
                  <c:v>598.48999000000003</c:v>
                </c:pt>
                <c:pt idx="512">
                  <c:v>603.59997599999997</c:v>
                </c:pt>
                <c:pt idx="513">
                  <c:v>596.14001499999995</c:v>
                </c:pt>
                <c:pt idx="514">
                  <c:v>592.42999299999997</c:v>
                </c:pt>
                <c:pt idx="515">
                  <c:v>588.26000999999997</c:v>
                </c:pt>
                <c:pt idx="516">
                  <c:v>569.169983</c:v>
                </c:pt>
                <c:pt idx="517">
                  <c:v>547.09002699999996</c:v>
                </c:pt>
                <c:pt idx="518">
                  <c:v>522.32000700000003</c:v>
                </c:pt>
                <c:pt idx="519">
                  <c:v>500.51998900000001</c:v>
                </c:pt>
                <c:pt idx="520">
                  <c:v>507.67999300000002</c:v>
                </c:pt>
                <c:pt idx="521">
                  <c:v>501.76998900000001</c:v>
                </c:pt>
                <c:pt idx="522">
                  <c:v>502.30999800000001</c:v>
                </c:pt>
                <c:pt idx="523">
                  <c:v>519.60998500000005</c:v>
                </c:pt>
                <c:pt idx="524">
                  <c:v>534.86999500000002</c:v>
                </c:pt>
                <c:pt idx="525">
                  <c:v>555.15997300000004</c:v>
                </c:pt>
                <c:pt idx="526">
                  <c:v>567.169983</c:v>
                </c:pt>
                <c:pt idx="527">
                  <c:v>611.11999500000002</c:v>
                </c:pt>
                <c:pt idx="528">
                  <c:v>575.96002199999998</c:v>
                </c:pt>
                <c:pt idx="529">
                  <c:v>593.40997300000004</c:v>
                </c:pt>
                <c:pt idx="530">
                  <c:v>565.21002199999998</c:v>
                </c:pt>
                <c:pt idx="531">
                  <c:v>549.48999000000003</c:v>
                </c:pt>
                <c:pt idx="532">
                  <c:v>554.10998500000005</c:v>
                </c:pt>
                <c:pt idx="533">
                  <c:v>549.28997800000002</c:v>
                </c:pt>
                <c:pt idx="534">
                  <c:v>551.96002199999998</c:v>
                </c:pt>
                <c:pt idx="535">
                  <c:v>492.48001099999999</c:v>
                </c:pt>
                <c:pt idx="536">
                  <c:v>527.60998500000005</c:v>
                </c:pt>
                <c:pt idx="537">
                  <c:v>538.57000700000003</c:v>
                </c:pt>
                <c:pt idx="538">
                  <c:v>531.30999799999995</c:v>
                </c:pt>
                <c:pt idx="539">
                  <c:v>530.75</c:v>
                </c:pt>
                <c:pt idx="540">
                  <c:v>533.14001499999995</c:v>
                </c:pt>
                <c:pt idx="541">
                  <c:v>512.84997599999997</c:v>
                </c:pt>
                <c:pt idx="542">
                  <c:v>525.80999799999995</c:v>
                </c:pt>
                <c:pt idx="543">
                  <c:v>523.85998500000005</c:v>
                </c:pt>
                <c:pt idx="544">
                  <c:v>537.47997999999995</c:v>
                </c:pt>
                <c:pt idx="545">
                  <c:v>546.96997099999999</c:v>
                </c:pt>
                <c:pt idx="546">
                  <c:v>535.20001200000002</c:v>
                </c:pt>
                <c:pt idx="547">
                  <c:v>527.59997599999997</c:v>
                </c:pt>
                <c:pt idx="548">
                  <c:v>527.5</c:v>
                </c:pt>
                <c:pt idx="549">
                  <c:v>509.73998999999998</c:v>
                </c:pt>
                <c:pt idx="550">
                  <c:v>443.60998499999999</c:v>
                </c:pt>
                <c:pt idx="551">
                  <c:v>434.11999500000002</c:v>
                </c:pt>
                <c:pt idx="552">
                  <c:v>419</c:v>
                </c:pt>
                <c:pt idx="553">
                  <c:v>415.07998700000002</c:v>
                </c:pt>
                <c:pt idx="554">
                  <c:v>425.33999599999999</c:v>
                </c:pt>
                <c:pt idx="555">
                  <c:v>408.51998900000001</c:v>
                </c:pt>
                <c:pt idx="556">
                  <c:v>408.17001299999998</c:v>
                </c:pt>
                <c:pt idx="557">
                  <c:v>402.790009</c:v>
                </c:pt>
                <c:pt idx="558">
                  <c:v>401.94000199999999</c:v>
                </c:pt>
                <c:pt idx="559">
                  <c:v>405.73998999999998</c:v>
                </c:pt>
                <c:pt idx="560">
                  <c:v>412.08999599999999</c:v>
                </c:pt>
                <c:pt idx="561">
                  <c:v>405.86999500000002</c:v>
                </c:pt>
                <c:pt idx="562">
                  <c:v>408.97000100000002</c:v>
                </c:pt>
                <c:pt idx="563">
                  <c:v>386.26998900000001</c:v>
                </c:pt>
                <c:pt idx="564">
                  <c:v>386.32998700000002</c:v>
                </c:pt>
                <c:pt idx="565">
                  <c:v>364.35000600000001</c:v>
                </c:pt>
                <c:pt idx="566">
                  <c:v>361.64001500000001</c:v>
                </c:pt>
                <c:pt idx="567">
                  <c:v>368.11999500000002</c:v>
                </c:pt>
                <c:pt idx="568">
                  <c:v>365.79998799999998</c:v>
                </c:pt>
                <c:pt idx="569">
                  <c:v>361</c:v>
                </c:pt>
                <c:pt idx="570">
                  <c:v>368.26998900000001</c:v>
                </c:pt>
                <c:pt idx="571">
                  <c:v>375.16000400000001</c:v>
                </c:pt>
                <c:pt idx="572">
                  <c:v>370.01001000000002</c:v>
                </c:pt>
                <c:pt idx="573">
                  <c:v>367.35000600000001</c:v>
                </c:pt>
                <c:pt idx="574">
                  <c:v>361.73001099999999</c:v>
                </c:pt>
                <c:pt idx="575">
                  <c:v>366.25</c:v>
                </c:pt>
                <c:pt idx="576">
                  <c:v>341.91000400000001</c:v>
                </c:pt>
                <c:pt idx="577">
                  <c:v>328</c:v>
                </c:pt>
                <c:pt idx="578">
                  <c:v>325.86999500000002</c:v>
                </c:pt>
                <c:pt idx="579">
                  <c:v>318.23001099999999</c:v>
                </c:pt>
                <c:pt idx="580">
                  <c:v>321.35000600000001</c:v>
                </c:pt>
                <c:pt idx="581">
                  <c:v>321.83999599999999</c:v>
                </c:pt>
                <c:pt idx="582">
                  <c:v>319.73998999999998</c:v>
                </c:pt>
                <c:pt idx="583">
                  <c:v>315.51001000000002</c:v>
                </c:pt>
                <c:pt idx="584">
                  <c:v>314.19000199999999</c:v>
                </c:pt>
                <c:pt idx="585">
                  <c:v>320.72000100000002</c:v>
                </c:pt>
                <c:pt idx="586">
                  <c:v>312.709991</c:v>
                </c:pt>
                <c:pt idx="587">
                  <c:v>303.48001099999999</c:v>
                </c:pt>
                <c:pt idx="588">
                  <c:v>295.01998900000001</c:v>
                </c:pt>
                <c:pt idx="589">
                  <c:v>300</c:v>
                </c:pt>
                <c:pt idx="590">
                  <c:v>300.17999300000002</c:v>
                </c:pt>
                <c:pt idx="591">
                  <c:v>290.52999899999998</c:v>
                </c:pt>
                <c:pt idx="592">
                  <c:v>292.51998900000001</c:v>
                </c:pt>
                <c:pt idx="593">
                  <c:v>277.25</c:v>
                </c:pt>
                <c:pt idx="594">
                  <c:v>268.60998499999999</c:v>
                </c:pt>
                <c:pt idx="595">
                  <c:v>263.77999899999998</c:v>
                </c:pt>
                <c:pt idx="596">
                  <c:v>274.33999599999999</c:v>
                </c:pt>
                <c:pt idx="597">
                  <c:v>262.76001000000002</c:v>
                </c:pt>
                <c:pt idx="598">
                  <c:v>259.51998900000001</c:v>
                </c:pt>
                <c:pt idx="599">
                  <c:v>262.32000699999998</c:v>
                </c:pt>
                <c:pt idx="600">
                  <c:v>251.520004</c:v>
                </c:pt>
                <c:pt idx="601">
                  <c:v>243</c:v>
                </c:pt>
                <c:pt idx="602">
                  <c:v>290.47000100000002</c:v>
                </c:pt>
                <c:pt idx="603">
                  <c:v>280.92999300000002</c:v>
                </c:pt>
                <c:pt idx="604">
                  <c:v>317.540009</c:v>
                </c:pt>
                <c:pt idx="605">
                  <c:v>336.39999399999999</c:v>
                </c:pt>
                <c:pt idx="606">
                  <c:v>336.45001200000002</c:v>
                </c:pt>
                <c:pt idx="607">
                  <c:v>326.35000600000001</c:v>
                </c:pt>
                <c:pt idx="608">
                  <c:v>288.64001500000001</c:v>
                </c:pt>
                <c:pt idx="609">
                  <c:v>295</c:v>
                </c:pt>
                <c:pt idx="610">
                  <c:v>299.10000600000001</c:v>
                </c:pt>
                <c:pt idx="611">
                  <c:v>295.39001500000001</c:v>
                </c:pt>
                <c:pt idx="612">
                  <c:v>297.64999399999999</c:v>
                </c:pt>
                <c:pt idx="613">
                  <c:v>296.07998700000002</c:v>
                </c:pt>
                <c:pt idx="614">
                  <c:v>316.98001099999999</c:v>
                </c:pt>
                <c:pt idx="615">
                  <c:v>392.36999500000002</c:v>
                </c:pt>
                <c:pt idx="616">
                  <c:v>383.48998999999998</c:v>
                </c:pt>
                <c:pt idx="617">
                  <c:v>379.95001200000002</c:v>
                </c:pt>
                <c:pt idx="618">
                  <c:v>415.48001099999999</c:v>
                </c:pt>
                <c:pt idx="619">
                  <c:v>402.45001200000002</c:v>
                </c:pt>
                <c:pt idx="620">
                  <c:v>407.33999599999999</c:v>
                </c:pt>
                <c:pt idx="621">
                  <c:v>397.14001500000001</c:v>
                </c:pt>
                <c:pt idx="622">
                  <c:v>400.42001299999998</c:v>
                </c:pt>
                <c:pt idx="623">
                  <c:v>392.13000499999998</c:v>
                </c:pt>
                <c:pt idx="624">
                  <c:v>408.25</c:v>
                </c:pt>
                <c:pt idx="625">
                  <c:v>407.88000499999998</c:v>
                </c:pt>
                <c:pt idx="626">
                  <c:v>419.41000400000001</c:v>
                </c:pt>
                <c:pt idx="627">
                  <c:v>419.26001000000002</c:v>
                </c:pt>
                <c:pt idx="628">
                  <c:v>440.39999399999999</c:v>
                </c:pt>
                <c:pt idx="629">
                  <c:v>424.98001099999999</c:v>
                </c:pt>
                <c:pt idx="630">
                  <c:v>418</c:v>
                </c:pt>
                <c:pt idx="631">
                  <c:v>415.51001000000002</c:v>
                </c:pt>
                <c:pt idx="632">
                  <c:v>410.91000400000001</c:v>
                </c:pt>
                <c:pt idx="633">
                  <c:v>398.11999500000002</c:v>
                </c:pt>
                <c:pt idx="634">
                  <c:v>394.39001500000001</c:v>
                </c:pt>
                <c:pt idx="635">
                  <c:v>387.42001299999998</c:v>
                </c:pt>
                <c:pt idx="636">
                  <c:v>384.70001200000002</c:v>
                </c:pt>
                <c:pt idx="637">
                  <c:v>376.45001200000002</c:v>
                </c:pt>
                <c:pt idx="638">
                  <c:v>372.19000199999999</c:v>
                </c:pt>
                <c:pt idx="639">
                  <c:v>366.76001000000002</c:v>
                </c:pt>
                <c:pt idx="640">
                  <c:v>356.39001500000001</c:v>
                </c:pt>
                <c:pt idx="641">
                  <c:v>354.61999500000002</c:v>
                </c:pt>
                <c:pt idx="642">
                  <c:v>348.95001200000002</c:v>
                </c:pt>
                <c:pt idx="643">
                  <c:v>337.73998999999998</c:v>
                </c:pt>
                <c:pt idx="644">
                  <c:v>335.32000699999998</c:v>
                </c:pt>
                <c:pt idx="645">
                  <c:v>318.39999399999999</c:v>
                </c:pt>
                <c:pt idx="646">
                  <c:v>338.60000600000001</c:v>
                </c:pt>
                <c:pt idx="647">
                  <c:v>330.48998999999998</c:v>
                </c:pt>
                <c:pt idx="648">
                  <c:v>300.75</c:v>
                </c:pt>
                <c:pt idx="649">
                  <c:v>311.05999800000001</c:v>
                </c:pt>
                <c:pt idx="650">
                  <c:v>332.01998900000001</c:v>
                </c:pt>
                <c:pt idx="651">
                  <c:v>338.97000100000002</c:v>
                </c:pt>
                <c:pt idx="652">
                  <c:v>341.39999399999999</c:v>
                </c:pt>
                <c:pt idx="653">
                  <c:v>333.48998999999998</c:v>
                </c:pt>
                <c:pt idx="654">
                  <c:v>320.79998799999998</c:v>
                </c:pt>
                <c:pt idx="655">
                  <c:v>294.58999599999999</c:v>
                </c:pt>
                <c:pt idx="656">
                  <c:v>302.95001200000002</c:v>
                </c:pt>
                <c:pt idx="657">
                  <c:v>320.5</c:v>
                </c:pt>
                <c:pt idx="658">
                  <c:v>318.05999800000001</c:v>
                </c:pt>
                <c:pt idx="659">
                  <c:v>305.17001299999998</c:v>
                </c:pt>
                <c:pt idx="660">
                  <c:v>305.5</c:v>
                </c:pt>
                <c:pt idx="661">
                  <c:v>298.88000499999998</c:v>
                </c:pt>
                <c:pt idx="662">
                  <c:v>279.36999500000002</c:v>
                </c:pt>
                <c:pt idx="663">
                  <c:v>317.70001200000002</c:v>
                </c:pt>
                <c:pt idx="664">
                  <c:v>311.51998900000001</c:v>
                </c:pt>
                <c:pt idx="665">
                  <c:v>324.57998700000002</c:v>
                </c:pt>
                <c:pt idx="666">
                  <c:v>335.51998900000001</c:v>
                </c:pt>
                <c:pt idx="667">
                  <c:v>324.60000600000001</c:v>
                </c:pt>
                <c:pt idx="668">
                  <c:v>325.29998799999998</c:v>
                </c:pt>
                <c:pt idx="669">
                  <c:v>315.72000100000002</c:v>
                </c:pt>
                <c:pt idx="670">
                  <c:v>293.25</c:v>
                </c:pt>
                <c:pt idx="671">
                  <c:v>268.97000100000002</c:v>
                </c:pt>
                <c:pt idx="672">
                  <c:v>271.86999500000002</c:v>
                </c:pt>
                <c:pt idx="673">
                  <c:v>286.51001000000002</c:v>
                </c:pt>
                <c:pt idx="674">
                  <c:v>292.94000199999999</c:v>
                </c:pt>
                <c:pt idx="675">
                  <c:v>279.89001500000001</c:v>
                </c:pt>
                <c:pt idx="676">
                  <c:v>280.39999399999999</c:v>
                </c:pt>
                <c:pt idx="677">
                  <c:v>268.10000600000001</c:v>
                </c:pt>
                <c:pt idx="678">
                  <c:v>266.790009</c:v>
                </c:pt>
                <c:pt idx="679">
                  <c:v>277.29998799999998</c:v>
                </c:pt>
                <c:pt idx="680">
                  <c:v>285.13000499999998</c:v>
                </c:pt>
                <c:pt idx="681">
                  <c:v>269.23998999999998</c:v>
                </c:pt>
                <c:pt idx="682">
                  <c:v>274</c:v>
                </c:pt>
                <c:pt idx="683">
                  <c:v>256.73998999999998</c:v>
                </c:pt>
                <c:pt idx="684">
                  <c:v>246.80999800000001</c:v>
                </c:pt>
                <c:pt idx="685">
                  <c:v>252.759995</c:v>
                </c:pt>
                <c:pt idx="686">
                  <c:v>255</c:v>
                </c:pt>
                <c:pt idx="687">
                  <c:v>248.36000100000001</c:v>
                </c:pt>
                <c:pt idx="688">
                  <c:v>260.14999399999999</c:v>
                </c:pt>
                <c:pt idx="689">
                  <c:v>268.73001099999999</c:v>
                </c:pt>
                <c:pt idx="690">
                  <c:v>246.30999800000001</c:v>
                </c:pt>
                <c:pt idx="691">
                  <c:v>219.429993</c:v>
                </c:pt>
                <c:pt idx="692">
                  <c:v>223.63000500000001</c:v>
                </c:pt>
                <c:pt idx="693">
                  <c:v>234.88999899999999</c:v>
                </c:pt>
                <c:pt idx="694">
                  <c:v>224.259995</c:v>
                </c:pt>
                <c:pt idx="695">
                  <c:v>212.66000399999999</c:v>
                </c:pt>
                <c:pt idx="696">
                  <c:v>228.28999300000001</c:v>
                </c:pt>
                <c:pt idx="697">
                  <c:v>238.020004</c:v>
                </c:pt>
                <c:pt idx="698">
                  <c:v>238.220001</c:v>
                </c:pt>
                <c:pt idx="699">
                  <c:v>235.949997</c:v>
                </c:pt>
                <c:pt idx="700">
                  <c:v>255.64999399999999</c:v>
                </c:pt>
                <c:pt idx="701">
                  <c:v>232.270004</c:v>
                </c:pt>
                <c:pt idx="702">
                  <c:v>234.020004</c:v>
                </c:pt>
                <c:pt idx="703">
                  <c:v>230.55999800000001</c:v>
                </c:pt>
                <c:pt idx="704">
                  <c:v>210.21000699999999</c:v>
                </c:pt>
                <c:pt idx="705">
                  <c:v>205.770004</c:v>
                </c:pt>
                <c:pt idx="706">
                  <c:v>181.86999499999999</c:v>
                </c:pt>
                <c:pt idx="707">
                  <c:v>176.55999800000001</c:v>
                </c:pt>
                <c:pt idx="708">
                  <c:v>174.5</c:v>
                </c:pt>
                <c:pt idx="709">
                  <c:v>173.19000199999999</c:v>
                </c:pt>
                <c:pt idx="710">
                  <c:v>168.30999800000001</c:v>
                </c:pt>
                <c:pt idx="711">
                  <c:v>166.009995</c:v>
                </c:pt>
                <c:pt idx="712">
                  <c:v>163.509995</c:v>
                </c:pt>
                <c:pt idx="713">
                  <c:v>153.029999</c:v>
                </c:pt>
                <c:pt idx="714">
                  <c:v>149.83999600000001</c:v>
                </c:pt>
                <c:pt idx="715">
                  <c:v>142.63000500000001</c:v>
                </c:pt>
                <c:pt idx="716">
                  <c:v>151.60000600000001</c:v>
                </c:pt>
                <c:pt idx="717">
                  <c:v>147.89999399999999</c:v>
                </c:pt>
                <c:pt idx="718">
                  <c:v>145.5</c:v>
                </c:pt>
                <c:pt idx="719">
                  <c:v>136.820007</c:v>
                </c:pt>
                <c:pt idx="720">
                  <c:v>140.41000399999999</c:v>
                </c:pt>
                <c:pt idx="721">
                  <c:v>137.240005</c:v>
                </c:pt>
                <c:pt idx="722">
                  <c:v>146.83999600000001</c:v>
                </c:pt>
                <c:pt idx="723">
                  <c:v>152.740005</c:v>
                </c:pt>
                <c:pt idx="724">
                  <c:v>149.479996</c:v>
                </c:pt>
                <c:pt idx="725">
                  <c:v>143.80999800000001</c:v>
                </c:pt>
                <c:pt idx="726">
                  <c:v>142.279999</c:v>
                </c:pt>
                <c:pt idx="727">
                  <c:v>135.770004</c:v>
                </c:pt>
                <c:pt idx="728">
                  <c:v>138.61000100000001</c:v>
                </c:pt>
                <c:pt idx="729">
                  <c:v>128.83000200000001</c:v>
                </c:pt>
                <c:pt idx="730">
                  <c:v>134.91000399999999</c:v>
                </c:pt>
                <c:pt idx="731">
                  <c:v>142.979996</c:v>
                </c:pt>
                <c:pt idx="732">
                  <c:v>124.050003</c:v>
                </c:pt>
                <c:pt idx="733">
                  <c:v>122.519997</c:v>
                </c:pt>
                <c:pt idx="734">
                  <c:v>114.480003</c:v>
                </c:pt>
                <c:pt idx="735">
                  <c:v>114.019997</c:v>
                </c:pt>
                <c:pt idx="736">
                  <c:v>113.629997</c:v>
                </c:pt>
                <c:pt idx="737">
                  <c:v>114.980003</c:v>
                </c:pt>
                <c:pt idx="738">
                  <c:v>110.629997</c:v>
                </c:pt>
                <c:pt idx="739">
                  <c:v>104.709999</c:v>
                </c:pt>
                <c:pt idx="740">
                  <c:v>104.989998</c:v>
                </c:pt>
                <c:pt idx="741">
                  <c:v>104.870003</c:v>
                </c:pt>
                <c:pt idx="742">
                  <c:v>95.199996999999996</c:v>
                </c:pt>
                <c:pt idx="743">
                  <c:v>96.459998999999996</c:v>
                </c:pt>
                <c:pt idx="744">
                  <c:v>97.769997000000004</c:v>
                </c:pt>
                <c:pt idx="745">
                  <c:v>98.059997999999993</c:v>
                </c:pt>
                <c:pt idx="746">
                  <c:v>91.889999000000003</c:v>
                </c:pt>
                <c:pt idx="747">
                  <c:v>88.160004000000001</c:v>
                </c:pt>
                <c:pt idx="748">
                  <c:v>90.339995999999999</c:v>
                </c:pt>
                <c:pt idx="749">
                  <c:v>89.489998</c:v>
                </c:pt>
                <c:pt idx="750">
                  <c:v>87.309997999999993</c:v>
                </c:pt>
                <c:pt idx="751">
                  <c:v>84.82</c:v>
                </c:pt>
                <c:pt idx="752">
                  <c:v>83.330001999999993</c:v>
                </c:pt>
                <c:pt idx="753">
                  <c:v>83.879997000000003</c:v>
                </c:pt>
                <c:pt idx="754">
                  <c:v>88.860000999999997</c:v>
                </c:pt>
                <c:pt idx="755">
                  <c:v>86.449996999999996</c:v>
                </c:pt>
                <c:pt idx="756">
                  <c:v>81.489998</c:v>
                </c:pt>
                <c:pt idx="757">
                  <c:v>82.349997999999999</c:v>
                </c:pt>
                <c:pt idx="758">
                  <c:v>90.529999000000004</c:v>
                </c:pt>
                <c:pt idx="759">
                  <c:v>91.779999000000004</c:v>
                </c:pt>
                <c:pt idx="760">
                  <c:v>91.970000999999996</c:v>
                </c:pt>
                <c:pt idx="761">
                  <c:v>91.690002000000007</c:v>
                </c:pt>
                <c:pt idx="762">
                  <c:v>93.669998000000007</c:v>
                </c:pt>
                <c:pt idx="763">
                  <c:v>87.589995999999999</c:v>
                </c:pt>
                <c:pt idx="764">
                  <c:v>85.82</c:v>
                </c:pt>
                <c:pt idx="765">
                  <c:v>85.059997999999993</c:v>
                </c:pt>
                <c:pt idx="766">
                  <c:v>88.669998000000007</c:v>
                </c:pt>
                <c:pt idx="767">
                  <c:v>87.949996999999996</c:v>
                </c:pt>
                <c:pt idx="768">
                  <c:v>93.699996999999996</c:v>
                </c:pt>
                <c:pt idx="769">
                  <c:v>93.830001999999993</c:v>
                </c:pt>
                <c:pt idx="770">
                  <c:v>91.089995999999999</c:v>
                </c:pt>
                <c:pt idx="771">
                  <c:v>85.050003000000004</c:v>
                </c:pt>
                <c:pt idx="772">
                  <c:v>79.589995999999999</c:v>
                </c:pt>
                <c:pt idx="773">
                  <c:v>79.419998000000007</c:v>
                </c:pt>
                <c:pt idx="774">
                  <c:v>80.5</c:v>
                </c:pt>
                <c:pt idx="775">
                  <c:v>83.93</c:v>
                </c:pt>
                <c:pt idx="776">
                  <c:v>81.839995999999999</c:v>
                </c:pt>
                <c:pt idx="777">
                  <c:v>85.43</c:v>
                </c:pt>
                <c:pt idx="778">
                  <c:v>79.190002000000007</c:v>
                </c:pt>
                <c:pt idx="779">
                  <c:v>74.540001000000004</c:v>
                </c:pt>
                <c:pt idx="780">
                  <c:v>74.860000999999997</c:v>
                </c:pt>
                <c:pt idx="781">
                  <c:v>77.349997999999999</c:v>
                </c:pt>
                <c:pt idx="782">
                  <c:v>80.160004000000001</c:v>
                </c:pt>
                <c:pt idx="783">
                  <c:v>81.970000999999996</c:v>
                </c:pt>
                <c:pt idx="784">
                  <c:v>79.25</c:v>
                </c:pt>
                <c:pt idx="785">
                  <c:v>71.5</c:v>
                </c:pt>
                <c:pt idx="786">
                  <c:v>71.080001999999993</c:v>
                </c:pt>
                <c:pt idx="787">
                  <c:v>68.5</c:v>
                </c:pt>
                <c:pt idx="788">
                  <c:v>61.110000999999997</c:v>
                </c:pt>
                <c:pt idx="789">
                  <c:v>56.5</c:v>
                </c:pt>
                <c:pt idx="790">
                  <c:v>49.189999</c:v>
                </c:pt>
                <c:pt idx="791">
                  <c:v>54.630001</c:v>
                </c:pt>
                <c:pt idx="792">
                  <c:v>55.5</c:v>
                </c:pt>
                <c:pt idx="793">
                  <c:v>55.049999</c:v>
                </c:pt>
                <c:pt idx="794">
                  <c:v>51.310001</c:v>
                </c:pt>
                <c:pt idx="795">
                  <c:v>47.759998000000003</c:v>
                </c:pt>
                <c:pt idx="796">
                  <c:v>48.950001</c:v>
                </c:pt>
                <c:pt idx="797">
                  <c:v>53.049999</c:v>
                </c:pt>
                <c:pt idx="798">
                  <c:v>53.41</c:v>
                </c:pt>
                <c:pt idx="799">
                  <c:v>64.139999000000003</c:v>
                </c:pt>
                <c:pt idx="800">
                  <c:v>58.279998999999997</c:v>
                </c:pt>
                <c:pt idx="801">
                  <c:v>63.759998000000003</c:v>
                </c:pt>
                <c:pt idx="802">
                  <c:v>57.470001000000003</c:v>
                </c:pt>
                <c:pt idx="803">
                  <c:v>53.099997999999999</c:v>
                </c:pt>
                <c:pt idx="804">
                  <c:v>49.580002</c:v>
                </c:pt>
                <c:pt idx="805">
                  <c:v>39.299999</c:v>
                </c:pt>
                <c:pt idx="806">
                  <c:v>44.32</c:v>
                </c:pt>
                <c:pt idx="807">
                  <c:v>48.57</c:v>
                </c:pt>
                <c:pt idx="808">
                  <c:v>50.75</c:v>
                </c:pt>
                <c:pt idx="809">
                  <c:v>44.77</c:v>
                </c:pt>
                <c:pt idx="810">
                  <c:v>44.25</c:v>
                </c:pt>
                <c:pt idx="811">
                  <c:v>48.349997999999999</c:v>
                </c:pt>
                <c:pt idx="812">
                  <c:v>50.549999</c:v>
                </c:pt>
                <c:pt idx="813">
                  <c:v>58.82</c:v>
                </c:pt>
                <c:pt idx="814">
                  <c:v>60.310001</c:v>
                </c:pt>
                <c:pt idx="815">
                  <c:v>56.700001</c:v>
                </c:pt>
                <c:pt idx="816">
                  <c:v>69.970000999999996</c:v>
                </c:pt>
                <c:pt idx="817">
                  <c:v>69.319999999999993</c:v>
                </c:pt>
                <c:pt idx="818">
                  <c:v>72</c:v>
                </c:pt>
                <c:pt idx="819">
                  <c:v>76.120002999999997</c:v>
                </c:pt>
                <c:pt idx="820">
                  <c:v>73.580001999999993</c:v>
                </c:pt>
                <c:pt idx="821">
                  <c:v>67.169998000000007</c:v>
                </c:pt>
                <c:pt idx="822">
                  <c:v>66.309997999999993</c:v>
                </c:pt>
                <c:pt idx="823">
                  <c:v>79.910004000000001</c:v>
                </c:pt>
                <c:pt idx="824">
                  <c:v>72.610000999999997</c:v>
                </c:pt>
                <c:pt idx="825">
                  <c:v>80.769997000000004</c:v>
                </c:pt>
                <c:pt idx="826">
                  <c:v>89.519997000000004</c:v>
                </c:pt>
                <c:pt idx="827">
                  <c:v>89.809997999999993</c:v>
                </c:pt>
                <c:pt idx="828">
                  <c:v>87.379997000000003</c:v>
                </c:pt>
                <c:pt idx="829">
                  <c:v>92.260002</c:v>
                </c:pt>
                <c:pt idx="830">
                  <c:v>92.300003000000004</c:v>
                </c:pt>
                <c:pt idx="831">
                  <c:v>85.07</c:v>
                </c:pt>
                <c:pt idx="832">
                  <c:v>95.419998000000007</c:v>
                </c:pt>
                <c:pt idx="833">
                  <c:v>94.93</c:v>
                </c:pt>
                <c:pt idx="834">
                  <c:v>97.849997999999999</c:v>
                </c:pt>
                <c:pt idx="835">
                  <c:v>102.849998</c:v>
                </c:pt>
                <c:pt idx="836">
                  <c:v>114.949997</c:v>
                </c:pt>
                <c:pt idx="837">
                  <c:v>110.540001</c:v>
                </c:pt>
                <c:pt idx="838">
                  <c:v>116.660004</c:v>
                </c:pt>
                <c:pt idx="839">
                  <c:v>109.599998</c:v>
                </c:pt>
                <c:pt idx="840">
                  <c:v>109.709999</c:v>
                </c:pt>
                <c:pt idx="841">
                  <c:v>99.610000999999997</c:v>
                </c:pt>
                <c:pt idx="842">
                  <c:v>96.43</c:v>
                </c:pt>
                <c:pt idx="843">
                  <c:v>99.300003000000004</c:v>
                </c:pt>
                <c:pt idx="844">
                  <c:v>99.720000999999996</c:v>
                </c:pt>
                <c:pt idx="845">
                  <c:v>105.25</c:v>
                </c:pt>
                <c:pt idx="846">
                  <c:v>108.300003</c:v>
                </c:pt>
                <c:pt idx="847">
                  <c:v>123.050003</c:v>
                </c:pt>
                <c:pt idx="848">
                  <c:v>128.78999300000001</c:v>
                </c:pt>
                <c:pt idx="849">
                  <c:v>121.959999</c:v>
                </c:pt>
                <c:pt idx="850">
                  <c:v>116.699997</c:v>
                </c:pt>
                <c:pt idx="851">
                  <c:v>127.010002</c:v>
                </c:pt>
                <c:pt idx="852">
                  <c:v>151.88000500000001</c:v>
                </c:pt>
                <c:pt idx="853">
                  <c:v>146.60000600000001</c:v>
                </c:pt>
                <c:pt idx="854">
                  <c:v>141.38999899999999</c:v>
                </c:pt>
                <c:pt idx="855">
                  <c:v>146.03999300000001</c:v>
                </c:pt>
                <c:pt idx="856">
                  <c:v>133.14999399999999</c:v>
                </c:pt>
                <c:pt idx="857">
                  <c:v>125.16999800000001</c:v>
                </c:pt>
                <c:pt idx="858">
                  <c:v>124.870003</c:v>
                </c:pt>
                <c:pt idx="859">
                  <c:v>121.599998</c:v>
                </c:pt>
                <c:pt idx="860">
                  <c:v>131.679993</c:v>
                </c:pt>
                <c:pt idx="861">
                  <c:v>133.949997</c:v>
                </c:pt>
                <c:pt idx="862">
                  <c:v>123.400002</c:v>
                </c:pt>
                <c:pt idx="863">
                  <c:v>122.68</c:v>
                </c:pt>
                <c:pt idx="864">
                  <c:v>127.540001</c:v>
                </c:pt>
                <c:pt idx="865">
                  <c:v>118.129997</c:v>
                </c:pt>
                <c:pt idx="866">
                  <c:v>113.900002</c:v>
                </c:pt>
                <c:pt idx="867">
                  <c:v>105.739998</c:v>
                </c:pt>
                <c:pt idx="868">
                  <c:v>101.69000200000001</c:v>
                </c:pt>
                <c:pt idx="869">
                  <c:v>103.989998</c:v>
                </c:pt>
                <c:pt idx="870">
                  <c:v>102.910004</c:v>
                </c:pt>
                <c:pt idx="871">
                  <c:v>99.949996999999996</c:v>
                </c:pt>
                <c:pt idx="872">
                  <c:v>101.699997</c:v>
                </c:pt>
                <c:pt idx="873">
                  <c:v>97.900002000000001</c:v>
                </c:pt>
                <c:pt idx="874">
                  <c:v>81.5</c:v>
                </c:pt>
                <c:pt idx="875">
                  <c:v>85.730002999999996</c:v>
                </c:pt>
                <c:pt idx="876">
                  <c:v>90.519997000000004</c:v>
                </c:pt>
                <c:pt idx="877">
                  <c:v>85.449996999999996</c:v>
                </c:pt>
                <c:pt idx="878">
                  <c:v>85.279999000000004</c:v>
                </c:pt>
                <c:pt idx="879">
                  <c:v>79.580001999999993</c:v>
                </c:pt>
                <c:pt idx="880">
                  <c:v>85.050003000000004</c:v>
                </c:pt>
                <c:pt idx="881">
                  <c:v>84.760002</c:v>
                </c:pt>
                <c:pt idx="882">
                  <c:v>87.809997999999993</c:v>
                </c:pt>
                <c:pt idx="883">
                  <c:v>86.550003000000004</c:v>
                </c:pt>
                <c:pt idx="884">
                  <c:v>82</c:v>
                </c:pt>
                <c:pt idx="885">
                  <c:v>81.739998</c:v>
                </c:pt>
                <c:pt idx="886">
                  <c:v>78.370002999999997</c:v>
                </c:pt>
                <c:pt idx="887">
                  <c:v>66.019997000000004</c:v>
                </c:pt>
                <c:pt idx="888">
                  <c:v>65.589995999999999</c:v>
                </c:pt>
                <c:pt idx="889">
                  <c:v>64.069999999999993</c:v>
                </c:pt>
                <c:pt idx="890">
                  <c:v>64.910004000000001</c:v>
                </c:pt>
                <c:pt idx="891">
                  <c:v>62.099997999999999</c:v>
                </c:pt>
                <c:pt idx="892">
                  <c:v>64.800003000000004</c:v>
                </c:pt>
                <c:pt idx="893">
                  <c:v>60.580002</c:v>
                </c:pt>
                <c:pt idx="894">
                  <c:v>60.57</c:v>
                </c:pt>
                <c:pt idx="895">
                  <c:v>60.200001</c:v>
                </c:pt>
                <c:pt idx="896">
                  <c:v>64.309997999999993</c:v>
                </c:pt>
                <c:pt idx="897">
                  <c:v>65.029999000000004</c:v>
                </c:pt>
                <c:pt idx="898">
                  <c:v>61.91</c:v>
                </c:pt>
                <c:pt idx="899">
                  <c:v>60.009998000000003</c:v>
                </c:pt>
                <c:pt idx="900">
                  <c:v>57.34</c:v>
                </c:pt>
                <c:pt idx="901">
                  <c:v>58.970001000000003</c:v>
                </c:pt>
                <c:pt idx="902">
                  <c:v>58.279998999999997</c:v>
                </c:pt>
                <c:pt idx="903">
                  <c:v>55</c:v>
                </c:pt>
                <c:pt idx="904">
                  <c:v>57</c:v>
                </c:pt>
                <c:pt idx="905">
                  <c:v>55.52</c:v>
                </c:pt>
                <c:pt idx="906">
                  <c:v>53.099997999999999</c:v>
                </c:pt>
                <c:pt idx="907">
                  <c:v>55.299999</c:v>
                </c:pt>
                <c:pt idx="908">
                  <c:v>57.490001999999997</c:v>
                </c:pt>
                <c:pt idx="909">
                  <c:v>61.009998000000003</c:v>
                </c:pt>
                <c:pt idx="910">
                  <c:v>59.880001</c:v>
                </c:pt>
                <c:pt idx="911">
                  <c:v>57.299999</c:v>
                </c:pt>
                <c:pt idx="912">
                  <c:v>57.080002</c:v>
                </c:pt>
                <c:pt idx="913">
                  <c:v>58.419998</c:v>
                </c:pt>
                <c:pt idx="914">
                  <c:v>54.959999000000003</c:v>
                </c:pt>
                <c:pt idx="915">
                  <c:v>56.799999</c:v>
                </c:pt>
                <c:pt idx="916">
                  <c:v>51.59</c:v>
                </c:pt>
                <c:pt idx="917">
                  <c:v>49.669998</c:v>
                </c:pt>
                <c:pt idx="918">
                  <c:v>52.119999</c:v>
                </c:pt>
                <c:pt idx="919">
                  <c:v>51.200001</c:v>
                </c:pt>
                <c:pt idx="920">
                  <c:v>47.919998</c:v>
                </c:pt>
                <c:pt idx="921">
                  <c:v>50.689999</c:v>
                </c:pt>
                <c:pt idx="922">
                  <c:v>48.900002000000001</c:v>
                </c:pt>
                <c:pt idx="923">
                  <c:v>51.810001</c:v>
                </c:pt>
                <c:pt idx="924">
                  <c:v>49.290000999999997</c:v>
                </c:pt>
                <c:pt idx="925">
                  <c:v>54.900002000000001</c:v>
                </c:pt>
                <c:pt idx="926">
                  <c:v>50.130001</c:v>
                </c:pt>
                <c:pt idx="927">
                  <c:v>49.369999</c:v>
                </c:pt>
                <c:pt idx="928">
                  <c:v>54.110000999999997</c:v>
                </c:pt>
                <c:pt idx="929">
                  <c:v>56</c:v>
                </c:pt>
                <c:pt idx="930">
                  <c:v>60.950001</c:v>
                </c:pt>
                <c:pt idx="931">
                  <c:v>61.900002000000001</c:v>
                </c:pt>
                <c:pt idx="932">
                  <c:v>61.759998000000003</c:v>
                </c:pt>
                <c:pt idx="933">
                  <c:v>56.25</c:v>
                </c:pt>
                <c:pt idx="934">
                  <c:v>60.57</c:v>
                </c:pt>
                <c:pt idx="935">
                  <c:v>60.889999000000003</c:v>
                </c:pt>
                <c:pt idx="936">
                  <c:v>61.830002</c:v>
                </c:pt>
                <c:pt idx="937">
                  <c:v>63.27</c:v>
                </c:pt>
                <c:pt idx="938">
                  <c:v>56.900002000000001</c:v>
                </c:pt>
                <c:pt idx="939">
                  <c:v>52.189999</c:v>
                </c:pt>
                <c:pt idx="940">
                  <c:v>53.400002000000001</c:v>
                </c:pt>
                <c:pt idx="941">
                  <c:v>53.02</c:v>
                </c:pt>
                <c:pt idx="942">
                  <c:v>54.650002000000001</c:v>
                </c:pt>
                <c:pt idx="943">
                  <c:v>55.389999000000003</c:v>
                </c:pt>
                <c:pt idx="944">
                  <c:v>54.509998000000003</c:v>
                </c:pt>
                <c:pt idx="945">
                  <c:v>53.860000999999997</c:v>
                </c:pt>
                <c:pt idx="946">
                  <c:v>42.110000999999997</c:v>
                </c:pt>
                <c:pt idx="947">
                  <c:v>45.48</c:v>
                </c:pt>
                <c:pt idx="948">
                  <c:v>46.669998</c:v>
                </c:pt>
                <c:pt idx="949">
                  <c:v>43.849997999999999</c:v>
                </c:pt>
                <c:pt idx="950">
                  <c:v>42.310001</c:v>
                </c:pt>
                <c:pt idx="951">
                  <c:v>46.549999</c:v>
                </c:pt>
                <c:pt idx="952">
                  <c:v>42.200001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-15,39%</c:v>
                </c:pt>
                <c:pt idx="1">
                  <c:v>-15,39% to -12,19%</c:v>
                </c:pt>
                <c:pt idx="2">
                  <c:v>-12,19% to -9,00%</c:v>
                </c:pt>
                <c:pt idx="3">
                  <c:v>-9,00% to -5,80%</c:v>
                </c:pt>
                <c:pt idx="4">
                  <c:v>-5,80% to -2,61%</c:v>
                </c:pt>
                <c:pt idx="5">
                  <c:v>-2,61% to 0,58%</c:v>
                </c:pt>
                <c:pt idx="6">
                  <c:v>0,58% to 3,78%</c:v>
                </c:pt>
                <c:pt idx="7">
                  <c:v>3,78% to 6,97%</c:v>
                </c:pt>
                <c:pt idx="8">
                  <c:v>6,97% to 10,17%</c:v>
                </c:pt>
                <c:pt idx="9">
                  <c:v>10,17% to 13,36%</c:v>
                </c:pt>
                <c:pt idx="10">
                  <c:v>13,36% to 16,55%</c:v>
                </c:pt>
                <c:pt idx="11">
                  <c:v>Greater than 16,55%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18</c:v>
                </c:pt>
                <c:pt idx="3">
                  <c:v>49</c:v>
                </c:pt>
                <c:pt idx="4">
                  <c:v>121</c:v>
                </c:pt>
                <c:pt idx="5">
                  <c:v>284</c:v>
                </c:pt>
                <c:pt idx="6">
                  <c:v>264</c:v>
                </c:pt>
                <c:pt idx="7">
                  <c:v>117</c:v>
                </c:pt>
                <c:pt idx="8">
                  <c:v>56</c:v>
                </c:pt>
                <c:pt idx="9">
                  <c:v>14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abSelected="1" workbookViewId="0">
      <selection activeCell="E18" sqref="E18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133</v>
      </c>
      <c r="C2" s="19"/>
      <c r="E2" s="24" t="s">
        <v>51</v>
      </c>
      <c r="F2" s="49" t="s">
        <v>52</v>
      </c>
      <c r="G2" s="25"/>
      <c r="H2" s="26" t="s">
        <v>59</v>
      </c>
      <c r="I2" s="26" t="s">
        <v>1</v>
      </c>
      <c r="J2" s="27" t="s">
        <v>52</v>
      </c>
      <c r="L2" s="30" t="s">
        <v>45</v>
      </c>
      <c r="M2" s="31" t="s">
        <v>61</v>
      </c>
      <c r="N2" s="32" t="s">
        <v>60</v>
      </c>
    </row>
    <row r="3" spans="2:14" x14ac:dyDescent="0.25">
      <c r="B3" s="5" t="s">
        <v>44</v>
      </c>
      <c r="C3" s="20">
        <v>45804</v>
      </c>
      <c r="E3" s="5" t="s">
        <v>154</v>
      </c>
      <c r="F3" s="28" t="s">
        <v>155</v>
      </c>
      <c r="H3" t="s">
        <v>174</v>
      </c>
      <c r="I3" s="10"/>
      <c r="J3" s="37"/>
      <c r="L3" s="5" t="s">
        <v>134</v>
      </c>
      <c r="M3" t="s">
        <v>135</v>
      </c>
      <c r="N3" s="36"/>
    </row>
    <row r="4" spans="2:14" x14ac:dyDescent="0.25">
      <c r="B4" s="5"/>
      <c r="C4" s="21">
        <v>2.7083333333333334E-2</v>
      </c>
      <c r="E4" s="5" t="s">
        <v>156</v>
      </c>
      <c r="F4" s="28" t="s">
        <v>157</v>
      </c>
      <c r="H4" t="s">
        <v>175</v>
      </c>
      <c r="I4" s="10">
        <v>3512</v>
      </c>
      <c r="J4" s="37"/>
      <c r="L4" s="5" t="s">
        <v>136</v>
      </c>
      <c r="M4" t="s">
        <v>137</v>
      </c>
      <c r="N4" s="13"/>
    </row>
    <row r="5" spans="2:14" x14ac:dyDescent="0.25">
      <c r="B5" s="5"/>
      <c r="C5" s="13"/>
      <c r="E5" s="5" t="s">
        <v>158</v>
      </c>
      <c r="F5" s="28" t="s">
        <v>159</v>
      </c>
      <c r="H5" t="s">
        <v>176</v>
      </c>
      <c r="I5" s="10">
        <v>8563</v>
      </c>
      <c r="J5" s="37"/>
      <c r="L5" s="5" t="s">
        <v>138</v>
      </c>
      <c r="M5" t="s">
        <v>139</v>
      </c>
      <c r="N5" s="13"/>
    </row>
    <row r="6" spans="2:14" x14ac:dyDescent="0.25">
      <c r="B6" s="5" t="s">
        <v>0</v>
      </c>
      <c r="C6" s="13">
        <v>50.63</v>
      </c>
      <c r="E6" s="5" t="s">
        <v>160</v>
      </c>
      <c r="F6" s="28" t="s">
        <v>161</v>
      </c>
      <c r="H6" t="s">
        <v>177</v>
      </c>
      <c r="I6" s="10"/>
      <c r="J6" s="37"/>
      <c r="L6" s="5" t="s">
        <v>140</v>
      </c>
      <c r="M6" t="s">
        <v>141</v>
      </c>
      <c r="N6" s="13"/>
    </row>
    <row r="7" spans="2:14" x14ac:dyDescent="0.25">
      <c r="B7" s="5" t="s">
        <v>1</v>
      </c>
      <c r="C7" s="15">
        <f>Model!AC21</f>
        <v>1360.7190000000001</v>
      </c>
      <c r="E7" s="5" t="s">
        <v>162</v>
      </c>
      <c r="F7" s="28" t="s">
        <v>163</v>
      </c>
      <c r="H7" t="s">
        <v>178</v>
      </c>
      <c r="I7" s="10">
        <v>7166</v>
      </c>
      <c r="J7" s="37"/>
      <c r="L7" s="5" t="s">
        <v>142</v>
      </c>
      <c r="M7" t="s">
        <v>143</v>
      </c>
      <c r="N7" s="13"/>
    </row>
    <row r="8" spans="2:14" x14ac:dyDescent="0.25">
      <c r="B8" s="5" t="s">
        <v>2</v>
      </c>
      <c r="C8" s="15">
        <f>C6*C7</f>
        <v>68893.202970000013</v>
      </c>
      <c r="E8" s="5" t="s">
        <v>164</v>
      </c>
      <c r="F8" s="28" t="s">
        <v>165</v>
      </c>
      <c r="H8" t="s">
        <v>179</v>
      </c>
      <c r="I8" s="10">
        <v>67166</v>
      </c>
      <c r="J8" s="37"/>
      <c r="L8" s="5" t="s">
        <v>144</v>
      </c>
      <c r="M8" t="s">
        <v>145</v>
      </c>
      <c r="N8" s="13"/>
    </row>
    <row r="9" spans="2:14" x14ac:dyDescent="0.25">
      <c r="B9" s="5" t="s">
        <v>3</v>
      </c>
      <c r="C9" s="15">
        <f>Model!AC37+Model!AC42</f>
        <v>1414.722</v>
      </c>
      <c r="E9" s="5" t="s">
        <v>166</v>
      </c>
      <c r="F9" s="28" t="s">
        <v>167</v>
      </c>
      <c r="H9" t="s">
        <v>180</v>
      </c>
      <c r="I9" s="10">
        <v>799</v>
      </c>
      <c r="J9" s="37"/>
      <c r="L9" s="5" t="s">
        <v>146</v>
      </c>
      <c r="M9" t="s">
        <v>147</v>
      </c>
      <c r="N9" s="13"/>
    </row>
    <row r="10" spans="2:14" x14ac:dyDescent="0.25">
      <c r="B10" s="5" t="s">
        <v>4</v>
      </c>
      <c r="C10" s="15">
        <f>0</f>
        <v>0</v>
      </c>
      <c r="E10" s="5" t="s">
        <v>168</v>
      </c>
      <c r="F10" s="28" t="s">
        <v>169</v>
      </c>
      <c r="H10" t="s">
        <v>181</v>
      </c>
      <c r="I10" s="10">
        <v>29075</v>
      </c>
      <c r="J10" s="37"/>
      <c r="L10" s="5" t="s">
        <v>148</v>
      </c>
      <c r="M10" t="s">
        <v>149</v>
      </c>
      <c r="N10" s="13"/>
    </row>
    <row r="11" spans="2:14" x14ac:dyDescent="0.25">
      <c r="B11" s="5" t="s">
        <v>39</v>
      </c>
      <c r="C11" s="15">
        <f>C9-C10</f>
        <v>1414.722</v>
      </c>
      <c r="E11" s="5" t="s">
        <v>170</v>
      </c>
      <c r="F11" s="28" t="s">
        <v>171</v>
      </c>
      <c r="H11" t="s">
        <v>182</v>
      </c>
      <c r="I11" s="10">
        <v>2069</v>
      </c>
      <c r="J11" s="37"/>
      <c r="L11" s="5" t="s">
        <v>150</v>
      </c>
      <c r="M11" t="s">
        <v>151</v>
      </c>
      <c r="N11" s="13"/>
    </row>
    <row r="12" spans="2:14" x14ac:dyDescent="0.25">
      <c r="B12" s="5" t="s">
        <v>5</v>
      </c>
      <c r="C12" s="15">
        <f>C8-C9+C10</f>
        <v>67478.480970000019</v>
      </c>
      <c r="E12" s="5" t="s">
        <v>172</v>
      </c>
      <c r="F12" s="28" t="s">
        <v>173</v>
      </c>
      <c r="H12" t="s">
        <v>183</v>
      </c>
      <c r="I12" s="10">
        <v>1906</v>
      </c>
      <c r="J12" s="13"/>
      <c r="L12" s="5" t="s">
        <v>152</v>
      </c>
      <c r="M12" t="s">
        <v>153</v>
      </c>
      <c r="N12" s="13"/>
    </row>
    <row r="13" spans="2:14" x14ac:dyDescent="0.25">
      <c r="B13" s="5" t="s">
        <v>50</v>
      </c>
      <c r="C13" s="35">
        <f>C6/Model!H22</f>
        <v>45.43023619557929</v>
      </c>
      <c r="E13" s="5"/>
      <c r="J13" s="13"/>
      <c r="L13" s="5"/>
      <c r="N13" s="13"/>
    </row>
    <row r="14" spans="2:14" x14ac:dyDescent="0.25">
      <c r="B14" s="5" t="s">
        <v>48</v>
      </c>
      <c r="C14" s="35">
        <f>C6/Model!I23</f>
        <v>41.842975206611577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49</v>
      </c>
      <c r="C15" s="35">
        <f>C6/Model!J23</f>
        <v>35.159722222222229</v>
      </c>
    </row>
    <row r="16" spans="2:14" x14ac:dyDescent="0.25">
      <c r="B16" s="5" t="s">
        <v>46</v>
      </c>
      <c r="C16" s="6">
        <f>Model!I23/Model!H22-1</f>
        <v>8.5731499045051063E-2</v>
      </c>
    </row>
    <row r="17" spans="2:14" x14ac:dyDescent="0.25">
      <c r="B17" s="5" t="s">
        <v>47</v>
      </c>
      <c r="C17" s="6">
        <f>Model!J23/Model!I23-1</f>
        <v>0.19008264462809921</v>
      </c>
      <c r="E17" s="33" t="s">
        <v>57</v>
      </c>
      <c r="L17" s="113"/>
      <c r="M17" s="114"/>
      <c r="N17" s="115"/>
    </row>
    <row r="18" spans="2:14" x14ac:dyDescent="0.25">
      <c r="B18" s="5" t="s">
        <v>71</v>
      </c>
      <c r="C18" s="46">
        <f>C14/(C16*100)</f>
        <v>4.8807002878397707</v>
      </c>
      <c r="E18" t="s">
        <v>215</v>
      </c>
      <c r="L18" s="116"/>
      <c r="M18" s="117"/>
      <c r="N18" s="118"/>
    </row>
    <row r="19" spans="2:14" x14ac:dyDescent="0.25">
      <c r="B19" s="5" t="s">
        <v>72</v>
      </c>
      <c r="C19" s="46">
        <f>C15/(C17*100)</f>
        <v>1.8497071256038649</v>
      </c>
      <c r="E19" t="s">
        <v>216</v>
      </c>
      <c r="L19" s="116"/>
      <c r="M19" s="117"/>
      <c r="N19" s="118"/>
    </row>
    <row r="20" spans="2:14" x14ac:dyDescent="0.25">
      <c r="B20" s="5" t="s">
        <v>79</v>
      </c>
      <c r="C20" s="6">
        <f>Model!I6/Model!H5-1</f>
        <v>8.3627301857289504E-2</v>
      </c>
      <c r="E20" t="s">
        <v>217</v>
      </c>
      <c r="L20" s="116"/>
      <c r="M20" s="117"/>
      <c r="N20" s="118"/>
    </row>
    <row r="21" spans="2:14" x14ac:dyDescent="0.25">
      <c r="B21" s="5" t="s">
        <v>80</v>
      </c>
      <c r="C21" s="6">
        <f>Model!J6/Model!I6-1</f>
        <v>0.13050570962479613</v>
      </c>
      <c r="L21" s="116"/>
      <c r="M21" s="117"/>
      <c r="N21" s="118"/>
    </row>
    <row r="22" spans="2:14" x14ac:dyDescent="0.25">
      <c r="B22" s="5" t="s">
        <v>73</v>
      </c>
      <c r="C22" s="15">
        <f>Model!H16+Model!H13</f>
        <v>2251.3629999999966</v>
      </c>
      <c r="L22" s="116"/>
      <c r="M22" s="117"/>
      <c r="N22" s="118"/>
    </row>
    <row r="23" spans="2:14" x14ac:dyDescent="0.25">
      <c r="B23" s="5" t="s">
        <v>19</v>
      </c>
      <c r="C23" s="15">
        <f>Model!H18</f>
        <v>2010.2299999999968</v>
      </c>
      <c r="L23" s="116"/>
      <c r="M23" s="117"/>
      <c r="N23" s="118"/>
    </row>
    <row r="24" spans="2:14" x14ac:dyDescent="0.25">
      <c r="B24" s="5" t="s">
        <v>32</v>
      </c>
      <c r="C24" s="7">
        <f>Model!AC24</f>
        <v>0.26210632594766448</v>
      </c>
      <c r="L24" s="116"/>
      <c r="M24" s="117"/>
      <c r="N24" s="118"/>
    </row>
    <row r="25" spans="2:14" x14ac:dyDescent="0.25">
      <c r="B25" s="5" t="s">
        <v>33</v>
      </c>
      <c r="C25" s="7">
        <f>Model!AC25</f>
        <v>0.13445738514141206</v>
      </c>
      <c r="L25" s="116"/>
      <c r="M25" s="117"/>
      <c r="N25" s="118"/>
    </row>
    <row r="26" spans="2:14" x14ac:dyDescent="0.25">
      <c r="B26" s="5" t="s">
        <v>74</v>
      </c>
      <c r="C26" s="35">
        <f>C12/C23</f>
        <v>33.567542505086543</v>
      </c>
      <c r="L26" s="116"/>
      <c r="M26" s="117"/>
      <c r="N26" s="118"/>
    </row>
    <row r="27" spans="2:14" x14ac:dyDescent="0.25">
      <c r="B27" s="5" t="s">
        <v>81</v>
      </c>
      <c r="C27" s="109">
        <v>0</v>
      </c>
      <c r="E27" t="s">
        <v>75</v>
      </c>
      <c r="L27" s="116"/>
      <c r="M27" s="117"/>
      <c r="N27" s="118"/>
    </row>
    <row r="28" spans="2:14" x14ac:dyDescent="0.25">
      <c r="B28" s="5" t="s">
        <v>82</v>
      </c>
      <c r="C28" s="35">
        <v>0</v>
      </c>
      <c r="E28" t="s">
        <v>213</v>
      </c>
      <c r="L28" s="119"/>
      <c r="M28" s="120"/>
      <c r="N28" s="121"/>
    </row>
    <row r="29" spans="2:14" x14ac:dyDescent="0.25">
      <c r="B29" s="5" t="s">
        <v>83</v>
      </c>
      <c r="C29" s="35">
        <f>Model!AC43/Model!AC57</f>
        <v>1.5222997275404062</v>
      </c>
      <c r="E29" t="s">
        <v>214</v>
      </c>
    </row>
    <row r="30" spans="2:14" x14ac:dyDescent="0.25">
      <c r="B30" s="5" t="s">
        <v>84</v>
      </c>
      <c r="C30" s="35">
        <f>(Model!AC37+Model!AC42)/Model!AC57</f>
        <v>1.2960813091252892</v>
      </c>
      <c r="E30" t="s">
        <v>225</v>
      </c>
    </row>
    <row r="31" spans="2:14" x14ac:dyDescent="0.25">
      <c r="B31" s="5" t="s">
        <v>85</v>
      </c>
      <c r="C31" s="6">
        <f>(Model!AC43-Model!AC57)/Model!AC50</f>
        <v>6.3036717663482913E-2</v>
      </c>
    </row>
    <row r="32" spans="2:14" x14ac:dyDescent="0.25">
      <c r="B32" s="5" t="s">
        <v>86</v>
      </c>
      <c r="C32" s="35">
        <f>(Model!AC50-Model!AC61)/C7</f>
        <v>2.5654613480079296</v>
      </c>
    </row>
    <row r="33" spans="2:3" x14ac:dyDescent="0.25">
      <c r="B33" s="5" t="s">
        <v>87</v>
      </c>
      <c r="C33" s="35">
        <f>Model!H5/Model!H50</f>
        <v>1.2291822344463623</v>
      </c>
    </row>
    <row r="34" spans="2:3" x14ac:dyDescent="0.25">
      <c r="B34" s="5" t="s">
        <v>88</v>
      </c>
      <c r="C34" s="37">
        <f>Model!H20/Model!H50</f>
        <v>0.16667184536395385</v>
      </c>
    </row>
    <row r="35" spans="2:3" x14ac:dyDescent="0.25">
      <c r="B35" s="5" t="s">
        <v>89</v>
      </c>
      <c r="C35" s="37">
        <f>Model!H20/Model!H62</f>
        <v>0.41966644654451007</v>
      </c>
    </row>
    <row r="36" spans="2:3" x14ac:dyDescent="0.25">
      <c r="B36" s="22" t="s">
        <v>90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F83"/>
  <sheetViews>
    <sheetView zoomScaleNormal="100" workbookViewId="0">
      <pane xSplit="2" ySplit="2" topLeftCell="N30" activePane="bottomRight" state="frozen"/>
      <selection pane="topRight" activeCell="B1" sqref="B1"/>
      <selection pane="bottomLeft" activeCell="A3" sqref="A3"/>
      <selection pane="bottomRight" activeCell="Z6" sqref="Z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2"/>
    <col min="8" max="8" width="11.42578125" style="13"/>
    <col min="27" max="27" width="11.42578125" style="132"/>
    <col min="29" max="29" width="11.42578125" style="13"/>
  </cols>
  <sheetData>
    <row r="1" spans="1:32" x14ac:dyDescent="0.25">
      <c r="A1" s="8" t="s">
        <v>40</v>
      </c>
    </row>
    <row r="2" spans="1:32" x14ac:dyDescent="0.25">
      <c r="C2" t="s">
        <v>37</v>
      </c>
      <c r="D2" t="s">
        <v>18</v>
      </c>
      <c r="E2" t="s">
        <v>14</v>
      </c>
      <c r="F2" t="s">
        <v>15</v>
      </c>
      <c r="G2" s="132" t="s">
        <v>16</v>
      </c>
      <c r="H2" s="13" t="s">
        <v>35</v>
      </c>
      <c r="I2" t="s">
        <v>70</v>
      </c>
      <c r="J2" t="s">
        <v>223</v>
      </c>
      <c r="M2" t="s">
        <v>36</v>
      </c>
      <c r="N2" t="s">
        <v>10</v>
      </c>
      <c r="O2" t="s">
        <v>11</v>
      </c>
      <c r="P2" t="s">
        <v>12</v>
      </c>
      <c r="Q2" t="s">
        <v>13</v>
      </c>
      <c r="R2" t="s">
        <v>6</v>
      </c>
      <c r="S2" t="s">
        <v>7</v>
      </c>
      <c r="T2" t="s">
        <v>8</v>
      </c>
      <c r="U2" t="s">
        <v>9</v>
      </c>
      <c r="V2" t="s">
        <v>38</v>
      </c>
      <c r="W2" t="s">
        <v>42</v>
      </c>
      <c r="X2" t="s">
        <v>43</v>
      </c>
      <c r="Y2" t="s">
        <v>66</v>
      </c>
      <c r="Z2" t="s">
        <v>69</v>
      </c>
      <c r="AA2" s="132" t="s">
        <v>210</v>
      </c>
      <c r="AB2" t="s">
        <v>212</v>
      </c>
      <c r="AC2" s="13" t="s">
        <v>219</v>
      </c>
      <c r="AD2" t="s">
        <v>220</v>
      </c>
      <c r="AE2" t="s">
        <v>221</v>
      </c>
      <c r="AF2" t="s">
        <v>222</v>
      </c>
    </row>
    <row r="3" spans="1:32" x14ac:dyDescent="0.25">
      <c r="B3" s="9" t="s">
        <v>184</v>
      </c>
      <c r="C3" s="10">
        <v>5561.0360000000001</v>
      </c>
      <c r="D3" s="10">
        <v>5920.5450000000001</v>
      </c>
      <c r="E3" s="10">
        <v>7457.1689999999999</v>
      </c>
      <c r="F3" s="10">
        <v>8558.0010000000002</v>
      </c>
      <c r="G3" s="133">
        <v>9804.1239999999998</v>
      </c>
      <c r="H3" s="148">
        <v>11247.384</v>
      </c>
      <c r="M3" s="10">
        <v>1715.99</v>
      </c>
      <c r="N3" s="10">
        <v>1869.365</v>
      </c>
      <c r="O3" s="10">
        <v>1932.4090000000001</v>
      </c>
      <c r="P3" s="10">
        <f>E3-O3-N3-M3</f>
        <v>1939.4050000000004</v>
      </c>
      <c r="Q3" s="10">
        <v>1998.9559999999999</v>
      </c>
      <c r="R3" s="10">
        <v>2192.8020000000001</v>
      </c>
      <c r="S3" s="10">
        <v>2202.3359999999998</v>
      </c>
      <c r="T3" s="10">
        <f>F3-S3-R3-Q3</f>
        <v>2163.9070000000011</v>
      </c>
      <c r="U3" s="10">
        <v>2351.009</v>
      </c>
      <c r="V3" s="10">
        <v>2497.509</v>
      </c>
      <c r="W3" s="10">
        <v>2456.0390000000002</v>
      </c>
      <c r="X3" s="10">
        <f>G3-W3-V3-U3</f>
        <v>2499.5669999999991</v>
      </c>
      <c r="Y3" s="10">
        <v>2684.4470000000001</v>
      </c>
      <c r="Z3" s="10">
        <v>2954.913</v>
      </c>
      <c r="AA3" s="133">
        <v>2778.0340000000001</v>
      </c>
      <c r="AB3" s="10">
        <f>H3-AA3-Z3-Y3</f>
        <v>2829.99</v>
      </c>
      <c r="AC3" s="15">
        <v>2859.8310000000001</v>
      </c>
    </row>
    <row r="4" spans="1:32" x14ac:dyDescent="0.25">
      <c r="B4" s="9" t="s">
        <v>185</v>
      </c>
      <c r="C4" s="10">
        <v>25.332999999999998</v>
      </c>
      <c r="D4" s="10">
        <v>64.088999999999999</v>
      </c>
      <c r="E4" s="10">
        <v>89.891999999999996</v>
      </c>
      <c r="F4" s="10">
        <v>76.650999999999996</v>
      </c>
      <c r="G4" s="133">
        <v>67.525000000000006</v>
      </c>
      <c r="H4" s="148">
        <v>66.468999999999994</v>
      </c>
      <c r="M4" s="10">
        <v>25.585000000000001</v>
      </c>
      <c r="N4" s="10">
        <v>23.172999999999998</v>
      </c>
      <c r="O4" s="10">
        <v>19.905999999999999</v>
      </c>
      <c r="P4" s="10">
        <f>E4-O4-N4-M4</f>
        <v>21.227999999999987</v>
      </c>
      <c r="Q4" s="10">
        <v>21.582999999999998</v>
      </c>
      <c r="R4" s="10">
        <v>20.536999999999999</v>
      </c>
      <c r="S4" s="10">
        <v>17.838999999999999</v>
      </c>
      <c r="T4" s="10">
        <f>F4-S4-R4-Q4</f>
        <v>16.692</v>
      </c>
      <c r="U4" s="10">
        <v>17.571000000000002</v>
      </c>
      <c r="V4" s="10">
        <v>17.292000000000002</v>
      </c>
      <c r="W4" s="10">
        <v>15.909000000000001</v>
      </c>
      <c r="X4" s="10">
        <f>G4-W4-V4-U4</f>
        <v>16.753000000000004</v>
      </c>
      <c r="Y4" s="10">
        <v>17.401</v>
      </c>
      <c r="Z4" s="10">
        <v>18.204000000000001</v>
      </c>
      <c r="AA4" s="133">
        <v>15.542</v>
      </c>
      <c r="AB4" s="10">
        <f>H4-AA4-Z4-Y4</f>
        <v>15.321999999999992</v>
      </c>
      <c r="AC4" s="15">
        <v>15.422000000000001</v>
      </c>
    </row>
    <row r="5" spans="1:32" s="1" customFormat="1" x14ac:dyDescent="0.25">
      <c r="B5" s="1" t="s">
        <v>17</v>
      </c>
      <c r="C5" s="11">
        <f>SUM(C3:C4)</f>
        <v>5586.3689999999997</v>
      </c>
      <c r="D5" s="11">
        <f>SUM(D3:D4)</f>
        <v>5984.634</v>
      </c>
      <c r="E5" s="11">
        <f>SUM(E3:E4)</f>
        <v>7547.0609999999997</v>
      </c>
      <c r="F5" s="11">
        <f>SUM(F3:F4)</f>
        <v>8634.652</v>
      </c>
      <c r="G5" s="134">
        <f>SUM(G3:G4)</f>
        <v>9871.6489999999994</v>
      </c>
      <c r="H5" s="14">
        <f t="shared" ref="H5:J5" si="0">SUM(H3:H4)</f>
        <v>11313.852999999999</v>
      </c>
      <c r="I5" s="134">
        <f t="shared" si="0"/>
        <v>0</v>
      </c>
      <c r="J5" s="134">
        <f t="shared" si="0"/>
        <v>0</v>
      </c>
      <c r="M5" s="11">
        <f>SUM(M3:M4)</f>
        <v>1741.575</v>
      </c>
      <c r="N5" s="11">
        <f t="shared" ref="N5:Y5" si="1">SUM(N3:N4)</f>
        <v>1892.538</v>
      </c>
      <c r="O5" s="11">
        <f t="shared" si="1"/>
        <v>1952.3150000000001</v>
      </c>
      <c r="P5" s="11">
        <f t="shared" si="1"/>
        <v>1960.6330000000005</v>
      </c>
      <c r="Q5" s="11">
        <f t="shared" si="1"/>
        <v>2020.539</v>
      </c>
      <c r="R5" s="11">
        <f t="shared" si="1"/>
        <v>2213.3389999999999</v>
      </c>
      <c r="S5" s="11">
        <f t="shared" si="1"/>
        <v>2220.1749999999997</v>
      </c>
      <c r="T5" s="11">
        <f t="shared" si="1"/>
        <v>2180.5990000000011</v>
      </c>
      <c r="U5" s="11">
        <f t="shared" si="1"/>
        <v>2368.58</v>
      </c>
      <c r="V5" s="11">
        <f t="shared" si="1"/>
        <v>2514.8009999999999</v>
      </c>
      <c r="W5" s="11">
        <f t="shared" si="1"/>
        <v>2471.9480000000003</v>
      </c>
      <c r="X5" s="11">
        <f t="shared" si="1"/>
        <v>2516.3199999999993</v>
      </c>
      <c r="Y5" s="11">
        <f t="shared" si="1"/>
        <v>2701.848</v>
      </c>
      <c r="Z5" s="11">
        <f t="shared" ref="Z5:AC5" si="2">SUM(Z3:Z4)</f>
        <v>2973.1170000000002</v>
      </c>
      <c r="AA5" s="134">
        <f t="shared" si="2"/>
        <v>2793.576</v>
      </c>
      <c r="AB5" s="11">
        <f t="shared" si="2"/>
        <v>2845.3119999999999</v>
      </c>
      <c r="AC5" s="14">
        <f t="shared" si="2"/>
        <v>2875.2530000000002</v>
      </c>
    </row>
    <row r="6" spans="1:32" x14ac:dyDescent="0.25">
      <c r="B6" s="9" t="s">
        <v>68</v>
      </c>
      <c r="C6" s="10"/>
      <c r="D6" s="10"/>
      <c r="E6" s="10"/>
      <c r="F6" s="10"/>
      <c r="G6" s="133"/>
      <c r="H6" s="142">
        <v>11340</v>
      </c>
      <c r="I6" s="41">
        <v>12260</v>
      </c>
      <c r="J6" s="41">
        <v>13860</v>
      </c>
      <c r="M6" s="10"/>
      <c r="N6" s="10"/>
      <c r="O6" s="10"/>
      <c r="P6" s="10"/>
      <c r="Q6" s="10"/>
      <c r="R6" s="10">
        <v>2250</v>
      </c>
      <c r="S6" s="10">
        <v>2230</v>
      </c>
      <c r="T6" s="10">
        <v>2230</v>
      </c>
      <c r="U6" s="10">
        <v>2430</v>
      </c>
      <c r="V6" s="10">
        <v>2530</v>
      </c>
      <c r="W6" s="10">
        <v>2470</v>
      </c>
      <c r="X6" s="10">
        <v>2490</v>
      </c>
      <c r="Y6" s="10">
        <v>2680</v>
      </c>
      <c r="Z6" s="10"/>
      <c r="AA6" s="145">
        <v>2810</v>
      </c>
      <c r="AB6" s="10">
        <v>2850</v>
      </c>
      <c r="AC6" s="15">
        <v>2940</v>
      </c>
      <c r="AD6" s="150">
        <v>3110</v>
      </c>
      <c r="AE6" s="150">
        <v>3100</v>
      </c>
    </row>
    <row r="7" spans="1:32" x14ac:dyDescent="0.25">
      <c r="B7" s="9" t="s">
        <v>186</v>
      </c>
      <c r="C7" s="10">
        <v>1847.9159999999999</v>
      </c>
      <c r="D7" s="10">
        <v>1932.7660000000001</v>
      </c>
      <c r="E7" s="10">
        <v>2308.6309999999999</v>
      </c>
      <c r="F7" s="10">
        <v>2602.2449999999999</v>
      </c>
      <c r="G7" s="133">
        <v>2912.5639999999999</v>
      </c>
      <c r="H7" s="143">
        <v>3374.5160000000001</v>
      </c>
      <c r="I7" s="39"/>
      <c r="J7" s="39"/>
      <c r="M7" s="10">
        <v>522.67100000000005</v>
      </c>
      <c r="N7" s="10">
        <v>574.47799999999995</v>
      </c>
      <c r="O7" s="10">
        <v>591.33199999999999</v>
      </c>
      <c r="P7" s="10">
        <f t="shared" ref="P7:P10" si="3">E7-O7-N7-M7</f>
        <v>620.14999999999986</v>
      </c>
      <c r="Q7" s="10">
        <v>626.92600000000004</v>
      </c>
      <c r="R7" s="10">
        <v>673.928</v>
      </c>
      <c r="S7" s="10">
        <v>662.54</v>
      </c>
      <c r="T7" s="10">
        <f t="shared" ref="T7:T10" si="4">F7-S7-R7-Q7</f>
        <v>638.851</v>
      </c>
      <c r="U7" s="10">
        <v>692.55899999999997</v>
      </c>
      <c r="V7" s="10">
        <v>738.66399999999999</v>
      </c>
      <c r="W7" s="10">
        <v>734.18600000000004</v>
      </c>
      <c r="X7" s="10">
        <f t="shared" ref="X7:X10" si="5">G7-W7-V7-U7</f>
        <v>747.15499999999975</v>
      </c>
      <c r="Y7" s="10">
        <v>779.07600000000002</v>
      </c>
      <c r="Z7" s="10">
        <v>873.673</v>
      </c>
      <c r="AA7" s="133">
        <v>855.51499999999999</v>
      </c>
      <c r="AB7" s="10">
        <f t="shared" ref="AB7:AB19" si="6">H7-AA7-Z7-Y7</f>
        <v>866.25200000000018</v>
      </c>
      <c r="AC7" s="15">
        <v>838.40300000000002</v>
      </c>
    </row>
    <row r="8" spans="1:32" x14ac:dyDescent="0.25">
      <c r="B8" s="9" t="s">
        <v>187</v>
      </c>
      <c r="C8" s="10">
        <v>1472.06</v>
      </c>
      <c r="D8" s="10">
        <v>1593.7660000000001</v>
      </c>
      <c r="E8" s="10">
        <v>1917.761</v>
      </c>
      <c r="F8" s="10">
        <v>2197.9580000000001</v>
      </c>
      <c r="G8" s="133">
        <v>2440.982</v>
      </c>
      <c r="H8" s="143">
        <v>2789.7890000000002</v>
      </c>
      <c r="I8" s="39"/>
      <c r="J8" s="39"/>
      <c r="M8" s="10">
        <v>433.66899999999998</v>
      </c>
      <c r="N8" s="10">
        <v>464.50599999999997</v>
      </c>
      <c r="O8" s="10">
        <v>502.75700000000001</v>
      </c>
      <c r="P8" s="10">
        <f t="shared" si="3"/>
        <v>516.82899999999995</v>
      </c>
      <c r="Q8" s="10">
        <v>531.94000000000005</v>
      </c>
      <c r="R8" s="10">
        <v>549.92600000000004</v>
      </c>
      <c r="S8" s="10">
        <v>557.178</v>
      </c>
      <c r="T8" s="10">
        <f t="shared" si="4"/>
        <v>558.91400000000021</v>
      </c>
      <c r="U8" s="10">
        <v>583.79399999999998</v>
      </c>
      <c r="V8" s="10">
        <v>611.678</v>
      </c>
      <c r="W8" s="10">
        <v>616.28200000000004</v>
      </c>
      <c r="X8" s="10">
        <f t="shared" si="5"/>
        <v>629.22799999999995</v>
      </c>
      <c r="Y8" s="10">
        <v>659.45</v>
      </c>
      <c r="Z8" s="10">
        <v>716.62699999999995</v>
      </c>
      <c r="AA8" s="133">
        <v>696.84699999999998</v>
      </c>
      <c r="AB8" s="10">
        <f t="shared" si="6"/>
        <v>716.86500000000001</v>
      </c>
      <c r="AC8" s="15">
        <v>718.226</v>
      </c>
    </row>
    <row r="9" spans="1:32" x14ac:dyDescent="0.25">
      <c r="B9" s="9" t="s">
        <v>188</v>
      </c>
      <c r="C9" s="10">
        <v>363.072</v>
      </c>
      <c r="D9" s="10">
        <v>387.762</v>
      </c>
      <c r="E9" s="10">
        <v>416.60599999999999</v>
      </c>
      <c r="F9" s="10">
        <v>460.42500000000001</v>
      </c>
      <c r="G9" s="133">
        <v>503.26400000000001</v>
      </c>
      <c r="H9" s="143">
        <v>563.37400000000002</v>
      </c>
      <c r="I9" s="39"/>
      <c r="J9" s="39"/>
      <c r="M9" s="10">
        <v>101.76900000000001</v>
      </c>
      <c r="N9" s="10">
        <v>103.43</v>
      </c>
      <c r="O9" s="10">
        <v>104.223</v>
      </c>
      <c r="P9" s="10">
        <f t="shared" si="3"/>
        <v>107.18399999999997</v>
      </c>
      <c r="Q9" s="10">
        <v>112.032</v>
      </c>
      <c r="R9" s="10">
        <v>113.919</v>
      </c>
      <c r="S9" s="10">
        <v>115.82599999999999</v>
      </c>
      <c r="T9" s="10">
        <f t="shared" si="4"/>
        <v>118.64800000000007</v>
      </c>
      <c r="U9" s="10">
        <v>121.931</v>
      </c>
      <c r="V9" s="10">
        <v>123.89700000000001</v>
      </c>
      <c r="W9" s="10">
        <v>126.26900000000001</v>
      </c>
      <c r="X9" s="10">
        <f t="shared" si="5"/>
        <v>131.16700000000003</v>
      </c>
      <c r="Y9" s="10">
        <v>135.69900000000001</v>
      </c>
      <c r="Z9" s="10">
        <v>138.66300000000001</v>
      </c>
      <c r="AA9" s="133">
        <v>142.57</v>
      </c>
      <c r="AB9" s="10">
        <f t="shared" si="6"/>
        <v>146.44200000000001</v>
      </c>
      <c r="AC9" s="15">
        <v>149.84100000000001</v>
      </c>
    </row>
    <row r="10" spans="1:32" x14ac:dyDescent="0.25">
      <c r="B10" s="9" t="s">
        <v>189</v>
      </c>
      <c r="C10" s="10">
        <v>760.83100000000002</v>
      </c>
      <c r="D10" s="10">
        <v>1030.0119999999999</v>
      </c>
      <c r="E10" s="10">
        <v>1197.0540000000001</v>
      </c>
      <c r="F10" s="10">
        <v>1311.905</v>
      </c>
      <c r="G10" s="133">
        <v>1428.7470000000001</v>
      </c>
      <c r="H10" s="143">
        <v>1568.482</v>
      </c>
      <c r="I10" s="39"/>
      <c r="J10" s="39"/>
      <c r="M10" s="10">
        <v>294.70999999999998</v>
      </c>
      <c r="N10" s="10">
        <v>287.24200000000002</v>
      </c>
      <c r="O10" s="10">
        <v>294.64999999999998</v>
      </c>
      <c r="P10" s="10">
        <f t="shared" si="3"/>
        <v>320.45200000000006</v>
      </c>
      <c r="Q10" s="10">
        <v>330.69499999999999</v>
      </c>
      <c r="R10" s="10">
        <v>317.48099999999999</v>
      </c>
      <c r="S10" s="10">
        <v>322.08499999999998</v>
      </c>
      <c r="T10" s="10">
        <f t="shared" si="4"/>
        <v>341.64399999999995</v>
      </c>
      <c r="U10" s="10">
        <v>363.20600000000002</v>
      </c>
      <c r="V10" s="10">
        <v>349.70699999999999</v>
      </c>
      <c r="W10" s="10">
        <v>345.36799999999999</v>
      </c>
      <c r="X10" s="10">
        <f t="shared" si="5"/>
        <v>370.46600000000012</v>
      </c>
      <c r="Y10" s="10">
        <v>385.77300000000002</v>
      </c>
      <c r="Z10" s="10">
        <v>384.75400000000002</v>
      </c>
      <c r="AA10" s="133">
        <v>386.46300000000002</v>
      </c>
      <c r="AB10" s="10">
        <f t="shared" si="6"/>
        <v>411.49199999999996</v>
      </c>
      <c r="AC10" s="15">
        <v>415.161</v>
      </c>
    </row>
    <row r="11" spans="1:32" s="1" customFormat="1" x14ac:dyDescent="0.25">
      <c r="B11" s="1" t="s">
        <v>62</v>
      </c>
      <c r="C11" s="11">
        <f>SUM(C7:C10)</f>
        <v>4443.8789999999999</v>
      </c>
      <c r="D11" s="11">
        <f t="shared" ref="D11:J11" si="7">SUM(D7:D10)</f>
        <v>4944.3060000000005</v>
      </c>
      <c r="E11" s="11">
        <f t="shared" si="7"/>
        <v>5840.0519999999997</v>
      </c>
      <c r="F11" s="11">
        <f t="shared" si="7"/>
        <v>6572.5329999999994</v>
      </c>
      <c r="G11" s="134">
        <f t="shared" si="7"/>
        <v>7285.5570000000007</v>
      </c>
      <c r="H11" s="14">
        <f t="shared" si="7"/>
        <v>8296.1610000000001</v>
      </c>
      <c r="I11" s="134">
        <f t="shared" si="7"/>
        <v>0</v>
      </c>
      <c r="J11" s="134">
        <f t="shared" si="7"/>
        <v>0</v>
      </c>
      <c r="M11" s="11">
        <f t="shared" ref="M11" si="8">SUM(M7:M10)</f>
        <v>1352.819</v>
      </c>
      <c r="N11" s="11">
        <f t="shared" ref="N11" si="9">SUM(N7:N10)</f>
        <v>1429.6559999999999</v>
      </c>
      <c r="O11" s="11">
        <f t="shared" ref="O11" si="10">SUM(O7:O10)</f>
        <v>1492.962</v>
      </c>
      <c r="P11" s="11">
        <f t="shared" ref="P11" si="11">SUM(P7:P10)</f>
        <v>1564.6149999999998</v>
      </c>
      <c r="Q11" s="11">
        <f t="shared" ref="Q11" si="12">SUM(Q7:Q10)</f>
        <v>1601.5929999999998</v>
      </c>
      <c r="R11" s="11">
        <f t="shared" ref="R11" si="13">SUM(R7:R10)</f>
        <v>1655.2540000000001</v>
      </c>
      <c r="S11" s="11">
        <f t="shared" ref="S11" si="14">SUM(S7:S10)</f>
        <v>1657.6289999999999</v>
      </c>
      <c r="T11" s="11">
        <f t="shared" ref="T11" si="15">SUM(T7:T10)</f>
        <v>1658.0570000000005</v>
      </c>
      <c r="U11" s="11">
        <f t="shared" ref="U11" si="16">SUM(U7:U10)</f>
        <v>1761.4900000000002</v>
      </c>
      <c r="V11" s="11">
        <f t="shared" ref="V11" si="17">SUM(V7:V10)</f>
        <v>1823.9459999999999</v>
      </c>
      <c r="W11" s="11">
        <f t="shared" ref="W11" si="18">SUM(W7:W10)</f>
        <v>1822.105</v>
      </c>
      <c r="X11" s="11">
        <f t="shared" ref="X11" si="19">SUM(X7:X10)</f>
        <v>1878.0159999999998</v>
      </c>
      <c r="Y11" s="11">
        <f t="shared" ref="Y11:AC11" si="20">SUM(Y7:Y10)</f>
        <v>1959.998</v>
      </c>
      <c r="Z11" s="11">
        <f t="shared" si="20"/>
        <v>2113.7170000000001</v>
      </c>
      <c r="AA11" s="134">
        <f>SUM(AA7:AA10)</f>
        <v>2081.395</v>
      </c>
      <c r="AB11" s="11">
        <f t="shared" si="20"/>
        <v>2141.0510000000004</v>
      </c>
      <c r="AC11" s="14">
        <f t="shared" si="20"/>
        <v>2121.6309999999999</v>
      </c>
    </row>
    <row r="12" spans="1:32" x14ac:dyDescent="0.25">
      <c r="B12" t="s">
        <v>132</v>
      </c>
      <c r="C12" s="10">
        <v>451.55200000000002</v>
      </c>
      <c r="D12" s="10">
        <v>466.291</v>
      </c>
      <c r="E12" s="10">
        <v>606.85400000000004</v>
      </c>
      <c r="F12" s="10">
        <v>564.19100000000003</v>
      </c>
      <c r="G12" s="133">
        <v>633.58399999999995</v>
      </c>
      <c r="H12" s="143">
        <v>697.48299999999995</v>
      </c>
      <c r="I12" s="39">
        <f t="shared" ref="H12:I14" si="21">I5*I28</f>
        <v>0</v>
      </c>
      <c r="J12" s="39"/>
      <c r="M12" s="10">
        <v>155.10300000000001</v>
      </c>
      <c r="N12" s="10">
        <v>146.04400000000001</v>
      </c>
      <c r="O12" s="10">
        <v>145.93</v>
      </c>
      <c r="P12" s="10">
        <f t="shared" ref="P12:P15" si="22">E12-O12-N12-M12</f>
        <v>159.77699999999999</v>
      </c>
      <c r="Q12" s="10">
        <v>147.40199999999999</v>
      </c>
      <c r="R12" s="10">
        <v>140.82</v>
      </c>
      <c r="S12" s="10">
        <v>140.89599999999999</v>
      </c>
      <c r="T12" s="10">
        <f t="shared" ref="T12:T15" si="23">F12-S12-R12-Q12</f>
        <v>135.07300000000009</v>
      </c>
      <c r="U12" s="10">
        <v>148.34</v>
      </c>
      <c r="V12" s="10">
        <v>156.49600000000001</v>
      </c>
      <c r="W12" s="10">
        <v>159.501</v>
      </c>
      <c r="X12" s="10">
        <f t="shared" ref="X12:X15" si="24">G12-W12-V12-U12</f>
        <v>169.24699999999999</v>
      </c>
      <c r="Y12" s="10">
        <v>204.625</v>
      </c>
      <c r="Z12" s="10">
        <v>175.02799999999999</v>
      </c>
      <c r="AA12" s="133">
        <v>126.614</v>
      </c>
      <c r="AB12" s="10">
        <f t="shared" si="6"/>
        <v>191.21599999999989</v>
      </c>
      <c r="AC12" s="15">
        <v>172.78299999999999</v>
      </c>
    </row>
    <row r="13" spans="1:32" x14ac:dyDescent="0.25">
      <c r="B13" t="s">
        <v>24</v>
      </c>
      <c r="C13" s="10">
        <v>212.77799999999999</v>
      </c>
      <c r="D13" s="10">
        <v>238.53399999999999</v>
      </c>
      <c r="E13" s="10">
        <v>254.65700000000001</v>
      </c>
      <c r="F13" s="10">
        <v>286.82600000000002</v>
      </c>
      <c r="G13" s="133">
        <v>319.39400000000001</v>
      </c>
      <c r="H13" s="143">
        <v>335.03</v>
      </c>
      <c r="I13" s="39">
        <f t="shared" si="21"/>
        <v>0</v>
      </c>
      <c r="J13" s="39"/>
      <c r="M13" s="10">
        <v>63.122</v>
      </c>
      <c r="N13" s="10">
        <v>62.082000000000001</v>
      </c>
      <c r="O13" s="10">
        <v>63.191000000000003</v>
      </c>
      <c r="P13" s="10">
        <f t="shared" si="22"/>
        <v>66.262000000000015</v>
      </c>
      <c r="Q13" s="10">
        <v>71.665000000000006</v>
      </c>
      <c r="R13" s="10">
        <v>69.733000000000004</v>
      </c>
      <c r="S13" s="10">
        <v>71.415999999999997</v>
      </c>
      <c r="T13" s="10">
        <f t="shared" si="23"/>
        <v>74.012000000000015</v>
      </c>
      <c r="U13" s="10">
        <v>76.584999999999994</v>
      </c>
      <c r="V13" s="10">
        <v>78.710999999999999</v>
      </c>
      <c r="W13" s="10">
        <v>78.546000000000006</v>
      </c>
      <c r="X13" s="10">
        <f t="shared" si="24"/>
        <v>85.552000000000007</v>
      </c>
      <c r="Y13" s="10">
        <v>83.242999999999995</v>
      </c>
      <c r="Z13" s="10">
        <v>83.561999999999998</v>
      </c>
      <c r="AA13" s="133">
        <v>84.349000000000004</v>
      </c>
      <c r="AB13" s="10">
        <f t="shared" si="6"/>
        <v>83.875999999999976</v>
      </c>
      <c r="AC13" s="15">
        <v>87.210999999999999</v>
      </c>
    </row>
    <row r="14" spans="1:32" x14ac:dyDescent="0.25">
      <c r="B14" t="s">
        <v>190</v>
      </c>
      <c r="C14" s="10">
        <v>11.108000000000001</v>
      </c>
      <c r="D14" s="10">
        <v>15.515000000000001</v>
      </c>
      <c r="E14" s="10">
        <v>21.263999999999999</v>
      </c>
      <c r="F14" s="10">
        <v>29.56</v>
      </c>
      <c r="G14" s="133">
        <v>36.930999999999997</v>
      </c>
      <c r="H14" s="143">
        <v>41.896999999999998</v>
      </c>
      <c r="I14" s="39">
        <f t="shared" si="21"/>
        <v>0</v>
      </c>
      <c r="J14" s="39"/>
      <c r="M14" s="10">
        <v>3.4209999999999998</v>
      </c>
      <c r="N14" s="10">
        <v>4.9649999999999999</v>
      </c>
      <c r="O14" s="10">
        <v>5.8940000000000001</v>
      </c>
      <c r="P14" s="10">
        <f t="shared" si="22"/>
        <v>6.984</v>
      </c>
      <c r="Q14" s="10">
        <v>5.3479999999999999</v>
      </c>
      <c r="R14" s="10">
        <v>5.2530000000000001</v>
      </c>
      <c r="S14" s="10">
        <v>7.6180000000000003</v>
      </c>
      <c r="T14" s="10">
        <f t="shared" si="23"/>
        <v>11.341000000000001</v>
      </c>
      <c r="U14" s="10">
        <v>6.1980000000000004</v>
      </c>
      <c r="V14" s="10">
        <v>7.5380000000000003</v>
      </c>
      <c r="W14" s="10">
        <v>9.6050000000000004</v>
      </c>
      <c r="X14" s="10">
        <f t="shared" si="24"/>
        <v>13.589999999999996</v>
      </c>
      <c r="Y14" s="10">
        <v>7.2110000000000003</v>
      </c>
      <c r="Z14" s="10">
        <v>8.9949999999999992</v>
      </c>
      <c r="AA14" s="133">
        <v>12.786</v>
      </c>
      <c r="AB14" s="10">
        <f t="shared" si="6"/>
        <v>12.904999999999999</v>
      </c>
      <c r="AC14" s="15">
        <v>8.2100000000000009</v>
      </c>
    </row>
    <row r="15" spans="1:32" x14ac:dyDescent="0.25">
      <c r="B15" t="s">
        <v>191</v>
      </c>
      <c r="C15" s="10">
        <v>23.094000000000001</v>
      </c>
      <c r="D15" s="10">
        <v>30.577000000000002</v>
      </c>
      <c r="E15" s="10">
        <v>19.291</v>
      </c>
      <c r="F15" s="10">
        <v>21.138999999999999</v>
      </c>
      <c r="G15" s="133">
        <v>38.369999999999997</v>
      </c>
      <c r="H15" s="143">
        <v>26.949000000000002</v>
      </c>
      <c r="I15" s="39">
        <v>25</v>
      </c>
      <c r="J15" s="39"/>
      <c r="M15" s="10">
        <v>5.6680000000000001</v>
      </c>
      <c r="N15" s="10">
        <v>4.266</v>
      </c>
      <c r="O15" s="10">
        <v>4.6580000000000004</v>
      </c>
      <c r="P15" s="10">
        <f t="shared" si="22"/>
        <v>4.698999999999999</v>
      </c>
      <c r="Q15" s="10">
        <v>4.3099999999999996</v>
      </c>
      <c r="R15" s="10">
        <v>4.681</v>
      </c>
      <c r="S15" s="10">
        <v>6.3630000000000004</v>
      </c>
      <c r="T15" s="10">
        <f t="shared" si="23"/>
        <v>5.7849999999999993</v>
      </c>
      <c r="U15" s="10">
        <v>8.3610000000000007</v>
      </c>
      <c r="V15" s="10">
        <v>16.239999999999998</v>
      </c>
      <c r="W15" s="10">
        <v>7.2409999999999997</v>
      </c>
      <c r="X15" s="10">
        <f t="shared" si="24"/>
        <v>6.5279999999999987</v>
      </c>
      <c r="Y15" s="10">
        <v>5.4790000000000001</v>
      </c>
      <c r="Z15" s="10">
        <v>5.7619999999999996</v>
      </c>
      <c r="AA15" s="133">
        <v>15.176</v>
      </c>
      <c r="AB15" s="10">
        <f t="shared" si="6"/>
        <v>0.5320000000000018</v>
      </c>
      <c r="AC15" s="15">
        <v>6.1680000000000001</v>
      </c>
    </row>
    <row r="16" spans="1:32" s="1" customFormat="1" x14ac:dyDescent="0.25">
      <c r="B16" s="1" t="s">
        <v>23</v>
      </c>
      <c r="C16" s="11">
        <f>C5-SUM(C11:C15)</f>
        <v>443.95799999999963</v>
      </c>
      <c r="D16" s="11">
        <f t="shared" ref="D16:J16" si="25">D5-SUM(D11:D15)</f>
        <v>289.41099999999915</v>
      </c>
      <c r="E16" s="11">
        <f t="shared" si="25"/>
        <v>804.9429999999993</v>
      </c>
      <c r="F16" s="11">
        <f t="shared" si="25"/>
        <v>1160.4030000000002</v>
      </c>
      <c r="G16" s="134">
        <f t="shared" si="25"/>
        <v>1557.8129999999983</v>
      </c>
      <c r="H16" s="14">
        <f t="shared" si="25"/>
        <v>1916.3329999999969</v>
      </c>
      <c r="I16" s="134">
        <f t="shared" si="25"/>
        <v>-25</v>
      </c>
      <c r="J16" s="134">
        <f t="shared" si="25"/>
        <v>0</v>
      </c>
      <c r="K16" s="11"/>
      <c r="L16" s="11"/>
      <c r="M16" s="11">
        <f t="shared" ref="M16" si="26">M5-SUM(M11:M15)</f>
        <v>161.44200000000001</v>
      </c>
      <c r="N16" s="11">
        <f t="shared" ref="N16" si="27">N5-SUM(N11:N15)</f>
        <v>245.52499999999986</v>
      </c>
      <c r="O16" s="11">
        <f t="shared" ref="O16" si="28">O5-SUM(O11:O15)</f>
        <v>239.68000000000006</v>
      </c>
      <c r="P16" s="11">
        <f t="shared" ref="P16" si="29">P5-SUM(P11:P15)</f>
        <v>158.29600000000073</v>
      </c>
      <c r="Q16" s="11">
        <f t="shared" ref="Q16" si="30">Q5-SUM(Q11:Q15)</f>
        <v>190.22100000000023</v>
      </c>
      <c r="R16" s="11">
        <f t="shared" ref="R16" si="31">R5-SUM(R11:R15)</f>
        <v>337.59799999999996</v>
      </c>
      <c r="S16" s="11">
        <f t="shared" ref="S16" si="32">S5-SUM(S11:S15)</f>
        <v>336.25299999999993</v>
      </c>
      <c r="T16" s="11">
        <f t="shared" ref="T16" si="33">T5-SUM(T11:T15)</f>
        <v>296.33100000000059</v>
      </c>
      <c r="U16" s="11">
        <f t="shared" ref="U16" si="34">U5-SUM(U11:U15)</f>
        <v>367.60599999999954</v>
      </c>
      <c r="V16" s="11">
        <f t="shared" ref="V16" si="35">V5-SUM(V11:V15)</f>
        <v>431.87000000000035</v>
      </c>
      <c r="W16" s="11">
        <f t="shared" ref="W16" si="36">W5-SUM(W11:W15)</f>
        <v>394.95000000000027</v>
      </c>
      <c r="X16" s="11">
        <f t="shared" ref="X16" si="37">X5-SUM(X11:X15)</f>
        <v>363.38699999999926</v>
      </c>
      <c r="Y16" s="11">
        <f t="shared" ref="Y16:AC16" si="38">Y5-SUM(Y11:Y15)</f>
        <v>441.29200000000037</v>
      </c>
      <c r="Z16" s="11">
        <f t="shared" si="38"/>
        <v>586.05300000000034</v>
      </c>
      <c r="AA16" s="134">
        <f t="shared" si="38"/>
        <v>473.25599999999986</v>
      </c>
      <c r="AB16" s="11">
        <f t="shared" si="38"/>
        <v>415.73199999999952</v>
      </c>
      <c r="AC16" s="14">
        <f t="shared" si="38"/>
        <v>479.25000000000045</v>
      </c>
    </row>
    <row r="17" spans="2:31" x14ac:dyDescent="0.25">
      <c r="B17" t="s">
        <v>192</v>
      </c>
      <c r="C17" s="10">
        <v>14.327</v>
      </c>
      <c r="D17" s="10">
        <v>3.617</v>
      </c>
      <c r="E17" s="10">
        <v>7.82</v>
      </c>
      <c r="F17" s="10">
        <v>21.128</v>
      </c>
      <c r="G17" s="133">
        <v>62.692999999999998</v>
      </c>
      <c r="H17" s="143">
        <v>93.897000000000006</v>
      </c>
      <c r="I17" s="39">
        <v>80</v>
      </c>
      <c r="J17" s="39"/>
      <c r="M17" s="10">
        <v>-2.1680000000000001</v>
      </c>
      <c r="N17" s="10">
        <v>0.85099999999999998</v>
      </c>
      <c r="O17" s="10">
        <v>-0.126</v>
      </c>
      <c r="P17" s="10">
        <f>E17-O17-N17-M17</f>
        <v>9.2630000000000017</v>
      </c>
      <c r="Q17" s="10">
        <v>-0.21299999999999999</v>
      </c>
      <c r="R17" s="10">
        <v>10.571999999999999</v>
      </c>
      <c r="S17" s="10">
        <v>3.7120000000000002</v>
      </c>
      <c r="T17" s="10">
        <f>F17-S17-R17-Q17</f>
        <v>7.0570000000000013</v>
      </c>
      <c r="U17" s="10">
        <v>8.9489999999999998</v>
      </c>
      <c r="V17" s="10">
        <v>16.446000000000002</v>
      </c>
      <c r="W17" s="10">
        <v>18.391999999999999</v>
      </c>
      <c r="X17" s="10">
        <f>G17-W17-V17-U17</f>
        <v>18.905999999999999</v>
      </c>
      <c r="Y17" s="10">
        <v>19.364000000000001</v>
      </c>
      <c r="Z17" s="10">
        <v>21.861000000000001</v>
      </c>
      <c r="AA17" s="133">
        <v>29.306999999999999</v>
      </c>
      <c r="AB17" s="10">
        <f t="shared" si="6"/>
        <v>23.364999999999998</v>
      </c>
      <c r="AC17" s="15">
        <v>22.253</v>
      </c>
    </row>
    <row r="18" spans="2:31" s="1" customFormat="1" x14ac:dyDescent="0.25">
      <c r="B18" s="1" t="s">
        <v>19</v>
      </c>
      <c r="C18" s="11">
        <f t="shared" ref="C18:J18" si="39">C16+SUM(C17:C17)</f>
        <v>458.28499999999963</v>
      </c>
      <c r="D18" s="11">
        <f t="shared" si="39"/>
        <v>293.02799999999917</v>
      </c>
      <c r="E18" s="11">
        <f t="shared" si="39"/>
        <v>812.76299999999935</v>
      </c>
      <c r="F18" s="11">
        <f t="shared" si="39"/>
        <v>1181.5310000000002</v>
      </c>
      <c r="G18" s="134">
        <f t="shared" si="39"/>
        <v>1620.5059999999983</v>
      </c>
      <c r="H18" s="14">
        <f t="shared" si="39"/>
        <v>2010.2299999999968</v>
      </c>
      <c r="I18" s="134">
        <f t="shared" si="39"/>
        <v>55</v>
      </c>
      <c r="J18" s="134">
        <f t="shared" si="39"/>
        <v>0</v>
      </c>
      <c r="M18" s="11">
        <f t="shared" ref="M18:Y18" si="40">M16+SUM(M17:M17)</f>
        <v>159.274</v>
      </c>
      <c r="N18" s="11">
        <f t="shared" si="40"/>
        <v>246.37599999999986</v>
      </c>
      <c r="O18" s="11">
        <f t="shared" si="40"/>
        <v>239.55400000000006</v>
      </c>
      <c r="P18" s="11">
        <f t="shared" si="40"/>
        <v>167.55900000000074</v>
      </c>
      <c r="Q18" s="11">
        <f t="shared" si="40"/>
        <v>190.00800000000024</v>
      </c>
      <c r="R18" s="11">
        <f t="shared" si="40"/>
        <v>348.16999999999996</v>
      </c>
      <c r="S18" s="11">
        <f t="shared" si="40"/>
        <v>339.96499999999992</v>
      </c>
      <c r="T18" s="11">
        <f t="shared" si="40"/>
        <v>303.3880000000006</v>
      </c>
      <c r="U18" s="11">
        <f t="shared" si="40"/>
        <v>376.55499999999955</v>
      </c>
      <c r="V18" s="11">
        <f t="shared" si="40"/>
        <v>448.31600000000037</v>
      </c>
      <c r="W18" s="11">
        <f t="shared" si="40"/>
        <v>413.34200000000027</v>
      </c>
      <c r="X18" s="11">
        <f t="shared" si="40"/>
        <v>382.29299999999927</v>
      </c>
      <c r="Y18" s="11">
        <f t="shared" si="40"/>
        <v>460.65600000000035</v>
      </c>
      <c r="Z18" s="11">
        <f t="shared" ref="Z18:AC18" si="41">Z16+SUM(Z17:Z17)</f>
        <v>607.91400000000033</v>
      </c>
      <c r="AA18" s="134">
        <f t="shared" si="41"/>
        <v>502.56299999999987</v>
      </c>
      <c r="AB18" s="11">
        <f t="shared" si="41"/>
        <v>439.09699999999953</v>
      </c>
      <c r="AC18" s="14">
        <f t="shared" si="41"/>
        <v>501.50300000000044</v>
      </c>
    </row>
    <row r="19" spans="2:31" x14ac:dyDescent="0.25">
      <c r="B19" t="s">
        <v>20</v>
      </c>
      <c r="C19" s="10">
        <v>-108.127</v>
      </c>
      <c r="D19" s="10">
        <v>61.984999999999999</v>
      </c>
      <c r="E19" s="10">
        <v>-159.779</v>
      </c>
      <c r="F19" s="10">
        <v>-282.43</v>
      </c>
      <c r="G19" s="133">
        <v>-391.76900000000001</v>
      </c>
      <c r="H19" s="143">
        <v>-476.12</v>
      </c>
      <c r="I19" s="39">
        <f>I18*0.24</f>
        <v>13.2</v>
      </c>
      <c r="J19" s="39"/>
      <c r="M19" s="10">
        <v>32.173000000000002</v>
      </c>
      <c r="N19" s="10">
        <v>58.402000000000001</v>
      </c>
      <c r="O19" s="10">
        <v>35.119999999999997</v>
      </c>
      <c r="P19" s="10">
        <f>E19-O19-N19-M19</f>
        <v>-285.47399999999999</v>
      </c>
      <c r="Q19" s="10">
        <v>31.713999999999999</v>
      </c>
      <c r="R19" s="10">
        <v>88.227999999999994</v>
      </c>
      <c r="S19" s="10">
        <v>82.826999999999998</v>
      </c>
      <c r="T19" s="10">
        <f>F19-S19-R19-Q19</f>
        <v>-485.19900000000001</v>
      </c>
      <c r="U19" s="10">
        <v>84.911000000000001</v>
      </c>
      <c r="V19" s="10">
        <v>106.446</v>
      </c>
      <c r="W19" s="10">
        <v>100.125</v>
      </c>
      <c r="X19" s="10">
        <f>G19-W19-V19-U19</f>
        <v>-683.25099999999998</v>
      </c>
      <c r="Y19" s="10">
        <v>101.369</v>
      </c>
      <c r="Z19" s="10">
        <v>152.24299999999999</v>
      </c>
      <c r="AA19" s="133">
        <v>115.175</v>
      </c>
      <c r="AB19" s="10">
        <f>H19-AA19-Z19-Y19</f>
        <v>-844.90700000000004</v>
      </c>
      <c r="AC19" s="15">
        <v>114.904</v>
      </c>
    </row>
    <row r="20" spans="2:31" s="1" customFormat="1" x14ac:dyDescent="0.25">
      <c r="B20" s="1" t="s">
        <v>21</v>
      </c>
      <c r="C20" s="11">
        <f>C18+SUM(C19:C19)</f>
        <v>350.15799999999962</v>
      </c>
      <c r="D20" s="11">
        <f>D18+SUM(D19:D19)</f>
        <v>355.01299999999918</v>
      </c>
      <c r="E20" s="11">
        <f>E18+SUM(E19:E19)</f>
        <v>652.98399999999936</v>
      </c>
      <c r="F20" s="11">
        <f>F18+SUM(F19:F19)</f>
        <v>899.10100000000011</v>
      </c>
      <c r="G20" s="134">
        <f>G18+SUM(G19:G19)</f>
        <v>1228.7369999999983</v>
      </c>
      <c r="H20" s="14">
        <f t="shared" ref="H20:J20" si="42">H18+SUM(H19:H19)</f>
        <v>1534.1099999999969</v>
      </c>
      <c r="I20" s="134">
        <f t="shared" si="42"/>
        <v>68.2</v>
      </c>
      <c r="J20" s="134">
        <f t="shared" si="42"/>
        <v>0</v>
      </c>
      <c r="M20" s="11">
        <f t="shared" ref="M20:Y20" si="43">M18-SUM(M19:M19)</f>
        <v>127.101</v>
      </c>
      <c r="N20" s="11">
        <f t="shared" si="43"/>
        <v>187.97399999999988</v>
      </c>
      <c r="O20" s="11">
        <f t="shared" si="43"/>
        <v>204.43400000000005</v>
      </c>
      <c r="P20" s="11">
        <f t="shared" si="43"/>
        <v>453.0330000000007</v>
      </c>
      <c r="Q20" s="11">
        <f t="shared" si="43"/>
        <v>158.29400000000024</v>
      </c>
      <c r="R20" s="11">
        <f t="shared" si="43"/>
        <v>259.94199999999995</v>
      </c>
      <c r="S20" s="11">
        <f t="shared" si="43"/>
        <v>257.13799999999992</v>
      </c>
      <c r="T20" s="11">
        <f t="shared" si="43"/>
        <v>788.58700000000067</v>
      </c>
      <c r="U20" s="11">
        <f t="shared" si="43"/>
        <v>291.64399999999955</v>
      </c>
      <c r="V20" s="11">
        <f t="shared" si="43"/>
        <v>341.87000000000035</v>
      </c>
      <c r="W20" s="11">
        <f t="shared" si="43"/>
        <v>313.21700000000027</v>
      </c>
      <c r="X20" s="11">
        <f t="shared" si="43"/>
        <v>1065.5439999999992</v>
      </c>
      <c r="Y20" s="11">
        <f t="shared" si="43"/>
        <v>359.28700000000038</v>
      </c>
      <c r="Z20" s="11">
        <f t="shared" ref="Z20:AB20" si="44">Z18-SUM(Z19:Z19)</f>
        <v>455.67100000000033</v>
      </c>
      <c r="AA20" s="134">
        <f t="shared" si="44"/>
        <v>387.38799999999986</v>
      </c>
      <c r="AB20" s="11">
        <f>AB18-SUM(AB19:AB19)</f>
        <v>1284.0039999999995</v>
      </c>
      <c r="AC20" s="14">
        <f>AC18-SUM(AC19:AC19)</f>
        <v>386.59900000000044</v>
      </c>
    </row>
    <row r="21" spans="2:31" x14ac:dyDescent="0.25">
      <c r="B21" t="s">
        <v>218</v>
      </c>
      <c r="C21" s="10">
        <v>28.295000000000002</v>
      </c>
      <c r="D21" s="10">
        <v>28.416</v>
      </c>
      <c r="E21" s="10">
        <v>28.132000000000001</v>
      </c>
      <c r="F21" s="10">
        <v>28.062000000000001</v>
      </c>
      <c r="G21" s="135">
        <v>1381.518</v>
      </c>
      <c r="H21" s="143">
        <v>1376.5550000000001</v>
      </c>
      <c r="I21" s="39">
        <v>1381.518</v>
      </c>
      <c r="J21" s="39"/>
      <c r="M21" s="10">
        <v>28.582000000000001</v>
      </c>
      <c r="N21" s="10">
        <v>28.501000000000001</v>
      </c>
      <c r="O21" s="10">
        <v>28.475000000000001</v>
      </c>
      <c r="P21" s="10">
        <v>28.475000000000001</v>
      </c>
      <c r="Q21" s="10">
        <v>28.300999999999998</v>
      </c>
      <c r="R21" s="10">
        <v>28.091999999999999</v>
      </c>
      <c r="S21" s="10">
        <v>27.956</v>
      </c>
      <c r="T21" s="10">
        <v>27.956</v>
      </c>
      <c r="U21" s="10">
        <v>27.788</v>
      </c>
      <c r="V21" s="10">
        <v>27.747</v>
      </c>
      <c r="W21" s="10">
        <v>27.681000000000001</v>
      </c>
      <c r="X21" s="10">
        <v>27.681000000000001</v>
      </c>
      <c r="Y21" s="10">
        <v>27.623999999999999</v>
      </c>
      <c r="Z21" s="10">
        <v>1381.518</v>
      </c>
      <c r="AA21" s="133">
        <v>1374.605</v>
      </c>
      <c r="AB21" s="10">
        <f>AA21</f>
        <v>1374.605</v>
      </c>
      <c r="AC21" s="15">
        <v>1360.7190000000001</v>
      </c>
    </row>
    <row r="22" spans="2:31" s="1" customFormat="1" x14ac:dyDescent="0.25">
      <c r="B22" s="1" t="s">
        <v>22</v>
      </c>
      <c r="C22" s="2">
        <f>C20/C21</f>
        <v>12.375260646757363</v>
      </c>
      <c r="D22" s="2">
        <f>D20/D21</f>
        <v>12.493419200450422</v>
      </c>
      <c r="E22" s="2">
        <f>E20/E21</f>
        <v>23.211431821413314</v>
      </c>
      <c r="F22" s="2">
        <f>F20/F21</f>
        <v>32.039804718124159</v>
      </c>
      <c r="G22" s="136">
        <f>G20/G21</f>
        <v>0.88941077857834516</v>
      </c>
      <c r="H22" s="48">
        <f>H20/H21</f>
        <v>1.1144560151973564</v>
      </c>
      <c r="I22" s="149">
        <f>I20/I21</f>
        <v>4.9365987269076483E-2</v>
      </c>
      <c r="J22" s="149" t="e">
        <f>J20/J21</f>
        <v>#DIV/0!</v>
      </c>
      <c r="M22" s="44">
        <f t="shared" ref="M22:X22" si="45">M20/M21</f>
        <v>4.4468896508291929</v>
      </c>
      <c r="N22" s="44">
        <f t="shared" si="45"/>
        <v>6.595347531665551</v>
      </c>
      <c r="O22" s="44">
        <f t="shared" si="45"/>
        <v>7.1794205443371393</v>
      </c>
      <c r="P22" s="44">
        <f t="shared" si="45"/>
        <v>15.909850746268681</v>
      </c>
      <c r="Q22" s="44">
        <f t="shared" si="45"/>
        <v>5.5932299212042063</v>
      </c>
      <c r="R22" s="44">
        <f t="shared" si="45"/>
        <v>9.2532393564003979</v>
      </c>
      <c r="S22" s="44">
        <f t="shared" si="45"/>
        <v>9.197953927600512</v>
      </c>
      <c r="T22" s="44">
        <f t="shared" si="45"/>
        <v>28.208148519101471</v>
      </c>
      <c r="U22" s="44">
        <f t="shared" si="45"/>
        <v>10.495321721606432</v>
      </c>
      <c r="V22" s="44">
        <f t="shared" si="45"/>
        <v>12.320971636573336</v>
      </c>
      <c r="W22" s="44">
        <f t="shared" si="45"/>
        <v>11.315234276218353</v>
      </c>
      <c r="X22" s="44">
        <f t="shared" si="45"/>
        <v>38.493696036992851</v>
      </c>
      <c r="Y22" s="44">
        <f>Y20/Y21</f>
        <v>13.006335070952808</v>
      </c>
      <c r="Z22" s="44">
        <f t="shared" ref="Z22:AB22" si="46">Z20/Z21</f>
        <v>0.32983355989570917</v>
      </c>
      <c r="AA22" s="146">
        <f t="shared" si="46"/>
        <v>0.28181768580792288</v>
      </c>
      <c r="AB22" s="44">
        <f>AB20/AB21</f>
        <v>0.93408942932696992</v>
      </c>
      <c r="AC22" s="43">
        <f>AC20/AC21</f>
        <v>0.2841137663250094</v>
      </c>
    </row>
    <row r="23" spans="2:31" s="1" customFormat="1" x14ac:dyDescent="0.25">
      <c r="B23" s="9" t="s">
        <v>67</v>
      </c>
      <c r="C23" s="2"/>
      <c r="D23" s="2"/>
      <c r="E23" s="2"/>
      <c r="F23" s="2"/>
      <c r="G23" s="137"/>
      <c r="H23" s="144">
        <v>1.1100000000000001</v>
      </c>
      <c r="I23" s="42">
        <v>1.21</v>
      </c>
      <c r="J23" s="42">
        <v>1.44</v>
      </c>
      <c r="M23" s="45"/>
      <c r="N23" s="45"/>
      <c r="O23" s="45"/>
      <c r="P23" s="45"/>
      <c r="Q23" s="45"/>
      <c r="R23" s="45">
        <v>9.0299999999999994</v>
      </c>
      <c r="S23" s="45">
        <v>9.19</v>
      </c>
      <c r="T23" s="45">
        <v>8.91</v>
      </c>
      <c r="U23" s="45">
        <v>8.9499999999999993</v>
      </c>
      <c r="V23" s="45">
        <v>12.31</v>
      </c>
      <c r="W23" s="45">
        <v>10.55</v>
      </c>
      <c r="X23" s="112">
        <v>9.7100000000000009</v>
      </c>
      <c r="Y23" s="112">
        <v>11.69</v>
      </c>
      <c r="Z23" s="112"/>
      <c r="AA23" s="147"/>
      <c r="AB23" s="44">
        <v>0.24</v>
      </c>
      <c r="AC23" s="16">
        <v>0.27700000000000002</v>
      </c>
      <c r="AD23" s="1">
        <v>0.33</v>
      </c>
      <c r="AE23" s="1">
        <v>0.3</v>
      </c>
    </row>
    <row r="24" spans="2:31" s="1" customFormat="1" x14ac:dyDescent="0.25">
      <c r="B24" t="s">
        <v>32</v>
      </c>
      <c r="C24" s="3">
        <f>1-C11/C5</f>
        <v>0.20451388012499705</v>
      </c>
      <c r="D24" s="3">
        <f>1-D11/D5</f>
        <v>0.17383318679137261</v>
      </c>
      <c r="E24" s="3">
        <f>1-E11/E5</f>
        <v>0.22618195347831427</v>
      </c>
      <c r="F24" s="3">
        <f>1-F11/F5</f>
        <v>0.23881900509713661</v>
      </c>
      <c r="G24" s="38">
        <f>1-G11/G5</f>
        <v>0.26197163209510377</v>
      </c>
      <c r="H24" s="6">
        <f>1-H11/H5</f>
        <v>0.26672540291976565</v>
      </c>
      <c r="I24" s="38" t="e">
        <f t="shared" ref="I24:J24" si="47">1-I11/I5</f>
        <v>#DIV/0!</v>
      </c>
      <c r="J24" s="38" t="e">
        <f t="shared" si="47"/>
        <v>#DIV/0!</v>
      </c>
      <c r="M24" s="3">
        <f t="shared" ref="M24:X24" si="48">1-M11/M5</f>
        <v>0.22322093507313789</v>
      </c>
      <c r="N24" s="3">
        <f t="shared" si="48"/>
        <v>0.24458267152363655</v>
      </c>
      <c r="O24" s="3">
        <f t="shared" si="48"/>
        <v>0.23528631394011723</v>
      </c>
      <c r="P24" s="3">
        <f t="shared" si="48"/>
        <v>0.20198476716448244</v>
      </c>
      <c r="Q24" s="3">
        <f t="shared" si="48"/>
        <v>0.20734368403678427</v>
      </c>
      <c r="R24" s="3">
        <f t="shared" si="48"/>
        <v>0.25214619179438835</v>
      </c>
      <c r="S24" s="3">
        <f t="shared" si="48"/>
        <v>0.25337912551938468</v>
      </c>
      <c r="T24" s="3">
        <f t="shared" si="48"/>
        <v>0.23963232121082345</v>
      </c>
      <c r="U24" s="3">
        <f t="shared" si="48"/>
        <v>0.25630968766096129</v>
      </c>
      <c r="V24" s="3">
        <f t="shared" si="48"/>
        <v>0.27471557391618662</v>
      </c>
      <c r="W24" s="3">
        <f t="shared" si="48"/>
        <v>0.26288700247739849</v>
      </c>
      <c r="X24" s="38">
        <f t="shared" si="48"/>
        <v>0.25366567050295652</v>
      </c>
      <c r="Y24" s="38">
        <f t="shared" ref="Y24" si="49">1-Y11/Y5</f>
        <v>0.27457133043753756</v>
      </c>
      <c r="Z24" s="38">
        <f t="shared" ref="Z24:AB24" si="50">1-Z11/Z5</f>
        <v>0.2890569055977279</v>
      </c>
      <c r="AA24" s="38">
        <f t="shared" si="50"/>
        <v>0.25493525144832285</v>
      </c>
      <c r="AB24" s="38">
        <f t="shared" si="50"/>
        <v>0.24751626535156757</v>
      </c>
      <c r="AC24" s="6">
        <f t="shared" ref="AC24" si="51">1-AC11/AC5</f>
        <v>0.26210632594766448</v>
      </c>
    </row>
    <row r="25" spans="2:31" x14ac:dyDescent="0.25">
      <c r="B25" t="s">
        <v>33</v>
      </c>
      <c r="C25" s="4">
        <f>C20/C5</f>
        <v>6.2680786034721242E-2</v>
      </c>
      <c r="D25" s="4">
        <f>D20/D5</f>
        <v>5.9320753783773439E-2</v>
      </c>
      <c r="E25" s="4">
        <f>E20/E5</f>
        <v>8.6521627425563324E-2</v>
      </c>
      <c r="F25" s="4">
        <f>F20/F5</f>
        <v>0.10412706846784331</v>
      </c>
      <c r="G25" s="138">
        <f>G20/G5</f>
        <v>0.12447130160320716</v>
      </c>
      <c r="H25" s="7">
        <f t="shared" ref="H25:J25" si="52">H20/H5</f>
        <v>0.1355957161543461</v>
      </c>
      <c r="I25" s="138" t="e">
        <f t="shared" si="52"/>
        <v>#DIV/0!</v>
      </c>
      <c r="J25" s="138" t="e">
        <f t="shared" si="52"/>
        <v>#DIV/0!</v>
      </c>
      <c r="M25" s="4">
        <f t="shared" ref="M25:X25" si="53">M20/M5</f>
        <v>7.2980491796218933E-2</v>
      </c>
      <c r="N25" s="4">
        <f t="shared" si="53"/>
        <v>9.9323765229548819E-2</v>
      </c>
      <c r="O25" s="4">
        <f t="shared" si="53"/>
        <v>0.10471363483864031</v>
      </c>
      <c r="P25" s="4">
        <f t="shared" si="53"/>
        <v>0.23106466125990974</v>
      </c>
      <c r="Q25" s="4">
        <f t="shared" si="53"/>
        <v>7.8342462085611922E-2</v>
      </c>
      <c r="R25" s="4">
        <f t="shared" si="53"/>
        <v>0.11744337401545807</v>
      </c>
      <c r="S25" s="4">
        <f t="shared" si="53"/>
        <v>0.11581879806771987</v>
      </c>
      <c r="T25" s="4">
        <f t="shared" si="53"/>
        <v>0.36163778851590794</v>
      </c>
      <c r="U25" s="4">
        <f t="shared" si="53"/>
        <v>0.12313031436556905</v>
      </c>
      <c r="V25" s="4">
        <f t="shared" si="53"/>
        <v>0.13594316210308505</v>
      </c>
      <c r="W25" s="4">
        <f t="shared" si="53"/>
        <v>0.12670857153953086</v>
      </c>
      <c r="X25" s="4">
        <f t="shared" si="53"/>
        <v>0.42345329687798033</v>
      </c>
      <c r="Y25" s="4">
        <f t="shared" ref="Y25" si="54">Y20/Y5</f>
        <v>0.13297824303957897</v>
      </c>
      <c r="Z25" s="4">
        <f t="shared" ref="Z25:AB25" si="55">Z20/Z5</f>
        <v>0.15326372961440815</v>
      </c>
      <c r="AA25" s="138">
        <f t="shared" si="55"/>
        <v>0.13867100805562471</v>
      </c>
      <c r="AB25" s="4">
        <f t="shared" si="55"/>
        <v>0.45127001889423707</v>
      </c>
      <c r="AC25" s="7">
        <f t="shared" ref="AC25" si="56">AC20/AC5</f>
        <v>0.13445738514141206</v>
      </c>
    </row>
    <row r="26" spans="2:31" x14ac:dyDescent="0.25">
      <c r="B26" t="s">
        <v>205</v>
      </c>
      <c r="C26" s="4">
        <f>-C19/C18</f>
        <v>0.23593833531536071</v>
      </c>
      <c r="D26" s="4">
        <f>-D19/D18</f>
        <v>-0.21153268629619074</v>
      </c>
      <c r="E26" s="4">
        <f>-E19/E18</f>
        <v>0.1965874430799632</v>
      </c>
      <c r="F26" s="4">
        <f>-F19/F18</f>
        <v>0.23903731683722218</v>
      </c>
      <c r="G26" s="138">
        <f>-G19/G18</f>
        <v>0.24175720423127123</v>
      </c>
      <c r="H26" s="7">
        <f t="shared" ref="H26:J26" si="57">-H19/H18</f>
        <v>0.23684851982111538</v>
      </c>
      <c r="I26" s="138">
        <f t="shared" si="57"/>
        <v>-0.24</v>
      </c>
      <c r="J26" s="138" t="e">
        <f t="shared" si="57"/>
        <v>#DIV/0!</v>
      </c>
      <c r="M26" s="4">
        <f>-M19/M18</f>
        <v>-0.20199781508595252</v>
      </c>
      <c r="N26" s="4">
        <f t="shared" ref="N26:S26" si="58">-N19/N18</f>
        <v>-0.23704419261616405</v>
      </c>
      <c r="O26" s="4">
        <f t="shared" si="58"/>
        <v>-0.14660577573323755</v>
      </c>
      <c r="P26" s="4">
        <f t="shared" si="58"/>
        <v>1.7037222709612658</v>
      </c>
      <c r="Q26" s="4">
        <f t="shared" si="58"/>
        <v>-0.16690876173634772</v>
      </c>
      <c r="R26" s="4">
        <f t="shared" si="58"/>
        <v>-0.25340494585978113</v>
      </c>
      <c r="S26" s="4">
        <f t="shared" si="58"/>
        <v>-0.2436339034900652</v>
      </c>
      <c r="T26" s="4">
        <f t="shared" ref="T26:Z26" si="59">T19/T18</f>
        <v>-1.599268922963331</v>
      </c>
      <c r="U26" s="4">
        <f t="shared" si="59"/>
        <v>0.2254942837035761</v>
      </c>
      <c r="V26" s="4">
        <f t="shared" si="59"/>
        <v>0.23743520195576315</v>
      </c>
      <c r="W26" s="4">
        <f t="shared" si="59"/>
        <v>0.24223282415046121</v>
      </c>
      <c r="X26" s="4">
        <f t="shared" si="59"/>
        <v>-1.7872443387663424</v>
      </c>
      <c r="Y26" s="4">
        <f t="shared" si="59"/>
        <v>0.22005357577020579</v>
      </c>
      <c r="Z26" s="4">
        <f t="shared" si="59"/>
        <v>0.2504350944376999</v>
      </c>
      <c r="AA26" s="138">
        <f t="shared" ref="AA26:AB26" si="60">-AA19/AA18</f>
        <v>-0.22917524768039038</v>
      </c>
      <c r="AB26" s="4">
        <f t="shared" si="60"/>
        <v>1.9241921488873779</v>
      </c>
      <c r="AC26" s="7">
        <f t="shared" ref="AC26" si="61">-AC19/AC18</f>
        <v>-0.22911926748194905</v>
      </c>
    </row>
    <row r="27" spans="2:31" x14ac:dyDescent="0.25">
      <c r="B27" t="s">
        <v>34</v>
      </c>
      <c r="C27" s="3"/>
      <c r="D27" s="3">
        <f>D5/C5-1</f>
        <v>7.1292283055415906E-2</v>
      </c>
      <c r="E27" s="3">
        <f>E5/D5-1</f>
        <v>0.26107310823017738</v>
      </c>
      <c r="F27" s="38">
        <f>F5/E5-1</f>
        <v>0.14410788517543449</v>
      </c>
      <c r="G27" s="38">
        <f>G5/F5-1</f>
        <v>0.14325962412845361</v>
      </c>
      <c r="H27" s="6">
        <f t="shared" ref="H27:J27" si="62">H5/G5-1</f>
        <v>0.14609555100672633</v>
      </c>
      <c r="I27" s="38">
        <f t="shared" si="62"/>
        <v>-1</v>
      </c>
      <c r="J27" s="38" t="e">
        <f t="shared" si="62"/>
        <v>#DIV/0!</v>
      </c>
      <c r="M27" s="4"/>
      <c r="N27" s="4"/>
      <c r="O27" s="4"/>
      <c r="P27" s="4"/>
      <c r="Q27" s="4">
        <f t="shared" ref="Q27:X27" si="63">Q5/M5-1</f>
        <v>0.1601791481848327</v>
      </c>
      <c r="R27" s="4">
        <f t="shared" si="63"/>
        <v>0.16950835333293179</v>
      </c>
      <c r="S27" s="4">
        <f t="shared" si="63"/>
        <v>0.13720122008999547</v>
      </c>
      <c r="T27" s="4">
        <f t="shared" si="63"/>
        <v>0.11219131780399527</v>
      </c>
      <c r="U27" s="4">
        <f>U5/Q5-1</f>
        <v>0.17225156257810403</v>
      </c>
      <c r="V27" s="4">
        <f t="shared" si="63"/>
        <v>0.13620236213250658</v>
      </c>
      <c r="W27" s="4">
        <f t="shared" si="63"/>
        <v>0.11340232188904054</v>
      </c>
      <c r="X27" s="4">
        <f t="shared" si="63"/>
        <v>0.15395815553432701</v>
      </c>
      <c r="Y27" s="4">
        <f t="shared" ref="Y27" si="64">Y5/U5-1</f>
        <v>0.14070371277305393</v>
      </c>
      <c r="Z27" s="4">
        <f t="shared" ref="Z27" si="65">Z5/V5-1</f>
        <v>0.18224742236065605</v>
      </c>
      <c r="AA27" s="138">
        <f t="shared" ref="AA27" si="66">AA5/W5-1</f>
        <v>0.13011115120544603</v>
      </c>
      <c r="AB27" s="4">
        <f t="shared" ref="AB27:AC27" si="67">AB5/X5-1</f>
        <v>0.13074330768741693</v>
      </c>
      <c r="AC27" s="7">
        <f t="shared" si="67"/>
        <v>6.4180146329475329E-2</v>
      </c>
    </row>
    <row r="28" spans="2:31" x14ac:dyDescent="0.25">
      <c r="B28" t="s">
        <v>131</v>
      </c>
      <c r="C28" s="4">
        <f>C12/C5</f>
        <v>8.0831037119101876E-2</v>
      </c>
      <c r="D28" s="4">
        <f>D12/D5</f>
        <v>7.7914706229319952E-2</v>
      </c>
      <c r="E28" s="4">
        <f>E12/E5</f>
        <v>8.0409314301288948E-2</v>
      </c>
      <c r="F28" s="4">
        <f>F12/F5</f>
        <v>6.5340328712726353E-2</v>
      </c>
      <c r="G28" s="138">
        <f>G12/G5</f>
        <v>6.4182184759608046E-2</v>
      </c>
      <c r="H28" s="7">
        <f t="shared" ref="H28:J28" si="68">H12/H5</f>
        <v>6.1648582494398682E-2</v>
      </c>
      <c r="I28" s="138"/>
      <c r="J28" s="138"/>
      <c r="M28" s="4">
        <f t="shared" ref="M28:X28" si="69">M12/M5</f>
        <v>8.9059041384953283E-2</v>
      </c>
      <c r="N28" s="4">
        <f t="shared" si="69"/>
        <v>7.716833162663049E-2</v>
      </c>
      <c r="O28" s="4">
        <f t="shared" si="69"/>
        <v>7.4747159141839312E-2</v>
      </c>
      <c r="P28" s="4">
        <f t="shared" si="69"/>
        <v>8.1492558780761087E-2</v>
      </c>
      <c r="Q28" s="4">
        <f t="shared" si="69"/>
        <v>7.2951821271452805E-2</v>
      </c>
      <c r="R28" s="4">
        <f t="shared" si="69"/>
        <v>6.3623331084845108E-2</v>
      </c>
      <c r="S28" s="4">
        <f t="shared" si="69"/>
        <v>6.3461664058013442E-2</v>
      </c>
      <c r="T28" s="4">
        <f t="shared" si="69"/>
        <v>6.1943071605554269E-2</v>
      </c>
      <c r="U28" s="4">
        <f t="shared" si="69"/>
        <v>6.2628241393577588E-2</v>
      </c>
      <c r="V28" s="4">
        <f t="shared" si="69"/>
        <v>6.2229973663920135E-2</v>
      </c>
      <c r="W28" s="4">
        <f t="shared" si="69"/>
        <v>6.4524415562139656E-2</v>
      </c>
      <c r="X28" s="4">
        <f t="shared" si="69"/>
        <v>6.725972849240161E-2</v>
      </c>
      <c r="Y28" s="4">
        <f t="shared" ref="Y28" si="70">Y12/Y5</f>
        <v>7.573520049980606E-2</v>
      </c>
      <c r="Z28" s="4">
        <f t="shared" ref="Z28:AB28" si="71">Z12/Z5</f>
        <v>5.8870202551732739E-2</v>
      </c>
      <c r="AA28" s="138">
        <f t="shared" si="71"/>
        <v>4.5323270245735216E-2</v>
      </c>
      <c r="AB28" s="4">
        <f t="shared" si="71"/>
        <v>6.7203877817265695E-2</v>
      </c>
      <c r="AC28" s="7">
        <f t="shared" ref="AC28" si="72">AC12/AC5</f>
        <v>6.0093146585709148E-2</v>
      </c>
    </row>
    <row r="29" spans="2:31" x14ac:dyDescent="0.25">
      <c r="B29" t="s">
        <v>206</v>
      </c>
      <c r="C29" s="4">
        <f>C13/C5</f>
        <v>3.8088783608816387E-2</v>
      </c>
      <c r="D29" s="4">
        <f>D13/D5</f>
        <v>3.9857742344811729E-2</v>
      </c>
      <c r="E29" s="4">
        <f>E13/E5</f>
        <v>3.3742538983055792E-2</v>
      </c>
      <c r="F29" s="4">
        <f>F13/F5</f>
        <v>3.3218015039864955E-2</v>
      </c>
      <c r="G29" s="138">
        <f>G13/G5</f>
        <v>3.2354675495451672E-2</v>
      </c>
      <c r="H29" s="7">
        <f t="shared" ref="H29:J29" si="73">H13/H5</f>
        <v>2.9612369897328523E-2</v>
      </c>
      <c r="I29" s="138"/>
      <c r="J29" s="138"/>
      <c r="M29" s="4">
        <f t="shared" ref="M29:X29" si="74">M13/M5</f>
        <v>3.6244204240414565E-2</v>
      </c>
      <c r="N29" s="4">
        <f t="shared" si="74"/>
        <v>3.2803568541292169E-2</v>
      </c>
      <c r="O29" s="4">
        <f t="shared" si="74"/>
        <v>3.2367215331542298E-2</v>
      </c>
      <c r="P29" s="4">
        <f t="shared" si="74"/>
        <v>3.3796228054918998E-2</v>
      </c>
      <c r="Q29" s="4">
        <f t="shared" si="74"/>
        <v>3.5468258717104698E-2</v>
      </c>
      <c r="R29" s="4">
        <f t="shared" si="74"/>
        <v>3.1505792831554504E-2</v>
      </c>
      <c r="S29" s="4">
        <f t="shared" si="74"/>
        <v>3.2166833695542019E-2</v>
      </c>
      <c r="T29" s="4">
        <f t="shared" si="74"/>
        <v>3.3941132688770366E-2</v>
      </c>
      <c r="U29" s="4">
        <f t="shared" si="74"/>
        <v>3.2333718937084664E-2</v>
      </c>
      <c r="V29" s="4">
        <f t="shared" si="74"/>
        <v>3.1299096827144574E-2</v>
      </c>
      <c r="W29" s="4">
        <f t="shared" si="74"/>
        <v>3.1774940249552172E-2</v>
      </c>
      <c r="X29" s="4">
        <f t="shared" si="74"/>
        <v>3.3998855471482174E-2</v>
      </c>
      <c r="Y29" s="4">
        <f t="shared" ref="Y29" si="75">Y13/Y5</f>
        <v>3.0809653244742115E-2</v>
      </c>
      <c r="Z29" s="4">
        <f t="shared" ref="Z29:AB29" si="76">Z13/Z5</f>
        <v>2.810585658082073E-2</v>
      </c>
      <c r="AA29" s="138">
        <f t="shared" si="76"/>
        <v>3.0193916328032602E-2</v>
      </c>
      <c r="AB29" s="4">
        <f t="shared" si="76"/>
        <v>2.9478665257096578E-2</v>
      </c>
      <c r="AC29" s="7">
        <f t="shared" ref="AC29" si="77">AC13/AC5</f>
        <v>3.0331591689496541E-2</v>
      </c>
    </row>
    <row r="30" spans="2:31" x14ac:dyDescent="0.25">
      <c r="B30" t="s">
        <v>207</v>
      </c>
      <c r="C30" s="4">
        <f>C14/C5</f>
        <v>1.988411435048419E-3</v>
      </c>
      <c r="D30" s="4">
        <f>D14/D5</f>
        <v>2.5924726558048498E-3</v>
      </c>
      <c r="E30" s="4">
        <f>E14/E5</f>
        <v>2.817520621603562E-3</v>
      </c>
      <c r="F30" s="4">
        <f>F14/F5</f>
        <v>3.4234153269871209E-3</v>
      </c>
      <c r="G30" s="138">
        <f>G14/G5</f>
        <v>3.7411176187483975E-3</v>
      </c>
      <c r="H30" s="7">
        <f t="shared" ref="H30:J30" si="78">H14/H5</f>
        <v>3.7031593039082268E-3</v>
      </c>
      <c r="I30" s="138"/>
      <c r="J30" s="138"/>
      <c r="M30" s="4">
        <f t="shared" ref="M30:X30" si="79">M15/M5</f>
        <v>3.254525357793951E-3</v>
      </c>
      <c r="N30" s="4">
        <f t="shared" si="79"/>
        <v>2.2541159015036952E-3</v>
      </c>
      <c r="O30" s="4">
        <f t="shared" si="79"/>
        <v>2.3858854744239532E-3</v>
      </c>
      <c r="P30" s="4">
        <f t="shared" si="79"/>
        <v>2.3966749514059988E-3</v>
      </c>
      <c r="Q30" s="4">
        <f t="shared" si="79"/>
        <v>2.1330941892237663E-3</v>
      </c>
      <c r="R30" s="4">
        <f t="shared" si="79"/>
        <v>2.1149042238897881E-3</v>
      </c>
      <c r="S30" s="4">
        <f t="shared" si="79"/>
        <v>2.8659902935579407E-3</v>
      </c>
      <c r="T30" s="4">
        <f t="shared" si="79"/>
        <v>2.6529407745302996E-3</v>
      </c>
      <c r="U30" s="4">
        <f t="shared" si="79"/>
        <v>3.529963100254161E-3</v>
      </c>
      <c r="V30" s="4">
        <f t="shared" si="79"/>
        <v>6.4577674336856071E-3</v>
      </c>
      <c r="W30" s="4">
        <f t="shared" si="79"/>
        <v>2.9292687386627868E-3</v>
      </c>
      <c r="X30" s="4">
        <f t="shared" si="79"/>
        <v>2.5942646404272908E-3</v>
      </c>
      <c r="Y30" s="4">
        <f t="shared" ref="Y30" si="80">Y15/Y5</f>
        <v>2.0278712940180205E-3</v>
      </c>
      <c r="Z30" s="4">
        <f t="shared" ref="Z30:AB30" si="81">Z15/Z5</f>
        <v>1.938033383819069E-3</v>
      </c>
      <c r="AA30" s="138">
        <f t="shared" si="81"/>
        <v>5.4324636236851975E-3</v>
      </c>
      <c r="AB30" s="4">
        <f t="shared" si="81"/>
        <v>1.8697422286202773E-4</v>
      </c>
      <c r="AC30" s="7">
        <f t="shared" ref="AC30" si="82">AC15/AC5</f>
        <v>2.1452025265254917E-3</v>
      </c>
    </row>
    <row r="31" spans="2:31" x14ac:dyDescent="0.25">
      <c r="B31" t="s">
        <v>208</v>
      </c>
      <c r="C31" s="4"/>
      <c r="D31" s="4">
        <f t="shared" ref="D31:G32" si="83">D3/C3-1</f>
        <v>6.4647846192687819E-2</v>
      </c>
      <c r="E31" s="4">
        <f t="shared" si="83"/>
        <v>0.25954097131260712</v>
      </c>
      <c r="F31" s="4">
        <f t="shared" si="83"/>
        <v>0.14762063190468133</v>
      </c>
      <c r="G31" s="138">
        <f t="shared" si="83"/>
        <v>0.14560912063459663</v>
      </c>
      <c r="H31" s="7">
        <f t="shared" ref="H31:H32" si="84">H3/G3-1</f>
        <v>0.14720948041864834</v>
      </c>
      <c r="I31" s="138">
        <f t="shared" ref="I31:I32" si="85">I3/H3-1</f>
        <v>-1</v>
      </c>
      <c r="J31" s="138" t="e">
        <f t="shared" ref="J31:J32" si="86">J3/I3-1</f>
        <v>#DIV/0!</v>
      </c>
      <c r="M31" s="4"/>
      <c r="N31" s="4"/>
      <c r="O31" s="4"/>
      <c r="P31" s="4"/>
      <c r="Q31" s="4">
        <f t="shared" ref="Q31:X31" si="87">Q3/M3-1</f>
        <v>0.16489956235176195</v>
      </c>
      <c r="R31" s="4">
        <f t="shared" si="87"/>
        <v>0.17301971525090076</v>
      </c>
      <c r="S31" s="4">
        <f t="shared" si="87"/>
        <v>0.1396841972894971</v>
      </c>
      <c r="T31" s="4">
        <f t="shared" si="87"/>
        <v>0.11575818356660972</v>
      </c>
      <c r="U31" s="4">
        <f t="shared" si="87"/>
        <v>0.17611843382245529</v>
      </c>
      <c r="V31" s="4">
        <f t="shared" si="87"/>
        <v>0.13895782656163203</v>
      </c>
      <c r="W31" s="4">
        <f t="shared" si="87"/>
        <v>0.11519722694448098</v>
      </c>
      <c r="X31" s="4">
        <f t="shared" si="87"/>
        <v>0.15511757205831755</v>
      </c>
      <c r="Y31" s="4">
        <f>Y3/U3-1</f>
        <v>0.14182761529198751</v>
      </c>
      <c r="Z31" s="4">
        <f t="shared" ref="Z31:AC31" si="88">Z3/V3-1</f>
        <v>0.18314408476606081</v>
      </c>
      <c r="AA31" s="138">
        <f t="shared" si="88"/>
        <v>0.13110337417280427</v>
      </c>
      <c r="AB31" s="4">
        <f t="shared" si="88"/>
        <v>0.13219209567097057</v>
      </c>
      <c r="AC31" s="7">
        <f t="shared" si="88"/>
        <v>6.5333381512095334E-2</v>
      </c>
    </row>
    <row r="32" spans="2:31" x14ac:dyDescent="0.25">
      <c r="B32" t="s">
        <v>209</v>
      </c>
      <c r="C32" s="4"/>
      <c r="D32" s="4">
        <f t="shared" si="83"/>
        <v>1.5298622350294084</v>
      </c>
      <c r="E32" s="4">
        <f t="shared" si="83"/>
        <v>0.4026119926976548</v>
      </c>
      <c r="F32" s="4">
        <f t="shared" si="83"/>
        <v>-0.14729898099942151</v>
      </c>
      <c r="G32" s="138">
        <f t="shared" si="83"/>
        <v>-0.11905911207942477</v>
      </c>
      <c r="H32" s="7">
        <f t="shared" si="84"/>
        <v>-1.5638652350981275E-2</v>
      </c>
      <c r="I32" s="138">
        <f t="shared" si="85"/>
        <v>-1</v>
      </c>
      <c r="J32" s="138" t="e">
        <f t="shared" si="86"/>
        <v>#DIV/0!</v>
      </c>
      <c r="M32" s="4"/>
      <c r="N32" s="4"/>
      <c r="O32" s="4"/>
      <c r="P32" s="4"/>
      <c r="Q32" s="4">
        <f t="shared" ref="Q32:X32" si="89">Q4/M4-1</f>
        <v>-0.15641977721321099</v>
      </c>
      <c r="R32" s="4">
        <f t="shared" si="89"/>
        <v>-0.11375307469900309</v>
      </c>
      <c r="S32" s="4">
        <f t="shared" si="89"/>
        <v>-0.10383803878227671</v>
      </c>
      <c r="T32" s="4">
        <f t="shared" si="89"/>
        <v>-0.21368004522328954</v>
      </c>
      <c r="U32" s="4">
        <f t="shared" si="89"/>
        <v>-0.18588704072649753</v>
      </c>
      <c r="V32" s="4">
        <f t="shared" si="89"/>
        <v>-0.15800749866095332</v>
      </c>
      <c r="W32" s="4">
        <f t="shared" si="89"/>
        <v>-0.10818992095969493</v>
      </c>
      <c r="X32" s="4">
        <f t="shared" si="89"/>
        <v>3.654445243230553E-3</v>
      </c>
      <c r="Y32" s="4">
        <f>Y4/U4-1</f>
        <v>-9.6750327243755319E-3</v>
      </c>
      <c r="Z32" s="4">
        <f t="shared" ref="Z32:AC32" si="90">Z4/V4-1</f>
        <v>5.2741151977793166E-2</v>
      </c>
      <c r="AA32" s="138">
        <f t="shared" si="90"/>
        <v>-2.3068703249732869E-2</v>
      </c>
      <c r="AB32" s="4">
        <f t="shared" si="90"/>
        <v>-8.5417537157524648E-2</v>
      </c>
      <c r="AC32" s="7">
        <f t="shared" si="90"/>
        <v>-0.11372909602896386</v>
      </c>
    </row>
    <row r="33" spans="2:32" x14ac:dyDescent="0.25">
      <c r="B33" t="s">
        <v>224</v>
      </c>
      <c r="C33" s="3"/>
      <c r="D33" s="3">
        <f>-(D22/C22-1)</f>
        <v>-9.5479648522811544E-3</v>
      </c>
      <c r="E33" s="3">
        <f>(E22/D22-1)</f>
        <v>0.85789265924707614</v>
      </c>
      <c r="F33" s="38">
        <f>F22/E22-1</f>
        <v>0.38034589872074931</v>
      </c>
      <c r="G33" s="38">
        <f>G20/F20-1</f>
        <v>0.36662844330058375</v>
      </c>
      <c r="H33" s="6">
        <f>H22/G22-1</f>
        <v>0.25302733229602725</v>
      </c>
      <c r="I33" s="38">
        <f t="shared" ref="H33:J33" si="91">I20/H20-1</f>
        <v>-0.95554425693072842</v>
      </c>
      <c r="J33" s="38">
        <f t="shared" si="91"/>
        <v>-1</v>
      </c>
      <c r="M33" s="4"/>
      <c r="N33" s="4"/>
      <c r="O33" s="4"/>
      <c r="P33" s="4"/>
      <c r="Q33" s="4">
        <f t="shared" ref="Q33:X33" si="92">Q20/M20-1</f>
        <v>0.24541899749018681</v>
      </c>
      <c r="R33" s="4">
        <f t="shared" si="92"/>
        <v>0.38286145956355733</v>
      </c>
      <c r="S33" s="4">
        <f t="shared" si="92"/>
        <v>0.25780447479382018</v>
      </c>
      <c r="T33" s="4">
        <f t="shared" si="92"/>
        <v>0.74068334977805028</v>
      </c>
      <c r="U33" s="4">
        <f t="shared" si="92"/>
        <v>0.84241980112953807</v>
      </c>
      <c r="V33" s="4">
        <f>V20/R20-1</f>
        <v>0.31517800124643358</v>
      </c>
      <c r="W33" s="4">
        <f t="shared" si="92"/>
        <v>0.21808911946114673</v>
      </c>
      <c r="X33" s="4">
        <f t="shared" si="92"/>
        <v>0.35120665189763245</v>
      </c>
      <c r="Y33" s="4">
        <f t="shared" ref="Y33" si="93">Y20/U20-1</f>
        <v>0.23193688195197204</v>
      </c>
      <c r="Z33" s="4">
        <f t="shared" ref="Z33" si="94">Z20/V20-1</f>
        <v>0.33287799455933498</v>
      </c>
      <c r="AA33" s="138">
        <f t="shared" ref="AA33" si="95">AA20/W20-1</f>
        <v>0.23680387718418716</v>
      </c>
      <c r="AB33" s="4">
        <f t="shared" ref="AB33:AC33" si="96">AB20/X20-1</f>
        <v>0.20502203569256694</v>
      </c>
      <c r="AC33" s="7">
        <f t="shared" si="96"/>
        <v>7.6017222999997358E-2</v>
      </c>
    </row>
    <row r="36" spans="2:32" s="1" customFormat="1" x14ac:dyDescent="0.25">
      <c r="B36" s="1" t="s">
        <v>41</v>
      </c>
      <c r="C36" s="11">
        <f>C37+C42</f>
        <v>0</v>
      </c>
      <c r="D36" s="11">
        <f>D37+D42</f>
        <v>951.60299999999995</v>
      </c>
      <c r="E36" s="11">
        <f>E37+E42</f>
        <v>1076.319</v>
      </c>
      <c r="F36" s="11">
        <f>F37+F42</f>
        <v>899.13599999999997</v>
      </c>
      <c r="G36" s="11">
        <f t="shared" ref="G36:J36" si="97">G37+G42</f>
        <v>1295.4470000000001</v>
      </c>
      <c r="H36" s="14">
        <f t="shared" si="97"/>
        <v>1422.915</v>
      </c>
      <c r="I36" s="11">
        <f t="shared" si="97"/>
        <v>0</v>
      </c>
      <c r="J36" s="11">
        <f t="shared" si="97"/>
        <v>0</v>
      </c>
      <c r="M36" s="11">
        <f>M37+M42</f>
        <v>0</v>
      </c>
      <c r="N36" s="11">
        <f t="shared" ref="N36:Y36" si="98">N37+N42</f>
        <v>0</v>
      </c>
      <c r="O36" s="11">
        <f t="shared" si="98"/>
        <v>0</v>
      </c>
      <c r="P36" s="11">
        <f t="shared" si="98"/>
        <v>1076.319</v>
      </c>
      <c r="Q36" s="11">
        <f t="shared" si="98"/>
        <v>856.24200000000008</v>
      </c>
      <c r="R36" s="11">
        <f t="shared" si="98"/>
        <v>761.61699999999996</v>
      </c>
      <c r="S36" s="11">
        <f t="shared" si="98"/>
        <v>783.90100000000007</v>
      </c>
      <c r="T36" s="11">
        <f t="shared" si="98"/>
        <v>899.13599999999997</v>
      </c>
      <c r="U36" s="11">
        <f t="shared" si="98"/>
        <v>1062.585</v>
      </c>
      <c r="V36" s="11">
        <f t="shared" si="98"/>
        <v>1356.008</v>
      </c>
      <c r="W36" s="11">
        <f t="shared" si="98"/>
        <v>1454.0059999999999</v>
      </c>
      <c r="X36" s="11">
        <f t="shared" si="98"/>
        <v>1295.4470000000001</v>
      </c>
      <c r="Y36" s="11">
        <f t="shared" si="98"/>
        <v>1419.8679999999999</v>
      </c>
      <c r="Z36" s="11">
        <f t="shared" ref="Z36:AB36" si="99">Z37+Z42</f>
        <v>1489.8150000000001</v>
      </c>
      <c r="AA36" s="134">
        <f t="shared" si="99"/>
        <v>1367.223</v>
      </c>
      <c r="AB36" s="134">
        <f t="shared" ref="AB36:AF36" si="100">AB37+AB42</f>
        <v>1422.915</v>
      </c>
      <c r="AC36" s="14">
        <f t="shared" si="100"/>
        <v>1414.722</v>
      </c>
      <c r="AD36" s="134">
        <f t="shared" si="100"/>
        <v>0</v>
      </c>
      <c r="AE36" s="134">
        <f t="shared" si="100"/>
        <v>0</v>
      </c>
      <c r="AF36" s="134">
        <f t="shared" si="100"/>
        <v>0</v>
      </c>
    </row>
    <row r="37" spans="2:32" x14ac:dyDescent="0.25">
      <c r="B37" t="s">
        <v>25</v>
      </c>
      <c r="C37" s="10"/>
      <c r="D37" s="10">
        <v>607.98699999999997</v>
      </c>
      <c r="E37" s="10">
        <v>815.37400000000002</v>
      </c>
      <c r="F37" s="10">
        <v>384</v>
      </c>
      <c r="G37" s="133">
        <v>560.60900000000004</v>
      </c>
      <c r="H37" s="15">
        <v>748.53700000000003</v>
      </c>
      <c r="I37" s="133"/>
      <c r="J37" s="133"/>
      <c r="M37" s="10"/>
      <c r="N37" s="10"/>
      <c r="O37" s="10"/>
      <c r="P37" s="10">
        <f>E37</f>
        <v>815.37400000000002</v>
      </c>
      <c r="Q37" s="10">
        <v>615.86300000000006</v>
      </c>
      <c r="R37" s="10">
        <v>520.93299999999999</v>
      </c>
      <c r="S37" s="10">
        <v>366.62299999999999</v>
      </c>
      <c r="T37" s="10">
        <f>F37</f>
        <v>384</v>
      </c>
      <c r="U37" s="10">
        <v>409.72699999999998</v>
      </c>
      <c r="V37" s="10">
        <v>504.86599999999999</v>
      </c>
      <c r="W37" s="10">
        <v>602.30700000000002</v>
      </c>
      <c r="X37" s="10">
        <f>G37</f>
        <v>560.60900000000004</v>
      </c>
      <c r="Y37" s="10">
        <v>727.39400000000001</v>
      </c>
      <c r="Z37" s="10">
        <v>806.52800000000002</v>
      </c>
      <c r="AA37" s="133">
        <v>698.54700000000003</v>
      </c>
      <c r="AB37" s="133">
        <f>H37</f>
        <v>748.53700000000003</v>
      </c>
      <c r="AC37" s="15">
        <v>725.59699999999998</v>
      </c>
      <c r="AD37" s="133"/>
      <c r="AE37" s="133"/>
      <c r="AF37" s="133"/>
    </row>
    <row r="38" spans="2:32" x14ac:dyDescent="0.25">
      <c r="B38" t="s">
        <v>26</v>
      </c>
      <c r="C38" s="10"/>
      <c r="D38" s="10">
        <v>104.5</v>
      </c>
      <c r="E38" s="10">
        <v>99.599000000000004</v>
      </c>
      <c r="F38" s="10">
        <v>106.88</v>
      </c>
      <c r="G38" s="133">
        <v>115.535</v>
      </c>
      <c r="H38" s="15">
        <v>143.96299999999999</v>
      </c>
      <c r="I38" s="133"/>
      <c r="J38" s="133"/>
      <c r="M38" s="10"/>
      <c r="N38" s="10"/>
      <c r="O38" s="10"/>
      <c r="P38" s="10">
        <f t="shared" ref="P38:P42" si="101">E38</f>
        <v>99.599000000000004</v>
      </c>
      <c r="Q38" s="10">
        <v>89.295000000000002</v>
      </c>
      <c r="R38" s="10">
        <v>83.635999999999996</v>
      </c>
      <c r="S38" s="10">
        <v>71.275999999999996</v>
      </c>
      <c r="T38" s="10">
        <f t="shared" ref="T38:T42" si="102">F38</f>
        <v>106.88</v>
      </c>
      <c r="U38" s="10">
        <v>65.869</v>
      </c>
      <c r="V38" s="10">
        <v>60.984999999999999</v>
      </c>
      <c r="W38" s="10">
        <v>71.122</v>
      </c>
      <c r="X38" s="10">
        <f t="shared" ref="X38:X42" si="103">G38</f>
        <v>115.535</v>
      </c>
      <c r="Y38" s="10">
        <v>89.835999999999999</v>
      </c>
      <c r="Z38" s="10">
        <v>97.542000000000002</v>
      </c>
      <c r="AA38" s="133">
        <v>93.201999999999998</v>
      </c>
      <c r="AB38" s="133">
        <f t="shared" ref="AB38:AB42" si="104">H38</f>
        <v>143.96299999999999</v>
      </c>
      <c r="AC38" s="15">
        <v>101.59399999999999</v>
      </c>
      <c r="AD38" s="133"/>
      <c r="AE38" s="133"/>
      <c r="AF38" s="133"/>
    </row>
    <row r="39" spans="2:32" x14ac:dyDescent="0.25">
      <c r="B39" t="s">
        <v>193</v>
      </c>
      <c r="C39" s="10"/>
      <c r="D39" s="10">
        <v>26.445</v>
      </c>
      <c r="E39" s="10">
        <v>32.826000000000001</v>
      </c>
      <c r="F39" s="10">
        <v>35.667999999999999</v>
      </c>
      <c r="G39" s="133">
        <v>39.308999999999997</v>
      </c>
      <c r="H39" s="15">
        <v>48.942</v>
      </c>
      <c r="I39" s="133"/>
      <c r="J39" s="133"/>
      <c r="M39" s="10"/>
      <c r="N39" s="10"/>
      <c r="O39" s="10"/>
      <c r="P39" s="10">
        <f t="shared" si="101"/>
        <v>32.826000000000001</v>
      </c>
      <c r="Q39" s="10">
        <v>29.852</v>
      </c>
      <c r="R39" s="10">
        <v>29.456</v>
      </c>
      <c r="S39" s="10">
        <v>33.752000000000002</v>
      </c>
      <c r="T39" s="10">
        <f t="shared" si="102"/>
        <v>35.667999999999999</v>
      </c>
      <c r="U39" s="10">
        <v>34.598999999999997</v>
      </c>
      <c r="V39" s="10">
        <v>36.003999999999998</v>
      </c>
      <c r="W39" s="10">
        <v>40.177</v>
      </c>
      <c r="X39" s="10">
        <f t="shared" si="103"/>
        <v>39.308999999999997</v>
      </c>
      <c r="Y39" s="10">
        <v>37.947000000000003</v>
      </c>
      <c r="Z39" s="10">
        <v>35.56</v>
      </c>
      <c r="AA39" s="133">
        <v>49.847999999999999</v>
      </c>
      <c r="AB39" s="133">
        <f t="shared" si="104"/>
        <v>48.942</v>
      </c>
      <c r="AC39" s="15">
        <v>41.387</v>
      </c>
      <c r="AD39" s="133"/>
      <c r="AE39" s="133"/>
      <c r="AF39" s="133"/>
    </row>
    <row r="40" spans="2:32" x14ac:dyDescent="0.25">
      <c r="B40" t="s">
        <v>77</v>
      </c>
      <c r="C40" s="10"/>
      <c r="D40" s="10">
        <v>54.905999999999999</v>
      </c>
      <c r="E40" s="10">
        <v>78.756</v>
      </c>
      <c r="F40" s="10">
        <v>86.412000000000006</v>
      </c>
      <c r="G40" s="133">
        <v>117.462</v>
      </c>
      <c r="H40" s="15">
        <v>97.537999999999997</v>
      </c>
      <c r="I40" s="133"/>
      <c r="J40" s="133"/>
      <c r="M40" s="10"/>
      <c r="N40" s="10"/>
      <c r="O40" s="10"/>
      <c r="P40" s="10">
        <f t="shared" si="101"/>
        <v>78.756</v>
      </c>
      <c r="Q40" s="10">
        <v>70.403000000000006</v>
      </c>
      <c r="R40" s="10">
        <v>73.715999999999994</v>
      </c>
      <c r="S40" s="10">
        <v>76.438999999999993</v>
      </c>
      <c r="T40" s="10">
        <f t="shared" si="102"/>
        <v>86.412000000000006</v>
      </c>
      <c r="U40" s="10">
        <v>98.388999999999996</v>
      </c>
      <c r="V40" s="10">
        <v>103.422</v>
      </c>
      <c r="W40" s="10">
        <v>104.038</v>
      </c>
      <c r="X40" s="10">
        <f t="shared" si="103"/>
        <v>117.462</v>
      </c>
      <c r="Y40" s="10">
        <v>98.117999999999995</v>
      </c>
      <c r="Z40" s="10">
        <v>91.852000000000004</v>
      </c>
      <c r="AA40" s="133">
        <v>87.896000000000001</v>
      </c>
      <c r="AB40" s="133">
        <f t="shared" si="104"/>
        <v>97.537999999999997</v>
      </c>
      <c r="AC40" s="15">
        <v>103.94499999999999</v>
      </c>
      <c r="AD40" s="133"/>
      <c r="AE40" s="133"/>
      <c r="AF40" s="133"/>
    </row>
    <row r="41" spans="2:32" x14ac:dyDescent="0.25">
      <c r="B41" t="s">
        <v>194</v>
      </c>
      <c r="C41" s="10"/>
      <c r="D41" s="10">
        <v>282.78300000000002</v>
      </c>
      <c r="E41" s="10">
        <v>94.063999999999993</v>
      </c>
      <c r="F41" s="10">
        <v>47.741</v>
      </c>
      <c r="G41" s="133">
        <v>52.96</v>
      </c>
      <c r="H41" s="15">
        <v>67.228999999999999</v>
      </c>
      <c r="I41" s="133"/>
      <c r="J41" s="133"/>
      <c r="M41" s="10"/>
      <c r="N41" s="10"/>
      <c r="O41" s="10"/>
      <c r="P41" s="10">
        <f t="shared" si="101"/>
        <v>94.063999999999993</v>
      </c>
      <c r="Q41" s="10">
        <v>50.701000000000001</v>
      </c>
      <c r="R41" s="10">
        <v>97.873999999999995</v>
      </c>
      <c r="S41" s="10">
        <v>112.06399999999999</v>
      </c>
      <c r="T41" s="10">
        <f t="shared" si="102"/>
        <v>47.741</v>
      </c>
      <c r="U41" s="10">
        <v>0</v>
      </c>
      <c r="V41" s="10">
        <v>0</v>
      </c>
      <c r="W41" s="10">
        <v>0</v>
      </c>
      <c r="X41" s="10">
        <f t="shared" si="103"/>
        <v>52.96</v>
      </c>
      <c r="Y41" s="10">
        <v>0</v>
      </c>
      <c r="Z41" s="10">
        <v>71.528999999999996</v>
      </c>
      <c r="AA41" s="133">
        <v>82.087000000000003</v>
      </c>
      <c r="AB41" s="133">
        <f t="shared" si="104"/>
        <v>67.228999999999999</v>
      </c>
      <c r="AC41" s="15">
        <v>0</v>
      </c>
      <c r="AD41" s="133"/>
      <c r="AE41" s="133"/>
      <c r="AF41" s="133"/>
    </row>
    <row r="42" spans="2:32" x14ac:dyDescent="0.25">
      <c r="B42" t="s">
        <v>195</v>
      </c>
      <c r="C42" s="10"/>
      <c r="D42" s="10">
        <v>343.61599999999999</v>
      </c>
      <c r="E42" s="10">
        <v>260.94499999999999</v>
      </c>
      <c r="F42" s="10">
        <v>515.13599999999997</v>
      </c>
      <c r="G42" s="133">
        <v>734.83799999999997</v>
      </c>
      <c r="H42" s="15">
        <v>674.37800000000004</v>
      </c>
      <c r="I42" s="133"/>
      <c r="J42" s="133"/>
      <c r="M42" s="10"/>
      <c r="N42" s="10"/>
      <c r="O42" s="10"/>
      <c r="P42" s="10">
        <f t="shared" si="101"/>
        <v>260.94499999999999</v>
      </c>
      <c r="Q42" s="10">
        <v>240.37899999999999</v>
      </c>
      <c r="R42" s="10">
        <v>240.684</v>
      </c>
      <c r="S42" s="10">
        <v>417.27800000000002</v>
      </c>
      <c r="T42" s="10">
        <f t="shared" si="102"/>
        <v>515.13599999999997</v>
      </c>
      <c r="U42" s="10">
        <v>652.85799999999995</v>
      </c>
      <c r="V42" s="10">
        <v>851.14200000000005</v>
      </c>
      <c r="W42" s="10">
        <v>851.69899999999996</v>
      </c>
      <c r="X42" s="10">
        <f t="shared" si="103"/>
        <v>734.83799999999997</v>
      </c>
      <c r="Y42" s="10">
        <v>692.47400000000005</v>
      </c>
      <c r="Z42" s="10">
        <v>683.28700000000003</v>
      </c>
      <c r="AA42" s="133">
        <v>668.67600000000004</v>
      </c>
      <c r="AB42" s="133">
        <f t="shared" si="104"/>
        <v>674.37800000000004</v>
      </c>
      <c r="AC42" s="15">
        <v>689.125</v>
      </c>
      <c r="AD42" s="133"/>
      <c r="AE42" s="133"/>
      <c r="AF42" s="133"/>
    </row>
    <row r="43" spans="2:32" s="1" customFormat="1" x14ac:dyDescent="0.25">
      <c r="B43" s="1" t="s">
        <v>63</v>
      </c>
      <c r="C43" s="11">
        <f t="shared" ref="C43:D43" si="105">SUM(C37:C42)</f>
        <v>0</v>
      </c>
      <c r="D43" s="11">
        <f t="shared" si="105"/>
        <v>1420.2370000000001</v>
      </c>
      <c r="E43" s="11">
        <f>SUM(E37:E42)</f>
        <v>1381.5640000000001</v>
      </c>
      <c r="F43" s="11">
        <f t="shared" ref="F43:J43" si="106">SUM(F37:F42)</f>
        <v>1175.837</v>
      </c>
      <c r="G43" s="11">
        <f t="shared" si="106"/>
        <v>1620.713</v>
      </c>
      <c r="H43" s="14">
        <f t="shared" si="106"/>
        <v>1780.587</v>
      </c>
      <c r="I43" s="11">
        <f t="shared" si="106"/>
        <v>0</v>
      </c>
      <c r="J43" s="11">
        <f t="shared" si="106"/>
        <v>0</v>
      </c>
      <c r="M43" s="11">
        <f t="shared" ref="M43:Y43" si="107">SUM(M37:M42)</f>
        <v>0</v>
      </c>
      <c r="N43" s="11">
        <f t="shared" si="107"/>
        <v>0</v>
      </c>
      <c r="O43" s="11">
        <f t="shared" si="107"/>
        <v>0</v>
      </c>
      <c r="P43" s="11">
        <f t="shared" si="107"/>
        <v>1381.5640000000001</v>
      </c>
      <c r="Q43" s="11">
        <f t="shared" si="107"/>
        <v>1096.4929999999999</v>
      </c>
      <c r="R43" s="11">
        <f t="shared" si="107"/>
        <v>1046.299</v>
      </c>
      <c r="S43" s="11">
        <f t="shared" si="107"/>
        <v>1077.432</v>
      </c>
      <c r="T43" s="11">
        <f t="shared" si="107"/>
        <v>1175.837</v>
      </c>
      <c r="U43" s="11">
        <f t="shared" si="107"/>
        <v>1261.442</v>
      </c>
      <c r="V43" s="11">
        <f t="shared" si="107"/>
        <v>1556.4190000000001</v>
      </c>
      <c r="W43" s="11">
        <f t="shared" si="107"/>
        <v>1669.3429999999998</v>
      </c>
      <c r="X43" s="11">
        <f t="shared" si="107"/>
        <v>1620.713</v>
      </c>
      <c r="Y43" s="11">
        <f t="shared" si="107"/>
        <v>1645.7690000000002</v>
      </c>
      <c r="Z43" s="11">
        <f t="shared" ref="Z43:AB43" si="108">SUM(Z37:Z42)</f>
        <v>1786.2980000000002</v>
      </c>
      <c r="AA43" s="134">
        <f t="shared" si="108"/>
        <v>1680.2559999999999</v>
      </c>
      <c r="AB43" s="134">
        <f t="shared" ref="AB43:AF43" si="109">SUM(AB37:AB42)</f>
        <v>1780.587</v>
      </c>
      <c r="AC43" s="14">
        <f t="shared" si="109"/>
        <v>1661.6479999999999</v>
      </c>
      <c r="AD43" s="134">
        <f t="shared" si="109"/>
        <v>0</v>
      </c>
      <c r="AE43" s="134">
        <f t="shared" si="109"/>
        <v>0</v>
      </c>
      <c r="AF43" s="134">
        <f t="shared" si="109"/>
        <v>0</v>
      </c>
    </row>
    <row r="44" spans="2:32" x14ac:dyDescent="0.25">
      <c r="B44" t="s">
        <v>196</v>
      </c>
      <c r="C44" s="10"/>
      <c r="D44" s="10">
        <v>1584.3109999999999</v>
      </c>
      <c r="E44" s="10">
        <v>1769.278</v>
      </c>
      <c r="F44" s="10">
        <v>1951.1469999999999</v>
      </c>
      <c r="G44" s="133">
        <v>2170.038</v>
      </c>
      <c r="H44" s="15">
        <v>2390.1260000000002</v>
      </c>
      <c r="I44" s="133"/>
      <c r="J44" s="133"/>
      <c r="M44" s="10"/>
      <c r="N44" s="10"/>
      <c r="O44" s="10"/>
      <c r="P44" s="10">
        <f t="shared" ref="P44:P49" si="110">E44</f>
        <v>1769.278</v>
      </c>
      <c r="Q44" s="10">
        <v>1779.521</v>
      </c>
      <c r="R44" s="10">
        <v>1813.348</v>
      </c>
      <c r="S44" s="10">
        <v>1871.623</v>
      </c>
      <c r="T44" s="10">
        <f t="shared" ref="T44:T49" si="111">F44</f>
        <v>1951.1469999999999</v>
      </c>
      <c r="U44" s="10">
        <v>1981.329</v>
      </c>
      <c r="V44" s="10">
        <v>2021.9639999999999</v>
      </c>
      <c r="W44" s="10">
        <v>2093.011</v>
      </c>
      <c r="X44" s="10">
        <f t="shared" ref="X44:X49" si="112">G44</f>
        <v>2170.038</v>
      </c>
      <c r="Y44" s="10">
        <v>2202.739</v>
      </c>
      <c r="Z44" s="10">
        <v>2265.694</v>
      </c>
      <c r="AA44" s="133">
        <v>2320.395</v>
      </c>
      <c r="AB44" s="133">
        <f t="shared" ref="AB44:AB49" si="113">H44</f>
        <v>2390.1260000000002</v>
      </c>
      <c r="AC44" s="15">
        <v>2436.7620000000002</v>
      </c>
      <c r="AD44" s="133"/>
      <c r="AE44" s="133"/>
      <c r="AF44" s="133"/>
    </row>
    <row r="45" spans="2:32" x14ac:dyDescent="0.25">
      <c r="B45" t="s">
        <v>197</v>
      </c>
      <c r="C45" s="10"/>
      <c r="D45" s="10">
        <v>102.328</v>
      </c>
      <c r="E45" s="10">
        <v>274.31099999999998</v>
      </c>
      <c r="F45" s="10">
        <v>388.05500000000001</v>
      </c>
      <c r="G45" s="133">
        <v>564.48800000000006</v>
      </c>
      <c r="H45" s="15">
        <v>868.02499999999998</v>
      </c>
      <c r="I45" s="133"/>
      <c r="J45" s="133"/>
      <c r="M45" s="10"/>
      <c r="N45" s="10"/>
      <c r="O45" s="10"/>
      <c r="P45" s="10">
        <f t="shared" si="110"/>
        <v>274.31099999999998</v>
      </c>
      <c r="Q45" s="10">
        <v>333.08800000000002</v>
      </c>
      <c r="R45" s="10">
        <v>359.911</v>
      </c>
      <c r="S45" s="10">
        <v>442.62</v>
      </c>
      <c r="T45" s="10">
        <f t="shared" si="111"/>
        <v>388.05500000000001</v>
      </c>
      <c r="U45" s="10">
        <v>368.02300000000002</v>
      </c>
      <c r="V45" s="10">
        <v>430.762</v>
      </c>
      <c r="W45" s="10">
        <v>473.24700000000001</v>
      </c>
      <c r="X45" s="10">
        <f t="shared" si="112"/>
        <v>564.48800000000006</v>
      </c>
      <c r="Y45" s="10">
        <v>776.81500000000005</v>
      </c>
      <c r="Z45" s="10">
        <v>972.64400000000001</v>
      </c>
      <c r="AA45" s="133">
        <v>892.48699999999997</v>
      </c>
      <c r="AB45" s="133">
        <f t="shared" si="113"/>
        <v>868.02499999999998</v>
      </c>
      <c r="AC45" s="15">
        <v>701.05600000000004</v>
      </c>
      <c r="AD45" s="133"/>
      <c r="AE45" s="133"/>
      <c r="AF45" s="133"/>
    </row>
    <row r="46" spans="2:32" x14ac:dyDescent="0.25">
      <c r="B46" t="s">
        <v>76</v>
      </c>
      <c r="C46" s="10"/>
      <c r="D46" s="10">
        <v>27.849</v>
      </c>
      <c r="E46" s="10">
        <v>30.856000000000002</v>
      </c>
      <c r="F46" s="10">
        <v>24.966000000000001</v>
      </c>
      <c r="G46" s="133">
        <v>25.553999999999998</v>
      </c>
      <c r="H46" s="15">
        <v>29.841999999999999</v>
      </c>
      <c r="I46" s="133"/>
      <c r="J46" s="133"/>
      <c r="M46" s="10"/>
      <c r="N46" s="10"/>
      <c r="O46" s="10"/>
      <c r="P46" s="10">
        <f t="shared" si="110"/>
        <v>30.856000000000002</v>
      </c>
      <c r="Q46" s="10">
        <v>30.872</v>
      </c>
      <c r="R46" s="10">
        <v>30.895</v>
      </c>
      <c r="S46" s="10">
        <v>30.974</v>
      </c>
      <c r="T46" s="10">
        <f t="shared" si="111"/>
        <v>24.966000000000001</v>
      </c>
      <c r="U46" s="10">
        <v>25.132999999999999</v>
      </c>
      <c r="V46" s="10">
        <v>25.106000000000002</v>
      </c>
      <c r="W46" s="10">
        <v>25.315000000000001</v>
      </c>
      <c r="X46" s="10">
        <f t="shared" si="112"/>
        <v>25.553999999999998</v>
      </c>
      <c r="Y46" s="10">
        <v>26.138000000000002</v>
      </c>
      <c r="Z46" s="10">
        <v>27.664000000000001</v>
      </c>
      <c r="AA46" s="133">
        <v>27.969000000000001</v>
      </c>
      <c r="AB46" s="133">
        <f t="shared" si="113"/>
        <v>29.841999999999999</v>
      </c>
      <c r="AC46" s="15">
        <v>30.526</v>
      </c>
      <c r="AD46" s="133"/>
      <c r="AE46" s="133"/>
      <c r="AF46" s="133"/>
    </row>
    <row r="47" spans="2:32" x14ac:dyDescent="0.25">
      <c r="B47" t="s">
        <v>65</v>
      </c>
      <c r="C47" s="10"/>
      <c r="D47" s="10">
        <v>2767.1849999999999</v>
      </c>
      <c r="E47" s="10">
        <v>3118.2939999999999</v>
      </c>
      <c r="F47" s="10">
        <v>3302.402</v>
      </c>
      <c r="G47" s="133">
        <v>3578.5479999999998</v>
      </c>
      <c r="H47" s="15">
        <v>4000.127</v>
      </c>
      <c r="I47" s="133"/>
      <c r="J47" s="133"/>
      <c r="M47" s="10"/>
      <c r="N47" s="10"/>
      <c r="O47" s="10"/>
      <c r="P47" s="10">
        <f t="shared" si="110"/>
        <v>3118.2939999999999</v>
      </c>
      <c r="Q47" s="10">
        <v>3147.0610000000001</v>
      </c>
      <c r="R47" s="10">
        <v>3209.9340000000002</v>
      </c>
      <c r="S47" s="10">
        <v>3309.0509999999999</v>
      </c>
      <c r="T47" s="10">
        <f t="shared" si="111"/>
        <v>3302.402</v>
      </c>
      <c r="U47" s="10">
        <v>3334.277</v>
      </c>
      <c r="V47" s="10">
        <v>3433.7190000000001</v>
      </c>
      <c r="W47" s="10">
        <v>3555.808</v>
      </c>
      <c r="X47" s="10">
        <f t="shared" si="112"/>
        <v>3578.5479999999998</v>
      </c>
      <c r="Y47" s="10">
        <v>3670.9830000000002</v>
      </c>
      <c r="Z47" s="10">
        <v>3770.9969999999998</v>
      </c>
      <c r="AA47" s="133">
        <v>3954.6889999999999</v>
      </c>
      <c r="AB47" s="133">
        <f t="shared" si="113"/>
        <v>4000.127</v>
      </c>
      <c r="AC47" s="15">
        <v>4075.748</v>
      </c>
      <c r="AD47" s="133"/>
      <c r="AE47" s="133"/>
      <c r="AF47" s="133"/>
    </row>
    <row r="48" spans="2:32" s="1" customFormat="1" x14ac:dyDescent="0.25">
      <c r="B48" t="s">
        <v>198</v>
      </c>
      <c r="C48" s="10"/>
      <c r="D48" s="10">
        <v>59.046999999999997</v>
      </c>
      <c r="E48" s="10">
        <v>56.716000000000001</v>
      </c>
      <c r="F48" s="10">
        <v>63.158000000000001</v>
      </c>
      <c r="G48" s="133">
        <v>63.082000000000001</v>
      </c>
      <c r="H48" s="15">
        <v>113.72799999999999</v>
      </c>
      <c r="I48" s="133"/>
      <c r="J48" s="133"/>
      <c r="M48" s="10"/>
      <c r="N48" s="10"/>
      <c r="O48" s="10"/>
      <c r="P48" s="10">
        <f t="shared" si="110"/>
        <v>56.716000000000001</v>
      </c>
      <c r="Q48" s="10">
        <v>58.283000000000001</v>
      </c>
      <c r="R48" s="10">
        <v>63.01</v>
      </c>
      <c r="S48" s="10">
        <v>63.798000000000002</v>
      </c>
      <c r="T48" s="10">
        <f t="shared" si="111"/>
        <v>63.158000000000001</v>
      </c>
      <c r="U48" s="10">
        <v>61.228999999999999</v>
      </c>
      <c r="V48" s="10">
        <v>62.526000000000003</v>
      </c>
      <c r="W48" s="10">
        <v>72.83</v>
      </c>
      <c r="X48" s="10">
        <f t="shared" si="112"/>
        <v>63.082000000000001</v>
      </c>
      <c r="Y48" s="10">
        <v>66.866</v>
      </c>
      <c r="Z48" s="10">
        <v>74.599000000000004</v>
      </c>
      <c r="AA48" s="133">
        <v>113.935</v>
      </c>
      <c r="AB48" s="133">
        <f t="shared" si="113"/>
        <v>113.72799999999999</v>
      </c>
      <c r="AC48" s="15">
        <v>116.41500000000001</v>
      </c>
      <c r="AD48" s="133"/>
      <c r="AE48" s="133"/>
      <c r="AF48" s="133"/>
    </row>
    <row r="49" spans="2:32" s="1" customFormat="1" x14ac:dyDescent="0.25">
      <c r="B49" t="s">
        <v>28</v>
      </c>
      <c r="C49" s="10"/>
      <c r="D49" s="10">
        <v>21.939</v>
      </c>
      <c r="E49" s="10">
        <v>21.939</v>
      </c>
      <c r="F49" s="10">
        <v>21.939</v>
      </c>
      <c r="G49" s="133">
        <v>21.939</v>
      </c>
      <c r="H49" s="15">
        <v>21.939</v>
      </c>
      <c r="I49" s="133"/>
      <c r="J49" s="133"/>
      <c r="M49" s="10"/>
      <c r="N49" s="10"/>
      <c r="O49" s="10"/>
      <c r="P49" s="10">
        <f t="shared" si="110"/>
        <v>21.939</v>
      </c>
      <c r="Q49" s="10">
        <v>21.939</v>
      </c>
      <c r="R49" s="10">
        <v>21.939</v>
      </c>
      <c r="S49" s="10">
        <v>21.939</v>
      </c>
      <c r="T49" s="10">
        <f t="shared" si="111"/>
        <v>21.939</v>
      </c>
      <c r="U49" s="10">
        <v>21.939</v>
      </c>
      <c r="V49" s="10">
        <v>21.939</v>
      </c>
      <c r="W49" s="10">
        <v>21.939</v>
      </c>
      <c r="X49" s="10">
        <f t="shared" si="112"/>
        <v>21.939</v>
      </c>
      <c r="Y49" s="10">
        <v>21.939</v>
      </c>
      <c r="Z49" s="10">
        <v>21.939</v>
      </c>
      <c r="AA49" s="133">
        <v>21.939</v>
      </c>
      <c r="AB49" s="133">
        <f t="shared" si="113"/>
        <v>21.939</v>
      </c>
      <c r="AC49" s="15">
        <v>21.939</v>
      </c>
      <c r="AD49" s="133"/>
      <c r="AE49" s="133"/>
      <c r="AF49" s="133"/>
    </row>
    <row r="50" spans="2:32" x14ac:dyDescent="0.25">
      <c r="B50" s="1" t="s">
        <v>29</v>
      </c>
      <c r="C50" s="11">
        <f>SUM(C43:C49)</f>
        <v>0</v>
      </c>
      <c r="D50" s="11">
        <f>SUM(D43:D49)</f>
        <v>5982.8959999999997</v>
      </c>
      <c r="E50" s="11">
        <f>SUM(E43:E49)</f>
        <v>6652.9580000000005</v>
      </c>
      <c r="F50" s="11">
        <f>SUM(F43:F49)</f>
        <v>6927.5039999999999</v>
      </c>
      <c r="G50" s="11">
        <f t="shared" ref="G50:J50" si="114">SUM(G43:G49)</f>
        <v>8044.362000000001</v>
      </c>
      <c r="H50" s="14">
        <f t="shared" si="114"/>
        <v>9204.373999999998</v>
      </c>
      <c r="I50" s="11">
        <f t="shared" si="114"/>
        <v>0</v>
      </c>
      <c r="J50" s="11">
        <f t="shared" si="114"/>
        <v>0</v>
      </c>
      <c r="M50" s="11">
        <f t="shared" ref="M50:X50" si="115">SUM(M43:M49)</f>
        <v>0</v>
      </c>
      <c r="N50" s="11">
        <f t="shared" si="115"/>
        <v>0</v>
      </c>
      <c r="O50" s="11">
        <f t="shared" si="115"/>
        <v>0</v>
      </c>
      <c r="P50" s="11">
        <f t="shared" si="115"/>
        <v>6652.9580000000005</v>
      </c>
      <c r="Q50" s="11">
        <f t="shared" si="115"/>
        <v>6467.2570000000005</v>
      </c>
      <c r="R50" s="11">
        <f t="shared" si="115"/>
        <v>6545.3360000000011</v>
      </c>
      <c r="S50" s="11">
        <f t="shared" si="115"/>
        <v>6817.4370000000008</v>
      </c>
      <c r="T50" s="11">
        <f t="shared" si="115"/>
        <v>6927.5039999999999</v>
      </c>
      <c r="U50" s="11">
        <f t="shared" si="115"/>
        <v>7053.3720000000003</v>
      </c>
      <c r="V50" s="11">
        <f t="shared" si="115"/>
        <v>7552.4350000000004</v>
      </c>
      <c r="W50" s="11">
        <f t="shared" si="115"/>
        <v>7911.4929999999995</v>
      </c>
      <c r="X50" s="11">
        <f t="shared" si="115"/>
        <v>8044.362000000001</v>
      </c>
      <c r="Y50" s="11">
        <f>SUM(Y43:Y49)</f>
        <v>8411.2489999999998</v>
      </c>
      <c r="Z50" s="11">
        <f t="shared" ref="Z50:AB50" si="116">SUM(Z43:Z49)</f>
        <v>8919.8350000000009</v>
      </c>
      <c r="AA50" s="134">
        <f t="shared" si="116"/>
        <v>9011.67</v>
      </c>
      <c r="AB50" s="134">
        <f t="shared" ref="AB50:AF50" si="117">SUM(AB43:AB49)</f>
        <v>9204.373999999998</v>
      </c>
      <c r="AC50" s="14">
        <f t="shared" si="117"/>
        <v>9044.094000000001</v>
      </c>
      <c r="AD50" s="134">
        <f t="shared" si="117"/>
        <v>0</v>
      </c>
      <c r="AE50" s="134">
        <f t="shared" si="117"/>
        <v>0</v>
      </c>
      <c r="AF50" s="134">
        <f t="shared" si="117"/>
        <v>0</v>
      </c>
    </row>
    <row r="51" spans="2:32" x14ac:dyDescent="0.25">
      <c r="B51" t="s">
        <v>31</v>
      </c>
      <c r="C51" s="10"/>
      <c r="D51" s="10">
        <v>121.99</v>
      </c>
      <c r="E51" s="10">
        <v>163.161</v>
      </c>
      <c r="F51" s="10">
        <v>184.566</v>
      </c>
      <c r="G51" s="133">
        <v>197.64599999999999</v>
      </c>
      <c r="H51" s="15">
        <v>210.69499999999999</v>
      </c>
      <c r="I51" s="133"/>
      <c r="J51" s="133"/>
      <c r="M51" s="10"/>
      <c r="N51" s="10"/>
      <c r="O51" s="10"/>
      <c r="P51" s="10">
        <f t="shared" ref="P51:P56" si="118">E51</f>
        <v>163.161</v>
      </c>
      <c r="Q51" s="10">
        <v>168.905</v>
      </c>
      <c r="R51" s="10">
        <v>158.58099999999999</v>
      </c>
      <c r="S51" s="10">
        <v>167.84200000000001</v>
      </c>
      <c r="T51" s="10">
        <f t="shared" ref="T51:T56" si="119">F51</f>
        <v>184.566</v>
      </c>
      <c r="U51" s="10">
        <v>182.60599999999999</v>
      </c>
      <c r="V51" s="10">
        <v>162.041</v>
      </c>
      <c r="W51" s="10">
        <v>207.541</v>
      </c>
      <c r="X51" s="10">
        <f t="shared" ref="X51:X56" si="120">G51</f>
        <v>197.64599999999999</v>
      </c>
      <c r="Y51" s="10">
        <v>196.86600000000001</v>
      </c>
      <c r="Z51" s="10">
        <v>203.48</v>
      </c>
      <c r="AA51" s="133">
        <v>221.30099999999999</v>
      </c>
      <c r="AB51" s="133">
        <f t="shared" ref="AB51:AB56" si="121">H51</f>
        <v>210.69499999999999</v>
      </c>
      <c r="AC51" s="15">
        <v>217.40600000000001</v>
      </c>
      <c r="AD51" s="133"/>
      <c r="AE51" s="133"/>
      <c r="AF51" s="133"/>
    </row>
    <row r="52" spans="2:32" x14ac:dyDescent="0.25">
      <c r="B52" t="s">
        <v>199</v>
      </c>
      <c r="C52" s="10"/>
      <c r="D52" s="10">
        <v>203.054</v>
      </c>
      <c r="E52" s="10">
        <v>162.405</v>
      </c>
      <c r="F52" s="10">
        <v>170.45599999999999</v>
      </c>
      <c r="G52" s="133">
        <v>227.53700000000001</v>
      </c>
      <c r="H52" s="15">
        <v>261.91300000000001</v>
      </c>
      <c r="I52" s="133"/>
      <c r="J52" s="133"/>
      <c r="M52" s="10"/>
      <c r="N52" s="10"/>
      <c r="O52" s="10"/>
      <c r="P52" s="10">
        <f t="shared" si="118"/>
        <v>162.405</v>
      </c>
      <c r="Q52" s="10">
        <v>172.45400000000001</v>
      </c>
      <c r="R52" s="10">
        <v>161.05199999999999</v>
      </c>
      <c r="S52" s="10">
        <v>128.495</v>
      </c>
      <c r="T52" s="10">
        <f t="shared" si="119"/>
        <v>170.45599999999999</v>
      </c>
      <c r="U52" s="10">
        <v>116.465</v>
      </c>
      <c r="V52" s="10">
        <v>177.47499999999999</v>
      </c>
      <c r="W52" s="10">
        <v>155.01499999999999</v>
      </c>
      <c r="X52" s="10">
        <f t="shared" si="120"/>
        <v>227.53700000000001</v>
      </c>
      <c r="Y52" s="10">
        <v>142.42500000000001</v>
      </c>
      <c r="Z52" s="10">
        <v>223.41</v>
      </c>
      <c r="AA52" s="133">
        <v>184.36699999999999</v>
      </c>
      <c r="AB52" s="133">
        <f t="shared" si="121"/>
        <v>261.91300000000001</v>
      </c>
      <c r="AC52" s="15">
        <v>154.429</v>
      </c>
      <c r="AD52" s="133"/>
      <c r="AE52" s="133"/>
      <c r="AF52" s="133"/>
    </row>
    <row r="53" spans="2:32" x14ac:dyDescent="0.25">
      <c r="B53" t="s">
        <v>200</v>
      </c>
      <c r="C53" s="10"/>
      <c r="D53" s="10">
        <v>164.649</v>
      </c>
      <c r="E53" s="10">
        <v>173.05199999999999</v>
      </c>
      <c r="F53" s="10">
        <v>147.53899999999999</v>
      </c>
      <c r="G53" s="133">
        <v>147.68799999999999</v>
      </c>
      <c r="H53" s="15">
        <v>179.74700000000001</v>
      </c>
      <c r="I53" s="133"/>
      <c r="J53" s="133"/>
      <c r="M53" s="10"/>
      <c r="N53" s="10"/>
      <c r="O53" s="10"/>
      <c r="P53" s="10">
        <f t="shared" si="118"/>
        <v>173.05199999999999</v>
      </c>
      <c r="Q53" s="10">
        <v>136.655</v>
      </c>
      <c r="R53" s="10">
        <v>148.614</v>
      </c>
      <c r="S53" s="10">
        <v>156.45500000000001</v>
      </c>
      <c r="T53" s="10">
        <f t="shared" si="119"/>
        <v>147.53899999999999</v>
      </c>
      <c r="U53" s="10">
        <v>160.43600000000001</v>
      </c>
      <c r="V53" s="10">
        <v>141.291</v>
      </c>
      <c r="W53" s="10">
        <v>151.148</v>
      </c>
      <c r="X53" s="10">
        <f t="shared" si="120"/>
        <v>147.68799999999999</v>
      </c>
      <c r="Y53" s="10">
        <v>171.61199999999999</v>
      </c>
      <c r="Z53" s="10">
        <v>169.631</v>
      </c>
      <c r="AA53" s="133">
        <v>181.35400000000001</v>
      </c>
      <c r="AB53" s="133">
        <f t="shared" si="121"/>
        <v>179.74700000000001</v>
      </c>
      <c r="AC53" s="15">
        <v>185.30699999999999</v>
      </c>
      <c r="AD53" s="133"/>
      <c r="AE53" s="133"/>
      <c r="AF53" s="133"/>
    </row>
    <row r="54" spans="2:32" x14ac:dyDescent="0.25">
      <c r="B54" t="s">
        <v>201</v>
      </c>
      <c r="C54" s="10"/>
      <c r="D54" s="10">
        <v>127.75</v>
      </c>
      <c r="E54" s="10">
        <v>156.351</v>
      </c>
      <c r="F54" s="10">
        <v>183.071</v>
      </c>
      <c r="G54" s="133">
        <v>209.68</v>
      </c>
      <c r="H54" s="15">
        <v>238.577</v>
      </c>
      <c r="I54" s="133"/>
      <c r="J54" s="133"/>
      <c r="M54" s="10"/>
      <c r="N54" s="10"/>
      <c r="O54" s="10"/>
      <c r="P54" s="10">
        <f t="shared" si="118"/>
        <v>156.351</v>
      </c>
      <c r="Q54" s="10">
        <v>132.42099999999999</v>
      </c>
      <c r="R54" s="10">
        <v>132.446</v>
      </c>
      <c r="S54" s="10">
        <v>133.11799999999999</v>
      </c>
      <c r="T54" s="10">
        <f t="shared" si="119"/>
        <v>183.071</v>
      </c>
      <c r="U54" s="10">
        <v>157.898</v>
      </c>
      <c r="V54" s="10">
        <v>158.959</v>
      </c>
      <c r="W54" s="10">
        <v>156.32</v>
      </c>
      <c r="X54" s="10">
        <f t="shared" si="120"/>
        <v>209.68</v>
      </c>
      <c r="Y54" s="10">
        <v>187.31700000000001</v>
      </c>
      <c r="Z54" s="10">
        <v>182.33099999999999</v>
      </c>
      <c r="AA54" s="133">
        <v>180.28800000000001</v>
      </c>
      <c r="AB54" s="133">
        <f t="shared" si="121"/>
        <v>238.577</v>
      </c>
      <c r="AC54" s="15">
        <v>203.744</v>
      </c>
      <c r="AD54" s="133"/>
      <c r="AE54" s="133"/>
      <c r="AF54" s="133"/>
    </row>
    <row r="55" spans="2:32" x14ac:dyDescent="0.25">
      <c r="B55" t="s">
        <v>202</v>
      </c>
      <c r="C55" s="10"/>
      <c r="D55" s="10">
        <v>204.756</v>
      </c>
      <c r="E55" s="10">
        <v>218.71299999999999</v>
      </c>
      <c r="F55" s="10">
        <v>236.24799999999999</v>
      </c>
      <c r="G55" s="133">
        <v>248.07400000000001</v>
      </c>
      <c r="H55" s="15">
        <v>277.83600000000001</v>
      </c>
      <c r="I55" s="133"/>
      <c r="J55" s="133"/>
      <c r="M55" s="10"/>
      <c r="N55" s="10"/>
      <c r="O55" s="10"/>
      <c r="P55" s="10">
        <f t="shared" si="118"/>
        <v>218.71299999999999</v>
      </c>
      <c r="Q55" s="10">
        <v>233.303</v>
      </c>
      <c r="R55" s="10">
        <v>230.93</v>
      </c>
      <c r="S55" s="10">
        <v>231.947</v>
      </c>
      <c r="T55" s="10">
        <f t="shared" si="119"/>
        <v>236.24799999999999</v>
      </c>
      <c r="U55" s="10">
        <v>239.029</v>
      </c>
      <c r="V55" s="10">
        <v>244.06100000000001</v>
      </c>
      <c r="W55" s="10">
        <v>244.994</v>
      </c>
      <c r="X55" s="10">
        <f t="shared" si="120"/>
        <v>248.07400000000001</v>
      </c>
      <c r="Y55" s="10">
        <v>254.14400000000001</v>
      </c>
      <c r="Z55" s="10">
        <v>264.30399999999997</v>
      </c>
      <c r="AA55" s="133">
        <v>270.57400000000001</v>
      </c>
      <c r="AB55" s="133">
        <f t="shared" si="121"/>
        <v>277.83600000000001</v>
      </c>
      <c r="AC55" s="15">
        <v>284.505</v>
      </c>
      <c r="AD55" s="133"/>
      <c r="AE55" s="133"/>
      <c r="AF55" s="133"/>
    </row>
    <row r="56" spans="2:32" x14ac:dyDescent="0.25">
      <c r="B56" t="s">
        <v>211</v>
      </c>
      <c r="C56" s="10"/>
      <c r="D56" s="10"/>
      <c r="E56" s="10"/>
      <c r="F56" s="10"/>
      <c r="G56" s="133"/>
      <c r="H56" s="15"/>
      <c r="I56" s="133"/>
      <c r="J56" s="133"/>
      <c r="M56" s="10"/>
      <c r="N56" s="10"/>
      <c r="O56" s="10"/>
      <c r="P56" s="10">
        <f t="shared" si="118"/>
        <v>0</v>
      </c>
      <c r="Q56" s="10"/>
      <c r="R56" s="10"/>
      <c r="S56" s="10"/>
      <c r="T56" s="10">
        <f t="shared" si="119"/>
        <v>0</v>
      </c>
      <c r="U56" s="10">
        <v>37.658000000000001</v>
      </c>
      <c r="V56" s="10">
        <v>98.423000000000002</v>
      </c>
      <c r="W56" s="10">
        <v>172.68899999999999</v>
      </c>
      <c r="X56" s="10">
        <f t="shared" si="120"/>
        <v>0</v>
      </c>
      <c r="Y56" s="10">
        <v>44.988999999999997</v>
      </c>
      <c r="Z56" s="10"/>
      <c r="AA56" s="133"/>
      <c r="AB56" s="133">
        <f t="shared" si="121"/>
        <v>0</v>
      </c>
      <c r="AC56" s="15">
        <v>46.146999999999998</v>
      </c>
      <c r="AD56" s="133"/>
      <c r="AE56" s="133"/>
      <c r="AF56" s="133"/>
    </row>
    <row r="57" spans="2:32" s="1" customFormat="1" x14ac:dyDescent="0.25">
      <c r="B57" s="1" t="s">
        <v>64</v>
      </c>
      <c r="C57" s="11">
        <f>SUM(C51:C56)</f>
        <v>0</v>
      </c>
      <c r="D57" s="11">
        <f>SUM(D51:D56)</f>
        <v>822.19899999999996</v>
      </c>
      <c r="E57" s="11">
        <f>SUM(E51:E56)</f>
        <v>873.68200000000002</v>
      </c>
      <c r="F57" s="11">
        <f>SUM(F51:F56)</f>
        <v>921.87999999999988</v>
      </c>
      <c r="G57" s="11">
        <f t="shared" ref="G57:J57" si="122">SUM(G51:G56)</f>
        <v>1030.625</v>
      </c>
      <c r="H57" s="14">
        <f t="shared" si="122"/>
        <v>1168.768</v>
      </c>
      <c r="I57" s="11">
        <f t="shared" si="122"/>
        <v>0</v>
      </c>
      <c r="J57" s="11">
        <f t="shared" si="122"/>
        <v>0</v>
      </c>
      <c r="M57" s="11">
        <f t="shared" ref="M57:X57" si="123">SUM(M51:M56)</f>
        <v>0</v>
      </c>
      <c r="N57" s="11">
        <f t="shared" si="123"/>
        <v>0</v>
      </c>
      <c r="O57" s="11">
        <f t="shared" si="123"/>
        <v>0</v>
      </c>
      <c r="P57" s="11">
        <f t="shared" si="123"/>
        <v>873.68200000000002</v>
      </c>
      <c r="Q57" s="11">
        <f t="shared" si="123"/>
        <v>843.73799999999994</v>
      </c>
      <c r="R57" s="11">
        <f t="shared" si="123"/>
        <v>831.62300000000005</v>
      </c>
      <c r="S57" s="11">
        <f t="shared" si="123"/>
        <v>817.85700000000008</v>
      </c>
      <c r="T57" s="11">
        <f t="shared" si="123"/>
        <v>921.87999999999988</v>
      </c>
      <c r="U57" s="11">
        <f t="shared" si="123"/>
        <v>894.0920000000001</v>
      </c>
      <c r="V57" s="11">
        <f t="shared" si="123"/>
        <v>982.25</v>
      </c>
      <c r="W57" s="11">
        <f t="shared" si="123"/>
        <v>1087.7069999999999</v>
      </c>
      <c r="X57" s="11">
        <f t="shared" si="123"/>
        <v>1030.625</v>
      </c>
      <c r="Y57" s="11">
        <f>SUM(Y51:Y56)</f>
        <v>997.35300000000007</v>
      </c>
      <c r="Z57" s="11">
        <f t="shared" ref="Z57:AB57" si="124">SUM(Z51:Z56)</f>
        <v>1043.1559999999999</v>
      </c>
      <c r="AA57" s="134">
        <f t="shared" si="124"/>
        <v>1037.884</v>
      </c>
      <c r="AB57" s="134">
        <f t="shared" ref="AB57:AF57" si="125">SUM(AB51:AB56)</f>
        <v>1168.768</v>
      </c>
      <c r="AC57" s="14">
        <f t="shared" si="125"/>
        <v>1091.538</v>
      </c>
      <c r="AD57" s="134">
        <f t="shared" si="125"/>
        <v>0</v>
      </c>
      <c r="AE57" s="134">
        <f t="shared" si="125"/>
        <v>0</v>
      </c>
      <c r="AF57" s="134">
        <f t="shared" si="125"/>
        <v>0</v>
      </c>
    </row>
    <row r="58" spans="2:32" x14ac:dyDescent="0.25">
      <c r="B58" t="s">
        <v>203</v>
      </c>
      <c r="C58" s="10"/>
      <c r="D58" s="10">
        <v>2952.2959999999998</v>
      </c>
      <c r="E58" s="10">
        <v>3301.6010000000001</v>
      </c>
      <c r="F58" s="10">
        <v>3495.1619999999998</v>
      </c>
      <c r="G58" s="133">
        <v>3803.5509999999999</v>
      </c>
      <c r="H58" s="15">
        <v>4262.7820000000002</v>
      </c>
      <c r="I58" s="133"/>
      <c r="J58" s="133"/>
      <c r="M58" s="10"/>
      <c r="N58" s="10"/>
      <c r="O58" s="10"/>
      <c r="P58" s="10">
        <f t="shared" ref="P58:P60" si="126">E58</f>
        <v>3301.6010000000001</v>
      </c>
      <c r="Q58" s="10">
        <v>3331.319</v>
      </c>
      <c r="R58" s="10">
        <v>3393.4229999999998</v>
      </c>
      <c r="S58" s="10">
        <v>3497.221</v>
      </c>
      <c r="T58" s="10">
        <f t="shared" ref="T58:T60" si="127">F58</f>
        <v>3495.1619999999998</v>
      </c>
      <c r="U58" s="10">
        <v>3532.5659999999998</v>
      </c>
      <c r="V58" s="10">
        <v>3643.931</v>
      </c>
      <c r="W58" s="10">
        <v>3773.087</v>
      </c>
      <c r="X58" s="10">
        <f t="shared" ref="X58:X60" si="128">G58</f>
        <v>3803.5509999999999</v>
      </c>
      <c r="Y58" s="10">
        <v>3903.3530000000001</v>
      </c>
      <c r="Z58" s="10">
        <v>4014.4540000000002</v>
      </c>
      <c r="AA58" s="133">
        <v>4212.8680000000004</v>
      </c>
      <c r="AB58" s="133">
        <f t="shared" ref="AB58:AB60" si="129">H58</f>
        <v>4262.7820000000002</v>
      </c>
      <c r="AC58" s="15">
        <v>4348.5739999999996</v>
      </c>
      <c r="AD58" s="133"/>
      <c r="AE58" s="133"/>
      <c r="AF58" s="133"/>
    </row>
    <row r="59" spans="2:32" x14ac:dyDescent="0.25">
      <c r="B59" t="s">
        <v>204</v>
      </c>
      <c r="C59" s="10"/>
      <c r="D59" s="10">
        <v>149.422</v>
      </c>
      <c r="E59" s="10">
        <v>141.76499999999999</v>
      </c>
      <c r="F59" s="10">
        <v>98.623000000000005</v>
      </c>
      <c r="G59" s="133">
        <v>89.108999999999995</v>
      </c>
      <c r="H59" s="15">
        <v>46.207999999999998</v>
      </c>
      <c r="I59" s="133"/>
      <c r="J59" s="133"/>
      <c r="M59" s="10"/>
      <c r="N59" s="10"/>
      <c r="O59" s="10"/>
      <c r="P59" s="10">
        <f t="shared" si="126"/>
        <v>141.76499999999999</v>
      </c>
      <c r="Q59" s="10">
        <v>127.729</v>
      </c>
      <c r="R59" s="10">
        <v>126.239</v>
      </c>
      <c r="S59" s="10">
        <v>133.255</v>
      </c>
      <c r="T59" s="10">
        <f t="shared" si="127"/>
        <v>98.623000000000005</v>
      </c>
      <c r="U59" s="10">
        <v>98.137</v>
      </c>
      <c r="V59" s="10">
        <v>106.44</v>
      </c>
      <c r="W59" s="10">
        <v>111.089</v>
      </c>
      <c r="X59" s="10">
        <f t="shared" si="128"/>
        <v>89.108999999999995</v>
      </c>
      <c r="Y59" s="10">
        <v>84.228999999999999</v>
      </c>
      <c r="Z59" s="10">
        <v>83.298000000000002</v>
      </c>
      <c r="AA59" s="133">
        <v>79.519000000000005</v>
      </c>
      <c r="AB59" s="133">
        <f t="shared" si="129"/>
        <v>46.207999999999998</v>
      </c>
      <c r="AC59" s="15">
        <v>38.878999999999998</v>
      </c>
      <c r="AD59" s="133"/>
      <c r="AE59" s="133"/>
      <c r="AF59" s="133"/>
    </row>
    <row r="60" spans="2:32" x14ac:dyDescent="0.25">
      <c r="B60" t="s">
        <v>27</v>
      </c>
      <c r="C60" s="10"/>
      <c r="D60" s="10">
        <v>38.844000000000001</v>
      </c>
      <c r="E60" s="10">
        <v>38.536000000000001</v>
      </c>
      <c r="F60" s="10">
        <v>43.816000000000003</v>
      </c>
      <c r="G60" s="133">
        <v>58.87</v>
      </c>
      <c r="H60" s="15">
        <v>71.069999999999993</v>
      </c>
      <c r="I60" s="133"/>
      <c r="J60" s="133"/>
      <c r="M60" s="10"/>
      <c r="N60" s="10"/>
      <c r="O60" s="10"/>
      <c r="P60" s="10">
        <f t="shared" si="126"/>
        <v>38.536000000000001</v>
      </c>
      <c r="Q60" s="10">
        <v>40.511000000000003</v>
      </c>
      <c r="R60" s="10">
        <v>39.851999999999997</v>
      </c>
      <c r="S60" s="10">
        <v>41.722999999999999</v>
      </c>
      <c r="T60" s="10">
        <f t="shared" si="127"/>
        <v>43.816000000000003</v>
      </c>
      <c r="U60" s="10">
        <v>46.892000000000003</v>
      </c>
      <c r="V60" s="10">
        <v>52.927999999999997</v>
      </c>
      <c r="W60" s="10">
        <v>53.295999999999999</v>
      </c>
      <c r="X60" s="10">
        <f t="shared" si="128"/>
        <v>58.87</v>
      </c>
      <c r="Y60" s="10">
        <v>64.984999999999999</v>
      </c>
      <c r="Z60" s="10">
        <v>67.106999999999999</v>
      </c>
      <c r="AA60" s="133">
        <v>67.501000000000005</v>
      </c>
      <c r="AB60" s="133">
        <f t="shared" si="129"/>
        <v>71.069999999999993</v>
      </c>
      <c r="AC60" s="15">
        <v>74.230999999999995</v>
      </c>
      <c r="AD60" s="133"/>
      <c r="AE60" s="133"/>
      <c r="AF60" s="133"/>
    </row>
    <row r="61" spans="2:32" x14ac:dyDescent="0.25">
      <c r="B61" s="1" t="s">
        <v>30</v>
      </c>
      <c r="C61" s="11">
        <f>SUM(C57:C60)</f>
        <v>0</v>
      </c>
      <c r="D61" s="11">
        <f>SUM(D57:D60)</f>
        <v>3962.761</v>
      </c>
      <c r="E61" s="11">
        <f>SUM(E57:E60)</f>
        <v>4355.5840000000007</v>
      </c>
      <c r="F61" s="11">
        <f>SUM(F57:F60)</f>
        <v>4559.4809999999989</v>
      </c>
      <c r="G61" s="11">
        <f t="shared" ref="G61:J61" si="130">SUM(G57:G60)</f>
        <v>4982.1549999999997</v>
      </c>
      <c r="H61" s="14">
        <f t="shared" si="130"/>
        <v>5548.8279999999995</v>
      </c>
      <c r="I61" s="11">
        <f t="shared" si="130"/>
        <v>0</v>
      </c>
      <c r="J61" s="11">
        <f t="shared" si="130"/>
        <v>0</v>
      </c>
      <c r="M61" s="11">
        <f t="shared" ref="M61:X61" si="131">SUM(M57:M60)</f>
        <v>0</v>
      </c>
      <c r="N61" s="11">
        <f t="shared" si="131"/>
        <v>0</v>
      </c>
      <c r="O61" s="11">
        <f t="shared" si="131"/>
        <v>0</v>
      </c>
      <c r="P61" s="11">
        <f t="shared" si="131"/>
        <v>4355.5840000000007</v>
      </c>
      <c r="Q61" s="11">
        <f t="shared" si="131"/>
        <v>4343.2970000000005</v>
      </c>
      <c r="R61" s="11">
        <f t="shared" si="131"/>
        <v>4391.1369999999997</v>
      </c>
      <c r="S61" s="11">
        <f t="shared" si="131"/>
        <v>4490.0560000000005</v>
      </c>
      <c r="T61" s="11">
        <f t="shared" si="131"/>
        <v>4559.4809999999989</v>
      </c>
      <c r="U61" s="11">
        <f t="shared" si="131"/>
        <v>4571.686999999999</v>
      </c>
      <c r="V61" s="11">
        <f t="shared" si="131"/>
        <v>4785.549</v>
      </c>
      <c r="W61" s="11">
        <f t="shared" si="131"/>
        <v>5025.1790000000001</v>
      </c>
      <c r="X61" s="11">
        <f t="shared" si="131"/>
        <v>4982.1549999999997</v>
      </c>
      <c r="Y61" s="11">
        <f>SUM(Y57:Y60)</f>
        <v>5049.92</v>
      </c>
      <c r="Z61" s="11">
        <f t="shared" ref="Z61:AB61" si="132">SUM(Z57:Z60)</f>
        <v>5208.0150000000003</v>
      </c>
      <c r="AA61" s="134">
        <f t="shared" si="132"/>
        <v>5397.7720000000008</v>
      </c>
      <c r="AB61" s="134">
        <f t="shared" ref="AB61:AF61" si="133">SUM(AB57:AB60)</f>
        <v>5548.8279999999995</v>
      </c>
      <c r="AC61" s="14">
        <f t="shared" si="133"/>
        <v>5553.2219999999988</v>
      </c>
      <c r="AD61" s="134">
        <f t="shared" si="133"/>
        <v>0</v>
      </c>
      <c r="AE61" s="134">
        <f t="shared" si="133"/>
        <v>0</v>
      </c>
      <c r="AF61" s="134">
        <f t="shared" si="133"/>
        <v>0</v>
      </c>
    </row>
    <row r="62" spans="2:32" x14ac:dyDescent="0.25">
      <c r="B62" t="s">
        <v>78</v>
      </c>
      <c r="C62" s="10"/>
      <c r="D62" s="10">
        <f>D50-D61</f>
        <v>2020.1349999999998</v>
      </c>
      <c r="E62" s="10">
        <f>E50-E61</f>
        <v>2297.3739999999998</v>
      </c>
      <c r="F62" s="10">
        <f>F50-F61</f>
        <v>2368.023000000001</v>
      </c>
      <c r="G62" s="10">
        <f t="shared" ref="G62:J62" si="134">G50-G61</f>
        <v>3062.2070000000012</v>
      </c>
      <c r="H62" s="15">
        <f t="shared" si="134"/>
        <v>3655.5459999999985</v>
      </c>
      <c r="I62" s="10">
        <f t="shared" si="134"/>
        <v>0</v>
      </c>
      <c r="J62" s="10">
        <f t="shared" si="134"/>
        <v>0</v>
      </c>
      <c r="M62" s="10"/>
      <c r="N62" s="10"/>
      <c r="O62" s="10"/>
      <c r="P62" s="10">
        <f t="shared" ref="P62:X62" si="135">P50-P61</f>
        <v>2297.3739999999998</v>
      </c>
      <c r="Q62" s="10">
        <f t="shared" si="135"/>
        <v>2123.96</v>
      </c>
      <c r="R62" s="10">
        <f t="shared" si="135"/>
        <v>2154.1990000000014</v>
      </c>
      <c r="S62" s="10">
        <f t="shared" si="135"/>
        <v>2327.3810000000003</v>
      </c>
      <c r="T62" s="10">
        <f t="shared" si="135"/>
        <v>2368.023000000001</v>
      </c>
      <c r="U62" s="10">
        <f t="shared" si="135"/>
        <v>2481.6850000000013</v>
      </c>
      <c r="V62" s="10">
        <f t="shared" si="135"/>
        <v>2766.8860000000004</v>
      </c>
      <c r="W62" s="10">
        <f t="shared" si="135"/>
        <v>2886.3139999999994</v>
      </c>
      <c r="X62" s="10">
        <f t="shared" si="135"/>
        <v>3062.2070000000012</v>
      </c>
      <c r="Y62" s="10">
        <f>Y50-Y61</f>
        <v>3361.3289999999997</v>
      </c>
      <c r="Z62" s="10">
        <f t="shared" ref="Z62:AB62" si="136">Z50-Z61</f>
        <v>3711.8200000000006</v>
      </c>
      <c r="AA62" s="133">
        <f t="shared" si="136"/>
        <v>3613.8979999999992</v>
      </c>
      <c r="AB62" s="133">
        <f t="shared" ref="AB62:AF62" si="137">AB50-AB61</f>
        <v>3655.5459999999985</v>
      </c>
      <c r="AC62" s="15">
        <f t="shared" si="137"/>
        <v>3490.8720000000021</v>
      </c>
      <c r="AD62" s="133">
        <f t="shared" si="137"/>
        <v>0</v>
      </c>
      <c r="AE62" s="133">
        <f t="shared" si="137"/>
        <v>0</v>
      </c>
      <c r="AF62" s="133">
        <f t="shared" si="137"/>
        <v>0</v>
      </c>
    </row>
    <row r="64" spans="2:32" s="1" customFormat="1" x14ac:dyDescent="0.25">
      <c r="C64" s="47"/>
      <c r="D64" s="47"/>
      <c r="E64" s="47"/>
      <c r="F64" s="47"/>
      <c r="G64" s="139"/>
      <c r="H64" s="16"/>
      <c r="AA64" s="141"/>
      <c r="AC64" s="16"/>
    </row>
    <row r="82" spans="7:29" s="9" customFormat="1" x14ac:dyDescent="0.25">
      <c r="G82" s="140"/>
      <c r="H82" s="40"/>
      <c r="AA82" s="140"/>
      <c r="AC82" s="40"/>
    </row>
    <row r="83" spans="7:29" s="1" customFormat="1" x14ac:dyDescent="0.25">
      <c r="G83" s="141"/>
      <c r="H83" s="16"/>
      <c r="AA83" s="141"/>
      <c r="AC83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35" sqref="V35"/>
    </sheetView>
  </sheetViews>
  <sheetFormatPr defaultRowHeight="15" x14ac:dyDescent="0.25"/>
  <sheetData>
    <row r="1" spans="1:1" x14ac:dyDescent="0.25">
      <c r="A1" s="8" t="s">
        <v>40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topLeftCell="A19" workbookViewId="0">
      <selection activeCell="F46" sqref="F46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40</v>
      </c>
      <c r="B1" t="s">
        <v>53</v>
      </c>
      <c r="C1" s="17" t="s">
        <v>54</v>
      </c>
    </row>
    <row r="2" spans="1:13" x14ac:dyDescent="0.25">
      <c r="B2" s="12">
        <v>45404</v>
      </c>
      <c r="C2" s="18">
        <v>2884.25</v>
      </c>
      <c r="E2" t="s">
        <v>53</v>
      </c>
      <c r="F2" t="s">
        <v>55</v>
      </c>
      <c r="M2" t="s">
        <v>56</v>
      </c>
    </row>
    <row r="3" spans="1:13" x14ac:dyDescent="0.25">
      <c r="B3" s="12">
        <v>45397</v>
      </c>
      <c r="C3" s="18">
        <v>2869.110107</v>
      </c>
      <c r="E3" s="12">
        <v>45328</v>
      </c>
      <c r="F3" t="s">
        <v>58</v>
      </c>
      <c r="M3" s="12"/>
    </row>
    <row r="4" spans="1:13" x14ac:dyDescent="0.25">
      <c r="B4" s="12">
        <v>45390</v>
      </c>
      <c r="C4" s="18">
        <v>2957.6000979999999</v>
      </c>
      <c r="E4" s="12">
        <v>45302</v>
      </c>
      <c r="F4" t="s">
        <v>58</v>
      </c>
      <c r="M4" s="12"/>
    </row>
    <row r="5" spans="1:13" x14ac:dyDescent="0.25">
      <c r="B5" s="12">
        <v>45383</v>
      </c>
      <c r="C5" s="18">
        <v>2905.419922</v>
      </c>
      <c r="M5" s="12"/>
    </row>
    <row r="6" spans="1:13" x14ac:dyDescent="0.25">
      <c r="B6" s="12">
        <v>45376</v>
      </c>
      <c r="C6" s="18">
        <v>2906.7700199999999</v>
      </c>
      <c r="M6" s="12"/>
    </row>
    <row r="7" spans="1:13" x14ac:dyDescent="0.25">
      <c r="B7" s="12">
        <v>45369</v>
      </c>
      <c r="C7" s="18">
        <v>2882.040039</v>
      </c>
      <c r="M7" s="12"/>
    </row>
    <row r="8" spans="1:13" x14ac:dyDescent="0.25">
      <c r="B8" s="12">
        <v>45362</v>
      </c>
      <c r="C8" s="18">
        <v>2756.389893</v>
      </c>
      <c r="M8" s="12"/>
    </row>
    <row r="9" spans="1:13" x14ac:dyDescent="0.25">
      <c r="B9" s="12">
        <v>45355</v>
      </c>
      <c r="C9" s="18">
        <v>2686.1201169999999</v>
      </c>
      <c r="M9" s="12"/>
    </row>
    <row r="10" spans="1:13" x14ac:dyDescent="0.25">
      <c r="B10" s="12">
        <v>45348</v>
      </c>
      <c r="C10" s="18">
        <v>2688.780029</v>
      </c>
      <c r="M10" s="12"/>
    </row>
    <row r="11" spans="1:13" x14ac:dyDescent="0.25">
      <c r="B11" s="12">
        <v>45341</v>
      </c>
      <c r="C11" s="18">
        <v>2646.719971</v>
      </c>
      <c r="M11" s="12"/>
    </row>
    <row r="12" spans="1:13" x14ac:dyDescent="0.25">
      <c r="B12" s="12">
        <v>45334</v>
      </c>
      <c r="C12" s="18">
        <v>2598.429932</v>
      </c>
      <c r="M12" s="12"/>
    </row>
    <row r="13" spans="1:13" x14ac:dyDescent="0.25">
      <c r="B13" s="12">
        <v>45327</v>
      </c>
      <c r="C13" s="18">
        <v>2638.3500979999999</v>
      </c>
    </row>
    <row r="14" spans="1:13" x14ac:dyDescent="0.25">
      <c r="B14" s="12">
        <v>45320</v>
      </c>
      <c r="C14" s="18">
        <v>2482.280029</v>
      </c>
    </row>
    <row r="15" spans="1:13" x14ac:dyDescent="0.25">
      <c r="B15" s="12">
        <v>45313</v>
      </c>
      <c r="C15" s="18">
        <v>2326.25</v>
      </c>
    </row>
    <row r="16" spans="1:13" x14ac:dyDescent="0.25">
      <c r="B16" s="12">
        <v>45306</v>
      </c>
      <c r="C16" s="18">
        <v>2334.6000979999999</v>
      </c>
    </row>
    <row r="17" spans="2:3" x14ac:dyDescent="0.25">
      <c r="B17" s="12">
        <v>45299</v>
      </c>
      <c r="C17" s="18">
        <v>2271.8999020000001</v>
      </c>
    </row>
    <row r="18" spans="2:3" x14ac:dyDescent="0.25">
      <c r="B18" s="12">
        <v>45292</v>
      </c>
      <c r="C18" s="18">
        <v>2212.8000489999999</v>
      </c>
    </row>
    <row r="19" spans="2:3" x14ac:dyDescent="0.25">
      <c r="B19" s="12">
        <v>45285</v>
      </c>
      <c r="C19" s="18">
        <v>2286.959961</v>
      </c>
    </row>
    <row r="20" spans="2:3" x14ac:dyDescent="0.25">
      <c r="B20" s="12">
        <v>45278</v>
      </c>
      <c r="C20" s="18">
        <v>2304.3500979999999</v>
      </c>
    </row>
    <row r="21" spans="2:3" x14ac:dyDescent="0.25">
      <c r="B21" s="12">
        <v>45271</v>
      </c>
      <c r="C21" s="18">
        <v>2271.469971</v>
      </c>
    </row>
    <row r="22" spans="2:3" x14ac:dyDescent="0.25">
      <c r="B22" s="12">
        <v>45264</v>
      </c>
      <c r="C22" s="18">
        <v>2242.9499510000001</v>
      </c>
    </row>
    <row r="23" spans="2:3" x14ac:dyDescent="0.25">
      <c r="B23" s="12">
        <v>45257</v>
      </c>
      <c r="C23" s="18">
        <v>2233.830078</v>
      </c>
    </row>
    <row r="24" spans="2:3" x14ac:dyDescent="0.25">
      <c r="B24" s="12">
        <v>45250</v>
      </c>
      <c r="C24" s="18">
        <v>2219.669922</v>
      </c>
    </row>
    <row r="25" spans="2:3" x14ac:dyDescent="0.25">
      <c r="B25" s="12">
        <v>45243</v>
      </c>
      <c r="C25" s="18">
        <v>2162.219971</v>
      </c>
    </row>
    <row r="26" spans="2:3" x14ac:dyDescent="0.25">
      <c r="B26" s="12">
        <v>45236</v>
      </c>
      <c r="C26" s="18">
        <v>2120.580078</v>
      </c>
    </row>
    <row r="27" spans="2:3" x14ac:dyDescent="0.25">
      <c r="B27" s="12">
        <v>45229</v>
      </c>
      <c r="C27" s="18">
        <v>2040.530029</v>
      </c>
    </row>
    <row r="28" spans="2:3" x14ac:dyDescent="0.25">
      <c r="B28" s="12">
        <v>45222</v>
      </c>
      <c r="C28" s="18">
        <v>1887.589966</v>
      </c>
    </row>
    <row r="29" spans="2:3" x14ac:dyDescent="0.25">
      <c r="B29" s="12">
        <v>45215</v>
      </c>
      <c r="C29" s="18">
        <v>1831.25</v>
      </c>
    </row>
    <row r="30" spans="2:3" x14ac:dyDescent="0.25">
      <c r="B30" s="12">
        <v>45208</v>
      </c>
      <c r="C30" s="18">
        <v>1781.4799800000001</v>
      </c>
    </row>
    <row r="31" spans="2:3" x14ac:dyDescent="0.25">
      <c r="B31" s="12">
        <v>45201</v>
      </c>
      <c r="C31" s="18">
        <v>1822.2700199999999</v>
      </c>
    </row>
    <row r="32" spans="2:3" x14ac:dyDescent="0.25">
      <c r="B32" s="12">
        <v>45194</v>
      </c>
      <c r="C32" s="18">
        <v>1831.829956</v>
      </c>
    </row>
    <row r="33" spans="2:3" x14ac:dyDescent="0.25">
      <c r="B33" s="12">
        <v>45187</v>
      </c>
      <c r="C33" s="18">
        <v>1875.579956</v>
      </c>
    </row>
    <row r="34" spans="2:3" x14ac:dyDescent="0.25">
      <c r="B34" s="12">
        <v>45180</v>
      </c>
      <c r="C34" s="18">
        <v>1912.5</v>
      </c>
    </row>
    <row r="35" spans="2:3" x14ac:dyDescent="0.25">
      <c r="B35" s="12">
        <v>45173</v>
      </c>
      <c r="C35" s="18">
        <v>1945.099976</v>
      </c>
    </row>
    <row r="36" spans="2:3" x14ac:dyDescent="0.25">
      <c r="B36" s="12">
        <v>45166</v>
      </c>
      <c r="C36" s="18">
        <v>1938.6099850000001</v>
      </c>
    </row>
    <row r="37" spans="2:3" x14ac:dyDescent="0.25">
      <c r="B37" s="12">
        <v>45159</v>
      </c>
      <c r="C37" s="18">
        <v>1876.780029</v>
      </c>
    </row>
    <row r="38" spans="2:3" x14ac:dyDescent="0.25">
      <c r="B38" s="12">
        <v>45152</v>
      </c>
      <c r="C38" s="18">
        <v>1849.1999510000001</v>
      </c>
    </row>
    <row r="39" spans="2:3" x14ac:dyDescent="0.25">
      <c r="B39" s="12">
        <v>45145</v>
      </c>
      <c r="C39" s="18">
        <v>1846.5500489999999</v>
      </c>
    </row>
    <row r="40" spans="2:3" x14ac:dyDescent="0.25">
      <c r="B40" s="12">
        <v>45138</v>
      </c>
      <c r="C40" s="18">
        <v>1890.6099850000001</v>
      </c>
    </row>
    <row r="41" spans="2:3" x14ac:dyDescent="0.25">
      <c r="B41" s="12">
        <v>45131</v>
      </c>
      <c r="C41" s="18">
        <v>1912.5200199999999</v>
      </c>
    </row>
    <row r="42" spans="2:3" x14ac:dyDescent="0.25">
      <c r="B42" s="12">
        <v>45124</v>
      </c>
      <c r="C42" s="18">
        <v>2098.8701169999999</v>
      </c>
    </row>
    <row r="43" spans="2:3" x14ac:dyDescent="0.25">
      <c r="B43" s="12">
        <v>45117</v>
      </c>
      <c r="C43" s="18">
        <v>2055.9799800000001</v>
      </c>
    </row>
    <row r="44" spans="2:3" x14ac:dyDescent="0.25">
      <c r="B44" s="12">
        <v>45110</v>
      </c>
      <c r="C44" s="18">
        <v>2077.459961</v>
      </c>
    </row>
    <row r="45" spans="2:3" x14ac:dyDescent="0.25">
      <c r="B45" s="12">
        <v>45103</v>
      </c>
      <c r="C45" s="18">
        <v>2139</v>
      </c>
    </row>
    <row r="46" spans="2:3" x14ac:dyDescent="0.25">
      <c r="B46" s="12">
        <v>45096</v>
      </c>
      <c r="C46" s="18">
        <v>2043.6800539999999</v>
      </c>
    </row>
    <row r="47" spans="2:3" x14ac:dyDescent="0.25">
      <c r="B47" s="12">
        <v>45089</v>
      </c>
      <c r="C47" s="18">
        <v>2032.920044</v>
      </c>
    </row>
    <row r="48" spans="2:3" x14ac:dyDescent="0.25">
      <c r="B48" s="12">
        <v>45082</v>
      </c>
      <c r="C48" s="18">
        <v>2040.5500489999999</v>
      </c>
    </row>
    <row r="49" spans="2:3" x14ac:dyDescent="0.25">
      <c r="B49" s="12">
        <v>45075</v>
      </c>
      <c r="C49" s="18">
        <v>2062.2299800000001</v>
      </c>
    </row>
    <row r="50" spans="2:3" x14ac:dyDescent="0.25">
      <c r="B50" s="12">
        <v>45068</v>
      </c>
      <c r="C50" s="18">
        <v>2071.0200199999999</v>
      </c>
    </row>
    <row r="51" spans="2:3" x14ac:dyDescent="0.25">
      <c r="B51" s="12">
        <v>45061</v>
      </c>
      <c r="C51" s="18">
        <v>2106.219971</v>
      </c>
    </row>
    <row r="52" spans="2:3" x14ac:dyDescent="0.25">
      <c r="B52" s="12">
        <v>45054</v>
      </c>
      <c r="C52" s="18">
        <v>2045.630005</v>
      </c>
    </row>
    <row r="53" spans="2:3" x14ac:dyDescent="0.25">
      <c r="B53" s="12">
        <v>45047</v>
      </c>
      <c r="C53" s="18">
        <v>2028.209961</v>
      </c>
    </row>
    <row r="54" spans="2:3" x14ac:dyDescent="0.25">
      <c r="B54" s="12">
        <v>45040</v>
      </c>
      <c r="C54" s="18">
        <v>2067.6201169999999</v>
      </c>
    </row>
    <row r="55" spans="2:3" x14ac:dyDescent="0.25">
      <c r="B55" s="12">
        <v>45033</v>
      </c>
      <c r="C55" s="18">
        <v>1800</v>
      </c>
    </row>
    <row r="56" spans="2:3" x14ac:dyDescent="0.25">
      <c r="B56" s="12">
        <v>45026</v>
      </c>
      <c r="C56" s="18">
        <v>1738.3000489999999</v>
      </c>
    </row>
    <row r="57" spans="2:3" x14ac:dyDescent="0.25">
      <c r="B57" s="12">
        <v>45019</v>
      </c>
      <c r="C57" s="18">
        <v>1685.209961</v>
      </c>
    </row>
    <row r="58" spans="2:3" x14ac:dyDescent="0.25">
      <c r="B58" s="12">
        <v>45012</v>
      </c>
      <c r="C58" s="18">
        <v>1708.290039</v>
      </c>
    </row>
    <row r="59" spans="2:3" x14ac:dyDescent="0.25">
      <c r="B59" s="12">
        <v>45005</v>
      </c>
      <c r="C59" s="18">
        <v>1624.25</v>
      </c>
    </row>
    <row r="60" spans="2:3" x14ac:dyDescent="0.25">
      <c r="B60" s="12">
        <v>44998</v>
      </c>
      <c r="C60" s="18">
        <v>1608.839966</v>
      </c>
    </row>
    <row r="61" spans="2:3" x14ac:dyDescent="0.25">
      <c r="B61" s="12">
        <v>44991</v>
      </c>
      <c r="C61" s="18">
        <v>1550.709961</v>
      </c>
    </row>
    <row r="62" spans="2:3" x14ac:dyDescent="0.25">
      <c r="B62" s="12">
        <v>44984</v>
      </c>
      <c r="C62" s="18">
        <v>1510</v>
      </c>
    </row>
    <row r="63" spans="2:3" x14ac:dyDescent="0.25">
      <c r="B63" s="12">
        <v>44977</v>
      </c>
      <c r="C63" s="18">
        <v>1476.7299800000001</v>
      </c>
    </row>
    <row r="64" spans="2:3" x14ac:dyDescent="0.25">
      <c r="B64" s="12">
        <v>44970</v>
      </c>
      <c r="C64" s="18">
        <v>1617.670044</v>
      </c>
    </row>
    <row r="65" spans="2:3" x14ac:dyDescent="0.25">
      <c r="B65" s="12">
        <v>44963</v>
      </c>
      <c r="C65" s="18">
        <v>1583.8900149999999</v>
      </c>
    </row>
    <row r="66" spans="2:3" x14ac:dyDescent="0.25">
      <c r="B66" s="12">
        <v>44956</v>
      </c>
      <c r="C66" s="18">
        <v>1692.969971</v>
      </c>
    </row>
    <row r="67" spans="2:3" x14ac:dyDescent="0.25">
      <c r="B67" s="12">
        <v>44949</v>
      </c>
      <c r="C67" s="18">
        <v>1613.780029</v>
      </c>
    </row>
    <row r="68" spans="2:3" x14ac:dyDescent="0.25">
      <c r="B68" s="12">
        <v>44942</v>
      </c>
      <c r="C68" s="18">
        <v>1555.1899410000001</v>
      </c>
    </row>
    <row r="69" spans="2:3" x14ac:dyDescent="0.25">
      <c r="B69" s="12">
        <v>44935</v>
      </c>
      <c r="C69" s="18">
        <v>1524.5699460000001</v>
      </c>
    </row>
    <row r="70" spans="2:3" x14ac:dyDescent="0.25">
      <c r="B70" s="12">
        <v>44928</v>
      </c>
      <c r="C70" s="18">
        <v>1402.0600589999999</v>
      </c>
    </row>
    <row r="71" spans="2:3" x14ac:dyDescent="0.25">
      <c r="B71" s="12">
        <v>44921</v>
      </c>
      <c r="C71" s="18">
        <v>1387.48999</v>
      </c>
    </row>
    <row r="72" spans="2:3" x14ac:dyDescent="0.25">
      <c r="B72" s="12">
        <v>44914</v>
      </c>
      <c r="C72" s="18">
        <v>1412.3599850000001</v>
      </c>
    </row>
    <row r="73" spans="2:3" x14ac:dyDescent="0.25">
      <c r="B73" s="12">
        <v>44907</v>
      </c>
      <c r="C73" s="18">
        <v>1462.1099850000001</v>
      </c>
    </row>
    <row r="74" spans="2:3" x14ac:dyDescent="0.25">
      <c r="B74" s="12">
        <v>44900</v>
      </c>
      <c r="C74" s="18">
        <v>1526.26001</v>
      </c>
    </row>
    <row r="75" spans="2:3" x14ac:dyDescent="0.25">
      <c r="B75" s="12">
        <v>44893</v>
      </c>
      <c r="C75" s="18">
        <v>1604.880005</v>
      </c>
    </row>
    <row r="76" spans="2:3" x14ac:dyDescent="0.25">
      <c r="B76" s="12">
        <v>44886</v>
      </c>
      <c r="C76" s="18">
        <v>1515.1999510000001</v>
      </c>
    </row>
    <row r="77" spans="2:3" x14ac:dyDescent="0.25">
      <c r="B77" s="12">
        <v>44879</v>
      </c>
      <c r="C77" s="18">
        <v>1502.4799800000001</v>
      </c>
    </row>
    <row r="78" spans="2:3" x14ac:dyDescent="0.25">
      <c r="B78" s="12">
        <v>44872</v>
      </c>
      <c r="C78" s="18">
        <v>1506.349976</v>
      </c>
    </row>
    <row r="79" spans="2:3" x14ac:dyDescent="0.25">
      <c r="B79" s="12">
        <v>44865</v>
      </c>
      <c r="C79" s="18">
        <v>1397.5699460000001</v>
      </c>
    </row>
    <row r="80" spans="2:3" x14ac:dyDescent="0.25">
      <c r="B80" s="12">
        <v>44858</v>
      </c>
      <c r="C80" s="18">
        <v>1505</v>
      </c>
    </row>
    <row r="81" spans="2:3" x14ac:dyDescent="0.25">
      <c r="B81" s="12">
        <v>44851</v>
      </c>
      <c r="C81" s="18">
        <v>1549.8199460000001</v>
      </c>
    </row>
    <row r="82" spans="2:3" x14ac:dyDescent="0.25">
      <c r="B82" s="12">
        <v>44844</v>
      </c>
      <c r="C82" s="18">
        <v>1508.410034</v>
      </c>
    </row>
    <row r="83" spans="2:3" x14ac:dyDescent="0.25">
      <c r="B83" s="12">
        <v>44837</v>
      </c>
      <c r="C83" s="18">
        <v>1478.75</v>
      </c>
    </row>
    <row r="84" spans="2:3" x14ac:dyDescent="0.25">
      <c r="B84" s="12">
        <v>44830</v>
      </c>
      <c r="C84" s="18">
        <v>1502.76001</v>
      </c>
    </row>
    <row r="85" spans="2:3" x14ac:dyDescent="0.25">
      <c r="B85" s="12">
        <v>44823</v>
      </c>
      <c r="C85" s="18">
        <v>1557.5200199999999</v>
      </c>
    </row>
    <row r="86" spans="2:3" x14ac:dyDescent="0.25">
      <c r="B86" s="12">
        <v>44816</v>
      </c>
      <c r="C86" s="18">
        <v>1693.5699460000001</v>
      </c>
    </row>
    <row r="87" spans="2:3" x14ac:dyDescent="0.25">
      <c r="B87" s="12">
        <v>44809</v>
      </c>
      <c r="C87" s="18">
        <v>1723.3199460000001</v>
      </c>
    </row>
    <row r="88" spans="2:3" x14ac:dyDescent="0.25">
      <c r="B88" s="12">
        <v>44802</v>
      </c>
      <c r="C88" s="18">
        <v>1616.5200199999999</v>
      </c>
    </row>
    <row r="89" spans="2:3" x14ac:dyDescent="0.25">
      <c r="B89" s="12">
        <v>44795</v>
      </c>
      <c r="C89" s="18">
        <v>1627.8599850000001</v>
      </c>
    </row>
    <row r="90" spans="2:3" x14ac:dyDescent="0.25">
      <c r="B90" s="12">
        <v>44788</v>
      </c>
      <c r="C90" s="18">
        <v>1672.26001</v>
      </c>
    </row>
    <row r="91" spans="2:3" x14ac:dyDescent="0.25">
      <c r="B91" s="12">
        <v>44781</v>
      </c>
      <c r="C91" s="18">
        <v>1663.6999510000001</v>
      </c>
    </row>
    <row r="92" spans="2:3" x14ac:dyDescent="0.25">
      <c r="B92" s="12">
        <v>44774</v>
      </c>
      <c r="C92" s="18">
        <v>1600.780029</v>
      </c>
    </row>
    <row r="93" spans="2:3" x14ac:dyDescent="0.25">
      <c r="B93" s="12">
        <v>44767</v>
      </c>
      <c r="C93" s="18">
        <v>1564.219971</v>
      </c>
    </row>
    <row r="94" spans="2:3" x14ac:dyDescent="0.25">
      <c r="B94" s="12">
        <v>44760</v>
      </c>
      <c r="C94" s="18">
        <v>1347.329956</v>
      </c>
    </row>
    <row r="95" spans="2:3" x14ac:dyDescent="0.25">
      <c r="B95" s="12">
        <v>44753</v>
      </c>
      <c r="C95" s="18">
        <v>1299.98999</v>
      </c>
    </row>
    <row r="96" spans="2:3" x14ac:dyDescent="0.25">
      <c r="B96" s="12">
        <v>44746</v>
      </c>
      <c r="C96" s="18">
        <v>1339.280029</v>
      </c>
    </row>
    <row r="97" spans="2:3" x14ac:dyDescent="0.25">
      <c r="B97" s="12">
        <v>44739</v>
      </c>
      <c r="C97" s="18">
        <v>1306.8000489999999</v>
      </c>
    </row>
    <row r="98" spans="2:3" x14ac:dyDescent="0.25">
      <c r="B98" s="12">
        <v>44732</v>
      </c>
      <c r="C98" s="18">
        <v>1329.0200199999999</v>
      </c>
    </row>
    <row r="99" spans="2:3" x14ac:dyDescent="0.25">
      <c r="B99" s="12">
        <v>44725</v>
      </c>
      <c r="C99" s="18">
        <v>1245.599976</v>
      </c>
    </row>
    <row r="100" spans="2:3" x14ac:dyDescent="0.25">
      <c r="B100" s="12">
        <v>44718</v>
      </c>
      <c r="C100" s="18">
        <v>1317.040039</v>
      </c>
    </row>
    <row r="101" spans="2:3" x14ac:dyDescent="0.25">
      <c r="B101" s="12">
        <v>44711</v>
      </c>
      <c r="C101" s="18">
        <v>1375.0600589999999</v>
      </c>
    </row>
    <row r="102" spans="2:3" x14ac:dyDescent="0.25">
      <c r="B102" s="12">
        <v>44704</v>
      </c>
      <c r="C102" s="18">
        <v>1402.420044</v>
      </c>
    </row>
    <row r="103" spans="2:3" x14ac:dyDescent="0.25">
      <c r="B103" s="12">
        <v>44697</v>
      </c>
      <c r="C103" s="18">
        <v>1294.1099850000001</v>
      </c>
    </row>
    <row r="104" spans="2:3" x14ac:dyDescent="0.25">
      <c r="B104" s="12">
        <v>44690</v>
      </c>
      <c r="C104" s="18">
        <v>1318.280029</v>
      </c>
    </row>
    <row r="105" spans="2:3" x14ac:dyDescent="0.25">
      <c r="B105" s="12">
        <v>44683</v>
      </c>
      <c r="C105" s="18">
        <v>1354.530029</v>
      </c>
    </row>
    <row r="106" spans="2:3" x14ac:dyDescent="0.25">
      <c r="B106" s="12">
        <v>44676</v>
      </c>
      <c r="C106" s="18">
        <v>1455.6099850000001</v>
      </c>
    </row>
    <row r="107" spans="2:3" x14ac:dyDescent="0.25">
      <c r="B107" s="12">
        <v>44669</v>
      </c>
      <c r="C107" s="18">
        <v>1480.849976</v>
      </c>
    </row>
    <row r="108" spans="2:3" x14ac:dyDescent="0.25">
      <c r="B108" s="12">
        <v>44662</v>
      </c>
      <c r="C108" s="18">
        <v>1603.170044</v>
      </c>
    </row>
    <row r="109" spans="2:3" x14ac:dyDescent="0.25">
      <c r="B109" s="12">
        <v>44655</v>
      </c>
      <c r="C109" s="18">
        <v>1543.98999</v>
      </c>
    </row>
    <row r="110" spans="2:3" x14ac:dyDescent="0.25">
      <c r="B110" s="12">
        <v>44648</v>
      </c>
      <c r="C110" s="18">
        <v>1594.040039</v>
      </c>
    </row>
    <row r="111" spans="2:3" x14ac:dyDescent="0.25">
      <c r="B111" s="12">
        <v>44641</v>
      </c>
      <c r="C111" s="18">
        <v>1556.369995</v>
      </c>
    </row>
    <row r="112" spans="2:3" x14ac:dyDescent="0.25">
      <c r="B112" s="12">
        <v>44634</v>
      </c>
      <c r="C112" s="18">
        <v>1587.7299800000001</v>
      </c>
    </row>
    <row r="113" spans="2:3" x14ac:dyDescent="0.25">
      <c r="B113" s="12">
        <v>44627</v>
      </c>
      <c r="C113" s="18">
        <v>1475.410034</v>
      </c>
    </row>
    <row r="114" spans="2:3" x14ac:dyDescent="0.25">
      <c r="B114" s="12">
        <v>44620</v>
      </c>
      <c r="C114" s="18">
        <v>1442.280029</v>
      </c>
    </row>
    <row r="115" spans="2:3" x14ac:dyDescent="0.25">
      <c r="B115" s="12">
        <v>44613</v>
      </c>
      <c r="C115" s="18">
        <v>1497</v>
      </c>
    </row>
    <row r="116" spans="2:3" x14ac:dyDescent="0.25">
      <c r="B116" s="12">
        <v>44606</v>
      </c>
      <c r="C116" s="18">
        <v>1523.3199460000001</v>
      </c>
    </row>
    <row r="117" spans="2:3" x14ac:dyDescent="0.25">
      <c r="B117" s="12">
        <v>44599</v>
      </c>
      <c r="C117" s="18">
        <v>1561.4799800000001</v>
      </c>
    </row>
    <row r="118" spans="2:3" x14ac:dyDescent="0.25">
      <c r="B118" s="12">
        <v>44592</v>
      </c>
      <c r="C118" s="18">
        <v>1483.4399410000001</v>
      </c>
    </row>
    <row r="119" spans="2:3" x14ac:dyDescent="0.25">
      <c r="B119" s="12">
        <v>44585</v>
      </c>
      <c r="C119" s="18">
        <v>1410.0200199999999</v>
      </c>
    </row>
    <row r="120" spans="2:3" x14ac:dyDescent="0.25">
      <c r="B120" s="12">
        <v>44578</v>
      </c>
      <c r="C120" s="18">
        <v>1378.400024</v>
      </c>
    </row>
    <row r="121" spans="2:3" x14ac:dyDescent="0.25">
      <c r="B121" s="12">
        <v>44571</v>
      </c>
      <c r="C121" s="18">
        <v>1498.130005</v>
      </c>
    </row>
    <row r="122" spans="2:3" x14ac:dyDescent="0.25">
      <c r="B122" s="12">
        <v>44564</v>
      </c>
      <c r="C122" s="18">
        <v>1597.8100589999999</v>
      </c>
    </row>
    <row r="123" spans="2:3" x14ac:dyDescent="0.25">
      <c r="B123" s="12">
        <v>44557</v>
      </c>
      <c r="C123" s="18">
        <v>1748.25</v>
      </c>
    </row>
    <row r="124" spans="2:3" x14ac:dyDescent="0.25">
      <c r="B124" s="12">
        <v>44550</v>
      </c>
      <c r="C124" s="18">
        <v>1748.670044</v>
      </c>
    </row>
    <row r="125" spans="2:3" x14ac:dyDescent="0.25">
      <c r="B125" s="12">
        <v>44543</v>
      </c>
      <c r="C125" s="18">
        <v>1683.839966</v>
      </c>
    </row>
    <row r="126" spans="2:3" x14ac:dyDescent="0.25">
      <c r="B126" s="12">
        <v>44536</v>
      </c>
      <c r="C126" s="18">
        <v>1721.400024</v>
      </c>
    </row>
    <row r="127" spans="2:3" x14ac:dyDescent="0.25">
      <c r="B127" s="12">
        <v>44529</v>
      </c>
      <c r="C127" s="18">
        <v>1592.099976</v>
      </c>
    </row>
    <row r="128" spans="2:3" x14ac:dyDescent="0.25">
      <c r="B128" s="12">
        <v>44522</v>
      </c>
      <c r="C128" s="18">
        <v>1686.880005</v>
      </c>
    </row>
    <row r="129" spans="2:3" x14ac:dyDescent="0.25">
      <c r="B129" s="12">
        <v>44515</v>
      </c>
      <c r="C129" s="18">
        <v>1754.900024</v>
      </c>
    </row>
    <row r="130" spans="2:3" x14ac:dyDescent="0.25">
      <c r="B130" s="12">
        <v>44508</v>
      </c>
      <c r="C130" s="18">
        <v>1863</v>
      </c>
    </row>
    <row r="131" spans="2:3" x14ac:dyDescent="0.25">
      <c r="B131" s="12">
        <v>44501</v>
      </c>
      <c r="C131" s="18">
        <v>1794.349976</v>
      </c>
    </row>
    <row r="132" spans="2:3" x14ac:dyDescent="0.25">
      <c r="B132" s="12">
        <v>44494</v>
      </c>
      <c r="C132" s="18">
        <v>1779.030029</v>
      </c>
    </row>
    <row r="133" spans="2:3" x14ac:dyDescent="0.25">
      <c r="B133" s="12">
        <v>44487</v>
      </c>
      <c r="C133" s="18">
        <v>1792.209961</v>
      </c>
    </row>
    <row r="134" spans="2:3" x14ac:dyDescent="0.25">
      <c r="B134" s="12">
        <v>44480</v>
      </c>
      <c r="C134" s="18">
        <v>1830.9300539999999</v>
      </c>
    </row>
    <row r="135" spans="2:3" x14ac:dyDescent="0.25">
      <c r="B135" s="12">
        <v>44473</v>
      </c>
      <c r="C135" s="18">
        <v>1817.6099850000001</v>
      </c>
    </row>
    <row r="136" spans="2:3" x14ac:dyDescent="0.25">
      <c r="B136" s="12">
        <v>44466</v>
      </c>
      <c r="C136" s="18">
        <v>1828.599976</v>
      </c>
    </row>
    <row r="137" spans="2:3" x14ac:dyDescent="0.25">
      <c r="B137" s="12">
        <v>44459</v>
      </c>
      <c r="C137" s="18">
        <v>1937.219971</v>
      </c>
    </row>
    <row r="138" spans="2:3" x14ac:dyDescent="0.25">
      <c r="B138" s="12">
        <v>44452</v>
      </c>
      <c r="C138" s="18">
        <v>1909.0200199999999</v>
      </c>
    </row>
    <row r="139" spans="2:3" x14ac:dyDescent="0.25">
      <c r="B139" s="12">
        <v>44445</v>
      </c>
      <c r="C139" s="18">
        <v>1901.030029</v>
      </c>
    </row>
    <row r="140" spans="2:3" x14ac:dyDescent="0.25">
      <c r="B140" s="12">
        <v>44438</v>
      </c>
      <c r="C140" s="18">
        <v>1920.01001</v>
      </c>
    </row>
    <row r="141" spans="2:3" x14ac:dyDescent="0.25">
      <c r="B141" s="12">
        <v>44431</v>
      </c>
      <c r="C141" s="18">
        <v>1918.9499510000001</v>
      </c>
    </row>
    <row r="142" spans="2:3" x14ac:dyDescent="0.25">
      <c r="B142" s="12">
        <v>44424</v>
      </c>
      <c r="C142" s="18">
        <v>1891.540039</v>
      </c>
    </row>
    <row r="143" spans="2:3" x14ac:dyDescent="0.25">
      <c r="B143" s="12">
        <v>44417</v>
      </c>
      <c r="C143" s="18">
        <v>1887.8100589999999</v>
      </c>
    </row>
    <row r="144" spans="2:3" x14ac:dyDescent="0.25">
      <c r="B144" s="12">
        <v>44410</v>
      </c>
      <c r="C144" s="18">
        <v>1887.150024</v>
      </c>
    </row>
    <row r="145" spans="2:3" x14ac:dyDescent="0.25">
      <c r="B145" s="12">
        <v>44403</v>
      </c>
      <c r="C145" s="18">
        <v>1863.4399410000001</v>
      </c>
    </row>
    <row r="146" spans="2:3" x14ac:dyDescent="0.25">
      <c r="B146" s="12">
        <v>44396</v>
      </c>
      <c r="C146" s="18">
        <v>1830.920044</v>
      </c>
    </row>
    <row r="147" spans="2:3" x14ac:dyDescent="0.25">
      <c r="B147" s="12">
        <v>44389</v>
      </c>
      <c r="C147" s="18">
        <v>1560.48999</v>
      </c>
    </row>
    <row r="148" spans="2:3" x14ac:dyDescent="0.25">
      <c r="B148" s="12">
        <v>44382</v>
      </c>
      <c r="C148" s="18">
        <v>1592.25</v>
      </c>
    </row>
    <row r="149" spans="2:3" x14ac:dyDescent="0.25">
      <c r="B149" s="12">
        <v>44375</v>
      </c>
      <c r="C149" s="18">
        <v>1566.369995</v>
      </c>
    </row>
    <row r="150" spans="2:3" x14ac:dyDescent="0.25">
      <c r="B150" s="12">
        <v>44368</v>
      </c>
      <c r="C150" s="18">
        <v>1518.75</v>
      </c>
    </row>
    <row r="151" spans="2:3" x14ac:dyDescent="0.25">
      <c r="B151" s="12">
        <v>44361</v>
      </c>
      <c r="C151" s="18">
        <v>1399.630005</v>
      </c>
    </row>
    <row r="152" spans="2:3" x14ac:dyDescent="0.25">
      <c r="B152" s="12">
        <v>44354</v>
      </c>
      <c r="C152" s="18">
        <v>1366.8000489999999</v>
      </c>
    </row>
    <row r="153" spans="2:3" x14ac:dyDescent="0.25">
      <c r="B153" s="12">
        <v>44347</v>
      </c>
      <c r="C153" s="18">
        <v>1326.339966</v>
      </c>
    </row>
    <row r="154" spans="2:3" x14ac:dyDescent="0.25">
      <c r="B154" s="12">
        <v>44340</v>
      </c>
      <c r="C154" s="18">
        <v>1371.9799800000001</v>
      </c>
    </row>
    <row r="155" spans="2:3" x14ac:dyDescent="0.25">
      <c r="B155" s="12">
        <v>44333</v>
      </c>
      <c r="C155" s="18">
        <v>1330</v>
      </c>
    </row>
    <row r="156" spans="2:3" x14ac:dyDescent="0.25">
      <c r="B156" s="12">
        <v>44326</v>
      </c>
      <c r="C156" s="18">
        <v>1356.209961</v>
      </c>
    </row>
    <row r="157" spans="2:3" x14ac:dyDescent="0.25">
      <c r="B157" s="12">
        <v>44319</v>
      </c>
      <c r="C157" s="18">
        <v>1426.0500489999999</v>
      </c>
    </row>
    <row r="158" spans="2:3" x14ac:dyDescent="0.25">
      <c r="B158" s="12">
        <v>44312</v>
      </c>
      <c r="C158" s="18">
        <v>1492.030029</v>
      </c>
    </row>
    <row r="159" spans="2:3" x14ac:dyDescent="0.25">
      <c r="B159" s="12">
        <v>44305</v>
      </c>
      <c r="C159" s="18">
        <v>1468.530029</v>
      </c>
    </row>
    <row r="160" spans="2:3" x14ac:dyDescent="0.25">
      <c r="B160" s="12">
        <v>44298</v>
      </c>
      <c r="C160" s="18">
        <v>1535.040039</v>
      </c>
    </row>
    <row r="161" spans="2:3" x14ac:dyDescent="0.25">
      <c r="B161" s="12">
        <v>44291</v>
      </c>
      <c r="C161" s="18">
        <v>1531.420044</v>
      </c>
    </row>
    <row r="162" spans="2:3" x14ac:dyDescent="0.25">
      <c r="B162" s="12">
        <v>44284</v>
      </c>
      <c r="C162" s="18">
        <v>1438.459961</v>
      </c>
    </row>
    <row r="163" spans="2:3" x14ac:dyDescent="0.25">
      <c r="B163" s="12">
        <v>44277</v>
      </c>
      <c r="C163" s="18">
        <v>1445.4799800000001</v>
      </c>
    </row>
    <row r="164" spans="2:3" x14ac:dyDescent="0.25">
      <c r="B164" s="12">
        <v>44270</v>
      </c>
      <c r="C164" s="18">
        <v>1421.1999510000001</v>
      </c>
    </row>
    <row r="165" spans="2:3" x14ac:dyDescent="0.25">
      <c r="B165" s="12">
        <v>44263</v>
      </c>
      <c r="C165" s="18">
        <v>1453.23999</v>
      </c>
    </row>
    <row r="166" spans="2:3" x14ac:dyDescent="0.25">
      <c r="B166" s="12">
        <v>44256</v>
      </c>
      <c r="C166" s="18">
        <v>1332.280029</v>
      </c>
    </row>
    <row r="167" spans="2:3" x14ac:dyDescent="0.25">
      <c r="B167" s="12">
        <v>44249</v>
      </c>
      <c r="C167" s="18">
        <v>1442</v>
      </c>
    </row>
    <row r="168" spans="2:3" x14ac:dyDescent="0.25">
      <c r="B168" s="12">
        <v>44242</v>
      </c>
      <c r="C168" s="18">
        <v>1473.089966</v>
      </c>
    </row>
    <row r="169" spans="2:3" x14ac:dyDescent="0.25">
      <c r="B169" s="12">
        <v>44235</v>
      </c>
      <c r="C169" s="18">
        <v>1527.6999510000001</v>
      </c>
    </row>
    <row r="170" spans="2:3" x14ac:dyDescent="0.25">
      <c r="B170" s="12">
        <v>44228</v>
      </c>
      <c r="C170" s="18">
        <v>1506.880005</v>
      </c>
    </row>
    <row r="171" spans="2:3" x14ac:dyDescent="0.25">
      <c r="B171" s="12">
        <v>44221</v>
      </c>
      <c r="C171" s="18">
        <v>1480</v>
      </c>
    </row>
    <row r="172" spans="2:3" x14ac:dyDescent="0.25">
      <c r="B172" s="12">
        <v>44214</v>
      </c>
      <c r="C172" s="18">
        <v>1494.1800539999999</v>
      </c>
    </row>
    <row r="173" spans="2:3" x14ac:dyDescent="0.25">
      <c r="B173" s="12">
        <v>44207</v>
      </c>
      <c r="C173" s="18">
        <v>1405.73999</v>
      </c>
    </row>
    <row r="174" spans="2:3" x14ac:dyDescent="0.25">
      <c r="B174" s="12">
        <v>44200</v>
      </c>
      <c r="C174" s="18">
        <v>1402.4399410000001</v>
      </c>
    </row>
    <row r="175" spans="2:3" x14ac:dyDescent="0.25">
      <c r="B175" s="12">
        <v>44193</v>
      </c>
      <c r="C175" s="18">
        <v>1386.709961</v>
      </c>
    </row>
    <row r="176" spans="2:3" x14ac:dyDescent="0.25">
      <c r="B176" s="12">
        <v>44186</v>
      </c>
      <c r="C176" s="18">
        <v>1412.5500489999999</v>
      </c>
    </row>
    <row r="177" spans="2:3" x14ac:dyDescent="0.25">
      <c r="B177" s="12">
        <v>44179</v>
      </c>
      <c r="C177" s="18">
        <v>1418.5699460000001</v>
      </c>
    </row>
    <row r="178" spans="2:3" x14ac:dyDescent="0.25">
      <c r="B178" s="12">
        <v>44172</v>
      </c>
      <c r="C178" s="18">
        <v>1300</v>
      </c>
    </row>
    <row r="179" spans="2:3" x14ac:dyDescent="0.25">
      <c r="B179" s="12">
        <v>44165</v>
      </c>
      <c r="C179" s="18">
        <v>1334.619995</v>
      </c>
    </row>
    <row r="180" spans="2:3" x14ac:dyDescent="0.25">
      <c r="B180" s="12">
        <v>44158</v>
      </c>
      <c r="C180" s="18">
        <v>1297.7700199999999</v>
      </c>
    </row>
    <row r="181" spans="2:3" x14ac:dyDescent="0.25">
      <c r="B181" s="12">
        <v>44151</v>
      </c>
      <c r="C181" s="18">
        <v>1292.5699460000001</v>
      </c>
    </row>
    <row r="182" spans="2:3" x14ac:dyDescent="0.25">
      <c r="B182" s="12">
        <v>44144</v>
      </c>
      <c r="C182" s="18">
        <v>1251.4300539999999</v>
      </c>
    </row>
    <row r="183" spans="2:3" x14ac:dyDescent="0.25">
      <c r="B183" s="12">
        <v>44137</v>
      </c>
      <c r="C183" s="18">
        <v>1326.170044</v>
      </c>
    </row>
    <row r="184" spans="2:3" x14ac:dyDescent="0.25">
      <c r="B184" s="12">
        <v>44130</v>
      </c>
      <c r="C184" s="18">
        <v>1201.4799800000001</v>
      </c>
    </row>
    <row r="185" spans="2:3" x14ac:dyDescent="0.25">
      <c r="B185" s="12">
        <v>44123</v>
      </c>
      <c r="C185" s="18">
        <v>1339.079956</v>
      </c>
    </row>
    <row r="186" spans="2:3" x14ac:dyDescent="0.25">
      <c r="B186" s="12">
        <v>44116</v>
      </c>
      <c r="C186" s="18">
        <v>1339.6800539999999</v>
      </c>
    </row>
    <row r="187" spans="2:3" x14ac:dyDescent="0.25">
      <c r="B187" s="12">
        <v>44109</v>
      </c>
      <c r="C187" s="18">
        <v>1281.98999</v>
      </c>
    </row>
    <row r="188" spans="2:3" x14ac:dyDescent="0.25">
      <c r="B188" s="12">
        <v>44102</v>
      </c>
      <c r="C188" s="18">
        <v>1254.8000489999999</v>
      </c>
    </row>
    <row r="189" spans="2:3" x14ac:dyDescent="0.25">
      <c r="B189" s="12">
        <v>44095</v>
      </c>
      <c r="C189" s="18">
        <v>1244.5</v>
      </c>
    </row>
    <row r="190" spans="2:3" x14ac:dyDescent="0.25">
      <c r="B190" s="12">
        <v>44088</v>
      </c>
      <c r="C190" s="18">
        <v>1215.4799800000001</v>
      </c>
    </row>
    <row r="191" spans="2:3" x14ac:dyDescent="0.25">
      <c r="B191" s="12">
        <v>44081</v>
      </c>
      <c r="C191" s="18">
        <v>1297.469971</v>
      </c>
    </row>
    <row r="192" spans="2:3" x14ac:dyDescent="0.25">
      <c r="B192" s="12">
        <v>44074</v>
      </c>
      <c r="C192" s="18">
        <v>1313.7299800000001</v>
      </c>
    </row>
    <row r="193" spans="2:3" x14ac:dyDescent="0.25">
      <c r="B193" s="12">
        <v>44067</v>
      </c>
      <c r="C193" s="18">
        <v>1301.51001</v>
      </c>
    </row>
    <row r="194" spans="2:3" x14ac:dyDescent="0.25">
      <c r="B194" s="12">
        <v>44060</v>
      </c>
      <c r="C194" s="18">
        <v>1253.23999</v>
      </c>
    </row>
    <row r="195" spans="2:3" x14ac:dyDescent="0.25">
      <c r="B195" s="12">
        <v>44053</v>
      </c>
      <c r="C195" s="18">
        <v>1186.530029</v>
      </c>
    </row>
    <row r="196" spans="2:3" x14ac:dyDescent="0.25">
      <c r="B196" s="12">
        <v>44046</v>
      </c>
      <c r="C196" s="18">
        <v>1180.619995</v>
      </c>
    </row>
    <row r="197" spans="2:3" x14ac:dyDescent="0.25">
      <c r="B197" s="12">
        <v>44039</v>
      </c>
      <c r="C197" s="18">
        <v>1155.160034</v>
      </c>
    </row>
    <row r="198" spans="2:3" x14ac:dyDescent="0.25">
      <c r="B198" s="12">
        <v>44032</v>
      </c>
      <c r="C198" s="18">
        <v>1130.26001</v>
      </c>
    </row>
    <row r="199" spans="2:3" x14ac:dyDescent="0.25">
      <c r="B199" s="12">
        <v>44025</v>
      </c>
      <c r="C199" s="18">
        <v>1136.219971</v>
      </c>
    </row>
    <row r="200" spans="2:3" x14ac:dyDescent="0.25">
      <c r="B200" s="12">
        <v>44018</v>
      </c>
      <c r="C200" s="18">
        <v>1118.040039</v>
      </c>
    </row>
    <row r="201" spans="2:3" x14ac:dyDescent="0.25">
      <c r="B201" s="12">
        <v>44011</v>
      </c>
      <c r="C201" s="18">
        <v>1056.4499510000001</v>
      </c>
    </row>
    <row r="202" spans="2:3" x14ac:dyDescent="0.25">
      <c r="B202" s="12">
        <v>44004</v>
      </c>
      <c r="C202" s="18">
        <v>1033.150024</v>
      </c>
    </row>
    <row r="203" spans="2:3" x14ac:dyDescent="0.25">
      <c r="B203" s="12">
        <v>43997</v>
      </c>
      <c r="C203" s="18">
        <v>1010.830017</v>
      </c>
    </row>
    <row r="204" spans="2:3" x14ac:dyDescent="0.25">
      <c r="B204" s="12">
        <v>43990</v>
      </c>
      <c r="C204" s="18">
        <v>991.830017</v>
      </c>
    </row>
    <row r="205" spans="2:3" x14ac:dyDescent="0.25">
      <c r="B205" s="12">
        <v>43983</v>
      </c>
      <c r="C205" s="18">
        <v>1053.459961</v>
      </c>
    </row>
    <row r="206" spans="2:3" x14ac:dyDescent="0.25">
      <c r="B206" s="12">
        <v>43976</v>
      </c>
      <c r="C206" s="18">
        <v>1003.909973</v>
      </c>
    </row>
    <row r="207" spans="2:3" x14ac:dyDescent="0.25">
      <c r="B207" s="12">
        <v>43969</v>
      </c>
      <c r="C207" s="18">
        <v>1055.6999510000001</v>
      </c>
    </row>
    <row r="208" spans="2:3" x14ac:dyDescent="0.25">
      <c r="B208" s="12">
        <v>43962</v>
      </c>
      <c r="C208" s="18">
        <v>971.75</v>
      </c>
    </row>
    <row r="209" spans="2:3" x14ac:dyDescent="0.25">
      <c r="B209" s="12">
        <v>43955</v>
      </c>
      <c r="C209" s="18">
        <v>925.830017</v>
      </c>
    </row>
    <row r="210" spans="2:3" x14ac:dyDescent="0.25">
      <c r="B210" s="12">
        <v>43948</v>
      </c>
      <c r="C210" s="18">
        <v>874.919983</v>
      </c>
    </row>
    <row r="211" spans="2:3" x14ac:dyDescent="0.25">
      <c r="B211" s="12">
        <v>43941</v>
      </c>
      <c r="C211" s="18">
        <v>882.46997099999999</v>
      </c>
    </row>
    <row r="212" spans="2:3" x14ac:dyDescent="0.25">
      <c r="B212" s="12">
        <v>43934</v>
      </c>
      <c r="C212" s="18">
        <v>820.27002000000005</v>
      </c>
    </row>
    <row r="213" spans="2:3" x14ac:dyDescent="0.25">
      <c r="B213" s="12">
        <v>43927</v>
      </c>
      <c r="C213" s="18">
        <v>771</v>
      </c>
    </row>
    <row r="214" spans="2:3" x14ac:dyDescent="0.25">
      <c r="B214" s="12">
        <v>43920</v>
      </c>
      <c r="C214" s="18">
        <v>611.01000999999997</v>
      </c>
    </row>
    <row r="215" spans="2:3" x14ac:dyDescent="0.25">
      <c r="B215" s="12">
        <v>43913</v>
      </c>
      <c r="C215" s="18">
        <v>635.03002900000001</v>
      </c>
    </row>
    <row r="216" spans="2:3" x14ac:dyDescent="0.25">
      <c r="B216" s="12">
        <v>43906</v>
      </c>
      <c r="C216" s="18">
        <v>566</v>
      </c>
    </row>
    <row r="217" spans="2:3" x14ac:dyDescent="0.25">
      <c r="B217" s="12">
        <v>43899</v>
      </c>
      <c r="C217" s="18">
        <v>630.35998500000005</v>
      </c>
    </row>
    <row r="218" spans="2:3" x14ac:dyDescent="0.25">
      <c r="B218" s="12">
        <v>43892</v>
      </c>
      <c r="C218" s="18">
        <v>723.080017</v>
      </c>
    </row>
    <row r="219" spans="2:3" x14ac:dyDescent="0.25">
      <c r="B219" s="12">
        <v>43885</v>
      </c>
      <c r="C219" s="18">
        <v>773.580017</v>
      </c>
    </row>
    <row r="220" spans="2:3" x14ac:dyDescent="0.25">
      <c r="B220" s="12">
        <v>43878</v>
      </c>
      <c r="C220" s="18">
        <v>920.14001499999995</v>
      </c>
    </row>
    <row r="221" spans="2:3" x14ac:dyDescent="0.25">
      <c r="B221" s="12">
        <v>43871</v>
      </c>
      <c r="C221" s="18">
        <v>921.94000200000005</v>
      </c>
    </row>
    <row r="222" spans="2:3" x14ac:dyDescent="0.25">
      <c r="B222" s="12">
        <v>43864</v>
      </c>
      <c r="C222" s="18">
        <v>864.21997099999999</v>
      </c>
    </row>
    <row r="223" spans="2:3" x14ac:dyDescent="0.25">
      <c r="B223" s="12">
        <v>43857</v>
      </c>
      <c r="C223" s="18">
        <v>866.76000999999997</v>
      </c>
    </row>
    <row r="224" spans="2:3" x14ac:dyDescent="0.25">
      <c r="B224" s="12">
        <v>43850</v>
      </c>
      <c r="C224" s="18">
        <v>869.71002199999998</v>
      </c>
    </row>
    <row r="225" spans="2:3" x14ac:dyDescent="0.25">
      <c r="B225" s="12">
        <v>43843</v>
      </c>
      <c r="C225" s="18">
        <v>878.15002400000003</v>
      </c>
    </row>
    <row r="226" spans="2:3" x14ac:dyDescent="0.25">
      <c r="B226" s="12">
        <v>43836</v>
      </c>
      <c r="C226" s="18">
        <v>857.77002000000005</v>
      </c>
    </row>
    <row r="227" spans="2:3" x14ac:dyDescent="0.25">
      <c r="B227" s="12">
        <v>43829</v>
      </c>
      <c r="C227" s="18">
        <v>865.13000499999998</v>
      </c>
    </row>
    <row r="228" spans="2:3" x14ac:dyDescent="0.25">
      <c r="B228" s="12">
        <v>43822</v>
      </c>
      <c r="C228" s="18">
        <v>836.78997800000002</v>
      </c>
    </row>
    <row r="229" spans="2:3" x14ac:dyDescent="0.25">
      <c r="B229" s="12">
        <v>43815</v>
      </c>
      <c r="C229" s="18">
        <v>834.53002900000001</v>
      </c>
    </row>
    <row r="230" spans="2:3" x14ac:dyDescent="0.25">
      <c r="B230" s="12">
        <v>43808</v>
      </c>
      <c r="C230" s="18">
        <v>815.32000700000003</v>
      </c>
    </row>
    <row r="231" spans="2:3" x14ac:dyDescent="0.25">
      <c r="B231" s="12">
        <v>43801</v>
      </c>
      <c r="C231" s="18">
        <v>822.47997999999995</v>
      </c>
    </row>
    <row r="232" spans="2:3" x14ac:dyDescent="0.25">
      <c r="B232" s="12">
        <v>43794</v>
      </c>
      <c r="C232" s="18">
        <v>813.919983</v>
      </c>
    </row>
    <row r="233" spans="2:3" x14ac:dyDescent="0.25">
      <c r="B233" s="12">
        <v>43787</v>
      </c>
      <c r="C233" s="18">
        <v>772.60998500000005</v>
      </c>
    </row>
    <row r="234" spans="2:3" x14ac:dyDescent="0.25">
      <c r="B234" s="12">
        <v>43780</v>
      </c>
      <c r="C234" s="18">
        <v>754.65997300000004</v>
      </c>
    </row>
    <row r="235" spans="2:3" x14ac:dyDescent="0.25">
      <c r="B235" s="12">
        <v>43773</v>
      </c>
      <c r="C235" s="18">
        <v>731.61999500000002</v>
      </c>
    </row>
    <row r="236" spans="2:3" x14ac:dyDescent="0.25">
      <c r="B236" s="12">
        <v>43766</v>
      </c>
      <c r="C236" s="18">
        <v>768.63000499999998</v>
      </c>
    </row>
    <row r="237" spans="2:3" x14ac:dyDescent="0.25">
      <c r="B237" s="12">
        <v>43759</v>
      </c>
      <c r="C237" s="18">
        <v>787.86999500000002</v>
      </c>
    </row>
    <row r="238" spans="2:3" x14ac:dyDescent="0.25">
      <c r="B238" s="12">
        <v>43752</v>
      </c>
      <c r="C238" s="18">
        <v>841.47997999999995</v>
      </c>
    </row>
    <row r="239" spans="2:3" x14ac:dyDescent="0.25">
      <c r="B239" s="12">
        <v>43745</v>
      </c>
      <c r="C239" s="18">
        <v>830.34997599999997</v>
      </c>
    </row>
    <row r="240" spans="2:3" x14ac:dyDescent="0.25">
      <c r="B240" s="12">
        <v>43738</v>
      </c>
      <c r="C240" s="18">
        <v>823.92999299999997</v>
      </c>
    </row>
    <row r="241" spans="2:3" x14ac:dyDescent="0.25">
      <c r="B241" s="12">
        <v>43731</v>
      </c>
      <c r="C241" s="18">
        <v>818.830017</v>
      </c>
    </row>
    <row r="242" spans="2:3" x14ac:dyDescent="0.25">
      <c r="B242" s="12">
        <v>43724</v>
      </c>
      <c r="C242" s="18">
        <v>834.65997300000004</v>
      </c>
    </row>
    <row r="243" spans="2:3" x14ac:dyDescent="0.25">
      <c r="B243" s="12">
        <v>43717</v>
      </c>
      <c r="C243" s="18">
        <v>787.85998500000005</v>
      </c>
    </row>
    <row r="244" spans="2:3" x14ac:dyDescent="0.25">
      <c r="B244" s="12">
        <v>43710</v>
      </c>
      <c r="C244" s="18">
        <v>836.32000700000003</v>
      </c>
    </row>
    <row r="245" spans="2:3" x14ac:dyDescent="0.25">
      <c r="B245" s="12">
        <v>43703</v>
      </c>
      <c r="C245" s="18">
        <v>838.419983</v>
      </c>
    </row>
    <row r="246" spans="2:3" x14ac:dyDescent="0.25">
      <c r="B246" s="12">
        <v>43696</v>
      </c>
      <c r="C246" s="18">
        <v>805.44000200000005</v>
      </c>
    </row>
    <row r="247" spans="2:3" x14ac:dyDescent="0.25">
      <c r="B247" s="12">
        <v>43689</v>
      </c>
      <c r="C247" s="18">
        <v>817.20001200000002</v>
      </c>
    </row>
    <row r="248" spans="2:3" x14ac:dyDescent="0.25">
      <c r="B248" s="12">
        <v>43682</v>
      </c>
      <c r="C248" s="18">
        <v>817.90002400000003</v>
      </c>
    </row>
    <row r="249" spans="2:3" x14ac:dyDescent="0.25">
      <c r="B249" s="12">
        <v>43675</v>
      </c>
      <c r="C249" s="18">
        <v>792.21002199999998</v>
      </c>
    </row>
    <row r="250" spans="2:3" x14ac:dyDescent="0.25">
      <c r="B250" s="12">
        <v>43668</v>
      </c>
      <c r="C250" s="18">
        <v>779.85998500000005</v>
      </c>
    </row>
    <row r="251" spans="2:3" x14ac:dyDescent="0.25">
      <c r="B251" s="12">
        <v>43661</v>
      </c>
      <c r="C251" s="18">
        <v>746.52002000000005</v>
      </c>
    </row>
    <row r="252" spans="2:3" x14ac:dyDescent="0.25">
      <c r="B252" s="12">
        <v>43654</v>
      </c>
      <c r="C252" s="18">
        <v>750.84997599999997</v>
      </c>
    </row>
    <row r="253" spans="2:3" x14ac:dyDescent="0.25">
      <c r="B253" s="12">
        <v>43647</v>
      </c>
      <c r="C253" s="18">
        <v>739.53997800000002</v>
      </c>
    </row>
    <row r="254" spans="2:3" x14ac:dyDescent="0.25">
      <c r="B254" s="12">
        <v>43640</v>
      </c>
      <c r="C254" s="18">
        <v>732.88000499999998</v>
      </c>
    </row>
    <row r="255" spans="2:3" x14ac:dyDescent="0.25">
      <c r="B255" s="12">
        <v>43633</v>
      </c>
      <c r="C255" s="18">
        <v>726.84997599999997</v>
      </c>
    </row>
    <row r="256" spans="2:3" x14ac:dyDescent="0.25">
      <c r="B256" s="12">
        <v>43626</v>
      </c>
      <c r="C256" s="18">
        <v>740.59002699999996</v>
      </c>
    </row>
    <row r="257" spans="2:3" x14ac:dyDescent="0.25">
      <c r="B257" s="12">
        <v>43619</v>
      </c>
      <c r="C257" s="18">
        <v>709.86999500000002</v>
      </c>
    </row>
    <row r="258" spans="2:3" x14ac:dyDescent="0.25">
      <c r="B258" s="12">
        <v>43612</v>
      </c>
      <c r="C258" s="18">
        <v>659.96997099999999</v>
      </c>
    </row>
    <row r="259" spans="2:3" x14ac:dyDescent="0.25">
      <c r="B259" s="12">
        <v>43605</v>
      </c>
      <c r="C259" s="18">
        <v>662.55999799999995</v>
      </c>
    </row>
    <row r="260" spans="2:3" x14ac:dyDescent="0.25">
      <c r="B260" s="12">
        <v>43598</v>
      </c>
      <c r="C260" s="18">
        <v>715.90997300000004</v>
      </c>
    </row>
    <row r="261" spans="2:3" x14ac:dyDescent="0.25">
      <c r="B261" s="12">
        <v>43591</v>
      </c>
      <c r="C261" s="18">
        <v>705.44000200000005</v>
      </c>
    </row>
    <row r="262" spans="2:3" x14ac:dyDescent="0.25">
      <c r="B262" s="12">
        <v>43584</v>
      </c>
      <c r="C262" s="18">
        <v>709.52002000000005</v>
      </c>
    </row>
    <row r="263" spans="2:3" x14ac:dyDescent="0.25">
      <c r="B263" s="12">
        <v>43577</v>
      </c>
      <c r="C263" s="18">
        <v>676.78997800000002</v>
      </c>
    </row>
    <row r="264" spans="2:3" x14ac:dyDescent="0.25">
      <c r="B264" s="12">
        <v>43570</v>
      </c>
      <c r="C264" s="18">
        <v>700</v>
      </c>
    </row>
    <row r="265" spans="2:3" x14ac:dyDescent="0.25">
      <c r="B265" s="12">
        <v>43563</v>
      </c>
      <c r="C265" s="18">
        <v>712.44000200000005</v>
      </c>
    </row>
    <row r="266" spans="2:3" x14ac:dyDescent="0.25">
      <c r="B266" s="12">
        <v>43556</v>
      </c>
      <c r="C266" s="18">
        <v>708.36999500000002</v>
      </c>
    </row>
    <row r="267" spans="2:3" x14ac:dyDescent="0.25">
      <c r="B267" s="12">
        <v>43549</v>
      </c>
      <c r="C267" s="18">
        <v>710.30999799999995</v>
      </c>
    </row>
    <row r="268" spans="2:3" x14ac:dyDescent="0.25">
      <c r="B268" s="12">
        <v>43542</v>
      </c>
      <c r="C268" s="18">
        <v>671.46002199999998</v>
      </c>
    </row>
    <row r="269" spans="2:3" x14ac:dyDescent="0.25">
      <c r="B269" s="12">
        <v>43535</v>
      </c>
      <c r="C269" s="18">
        <v>639</v>
      </c>
    </row>
    <row r="270" spans="2:3" x14ac:dyDescent="0.25">
      <c r="B270" s="12">
        <v>43528</v>
      </c>
      <c r="C270" s="18">
        <v>616.44000200000005</v>
      </c>
    </row>
    <row r="271" spans="2:3" x14ac:dyDescent="0.25">
      <c r="B271" s="12">
        <v>43521</v>
      </c>
      <c r="C271" s="18">
        <v>611.63000499999998</v>
      </c>
    </row>
    <row r="272" spans="2:3" x14ac:dyDescent="0.25">
      <c r="B272" s="12">
        <v>43514</v>
      </c>
      <c r="C272" s="18">
        <v>600.21997099999999</v>
      </c>
    </row>
    <row r="273" spans="2:3" x14ac:dyDescent="0.25">
      <c r="B273" s="12">
        <v>43507</v>
      </c>
      <c r="C273" s="18">
        <v>605.89001499999995</v>
      </c>
    </row>
    <row r="274" spans="2:3" x14ac:dyDescent="0.25">
      <c r="B274" s="12">
        <v>43500</v>
      </c>
      <c r="C274" s="18">
        <v>582.77002000000005</v>
      </c>
    </row>
    <row r="275" spans="2:3" x14ac:dyDescent="0.25">
      <c r="B275" s="12">
        <v>43493</v>
      </c>
      <c r="C275" s="18">
        <v>527.20001200000002</v>
      </c>
    </row>
    <row r="276" spans="2:3" x14ac:dyDescent="0.25">
      <c r="B276" s="12">
        <v>43486</v>
      </c>
      <c r="C276" s="18">
        <v>543.36999500000002</v>
      </c>
    </row>
    <row r="277" spans="2:3" x14ac:dyDescent="0.25">
      <c r="B277" s="12">
        <v>43479</v>
      </c>
      <c r="C277" s="18">
        <v>513.23999000000003</v>
      </c>
    </row>
    <row r="278" spans="2:3" x14ac:dyDescent="0.25">
      <c r="B278" s="12">
        <v>43472</v>
      </c>
      <c r="C278" s="18">
        <v>506.95001200000002</v>
      </c>
    </row>
    <row r="279" spans="2:3" x14ac:dyDescent="0.25">
      <c r="B279" s="12">
        <v>43465</v>
      </c>
      <c r="C279" s="18">
        <v>455</v>
      </c>
    </row>
    <row r="280" spans="2:3" x14ac:dyDescent="0.25">
      <c r="B280" s="12">
        <v>43458</v>
      </c>
      <c r="C280" s="18">
        <v>424.19000199999999</v>
      </c>
    </row>
    <row r="281" spans="2:3" x14ac:dyDescent="0.25">
      <c r="B281" s="12">
        <v>43451</v>
      </c>
      <c r="C281" s="18">
        <v>394.42001299999998</v>
      </c>
    </row>
    <row r="282" spans="2:3" x14ac:dyDescent="0.25">
      <c r="B282" s="12">
        <v>43444</v>
      </c>
      <c r="C282" s="18">
        <v>457.82998700000002</v>
      </c>
    </row>
    <row r="283" spans="2:3" x14ac:dyDescent="0.25">
      <c r="B283" s="12">
        <v>43437</v>
      </c>
      <c r="C283" s="18">
        <v>467.42999300000002</v>
      </c>
    </row>
    <row r="284" spans="2:3" x14ac:dyDescent="0.25">
      <c r="B284" s="12">
        <v>43430</v>
      </c>
      <c r="C284" s="18">
        <v>473.209991</v>
      </c>
    </row>
    <row r="285" spans="2:3" x14ac:dyDescent="0.25">
      <c r="B285" s="12">
        <v>43423</v>
      </c>
      <c r="C285" s="18">
        <v>471.42001299999998</v>
      </c>
    </row>
    <row r="286" spans="2:3" x14ac:dyDescent="0.25">
      <c r="B286" s="12">
        <v>43416</v>
      </c>
      <c r="C286" s="18">
        <v>472.76001000000002</v>
      </c>
    </row>
    <row r="287" spans="2:3" x14ac:dyDescent="0.25">
      <c r="B287" s="12">
        <v>43409</v>
      </c>
      <c r="C287" s="18">
        <v>490.76001000000002</v>
      </c>
    </row>
    <row r="288" spans="2:3" x14ac:dyDescent="0.25">
      <c r="B288" s="12">
        <v>43402</v>
      </c>
      <c r="C288" s="18">
        <v>476.39001500000001</v>
      </c>
    </row>
    <row r="289" spans="2:3" x14ac:dyDescent="0.25">
      <c r="B289" s="12">
        <v>43395</v>
      </c>
      <c r="C289" s="18">
        <v>438.38000499999998</v>
      </c>
    </row>
    <row r="290" spans="2:3" x14ac:dyDescent="0.25">
      <c r="B290" s="12">
        <v>43388</v>
      </c>
      <c r="C290" s="18">
        <v>428.540009</v>
      </c>
    </row>
    <row r="291" spans="2:3" x14ac:dyDescent="0.25">
      <c r="B291" s="12">
        <v>43381</v>
      </c>
      <c r="C291" s="18">
        <v>435.709991</v>
      </c>
    </row>
    <row r="292" spans="2:3" x14ac:dyDescent="0.25">
      <c r="B292" s="12">
        <v>43374</v>
      </c>
      <c r="C292" s="18">
        <v>449.35998499999999</v>
      </c>
    </row>
    <row r="293" spans="2:3" x14ac:dyDescent="0.25">
      <c r="B293" s="12">
        <v>43367</v>
      </c>
      <c r="C293" s="18">
        <v>454.51998900000001</v>
      </c>
    </row>
    <row r="294" spans="2:3" x14ac:dyDescent="0.25">
      <c r="B294" s="12">
        <v>43360</v>
      </c>
      <c r="C294" s="18">
        <v>467.36999500000002</v>
      </c>
    </row>
    <row r="295" spans="2:3" x14ac:dyDescent="0.25">
      <c r="B295" s="12">
        <v>43353</v>
      </c>
      <c r="C295" s="18">
        <v>491.55999800000001</v>
      </c>
    </row>
    <row r="296" spans="2:3" x14ac:dyDescent="0.25">
      <c r="B296" s="12">
        <v>43346</v>
      </c>
      <c r="C296" s="18">
        <v>482.02999899999998</v>
      </c>
    </row>
    <row r="297" spans="2:3" x14ac:dyDescent="0.25">
      <c r="B297" s="12">
        <v>43339</v>
      </c>
      <c r="C297" s="18">
        <v>475.17999300000002</v>
      </c>
    </row>
    <row r="298" spans="2:3" x14ac:dyDescent="0.25">
      <c r="B298" s="12">
        <v>43332</v>
      </c>
      <c r="C298" s="18">
        <v>520.71002199999998</v>
      </c>
    </row>
    <row r="299" spans="2:3" x14ac:dyDescent="0.25">
      <c r="B299" s="12">
        <v>43325</v>
      </c>
      <c r="C299" s="18">
        <v>510.44000199999999</v>
      </c>
    </row>
    <row r="300" spans="2:3" x14ac:dyDescent="0.25">
      <c r="B300" s="12">
        <v>43318</v>
      </c>
      <c r="C300" s="18">
        <v>485.47000100000002</v>
      </c>
    </row>
    <row r="301" spans="2:3" x14ac:dyDescent="0.25">
      <c r="B301" s="12">
        <v>43311</v>
      </c>
      <c r="C301" s="18">
        <v>463.26998900000001</v>
      </c>
    </row>
    <row r="302" spans="2:3" x14ac:dyDescent="0.25">
      <c r="B302" s="12">
        <v>43304</v>
      </c>
      <c r="C302" s="18">
        <v>472.29998799999998</v>
      </c>
    </row>
    <row r="303" spans="2:3" x14ac:dyDescent="0.25">
      <c r="B303" s="12">
        <v>43297</v>
      </c>
      <c r="C303" s="18">
        <v>451.19000199999999</v>
      </c>
    </row>
    <row r="304" spans="2:3" x14ac:dyDescent="0.25">
      <c r="B304" s="12">
        <v>43290</v>
      </c>
      <c r="C304" s="18">
        <v>457.209991</v>
      </c>
    </row>
    <row r="305" spans="2:3" x14ac:dyDescent="0.25">
      <c r="B305" s="12">
        <v>43283</v>
      </c>
      <c r="C305" s="18">
        <v>451.040009</v>
      </c>
    </row>
    <row r="306" spans="2:3" x14ac:dyDescent="0.25">
      <c r="B306" s="12">
        <v>43276</v>
      </c>
      <c r="C306" s="18">
        <v>431.36999500000002</v>
      </c>
    </row>
    <row r="307" spans="2:3" x14ac:dyDescent="0.25">
      <c r="B307" s="12">
        <v>43269</v>
      </c>
      <c r="C307" s="18">
        <v>469.94000199999999</v>
      </c>
    </row>
    <row r="308" spans="2:3" x14ac:dyDescent="0.25">
      <c r="B308" s="12">
        <v>43262</v>
      </c>
      <c r="C308" s="18">
        <v>462.01001000000002</v>
      </c>
    </row>
    <row r="309" spans="2:3" x14ac:dyDescent="0.25">
      <c r="B309" s="12">
        <v>43255</v>
      </c>
      <c r="C309" s="18">
        <v>453.38000499999998</v>
      </c>
    </row>
    <row r="310" spans="2:3" x14ac:dyDescent="0.25">
      <c r="B310" s="12">
        <v>43248</v>
      </c>
      <c r="C310" s="18">
        <v>438.61999500000002</v>
      </c>
    </row>
    <row r="311" spans="2:3" x14ac:dyDescent="0.25">
      <c r="B311" s="12">
        <v>43241</v>
      </c>
      <c r="C311" s="18">
        <v>428.959991</v>
      </c>
    </row>
    <row r="312" spans="2:3" x14ac:dyDescent="0.25">
      <c r="B312" s="12">
        <v>43234</v>
      </c>
      <c r="C312" s="18">
        <v>431.95001200000002</v>
      </c>
    </row>
    <row r="313" spans="2:3" x14ac:dyDescent="0.25">
      <c r="B313" s="12">
        <v>43227</v>
      </c>
      <c r="C313" s="18">
        <v>424.89999399999999</v>
      </c>
    </row>
    <row r="314" spans="2:3" x14ac:dyDescent="0.25">
      <c r="B314" s="12">
        <v>43220</v>
      </c>
      <c r="C314" s="18">
        <v>420.41000400000001</v>
      </c>
    </row>
    <row r="315" spans="2:3" x14ac:dyDescent="0.25">
      <c r="B315" s="12">
        <v>43213</v>
      </c>
      <c r="C315" s="18">
        <v>427.35000600000001</v>
      </c>
    </row>
    <row r="316" spans="2:3" x14ac:dyDescent="0.25">
      <c r="B316" s="12">
        <v>43206</v>
      </c>
      <c r="C316" s="18">
        <v>331.95001200000002</v>
      </c>
    </row>
    <row r="317" spans="2:3" x14ac:dyDescent="0.25">
      <c r="B317" s="12">
        <v>43199</v>
      </c>
      <c r="C317" s="18">
        <v>318.35998499999999</v>
      </c>
    </row>
    <row r="318" spans="2:3" x14ac:dyDescent="0.25">
      <c r="B318" s="12">
        <v>43192</v>
      </c>
      <c r="C318" s="18">
        <v>318.07000699999998</v>
      </c>
    </row>
    <row r="319" spans="2:3" x14ac:dyDescent="0.25">
      <c r="B319" s="12">
        <v>43185</v>
      </c>
      <c r="C319" s="18">
        <v>323.10998499999999</v>
      </c>
    </row>
    <row r="320" spans="2:3" x14ac:dyDescent="0.25">
      <c r="B320" s="12">
        <v>43178</v>
      </c>
      <c r="C320" s="18">
        <v>322.29998799999998</v>
      </c>
    </row>
    <row r="321" spans="2:3" x14ac:dyDescent="0.25">
      <c r="B321" s="12">
        <v>43171</v>
      </c>
      <c r="C321" s="18">
        <v>320.20001200000002</v>
      </c>
    </row>
    <row r="322" spans="2:3" x14ac:dyDescent="0.25">
      <c r="B322" s="12">
        <v>43164</v>
      </c>
      <c r="C322" s="18">
        <v>322.16000400000001</v>
      </c>
    </row>
    <row r="323" spans="2:3" x14ac:dyDescent="0.25">
      <c r="B323" s="12">
        <v>43157</v>
      </c>
      <c r="C323" s="18">
        <v>319.98998999999998</v>
      </c>
    </row>
    <row r="324" spans="2:3" x14ac:dyDescent="0.25">
      <c r="B324" s="12">
        <v>43150</v>
      </c>
      <c r="C324" s="18">
        <v>315.82000699999998</v>
      </c>
    </row>
    <row r="325" spans="2:3" x14ac:dyDescent="0.25">
      <c r="B325" s="12">
        <v>43143</v>
      </c>
      <c r="C325" s="18">
        <v>305.63000499999998</v>
      </c>
    </row>
    <row r="326" spans="2:3" x14ac:dyDescent="0.25">
      <c r="B326" s="12">
        <v>43136</v>
      </c>
      <c r="C326" s="18">
        <v>255.46000699999999</v>
      </c>
    </row>
    <row r="327" spans="2:3" x14ac:dyDescent="0.25">
      <c r="B327" s="12">
        <v>43129</v>
      </c>
      <c r="C327" s="18">
        <v>311.64001500000001</v>
      </c>
    </row>
    <row r="328" spans="2:3" x14ac:dyDescent="0.25">
      <c r="B328" s="12">
        <v>43122</v>
      </c>
      <c r="C328" s="18">
        <v>330.23001099999999</v>
      </c>
    </row>
    <row r="329" spans="2:3" x14ac:dyDescent="0.25">
      <c r="B329" s="12">
        <v>43115</v>
      </c>
      <c r="C329" s="18">
        <v>343.86999500000002</v>
      </c>
    </row>
    <row r="330" spans="2:3" x14ac:dyDescent="0.25">
      <c r="B330" s="12">
        <v>43108</v>
      </c>
      <c r="C330" s="18">
        <v>327.33999599999999</v>
      </c>
    </row>
    <row r="331" spans="2:3" x14ac:dyDescent="0.25">
      <c r="B331" s="12">
        <v>43101</v>
      </c>
      <c r="C331" s="18">
        <v>313.790009</v>
      </c>
    </row>
    <row r="332" spans="2:3" x14ac:dyDescent="0.25">
      <c r="B332" s="12">
        <v>43094</v>
      </c>
      <c r="C332" s="18">
        <v>289.02999899999998</v>
      </c>
    </row>
    <row r="333" spans="2:3" x14ac:dyDescent="0.25">
      <c r="B333" s="12">
        <v>43087</v>
      </c>
      <c r="C333" s="18">
        <v>295.23001099999999</v>
      </c>
    </row>
    <row r="334" spans="2:3" x14ac:dyDescent="0.25">
      <c r="B334" s="12">
        <v>43080</v>
      </c>
      <c r="C334" s="18">
        <v>312.11999500000002</v>
      </c>
    </row>
    <row r="335" spans="2:3" x14ac:dyDescent="0.25">
      <c r="B335" s="12">
        <v>43073</v>
      </c>
      <c r="C335" s="18">
        <v>315.89999399999999</v>
      </c>
    </row>
    <row r="336" spans="2:3" x14ac:dyDescent="0.25">
      <c r="B336" s="12">
        <v>43066</v>
      </c>
      <c r="C336" s="18">
        <v>307.58999599999999</v>
      </c>
    </row>
    <row r="337" spans="2:3" x14ac:dyDescent="0.25">
      <c r="B337" s="12">
        <v>43059</v>
      </c>
      <c r="C337" s="18">
        <v>279.30999800000001</v>
      </c>
    </row>
    <row r="338" spans="2:3" x14ac:dyDescent="0.25">
      <c r="B338" s="12">
        <v>43052</v>
      </c>
      <c r="C338" s="18">
        <v>289.83999599999999</v>
      </c>
    </row>
    <row r="339" spans="2:3" x14ac:dyDescent="0.25">
      <c r="B339" s="12">
        <v>43045</v>
      </c>
      <c r="C339" s="18">
        <v>279.45001200000002</v>
      </c>
    </row>
    <row r="340" spans="2:3" x14ac:dyDescent="0.25">
      <c r="B340" s="12">
        <v>43038</v>
      </c>
      <c r="C340" s="18">
        <v>273.52999899999998</v>
      </c>
    </row>
    <row r="341" spans="2:3" x14ac:dyDescent="0.25">
      <c r="B341" s="12">
        <v>43031</v>
      </c>
      <c r="C341" s="18">
        <v>276.11999500000002</v>
      </c>
    </row>
    <row r="342" spans="2:3" x14ac:dyDescent="0.25">
      <c r="B342" s="12">
        <v>43024</v>
      </c>
      <c r="C342" s="18">
        <v>324.76001000000002</v>
      </c>
    </row>
    <row r="343" spans="2:3" x14ac:dyDescent="0.25">
      <c r="B343" s="12">
        <v>43017</v>
      </c>
      <c r="C343" s="18">
        <v>326.45001200000002</v>
      </c>
    </row>
    <row r="344" spans="2:3" x14ac:dyDescent="0.25">
      <c r="B344" s="12">
        <v>43010</v>
      </c>
      <c r="C344" s="18">
        <v>307.64001500000001</v>
      </c>
    </row>
    <row r="345" spans="2:3" x14ac:dyDescent="0.25">
      <c r="B345" s="12">
        <v>43003</v>
      </c>
      <c r="C345" s="18">
        <v>307.82998700000002</v>
      </c>
    </row>
    <row r="346" spans="2:3" x14ac:dyDescent="0.25">
      <c r="B346" s="12">
        <v>42996</v>
      </c>
      <c r="C346" s="18">
        <v>314.30999800000001</v>
      </c>
    </row>
    <row r="347" spans="2:3" x14ac:dyDescent="0.25">
      <c r="B347" s="12">
        <v>42989</v>
      </c>
      <c r="C347" s="18">
        <v>313.08999599999999</v>
      </c>
    </row>
    <row r="348" spans="2:3" x14ac:dyDescent="0.25">
      <c r="B348" s="12">
        <v>42982</v>
      </c>
      <c r="C348" s="18">
        <v>300.02999899999998</v>
      </c>
    </row>
    <row r="349" spans="2:3" x14ac:dyDescent="0.25">
      <c r="B349" s="12">
        <v>42975</v>
      </c>
      <c r="C349" s="18">
        <v>319.95001200000002</v>
      </c>
    </row>
    <row r="350" spans="2:3" x14ac:dyDescent="0.25">
      <c r="B350" s="12">
        <v>42968</v>
      </c>
      <c r="C350" s="18">
        <v>308.790009</v>
      </c>
    </row>
    <row r="351" spans="2:3" x14ac:dyDescent="0.25">
      <c r="B351" s="12">
        <v>42961</v>
      </c>
      <c r="C351" s="18">
        <v>311.23998999999998</v>
      </c>
    </row>
    <row r="352" spans="2:3" x14ac:dyDescent="0.25">
      <c r="B352" s="12">
        <v>42954</v>
      </c>
      <c r="C352" s="18">
        <v>326.41000400000001</v>
      </c>
    </row>
    <row r="353" spans="2:3" x14ac:dyDescent="0.25">
      <c r="B353" s="12">
        <v>42947</v>
      </c>
      <c r="C353" s="18">
        <v>344.55999800000001</v>
      </c>
    </row>
    <row r="354" spans="2:3" x14ac:dyDescent="0.25">
      <c r="B354" s="12">
        <v>42940</v>
      </c>
      <c r="C354" s="18">
        <v>350.5</v>
      </c>
    </row>
    <row r="355" spans="2:3" x14ac:dyDescent="0.25">
      <c r="B355" s="12">
        <v>42933</v>
      </c>
      <c r="C355" s="18">
        <v>345.33999599999999</v>
      </c>
    </row>
    <row r="356" spans="2:3" x14ac:dyDescent="0.25">
      <c r="B356" s="12">
        <v>42926</v>
      </c>
      <c r="C356" s="18">
        <v>395.82998700000002</v>
      </c>
    </row>
    <row r="357" spans="2:3" x14ac:dyDescent="0.25">
      <c r="B357" s="12">
        <v>42919</v>
      </c>
      <c r="C357" s="18">
        <v>413.89001500000001</v>
      </c>
    </row>
    <row r="358" spans="2:3" x14ac:dyDescent="0.25">
      <c r="B358" s="12">
        <v>42912</v>
      </c>
      <c r="C358" s="18">
        <v>416.10000600000001</v>
      </c>
    </row>
    <row r="359" spans="2:3" x14ac:dyDescent="0.25">
      <c r="B359" s="12">
        <v>42905</v>
      </c>
      <c r="C359" s="18">
        <v>415.27999899999998</v>
      </c>
    </row>
    <row r="360" spans="2:3" x14ac:dyDescent="0.25">
      <c r="B360" s="12">
        <v>42898</v>
      </c>
      <c r="C360" s="18">
        <v>451.08999599999999</v>
      </c>
    </row>
    <row r="361" spans="2:3" x14ac:dyDescent="0.25">
      <c r="B361" s="12">
        <v>42891</v>
      </c>
      <c r="C361" s="18">
        <v>460.85000600000001</v>
      </c>
    </row>
    <row r="362" spans="2:3" x14ac:dyDescent="0.25">
      <c r="B362" s="12">
        <v>42884</v>
      </c>
      <c r="C362" s="18">
        <v>478.07000699999998</v>
      </c>
    </row>
    <row r="363" spans="2:3" x14ac:dyDescent="0.25">
      <c r="B363" s="12">
        <v>42877</v>
      </c>
      <c r="C363" s="18">
        <v>480.14999399999999</v>
      </c>
    </row>
    <row r="364" spans="2:3" x14ac:dyDescent="0.25">
      <c r="B364" s="12">
        <v>42870</v>
      </c>
      <c r="C364" s="18">
        <v>484.98998999999998</v>
      </c>
    </row>
    <row r="365" spans="2:3" x14ac:dyDescent="0.25">
      <c r="B365" s="12">
        <v>42863</v>
      </c>
      <c r="C365" s="18">
        <v>489.32998700000002</v>
      </c>
    </row>
    <row r="366" spans="2:3" x14ac:dyDescent="0.25">
      <c r="B366" s="12">
        <v>42856</v>
      </c>
      <c r="C366" s="18">
        <v>475.29998799999998</v>
      </c>
    </row>
    <row r="367" spans="2:3" x14ac:dyDescent="0.25">
      <c r="B367" s="12">
        <v>42849</v>
      </c>
      <c r="C367" s="18">
        <v>474.47000100000002</v>
      </c>
    </row>
    <row r="368" spans="2:3" x14ac:dyDescent="0.25">
      <c r="B368" s="12">
        <v>42842</v>
      </c>
      <c r="C368" s="18">
        <v>479.08999599999999</v>
      </c>
    </row>
    <row r="369" spans="2:3" x14ac:dyDescent="0.25">
      <c r="B369" s="12">
        <v>42835</v>
      </c>
      <c r="C369" s="18">
        <v>463.61999500000002</v>
      </c>
    </row>
    <row r="370" spans="2:3" x14ac:dyDescent="0.25">
      <c r="B370" s="12">
        <v>42828</v>
      </c>
      <c r="C370" s="18">
        <v>447.33999599999999</v>
      </c>
    </row>
    <row r="371" spans="2:3" x14ac:dyDescent="0.25">
      <c r="B371" s="12">
        <v>42821</v>
      </c>
      <c r="C371" s="18">
        <v>445.51998900000001</v>
      </c>
    </row>
    <row r="372" spans="2:3" x14ac:dyDescent="0.25">
      <c r="B372" s="12">
        <v>42814</v>
      </c>
      <c r="C372" s="18">
        <v>414.01998900000001</v>
      </c>
    </row>
    <row r="373" spans="2:3" x14ac:dyDescent="0.25">
      <c r="B373" s="12">
        <v>42807</v>
      </c>
      <c r="C373" s="18">
        <v>402.57998700000002</v>
      </c>
    </row>
    <row r="374" spans="2:3" x14ac:dyDescent="0.25">
      <c r="B374" s="12">
        <v>42800</v>
      </c>
      <c r="C374" s="18">
        <v>407.75</v>
      </c>
    </row>
    <row r="375" spans="2:3" x14ac:dyDescent="0.25">
      <c r="B375" s="12">
        <v>42793</v>
      </c>
      <c r="C375" s="18">
        <v>416.08999599999999</v>
      </c>
    </row>
    <row r="376" spans="2:3" x14ac:dyDescent="0.25">
      <c r="B376" s="12">
        <v>42786</v>
      </c>
      <c r="C376" s="18">
        <v>420.89999399999999</v>
      </c>
    </row>
    <row r="377" spans="2:3" x14ac:dyDescent="0.25">
      <c r="B377" s="12">
        <v>42779</v>
      </c>
      <c r="C377" s="18">
        <v>427.60998499999999</v>
      </c>
    </row>
    <row r="378" spans="2:3" x14ac:dyDescent="0.25">
      <c r="B378" s="12">
        <v>42772</v>
      </c>
      <c r="C378" s="18">
        <v>413.35998499999999</v>
      </c>
    </row>
    <row r="379" spans="2:3" x14ac:dyDescent="0.25">
      <c r="B379" s="12">
        <v>42765</v>
      </c>
      <c r="C379" s="18">
        <v>404.07998700000002</v>
      </c>
    </row>
    <row r="380" spans="2:3" x14ac:dyDescent="0.25">
      <c r="B380" s="12">
        <v>42758</v>
      </c>
      <c r="C380" s="18">
        <v>416.60000600000001</v>
      </c>
    </row>
    <row r="381" spans="2:3" x14ac:dyDescent="0.25">
      <c r="B381" s="12">
        <v>42751</v>
      </c>
      <c r="C381" s="18">
        <v>405.20001200000002</v>
      </c>
    </row>
    <row r="382" spans="2:3" x14ac:dyDescent="0.25">
      <c r="B382" s="12">
        <v>42744</v>
      </c>
      <c r="C382" s="18">
        <v>410.75</v>
      </c>
    </row>
    <row r="383" spans="2:3" x14ac:dyDescent="0.25">
      <c r="B383" s="12">
        <v>42737</v>
      </c>
      <c r="C383" s="18">
        <v>398.44000199999999</v>
      </c>
    </row>
    <row r="384" spans="2:3" x14ac:dyDescent="0.25">
      <c r="B384" s="12">
        <v>42730</v>
      </c>
      <c r="C384" s="18">
        <v>377.32000699999998</v>
      </c>
    </row>
    <row r="385" spans="2:3" x14ac:dyDescent="0.25">
      <c r="B385" s="12">
        <v>42723</v>
      </c>
      <c r="C385" s="18">
        <v>389.76998900000001</v>
      </c>
    </row>
    <row r="386" spans="2:3" x14ac:dyDescent="0.25">
      <c r="B386" s="12">
        <v>42716</v>
      </c>
      <c r="C386" s="18">
        <v>392.07000699999998</v>
      </c>
    </row>
    <row r="387" spans="2:3" x14ac:dyDescent="0.25">
      <c r="B387" s="12">
        <v>42709</v>
      </c>
      <c r="C387" s="18">
        <v>370</v>
      </c>
    </row>
    <row r="388" spans="2:3" x14ac:dyDescent="0.25">
      <c r="B388" s="12">
        <v>42702</v>
      </c>
      <c r="C388" s="18">
        <v>400.02999899999998</v>
      </c>
    </row>
    <row r="389" spans="2:3" x14ac:dyDescent="0.25">
      <c r="B389" s="12">
        <v>42695</v>
      </c>
      <c r="C389" s="18">
        <v>410.27999899999998</v>
      </c>
    </row>
    <row r="390" spans="2:3" x14ac:dyDescent="0.25">
      <c r="B390" s="12">
        <v>42688</v>
      </c>
      <c r="C390" s="18">
        <v>411.79998799999998</v>
      </c>
    </row>
    <row r="391" spans="2:3" x14ac:dyDescent="0.25">
      <c r="B391" s="12">
        <v>42681</v>
      </c>
      <c r="C391" s="18">
        <v>397.07998700000002</v>
      </c>
    </row>
    <row r="392" spans="2:3" x14ac:dyDescent="0.25">
      <c r="B392" s="12">
        <v>42674</v>
      </c>
      <c r="C392" s="18">
        <v>370.42999300000002</v>
      </c>
    </row>
    <row r="393" spans="2:3" x14ac:dyDescent="0.25">
      <c r="B393" s="12">
        <v>42667</v>
      </c>
      <c r="C393" s="18">
        <v>370.07998700000002</v>
      </c>
    </row>
    <row r="394" spans="2:3" x14ac:dyDescent="0.25">
      <c r="B394" s="12">
        <v>42660</v>
      </c>
      <c r="C394" s="18">
        <v>411.94000199999999</v>
      </c>
    </row>
    <row r="395" spans="2:3" x14ac:dyDescent="0.25">
      <c r="B395" s="12">
        <v>42653</v>
      </c>
      <c r="C395" s="18">
        <v>404.14001500000001</v>
      </c>
    </row>
    <row r="396" spans="2:3" x14ac:dyDescent="0.25">
      <c r="B396" s="12">
        <v>42646</v>
      </c>
      <c r="C396" s="18">
        <v>429.91000400000001</v>
      </c>
    </row>
    <row r="397" spans="2:3" x14ac:dyDescent="0.25">
      <c r="B397" s="12">
        <v>42639</v>
      </c>
      <c r="C397" s="18">
        <v>423.5</v>
      </c>
    </row>
    <row r="398" spans="2:3" x14ac:dyDescent="0.25">
      <c r="B398" s="12">
        <v>42632</v>
      </c>
      <c r="C398" s="18">
        <v>413.80999800000001</v>
      </c>
    </row>
    <row r="399" spans="2:3" x14ac:dyDescent="0.25">
      <c r="B399" s="12">
        <v>42625</v>
      </c>
      <c r="C399" s="18">
        <v>409.32000699999998</v>
      </c>
    </row>
    <row r="400" spans="2:3" x14ac:dyDescent="0.25">
      <c r="B400" s="12">
        <v>42618</v>
      </c>
      <c r="C400" s="18">
        <v>426.54998799999998</v>
      </c>
    </row>
    <row r="401" spans="2:3" x14ac:dyDescent="0.25">
      <c r="B401" s="12">
        <v>42611</v>
      </c>
      <c r="C401" s="18">
        <v>408.41000400000001</v>
      </c>
    </row>
    <row r="402" spans="2:3" x14ac:dyDescent="0.25">
      <c r="B402" s="12">
        <v>42604</v>
      </c>
      <c r="C402" s="18">
        <v>418.75</v>
      </c>
    </row>
    <row r="403" spans="2:3" x14ac:dyDescent="0.25">
      <c r="B403" s="12">
        <v>42597</v>
      </c>
      <c r="C403" s="18">
        <v>388.5</v>
      </c>
    </row>
    <row r="404" spans="2:3" x14ac:dyDescent="0.25">
      <c r="B404" s="12">
        <v>42590</v>
      </c>
      <c r="C404" s="18">
        <v>397.32998700000002</v>
      </c>
    </row>
    <row r="405" spans="2:3" x14ac:dyDescent="0.25">
      <c r="B405" s="12">
        <v>42583</v>
      </c>
      <c r="C405" s="18">
        <v>401.13000499999998</v>
      </c>
    </row>
    <row r="406" spans="2:3" x14ac:dyDescent="0.25">
      <c r="B406" s="12">
        <v>42576</v>
      </c>
      <c r="C406" s="18">
        <v>423.98998999999998</v>
      </c>
    </row>
    <row r="407" spans="2:3" x14ac:dyDescent="0.25">
      <c r="B407" s="12">
        <v>42569</v>
      </c>
      <c r="C407" s="18">
        <v>442.48001099999999</v>
      </c>
    </row>
    <row r="408" spans="2:3" x14ac:dyDescent="0.25">
      <c r="B408" s="12">
        <v>42562</v>
      </c>
      <c r="C408" s="18">
        <v>404.85998499999999</v>
      </c>
    </row>
    <row r="409" spans="2:3" x14ac:dyDescent="0.25">
      <c r="B409" s="12">
        <v>42555</v>
      </c>
      <c r="C409" s="18">
        <v>399.709991</v>
      </c>
    </row>
    <row r="410" spans="2:3" x14ac:dyDescent="0.25">
      <c r="B410" s="12">
        <v>42548</v>
      </c>
      <c r="C410" s="18">
        <v>393.91000400000001</v>
      </c>
    </row>
    <row r="411" spans="2:3" x14ac:dyDescent="0.25">
      <c r="B411" s="12">
        <v>42541</v>
      </c>
      <c r="C411" s="18">
        <v>400.73001099999999</v>
      </c>
    </row>
    <row r="412" spans="2:3" x14ac:dyDescent="0.25">
      <c r="B412" s="12">
        <v>42534</v>
      </c>
      <c r="C412" s="18">
        <v>397.26998900000001</v>
      </c>
    </row>
    <row r="413" spans="2:3" x14ac:dyDescent="0.25">
      <c r="B413" s="12">
        <v>42527</v>
      </c>
      <c r="C413" s="18">
        <v>405.26001000000002</v>
      </c>
    </row>
    <row r="414" spans="2:3" x14ac:dyDescent="0.25">
      <c r="B414" s="12">
        <v>42520</v>
      </c>
      <c r="C414" s="18">
        <v>433.94000199999999</v>
      </c>
    </row>
    <row r="415" spans="2:3" x14ac:dyDescent="0.25">
      <c r="B415" s="12">
        <v>42513</v>
      </c>
      <c r="C415" s="18">
        <v>445.41000400000001</v>
      </c>
    </row>
    <row r="416" spans="2:3" x14ac:dyDescent="0.25">
      <c r="B416" s="12">
        <v>42506</v>
      </c>
      <c r="C416" s="18">
        <v>449.92001299999998</v>
      </c>
    </row>
    <row r="417" spans="2:3" x14ac:dyDescent="0.25">
      <c r="B417" s="12">
        <v>42499</v>
      </c>
      <c r="C417" s="18">
        <v>458.35000600000001</v>
      </c>
    </row>
    <row r="418" spans="2:3" x14ac:dyDescent="0.25">
      <c r="B418" s="12">
        <v>42492</v>
      </c>
      <c r="C418" s="18">
        <v>433.80999800000001</v>
      </c>
    </row>
    <row r="419" spans="2:3" x14ac:dyDescent="0.25">
      <c r="B419" s="12">
        <v>42485</v>
      </c>
      <c r="C419" s="18">
        <v>420.97000100000002</v>
      </c>
    </row>
    <row r="420" spans="2:3" x14ac:dyDescent="0.25">
      <c r="B420" s="12">
        <v>42478</v>
      </c>
      <c r="C420" s="18">
        <v>442.73001099999999</v>
      </c>
    </row>
    <row r="421" spans="2:3" x14ac:dyDescent="0.25">
      <c r="B421" s="12">
        <v>42471</v>
      </c>
      <c r="C421" s="18">
        <v>469.290009</v>
      </c>
    </row>
    <row r="422" spans="2:3" x14ac:dyDescent="0.25">
      <c r="B422" s="12">
        <v>42464</v>
      </c>
      <c r="C422" s="18">
        <v>451.25</v>
      </c>
    </row>
    <row r="423" spans="2:3" x14ac:dyDescent="0.25">
      <c r="B423" s="12">
        <v>42457</v>
      </c>
      <c r="C423" s="18">
        <v>464.80999800000001</v>
      </c>
    </row>
    <row r="424" spans="2:3" x14ac:dyDescent="0.25">
      <c r="B424" s="12">
        <v>42450</v>
      </c>
      <c r="C424" s="18">
        <v>471.36999500000002</v>
      </c>
    </row>
    <row r="425" spans="2:3" x14ac:dyDescent="0.25">
      <c r="B425" s="12">
        <v>42443</v>
      </c>
      <c r="C425" s="18">
        <v>455.36999500000002</v>
      </c>
    </row>
    <row r="426" spans="2:3" x14ac:dyDescent="0.25">
      <c r="B426" s="12">
        <v>42436</v>
      </c>
      <c r="C426" s="18">
        <v>507.85000600000001</v>
      </c>
    </row>
    <row r="427" spans="2:3" x14ac:dyDescent="0.25">
      <c r="B427" s="12">
        <v>42429</v>
      </c>
      <c r="C427" s="18">
        <v>529</v>
      </c>
    </row>
    <row r="428" spans="2:3" x14ac:dyDescent="0.25">
      <c r="B428" s="12">
        <v>42422</v>
      </c>
      <c r="C428" s="18">
        <v>506.01001000000002</v>
      </c>
    </row>
    <row r="429" spans="2:3" x14ac:dyDescent="0.25">
      <c r="B429" s="12">
        <v>42415</v>
      </c>
      <c r="C429" s="18">
        <v>511.57998700000002</v>
      </c>
    </row>
    <row r="430" spans="2:3" x14ac:dyDescent="0.25">
      <c r="B430" s="12">
        <v>42408</v>
      </c>
      <c r="C430" s="18">
        <v>480.57000699999998</v>
      </c>
    </row>
    <row r="431" spans="2:3" x14ac:dyDescent="0.25">
      <c r="B431" s="12">
        <v>42401</v>
      </c>
      <c r="C431" s="18">
        <v>460.14001500000001</v>
      </c>
    </row>
    <row r="432" spans="2:3" x14ac:dyDescent="0.25">
      <c r="B432" s="12">
        <v>42394</v>
      </c>
      <c r="C432" s="18">
        <v>452.97000100000002</v>
      </c>
    </row>
    <row r="433" spans="2:3" x14ac:dyDescent="0.25">
      <c r="B433" s="12">
        <v>42387</v>
      </c>
      <c r="C433" s="18">
        <v>450.76001000000002</v>
      </c>
    </row>
    <row r="434" spans="2:3" x14ac:dyDescent="0.25">
      <c r="B434" s="12">
        <v>42380</v>
      </c>
      <c r="C434" s="18">
        <v>475.94000199999999</v>
      </c>
    </row>
    <row r="435" spans="2:3" x14ac:dyDescent="0.25">
      <c r="B435" s="12">
        <v>42373</v>
      </c>
      <c r="C435" s="18">
        <v>413.290009</v>
      </c>
    </row>
    <row r="436" spans="2:3" x14ac:dyDescent="0.25">
      <c r="B436" s="12">
        <v>42366</v>
      </c>
      <c r="C436" s="18">
        <v>479.85000600000001</v>
      </c>
    </row>
    <row r="437" spans="2:3" x14ac:dyDescent="0.25">
      <c r="B437" s="12">
        <v>42359</v>
      </c>
      <c r="C437" s="18">
        <v>495.10000600000001</v>
      </c>
    </row>
    <row r="438" spans="2:3" x14ac:dyDescent="0.25">
      <c r="B438" s="12">
        <v>42352</v>
      </c>
      <c r="C438" s="18">
        <v>541.080017</v>
      </c>
    </row>
    <row r="439" spans="2:3" x14ac:dyDescent="0.25">
      <c r="B439" s="12">
        <v>42345</v>
      </c>
      <c r="C439" s="18">
        <v>565</v>
      </c>
    </row>
    <row r="440" spans="2:3" x14ac:dyDescent="0.25">
      <c r="B440" s="12">
        <v>42338</v>
      </c>
      <c r="C440" s="18">
        <v>561.20001200000002</v>
      </c>
    </row>
    <row r="441" spans="2:3" x14ac:dyDescent="0.25">
      <c r="B441" s="12">
        <v>42331</v>
      </c>
      <c r="C441" s="18">
        <v>576.61999500000002</v>
      </c>
    </row>
    <row r="442" spans="2:3" x14ac:dyDescent="0.25">
      <c r="B442" s="12">
        <v>42324</v>
      </c>
      <c r="C442" s="18">
        <v>536.19000200000005</v>
      </c>
    </row>
    <row r="443" spans="2:3" x14ac:dyDescent="0.25">
      <c r="B443" s="12">
        <v>42317</v>
      </c>
      <c r="C443" s="18">
        <v>592.89001499999995</v>
      </c>
    </row>
    <row r="444" spans="2:3" x14ac:dyDescent="0.25">
      <c r="B444" s="12">
        <v>42310</v>
      </c>
      <c r="C444" s="18">
        <v>612.40002400000003</v>
      </c>
    </row>
    <row r="445" spans="2:3" x14ac:dyDescent="0.25">
      <c r="B445" s="12">
        <v>42303</v>
      </c>
      <c r="C445" s="18">
        <v>640.22997999999995</v>
      </c>
    </row>
    <row r="446" spans="2:3" x14ac:dyDescent="0.25">
      <c r="B446" s="12">
        <v>42296</v>
      </c>
      <c r="C446" s="18">
        <v>649.71997099999999</v>
      </c>
    </row>
    <row r="447" spans="2:3" x14ac:dyDescent="0.25">
      <c r="B447" s="12">
        <v>42289</v>
      </c>
      <c r="C447" s="18">
        <v>722.70001200000002</v>
      </c>
    </row>
    <row r="448" spans="2:3" x14ac:dyDescent="0.25">
      <c r="B448" s="12">
        <v>42282</v>
      </c>
      <c r="C448" s="18">
        <v>732.92999299999997</v>
      </c>
    </row>
    <row r="449" spans="2:3" x14ac:dyDescent="0.25">
      <c r="B449" s="12">
        <v>42275</v>
      </c>
      <c r="C449" s="18">
        <v>724.45001200000002</v>
      </c>
    </row>
    <row r="450" spans="2:3" x14ac:dyDescent="0.25">
      <c r="B450" s="12">
        <v>42268</v>
      </c>
      <c r="C450" s="18">
        <v>730.28002900000001</v>
      </c>
    </row>
    <row r="451" spans="2:3" x14ac:dyDescent="0.25">
      <c r="B451" s="12">
        <v>42261</v>
      </c>
      <c r="C451" s="18">
        <v>729.47997999999995</v>
      </c>
    </row>
    <row r="452" spans="2:3" x14ac:dyDescent="0.25">
      <c r="B452" s="12">
        <v>42254</v>
      </c>
      <c r="C452" s="18">
        <v>729.05999799999995</v>
      </c>
    </row>
    <row r="453" spans="2:3" x14ac:dyDescent="0.25">
      <c r="B453" s="12">
        <v>42247</v>
      </c>
      <c r="C453" s="18">
        <v>719.22997999999995</v>
      </c>
    </row>
    <row r="454" spans="2:3" x14ac:dyDescent="0.25">
      <c r="B454" s="12">
        <v>42240</v>
      </c>
      <c r="C454" s="18">
        <v>721.20001200000002</v>
      </c>
    </row>
    <row r="455" spans="2:3" x14ac:dyDescent="0.25">
      <c r="B455" s="12">
        <v>42233</v>
      </c>
      <c r="C455" s="18">
        <v>720.01000999999997</v>
      </c>
    </row>
    <row r="456" spans="2:3" x14ac:dyDescent="0.25">
      <c r="B456" s="12">
        <v>42226</v>
      </c>
      <c r="C456" s="18">
        <v>748.34002699999996</v>
      </c>
    </row>
    <row r="457" spans="2:3" x14ac:dyDescent="0.25">
      <c r="B457" s="12">
        <v>42219</v>
      </c>
      <c r="C457" s="18">
        <v>749.11999500000002</v>
      </c>
    </row>
    <row r="458" spans="2:3" x14ac:dyDescent="0.25">
      <c r="B458" s="12">
        <v>42212</v>
      </c>
      <c r="C458" s="18">
        <v>742.22997999999995</v>
      </c>
    </row>
    <row r="459" spans="2:3" x14ac:dyDescent="0.25">
      <c r="B459" s="12">
        <v>42205</v>
      </c>
      <c r="C459" s="18">
        <v>728.78997800000002</v>
      </c>
    </row>
    <row r="460" spans="2:3" x14ac:dyDescent="0.25">
      <c r="B460" s="12">
        <v>42198</v>
      </c>
      <c r="C460" s="18">
        <v>661.95001200000002</v>
      </c>
    </row>
    <row r="461" spans="2:3" x14ac:dyDescent="0.25">
      <c r="B461" s="12">
        <v>42191</v>
      </c>
      <c r="C461" s="18">
        <v>639.419983</v>
      </c>
    </row>
    <row r="462" spans="2:3" x14ac:dyDescent="0.25">
      <c r="B462" s="12">
        <v>42184</v>
      </c>
      <c r="C462" s="18">
        <v>609.55999799999995</v>
      </c>
    </row>
    <row r="463" spans="2:3" x14ac:dyDescent="0.25">
      <c r="B463" s="12">
        <v>42177</v>
      </c>
      <c r="C463" s="18">
        <v>609.46002199999998</v>
      </c>
    </row>
    <row r="464" spans="2:3" x14ac:dyDescent="0.25">
      <c r="B464" s="12">
        <v>42170</v>
      </c>
      <c r="C464" s="18">
        <v>615.30999799999995</v>
      </c>
    </row>
    <row r="465" spans="2:3" x14ac:dyDescent="0.25">
      <c r="B465" s="12">
        <v>42163</v>
      </c>
      <c r="C465" s="18">
        <v>609.76000999999997</v>
      </c>
    </row>
    <row r="466" spans="2:3" x14ac:dyDescent="0.25">
      <c r="B466" s="12">
        <v>42156</v>
      </c>
      <c r="C466" s="18">
        <v>613.79998799999998</v>
      </c>
    </row>
    <row r="467" spans="2:3" x14ac:dyDescent="0.25">
      <c r="B467" s="12">
        <v>42149</v>
      </c>
      <c r="C467" s="18">
        <v>615.52002000000005</v>
      </c>
    </row>
    <row r="468" spans="2:3" x14ac:dyDescent="0.25">
      <c r="B468" s="12">
        <v>42142</v>
      </c>
      <c r="C468" s="18">
        <v>626.44000200000005</v>
      </c>
    </row>
    <row r="469" spans="2:3" x14ac:dyDescent="0.25">
      <c r="B469" s="12">
        <v>42135</v>
      </c>
      <c r="C469" s="18">
        <v>632.36999500000002</v>
      </c>
    </row>
    <row r="470" spans="2:3" x14ac:dyDescent="0.25">
      <c r="B470" s="12">
        <v>42128</v>
      </c>
      <c r="C470" s="18">
        <v>633.82000700000003</v>
      </c>
    </row>
    <row r="471" spans="2:3" x14ac:dyDescent="0.25">
      <c r="B471" s="12">
        <v>42121</v>
      </c>
      <c r="C471" s="18">
        <v>634</v>
      </c>
    </row>
    <row r="472" spans="2:3" x14ac:dyDescent="0.25">
      <c r="B472" s="12">
        <v>42114</v>
      </c>
      <c r="C472" s="18">
        <v>637.5</v>
      </c>
    </row>
    <row r="473" spans="2:3" x14ac:dyDescent="0.25">
      <c r="B473" s="12">
        <v>42107</v>
      </c>
      <c r="C473" s="18">
        <v>683.95001200000002</v>
      </c>
    </row>
    <row r="474" spans="2:3" x14ac:dyDescent="0.25">
      <c r="B474" s="12">
        <v>42100</v>
      </c>
      <c r="C474" s="18">
        <v>683.02002000000005</v>
      </c>
    </row>
    <row r="475" spans="2:3" x14ac:dyDescent="0.25">
      <c r="B475" s="12">
        <v>42093</v>
      </c>
      <c r="C475" s="18">
        <v>652.39001499999995</v>
      </c>
    </row>
    <row r="476" spans="2:3" x14ac:dyDescent="0.25">
      <c r="B476" s="12">
        <v>42086</v>
      </c>
      <c r="C476" s="18">
        <v>662.71997099999999</v>
      </c>
    </row>
    <row r="477" spans="2:3" x14ac:dyDescent="0.25">
      <c r="B477" s="12">
        <v>42079</v>
      </c>
      <c r="C477" s="18">
        <v>686.65002400000003</v>
      </c>
    </row>
    <row r="478" spans="2:3" x14ac:dyDescent="0.25">
      <c r="B478" s="12">
        <v>42072</v>
      </c>
      <c r="C478" s="18">
        <v>674.51000999999997</v>
      </c>
    </row>
    <row r="479" spans="2:3" x14ac:dyDescent="0.25">
      <c r="B479" s="12">
        <v>42065</v>
      </c>
      <c r="C479" s="18">
        <v>658.67999299999997</v>
      </c>
    </row>
    <row r="480" spans="2:3" x14ac:dyDescent="0.25">
      <c r="B480" s="12">
        <v>42058</v>
      </c>
      <c r="C480" s="18">
        <v>664.96997099999999</v>
      </c>
    </row>
    <row r="481" spans="2:3" x14ac:dyDescent="0.25">
      <c r="B481" s="12">
        <v>42051</v>
      </c>
      <c r="C481" s="18">
        <v>674</v>
      </c>
    </row>
    <row r="482" spans="2:3" x14ac:dyDescent="0.25">
      <c r="B482" s="12">
        <v>42044</v>
      </c>
      <c r="C482" s="18">
        <v>674.89001499999995</v>
      </c>
    </row>
    <row r="483" spans="2:3" x14ac:dyDescent="0.25">
      <c r="B483" s="12">
        <v>42037</v>
      </c>
      <c r="C483" s="18">
        <v>659.919983</v>
      </c>
    </row>
    <row r="484" spans="2:3" x14ac:dyDescent="0.25">
      <c r="B484" s="12">
        <v>42030</v>
      </c>
      <c r="C484" s="18">
        <v>709.84002699999996</v>
      </c>
    </row>
    <row r="485" spans="2:3" x14ac:dyDescent="0.25">
      <c r="B485" s="12">
        <v>42023</v>
      </c>
      <c r="C485" s="18">
        <v>713.69000200000005</v>
      </c>
    </row>
    <row r="486" spans="2:3" x14ac:dyDescent="0.25">
      <c r="B486" s="12">
        <v>42016</v>
      </c>
      <c r="C486" s="18">
        <v>711.10998500000005</v>
      </c>
    </row>
    <row r="487" spans="2:3" x14ac:dyDescent="0.25">
      <c r="B487" s="12">
        <v>42009</v>
      </c>
      <c r="C487" s="18">
        <v>714.27002000000005</v>
      </c>
    </row>
    <row r="488" spans="2:3" x14ac:dyDescent="0.25">
      <c r="B488" s="12">
        <v>42002</v>
      </c>
      <c r="C488" s="18">
        <v>678.40002400000003</v>
      </c>
    </row>
    <row r="489" spans="2:3" x14ac:dyDescent="0.25">
      <c r="B489" s="12">
        <v>41995</v>
      </c>
      <c r="C489" s="18">
        <v>678.05999799999995</v>
      </c>
    </row>
    <row r="490" spans="2:3" x14ac:dyDescent="0.25">
      <c r="B490" s="12">
        <v>41988</v>
      </c>
      <c r="C490" s="18">
        <v>651.419983</v>
      </c>
    </row>
    <row r="491" spans="2:3" x14ac:dyDescent="0.25">
      <c r="B491" s="12">
        <v>41981</v>
      </c>
      <c r="C491" s="18">
        <v>657.669983</v>
      </c>
    </row>
    <row r="492" spans="2:3" x14ac:dyDescent="0.25">
      <c r="B492" s="12">
        <v>41974</v>
      </c>
      <c r="C492" s="18">
        <v>660.57000700000003</v>
      </c>
    </row>
    <row r="493" spans="2:3" x14ac:dyDescent="0.25">
      <c r="B493" s="12">
        <v>41967</v>
      </c>
      <c r="C493" s="18">
        <v>663.61999500000002</v>
      </c>
    </row>
    <row r="494" spans="2:3" x14ac:dyDescent="0.25">
      <c r="B494" s="12">
        <v>41960</v>
      </c>
      <c r="C494" s="18">
        <v>657.88000499999998</v>
      </c>
    </row>
    <row r="495" spans="2:3" x14ac:dyDescent="0.25">
      <c r="B495" s="12">
        <v>41953</v>
      </c>
      <c r="C495" s="18">
        <v>669.79998799999998</v>
      </c>
    </row>
    <row r="496" spans="2:3" x14ac:dyDescent="0.25">
      <c r="B496" s="12">
        <v>41946</v>
      </c>
      <c r="C496" s="18">
        <v>649.03002900000001</v>
      </c>
    </row>
    <row r="497" spans="2:3" x14ac:dyDescent="0.25">
      <c r="B497" s="12">
        <v>41939</v>
      </c>
      <c r="C497" s="18">
        <v>638</v>
      </c>
    </row>
    <row r="498" spans="2:3" x14ac:dyDescent="0.25">
      <c r="B498" s="12">
        <v>41932</v>
      </c>
      <c r="C498" s="18">
        <v>615.78002900000001</v>
      </c>
    </row>
    <row r="499" spans="2:3" x14ac:dyDescent="0.25">
      <c r="B499" s="12">
        <v>41925</v>
      </c>
      <c r="C499" s="18">
        <v>641.71997099999999</v>
      </c>
    </row>
    <row r="500" spans="2:3" x14ac:dyDescent="0.25">
      <c r="B500" s="12">
        <v>41918</v>
      </c>
      <c r="C500" s="18">
        <v>655.580017</v>
      </c>
    </row>
    <row r="501" spans="2:3" x14ac:dyDescent="0.25">
      <c r="B501" s="12">
        <v>41911</v>
      </c>
      <c r="C501" s="18">
        <v>674.5</v>
      </c>
    </row>
    <row r="502" spans="2:3" x14ac:dyDescent="0.25">
      <c r="B502" s="12">
        <v>41904</v>
      </c>
      <c r="C502" s="18">
        <v>660.77002000000005</v>
      </c>
    </row>
    <row r="503" spans="2:3" x14ac:dyDescent="0.25">
      <c r="B503" s="12">
        <v>41897</v>
      </c>
      <c r="C503" s="18">
        <v>664.09002699999996</v>
      </c>
    </row>
    <row r="504" spans="2:3" x14ac:dyDescent="0.25">
      <c r="B504" s="12">
        <v>41890</v>
      </c>
      <c r="C504" s="18">
        <v>664.80999799999995</v>
      </c>
    </row>
    <row r="505" spans="2:3" x14ac:dyDescent="0.25">
      <c r="B505" s="12">
        <v>41883</v>
      </c>
      <c r="C505" s="18">
        <v>677.95001200000002</v>
      </c>
    </row>
    <row r="506" spans="2:3" x14ac:dyDescent="0.25">
      <c r="B506" s="12">
        <v>41876</v>
      </c>
      <c r="C506" s="18">
        <v>678.65002400000003</v>
      </c>
    </row>
    <row r="507" spans="2:3" x14ac:dyDescent="0.25">
      <c r="B507" s="12">
        <v>41869</v>
      </c>
      <c r="C507" s="18">
        <v>676.95001200000002</v>
      </c>
    </row>
    <row r="508" spans="2:3" x14ac:dyDescent="0.25">
      <c r="B508" s="12">
        <v>41862</v>
      </c>
      <c r="C508" s="18">
        <v>678.17999299999997</v>
      </c>
    </row>
    <row r="509" spans="2:3" x14ac:dyDescent="0.25">
      <c r="B509" s="12">
        <v>41855</v>
      </c>
      <c r="C509" s="18">
        <v>669.70001200000002</v>
      </c>
    </row>
    <row r="510" spans="2:3" x14ac:dyDescent="0.25">
      <c r="B510" s="12">
        <v>41848</v>
      </c>
      <c r="C510" s="18">
        <v>675.14001499999995</v>
      </c>
    </row>
    <row r="511" spans="2:3" x14ac:dyDescent="0.25">
      <c r="B511" s="12">
        <v>41841</v>
      </c>
      <c r="C511" s="18">
        <v>673.580017</v>
      </c>
    </row>
    <row r="512" spans="2:3" x14ac:dyDescent="0.25">
      <c r="B512" s="12">
        <v>41834</v>
      </c>
      <c r="C512" s="18">
        <v>592.419983</v>
      </c>
    </row>
    <row r="513" spans="2:3" x14ac:dyDescent="0.25">
      <c r="B513" s="12">
        <v>41827</v>
      </c>
      <c r="C513" s="18">
        <v>598.48999000000003</v>
      </c>
    </row>
    <row r="514" spans="2:3" x14ac:dyDescent="0.25">
      <c r="B514" s="12">
        <v>41820</v>
      </c>
      <c r="C514" s="18">
        <v>603.59997599999997</v>
      </c>
    </row>
    <row r="515" spans="2:3" x14ac:dyDescent="0.25">
      <c r="B515" s="12">
        <v>41813</v>
      </c>
      <c r="C515" s="18">
        <v>596.14001499999995</v>
      </c>
    </row>
    <row r="516" spans="2:3" x14ac:dyDescent="0.25">
      <c r="B516" s="12">
        <v>41806</v>
      </c>
      <c r="C516" s="18">
        <v>592.42999299999997</v>
      </c>
    </row>
    <row r="517" spans="2:3" x14ac:dyDescent="0.25">
      <c r="B517" s="12">
        <v>41799</v>
      </c>
      <c r="C517" s="18">
        <v>588.26000999999997</v>
      </c>
    </row>
    <row r="518" spans="2:3" x14ac:dyDescent="0.25">
      <c r="B518" s="12">
        <v>41792</v>
      </c>
      <c r="C518" s="18">
        <v>569.169983</v>
      </c>
    </row>
    <row r="519" spans="2:3" x14ac:dyDescent="0.25">
      <c r="B519" s="12">
        <v>41785</v>
      </c>
      <c r="C519" s="18">
        <v>547.09002699999996</v>
      </c>
    </row>
    <row r="520" spans="2:3" x14ac:dyDescent="0.25">
      <c r="B520" s="12">
        <v>41778</v>
      </c>
      <c r="C520" s="18">
        <v>522.32000700000003</v>
      </c>
    </row>
    <row r="521" spans="2:3" x14ac:dyDescent="0.25">
      <c r="B521" s="12">
        <v>41771</v>
      </c>
      <c r="C521" s="18">
        <v>500.51998900000001</v>
      </c>
    </row>
    <row r="522" spans="2:3" x14ac:dyDescent="0.25">
      <c r="B522" s="12">
        <v>41764</v>
      </c>
      <c r="C522" s="18">
        <v>507.67999300000002</v>
      </c>
    </row>
    <row r="523" spans="2:3" x14ac:dyDescent="0.25">
      <c r="B523" s="12">
        <v>41757</v>
      </c>
      <c r="C523" s="18">
        <v>501.76998900000001</v>
      </c>
    </row>
    <row r="524" spans="2:3" x14ac:dyDescent="0.25">
      <c r="B524" s="12">
        <v>41750</v>
      </c>
      <c r="C524" s="18">
        <v>502.30999800000001</v>
      </c>
    </row>
    <row r="525" spans="2:3" x14ac:dyDescent="0.25">
      <c r="B525" s="12">
        <v>41743</v>
      </c>
      <c r="C525" s="18">
        <v>519.60998500000005</v>
      </c>
    </row>
    <row r="526" spans="2:3" x14ac:dyDescent="0.25">
      <c r="B526" s="12">
        <v>41736</v>
      </c>
      <c r="C526" s="18">
        <v>534.86999500000002</v>
      </c>
    </row>
    <row r="527" spans="2:3" x14ac:dyDescent="0.25">
      <c r="B527" s="12">
        <v>41729</v>
      </c>
      <c r="C527" s="18">
        <v>555.15997300000004</v>
      </c>
    </row>
    <row r="528" spans="2:3" x14ac:dyDescent="0.25">
      <c r="B528" s="12">
        <v>41722</v>
      </c>
      <c r="C528" s="18">
        <v>567.169983</v>
      </c>
    </row>
    <row r="529" spans="2:3" x14ac:dyDescent="0.25">
      <c r="B529" s="12">
        <v>41715</v>
      </c>
      <c r="C529" s="18">
        <v>611.11999500000002</v>
      </c>
    </row>
    <row r="530" spans="2:3" x14ac:dyDescent="0.25">
      <c r="B530" s="12">
        <v>41708</v>
      </c>
      <c r="C530" s="18">
        <v>575.96002199999998</v>
      </c>
    </row>
    <row r="531" spans="2:3" x14ac:dyDescent="0.25">
      <c r="B531" s="12">
        <v>41701</v>
      </c>
      <c r="C531" s="18">
        <v>593.40997300000004</v>
      </c>
    </row>
    <row r="532" spans="2:3" x14ac:dyDescent="0.25">
      <c r="B532" s="12">
        <v>41694</v>
      </c>
      <c r="C532" s="18">
        <v>565.21002199999998</v>
      </c>
    </row>
    <row r="533" spans="2:3" x14ac:dyDescent="0.25">
      <c r="B533" s="12">
        <v>41687</v>
      </c>
      <c r="C533" s="18">
        <v>549.48999000000003</v>
      </c>
    </row>
    <row r="534" spans="2:3" x14ac:dyDescent="0.25">
      <c r="B534" s="12">
        <v>41680</v>
      </c>
      <c r="C534" s="18">
        <v>554.10998500000005</v>
      </c>
    </row>
    <row r="535" spans="2:3" x14ac:dyDescent="0.25">
      <c r="B535" s="12">
        <v>41673</v>
      </c>
      <c r="C535" s="18">
        <v>549.28997800000002</v>
      </c>
    </row>
    <row r="536" spans="2:3" x14ac:dyDescent="0.25">
      <c r="B536" s="12">
        <v>41666</v>
      </c>
      <c r="C536" s="18">
        <v>551.96002199999998</v>
      </c>
    </row>
    <row r="537" spans="2:3" x14ac:dyDescent="0.25">
      <c r="B537" s="12">
        <v>41659</v>
      </c>
      <c r="C537" s="18">
        <v>492.48001099999999</v>
      </c>
    </row>
    <row r="538" spans="2:3" x14ac:dyDescent="0.25">
      <c r="B538" s="12">
        <v>41652</v>
      </c>
      <c r="C538" s="18">
        <v>527.60998500000005</v>
      </c>
    </row>
    <row r="539" spans="2:3" x14ac:dyDescent="0.25">
      <c r="B539" s="12">
        <v>41645</v>
      </c>
      <c r="C539" s="18">
        <v>538.57000700000003</v>
      </c>
    </row>
    <row r="540" spans="2:3" x14ac:dyDescent="0.25">
      <c r="B540" s="12">
        <v>41638</v>
      </c>
      <c r="C540" s="18">
        <v>531.30999799999995</v>
      </c>
    </row>
    <row r="541" spans="2:3" x14ac:dyDescent="0.25">
      <c r="B541" s="12">
        <v>41631</v>
      </c>
      <c r="C541" s="18">
        <v>530.75</v>
      </c>
    </row>
    <row r="542" spans="2:3" x14ac:dyDescent="0.25">
      <c r="B542" s="12">
        <v>41624</v>
      </c>
      <c r="C542" s="18">
        <v>533.14001499999995</v>
      </c>
    </row>
    <row r="543" spans="2:3" x14ac:dyDescent="0.25">
      <c r="B543" s="12">
        <v>41617</v>
      </c>
      <c r="C543" s="18">
        <v>512.84997599999997</v>
      </c>
    </row>
    <row r="544" spans="2:3" x14ac:dyDescent="0.25">
      <c r="B544" s="12">
        <v>41610</v>
      </c>
      <c r="C544" s="18">
        <v>525.80999799999995</v>
      </c>
    </row>
    <row r="545" spans="2:3" x14ac:dyDescent="0.25">
      <c r="B545" s="12">
        <v>41603</v>
      </c>
      <c r="C545" s="18">
        <v>523.85998500000005</v>
      </c>
    </row>
    <row r="546" spans="2:3" x14ac:dyDescent="0.25">
      <c r="B546" s="12">
        <v>41596</v>
      </c>
      <c r="C546" s="18">
        <v>537.47997999999995</v>
      </c>
    </row>
    <row r="547" spans="2:3" x14ac:dyDescent="0.25">
      <c r="B547" s="12">
        <v>41589</v>
      </c>
      <c r="C547" s="18">
        <v>546.96997099999999</v>
      </c>
    </row>
    <row r="548" spans="2:3" x14ac:dyDescent="0.25">
      <c r="B548" s="12">
        <v>41582</v>
      </c>
      <c r="C548" s="18">
        <v>535.20001200000002</v>
      </c>
    </row>
    <row r="549" spans="2:3" x14ac:dyDescent="0.25">
      <c r="B549" s="12">
        <v>41575</v>
      </c>
      <c r="C549" s="18">
        <v>527.59997599999997</v>
      </c>
    </row>
    <row r="550" spans="2:3" x14ac:dyDescent="0.25">
      <c r="B550" s="12">
        <v>41568</v>
      </c>
      <c r="C550" s="18">
        <v>527.5</v>
      </c>
    </row>
    <row r="551" spans="2:3" x14ac:dyDescent="0.25">
      <c r="B551" s="12">
        <v>41561</v>
      </c>
      <c r="C551" s="18">
        <v>509.73998999999998</v>
      </c>
    </row>
    <row r="552" spans="2:3" x14ac:dyDescent="0.25">
      <c r="B552" s="12">
        <v>41554</v>
      </c>
      <c r="C552" s="18">
        <v>443.60998499999999</v>
      </c>
    </row>
    <row r="553" spans="2:3" x14ac:dyDescent="0.25">
      <c r="B553" s="12">
        <v>41547</v>
      </c>
      <c r="C553" s="18">
        <v>434.11999500000002</v>
      </c>
    </row>
    <row r="554" spans="2:3" x14ac:dyDescent="0.25">
      <c r="B554" s="12">
        <v>41540</v>
      </c>
      <c r="C554" s="18">
        <v>419</v>
      </c>
    </row>
    <row r="555" spans="2:3" x14ac:dyDescent="0.25">
      <c r="B555" s="12">
        <v>41533</v>
      </c>
      <c r="C555" s="18">
        <v>415.07998700000002</v>
      </c>
    </row>
    <row r="556" spans="2:3" x14ac:dyDescent="0.25">
      <c r="B556" s="12">
        <v>41526</v>
      </c>
      <c r="C556" s="18">
        <v>425.33999599999999</v>
      </c>
    </row>
    <row r="557" spans="2:3" x14ac:dyDescent="0.25">
      <c r="B557" s="12">
        <v>41519</v>
      </c>
      <c r="C557" s="18">
        <v>408.51998900000001</v>
      </c>
    </row>
    <row r="558" spans="2:3" x14ac:dyDescent="0.25">
      <c r="B558" s="12">
        <v>41512</v>
      </c>
      <c r="C558" s="18">
        <v>408.17001299999998</v>
      </c>
    </row>
    <row r="559" spans="2:3" x14ac:dyDescent="0.25">
      <c r="B559" s="12">
        <v>41505</v>
      </c>
      <c r="C559" s="18">
        <v>402.790009</v>
      </c>
    </row>
    <row r="560" spans="2:3" x14ac:dyDescent="0.25">
      <c r="B560" s="12">
        <v>41498</v>
      </c>
      <c r="C560" s="18">
        <v>401.94000199999999</v>
      </c>
    </row>
    <row r="561" spans="2:3" x14ac:dyDescent="0.25">
      <c r="B561" s="12">
        <v>41491</v>
      </c>
      <c r="C561" s="18">
        <v>405.73998999999998</v>
      </c>
    </row>
    <row r="562" spans="2:3" x14ac:dyDescent="0.25">
      <c r="B562" s="12">
        <v>41484</v>
      </c>
      <c r="C562" s="18">
        <v>412.08999599999999</v>
      </c>
    </row>
    <row r="563" spans="2:3" x14ac:dyDescent="0.25">
      <c r="B563" s="12">
        <v>41477</v>
      </c>
      <c r="C563" s="18">
        <v>405.86999500000002</v>
      </c>
    </row>
    <row r="564" spans="2:3" x14ac:dyDescent="0.25">
      <c r="B564" s="12">
        <v>41470</v>
      </c>
      <c r="C564" s="18">
        <v>408.97000100000002</v>
      </c>
    </row>
    <row r="565" spans="2:3" x14ac:dyDescent="0.25">
      <c r="B565" s="12">
        <v>41463</v>
      </c>
      <c r="C565" s="18">
        <v>386.26998900000001</v>
      </c>
    </row>
    <row r="566" spans="2:3" x14ac:dyDescent="0.25">
      <c r="B566" s="12">
        <v>41456</v>
      </c>
      <c r="C566" s="18">
        <v>386.32998700000002</v>
      </c>
    </row>
    <row r="567" spans="2:3" x14ac:dyDescent="0.25">
      <c r="B567" s="12">
        <v>41449</v>
      </c>
      <c r="C567" s="18">
        <v>364.35000600000001</v>
      </c>
    </row>
    <row r="568" spans="2:3" x14ac:dyDescent="0.25">
      <c r="B568" s="12">
        <v>41442</v>
      </c>
      <c r="C568" s="18">
        <v>361.64001500000001</v>
      </c>
    </row>
    <row r="569" spans="2:3" x14ac:dyDescent="0.25">
      <c r="B569" s="12">
        <v>41435</v>
      </c>
      <c r="C569" s="18">
        <v>368.11999500000002</v>
      </c>
    </row>
    <row r="570" spans="2:3" x14ac:dyDescent="0.25">
      <c r="B570" s="12">
        <v>41428</v>
      </c>
      <c r="C570" s="18">
        <v>365.79998799999998</v>
      </c>
    </row>
    <row r="571" spans="2:3" x14ac:dyDescent="0.25">
      <c r="B571" s="12">
        <v>41421</v>
      </c>
      <c r="C571" s="18">
        <v>361</v>
      </c>
    </row>
    <row r="572" spans="2:3" x14ac:dyDescent="0.25">
      <c r="B572" s="12">
        <v>41414</v>
      </c>
      <c r="C572" s="18">
        <v>368.26998900000001</v>
      </c>
    </row>
    <row r="573" spans="2:3" x14ac:dyDescent="0.25">
      <c r="B573" s="12">
        <v>41407</v>
      </c>
      <c r="C573" s="18">
        <v>375.16000400000001</v>
      </c>
    </row>
    <row r="574" spans="2:3" x14ac:dyDescent="0.25">
      <c r="B574" s="12">
        <v>41400</v>
      </c>
      <c r="C574" s="18">
        <v>370.01001000000002</v>
      </c>
    </row>
    <row r="575" spans="2:3" x14ac:dyDescent="0.25">
      <c r="B575" s="12">
        <v>41393</v>
      </c>
      <c r="C575" s="18">
        <v>367.35000600000001</v>
      </c>
    </row>
    <row r="576" spans="2:3" x14ac:dyDescent="0.25">
      <c r="B576" s="12">
        <v>41386</v>
      </c>
      <c r="C576" s="18">
        <v>361.73001099999999</v>
      </c>
    </row>
    <row r="577" spans="2:3" x14ac:dyDescent="0.25">
      <c r="B577" s="12">
        <v>41379</v>
      </c>
      <c r="C577" s="18">
        <v>366.25</v>
      </c>
    </row>
    <row r="578" spans="2:3" x14ac:dyDescent="0.25">
      <c r="B578" s="12">
        <v>41372</v>
      </c>
      <c r="C578" s="18">
        <v>341.91000400000001</v>
      </c>
    </row>
    <row r="579" spans="2:3" x14ac:dyDescent="0.25">
      <c r="B579" s="12">
        <v>41365</v>
      </c>
      <c r="C579" s="18">
        <v>328</v>
      </c>
    </row>
    <row r="580" spans="2:3" x14ac:dyDescent="0.25">
      <c r="B580" s="12">
        <v>41358</v>
      </c>
      <c r="C580" s="18">
        <v>325.86999500000002</v>
      </c>
    </row>
    <row r="581" spans="2:3" x14ac:dyDescent="0.25">
      <c r="B581" s="12">
        <v>41351</v>
      </c>
      <c r="C581" s="18">
        <v>318.23001099999999</v>
      </c>
    </row>
    <row r="582" spans="2:3" x14ac:dyDescent="0.25">
      <c r="B582" s="12">
        <v>41344</v>
      </c>
      <c r="C582" s="18">
        <v>321.35000600000001</v>
      </c>
    </row>
    <row r="583" spans="2:3" x14ac:dyDescent="0.25">
      <c r="B583" s="12">
        <v>41337</v>
      </c>
      <c r="C583" s="18">
        <v>321.83999599999999</v>
      </c>
    </row>
    <row r="584" spans="2:3" x14ac:dyDescent="0.25">
      <c r="B584" s="12">
        <v>41330</v>
      </c>
      <c r="C584" s="18">
        <v>319.73998999999998</v>
      </c>
    </row>
    <row r="585" spans="2:3" x14ac:dyDescent="0.25">
      <c r="B585" s="12">
        <v>41323</v>
      </c>
      <c r="C585" s="18">
        <v>315.51001000000002</v>
      </c>
    </row>
    <row r="586" spans="2:3" x14ac:dyDescent="0.25">
      <c r="B586" s="12">
        <v>41316</v>
      </c>
      <c r="C586" s="18">
        <v>314.19000199999999</v>
      </c>
    </row>
    <row r="587" spans="2:3" x14ac:dyDescent="0.25">
      <c r="B587" s="12">
        <v>41309</v>
      </c>
      <c r="C587" s="18">
        <v>320.72000100000002</v>
      </c>
    </row>
    <row r="588" spans="2:3" x14ac:dyDescent="0.25">
      <c r="B588" s="12">
        <v>41302</v>
      </c>
      <c r="C588" s="18">
        <v>312.709991</v>
      </c>
    </row>
    <row r="589" spans="2:3" x14ac:dyDescent="0.25">
      <c r="B589" s="12">
        <v>41295</v>
      </c>
      <c r="C589" s="18">
        <v>303.48001099999999</v>
      </c>
    </row>
    <row r="590" spans="2:3" x14ac:dyDescent="0.25">
      <c r="B590" s="12">
        <v>41288</v>
      </c>
      <c r="C590" s="18">
        <v>295.01998900000001</v>
      </c>
    </row>
    <row r="591" spans="2:3" x14ac:dyDescent="0.25">
      <c r="B591" s="12">
        <v>41281</v>
      </c>
      <c r="C591" s="18">
        <v>300</v>
      </c>
    </row>
    <row r="592" spans="2:3" x14ac:dyDescent="0.25">
      <c r="B592" s="12">
        <v>41274</v>
      </c>
      <c r="C592" s="18">
        <v>300.17999300000002</v>
      </c>
    </row>
    <row r="593" spans="2:3" x14ac:dyDescent="0.25">
      <c r="B593" s="12">
        <v>41267</v>
      </c>
      <c r="C593" s="18">
        <v>290.52999899999998</v>
      </c>
    </row>
    <row r="594" spans="2:3" x14ac:dyDescent="0.25">
      <c r="B594" s="12">
        <v>41260</v>
      </c>
      <c r="C594" s="18">
        <v>292.51998900000001</v>
      </c>
    </row>
    <row r="595" spans="2:3" x14ac:dyDescent="0.25">
      <c r="B595" s="12">
        <v>41253</v>
      </c>
      <c r="C595" s="18">
        <v>277.25</v>
      </c>
    </row>
    <row r="596" spans="2:3" x14ac:dyDescent="0.25">
      <c r="B596" s="12">
        <v>41246</v>
      </c>
      <c r="C596" s="18">
        <v>268.60998499999999</v>
      </c>
    </row>
    <row r="597" spans="2:3" x14ac:dyDescent="0.25">
      <c r="B597" s="12">
        <v>41239</v>
      </c>
      <c r="C597" s="18">
        <v>263.77999899999998</v>
      </c>
    </row>
    <row r="598" spans="2:3" x14ac:dyDescent="0.25">
      <c r="B598" s="12">
        <v>41232</v>
      </c>
      <c r="C598" s="18">
        <v>274.33999599999999</v>
      </c>
    </row>
    <row r="599" spans="2:3" x14ac:dyDescent="0.25">
      <c r="B599" s="12">
        <v>41225</v>
      </c>
      <c r="C599" s="18">
        <v>262.76001000000002</v>
      </c>
    </row>
    <row r="600" spans="2:3" x14ac:dyDescent="0.25">
      <c r="B600" s="12">
        <v>41218</v>
      </c>
      <c r="C600" s="18">
        <v>259.51998900000001</v>
      </c>
    </row>
    <row r="601" spans="2:3" x14ac:dyDescent="0.25">
      <c r="B601" s="12">
        <v>41211</v>
      </c>
      <c r="C601" s="18">
        <v>262.32000699999998</v>
      </c>
    </row>
    <row r="602" spans="2:3" x14ac:dyDescent="0.25">
      <c r="B602" s="12">
        <v>41204</v>
      </c>
      <c r="C602" s="18">
        <v>251.520004</v>
      </c>
    </row>
    <row r="603" spans="2:3" x14ac:dyDescent="0.25">
      <c r="B603" s="12">
        <v>41197</v>
      </c>
      <c r="C603" s="18">
        <v>243</v>
      </c>
    </row>
    <row r="604" spans="2:3" x14ac:dyDescent="0.25">
      <c r="B604" s="12">
        <v>41190</v>
      </c>
      <c r="C604" s="18">
        <v>290.47000100000002</v>
      </c>
    </row>
    <row r="605" spans="2:3" x14ac:dyDescent="0.25">
      <c r="B605" s="12">
        <v>41183</v>
      </c>
      <c r="C605" s="18">
        <v>280.92999300000002</v>
      </c>
    </row>
    <row r="606" spans="2:3" x14ac:dyDescent="0.25">
      <c r="B606" s="12">
        <v>41176</v>
      </c>
      <c r="C606" s="18">
        <v>317.540009</v>
      </c>
    </row>
    <row r="607" spans="2:3" x14ac:dyDescent="0.25">
      <c r="B607" s="12">
        <v>41169</v>
      </c>
      <c r="C607" s="18">
        <v>336.39999399999999</v>
      </c>
    </row>
    <row r="608" spans="2:3" x14ac:dyDescent="0.25">
      <c r="B608" s="12">
        <v>41162</v>
      </c>
      <c r="C608" s="18">
        <v>336.45001200000002</v>
      </c>
    </row>
    <row r="609" spans="2:3" x14ac:dyDescent="0.25">
      <c r="B609" s="12">
        <v>41155</v>
      </c>
      <c r="C609" s="18">
        <v>326.35000600000001</v>
      </c>
    </row>
    <row r="610" spans="2:3" x14ac:dyDescent="0.25">
      <c r="B610" s="12">
        <v>41148</v>
      </c>
      <c r="C610" s="18">
        <v>288.64001500000001</v>
      </c>
    </row>
    <row r="611" spans="2:3" x14ac:dyDescent="0.25">
      <c r="B611" s="12">
        <v>41141</v>
      </c>
      <c r="C611" s="18">
        <v>295</v>
      </c>
    </row>
    <row r="612" spans="2:3" x14ac:dyDescent="0.25">
      <c r="B612" s="12">
        <v>41134</v>
      </c>
      <c r="C612" s="18">
        <v>299.10000600000001</v>
      </c>
    </row>
    <row r="613" spans="2:3" x14ac:dyDescent="0.25">
      <c r="B613" s="12">
        <v>41127</v>
      </c>
      <c r="C613" s="18">
        <v>295.39001500000001</v>
      </c>
    </row>
    <row r="614" spans="2:3" x14ac:dyDescent="0.25">
      <c r="B614" s="12">
        <v>41120</v>
      </c>
      <c r="C614" s="18">
        <v>297.64999399999999</v>
      </c>
    </row>
    <row r="615" spans="2:3" x14ac:dyDescent="0.25">
      <c r="B615" s="12">
        <v>41113</v>
      </c>
      <c r="C615" s="18">
        <v>296.07998700000002</v>
      </c>
    </row>
    <row r="616" spans="2:3" x14ac:dyDescent="0.25">
      <c r="B616" s="12">
        <v>41106</v>
      </c>
      <c r="C616" s="18">
        <v>316.98001099999999</v>
      </c>
    </row>
    <row r="617" spans="2:3" x14ac:dyDescent="0.25">
      <c r="B617" s="12">
        <v>41099</v>
      </c>
      <c r="C617" s="18">
        <v>392.36999500000002</v>
      </c>
    </row>
    <row r="618" spans="2:3" x14ac:dyDescent="0.25">
      <c r="B618" s="12">
        <v>41092</v>
      </c>
      <c r="C618" s="18">
        <v>383.48998999999998</v>
      </c>
    </row>
    <row r="619" spans="2:3" x14ac:dyDescent="0.25">
      <c r="B619" s="12">
        <v>41085</v>
      </c>
      <c r="C619" s="18">
        <v>379.95001200000002</v>
      </c>
    </row>
    <row r="620" spans="2:3" x14ac:dyDescent="0.25">
      <c r="B620" s="12">
        <v>41078</v>
      </c>
      <c r="C620" s="18">
        <v>415.48001099999999</v>
      </c>
    </row>
    <row r="621" spans="2:3" x14ac:dyDescent="0.25">
      <c r="B621" s="12">
        <v>41071</v>
      </c>
      <c r="C621" s="18">
        <v>402.45001200000002</v>
      </c>
    </row>
    <row r="622" spans="2:3" x14ac:dyDescent="0.25">
      <c r="B622" s="12">
        <v>41064</v>
      </c>
      <c r="C622" s="18">
        <v>407.33999599999999</v>
      </c>
    </row>
    <row r="623" spans="2:3" x14ac:dyDescent="0.25">
      <c r="B623" s="12">
        <v>41057</v>
      </c>
      <c r="C623" s="18">
        <v>397.14001500000001</v>
      </c>
    </row>
    <row r="624" spans="2:3" x14ac:dyDescent="0.25">
      <c r="B624" s="12">
        <v>41050</v>
      </c>
      <c r="C624" s="18">
        <v>400.42001299999998</v>
      </c>
    </row>
    <row r="625" spans="2:3" x14ac:dyDescent="0.25">
      <c r="B625" s="12">
        <v>41043</v>
      </c>
      <c r="C625" s="18">
        <v>392.13000499999998</v>
      </c>
    </row>
    <row r="626" spans="2:3" x14ac:dyDescent="0.25">
      <c r="B626" s="12">
        <v>41036</v>
      </c>
      <c r="C626" s="18">
        <v>408.25</v>
      </c>
    </row>
    <row r="627" spans="2:3" x14ac:dyDescent="0.25">
      <c r="B627" s="12">
        <v>41029</v>
      </c>
      <c r="C627" s="18">
        <v>407.88000499999998</v>
      </c>
    </row>
    <row r="628" spans="2:3" x14ac:dyDescent="0.25">
      <c r="B628" s="12">
        <v>41022</v>
      </c>
      <c r="C628" s="18">
        <v>419.41000400000001</v>
      </c>
    </row>
    <row r="629" spans="2:3" x14ac:dyDescent="0.25">
      <c r="B629" s="12">
        <v>41015</v>
      </c>
      <c r="C629" s="18">
        <v>419.26001000000002</v>
      </c>
    </row>
    <row r="630" spans="2:3" x14ac:dyDescent="0.25">
      <c r="B630" s="12">
        <v>41008</v>
      </c>
      <c r="C630" s="18">
        <v>440.39999399999999</v>
      </c>
    </row>
    <row r="631" spans="2:3" x14ac:dyDescent="0.25">
      <c r="B631" s="12">
        <v>41001</v>
      </c>
      <c r="C631" s="18">
        <v>424.98001099999999</v>
      </c>
    </row>
    <row r="632" spans="2:3" x14ac:dyDescent="0.25">
      <c r="B632" s="12">
        <v>40994</v>
      </c>
      <c r="C632" s="18">
        <v>418</v>
      </c>
    </row>
    <row r="633" spans="2:3" x14ac:dyDescent="0.25">
      <c r="B633" s="12">
        <v>40987</v>
      </c>
      <c r="C633" s="18">
        <v>415.51001000000002</v>
      </c>
    </row>
    <row r="634" spans="2:3" x14ac:dyDescent="0.25">
      <c r="B634" s="12">
        <v>40980</v>
      </c>
      <c r="C634" s="18">
        <v>410.91000400000001</v>
      </c>
    </row>
    <row r="635" spans="2:3" x14ac:dyDescent="0.25">
      <c r="B635" s="12">
        <v>40973</v>
      </c>
      <c r="C635" s="18">
        <v>398.11999500000002</v>
      </c>
    </row>
    <row r="636" spans="2:3" x14ac:dyDescent="0.25">
      <c r="B636" s="12">
        <v>40966</v>
      </c>
      <c r="C636" s="18">
        <v>394.39001500000001</v>
      </c>
    </row>
    <row r="637" spans="2:3" x14ac:dyDescent="0.25">
      <c r="B637" s="12">
        <v>40959</v>
      </c>
      <c r="C637" s="18">
        <v>387.42001299999998</v>
      </c>
    </row>
    <row r="638" spans="2:3" x14ac:dyDescent="0.25">
      <c r="B638" s="12">
        <v>40952</v>
      </c>
      <c r="C638" s="18">
        <v>384.70001200000002</v>
      </c>
    </row>
    <row r="639" spans="2:3" x14ac:dyDescent="0.25">
      <c r="B639" s="12">
        <v>40945</v>
      </c>
      <c r="C639" s="18">
        <v>376.45001200000002</v>
      </c>
    </row>
    <row r="640" spans="2:3" x14ac:dyDescent="0.25">
      <c r="B640" s="12">
        <v>40938</v>
      </c>
      <c r="C640" s="18">
        <v>372.19000199999999</v>
      </c>
    </row>
    <row r="641" spans="2:3" x14ac:dyDescent="0.25">
      <c r="B641" s="12">
        <v>40931</v>
      </c>
      <c r="C641" s="18">
        <v>366.76001000000002</v>
      </c>
    </row>
    <row r="642" spans="2:3" x14ac:dyDescent="0.25">
      <c r="B642" s="12">
        <v>40924</v>
      </c>
      <c r="C642" s="18">
        <v>356.39001500000001</v>
      </c>
    </row>
    <row r="643" spans="2:3" x14ac:dyDescent="0.25">
      <c r="B643" s="12">
        <v>40917</v>
      </c>
      <c r="C643" s="18">
        <v>354.61999500000002</v>
      </c>
    </row>
    <row r="644" spans="2:3" x14ac:dyDescent="0.25">
      <c r="B644" s="12">
        <v>40910</v>
      </c>
      <c r="C644" s="18">
        <v>348.95001200000002</v>
      </c>
    </row>
    <row r="645" spans="2:3" x14ac:dyDescent="0.25">
      <c r="B645" s="12">
        <v>40903</v>
      </c>
      <c r="C645" s="18">
        <v>337.73998999999998</v>
      </c>
    </row>
    <row r="646" spans="2:3" x14ac:dyDescent="0.25">
      <c r="B646" s="12">
        <v>40896</v>
      </c>
      <c r="C646" s="18">
        <v>335.32000699999998</v>
      </c>
    </row>
    <row r="647" spans="2:3" x14ac:dyDescent="0.25">
      <c r="B647" s="12">
        <v>40889</v>
      </c>
      <c r="C647" s="18">
        <v>318.39999399999999</v>
      </c>
    </row>
    <row r="648" spans="2:3" x14ac:dyDescent="0.25">
      <c r="B648" s="12">
        <v>40882</v>
      </c>
      <c r="C648" s="18">
        <v>338.60000600000001</v>
      </c>
    </row>
    <row r="649" spans="2:3" x14ac:dyDescent="0.25">
      <c r="B649" s="12">
        <v>40875</v>
      </c>
      <c r="C649" s="18">
        <v>330.48998999999998</v>
      </c>
    </row>
    <row r="650" spans="2:3" x14ac:dyDescent="0.25">
      <c r="B650" s="12">
        <v>40868</v>
      </c>
      <c r="C650" s="18">
        <v>300.75</v>
      </c>
    </row>
    <row r="651" spans="2:3" x14ac:dyDescent="0.25">
      <c r="B651" s="12">
        <v>40861</v>
      </c>
      <c r="C651" s="18">
        <v>311.05999800000001</v>
      </c>
    </row>
    <row r="652" spans="2:3" x14ac:dyDescent="0.25">
      <c r="B652" s="12">
        <v>40854</v>
      </c>
      <c r="C652" s="18">
        <v>332.01998900000001</v>
      </c>
    </row>
    <row r="653" spans="2:3" x14ac:dyDescent="0.25">
      <c r="B653" s="12">
        <v>40847</v>
      </c>
      <c r="C653" s="18">
        <v>338.97000100000002</v>
      </c>
    </row>
    <row r="654" spans="2:3" x14ac:dyDescent="0.25">
      <c r="B654" s="12">
        <v>40840</v>
      </c>
      <c r="C654" s="18">
        <v>341.39999399999999</v>
      </c>
    </row>
    <row r="655" spans="2:3" x14ac:dyDescent="0.25">
      <c r="B655" s="12">
        <v>40833</v>
      </c>
      <c r="C655" s="18">
        <v>333.48998999999998</v>
      </c>
    </row>
    <row r="656" spans="2:3" x14ac:dyDescent="0.25">
      <c r="B656" s="12">
        <v>40826</v>
      </c>
      <c r="C656" s="18">
        <v>320.79998799999998</v>
      </c>
    </row>
    <row r="657" spans="2:3" x14ac:dyDescent="0.25">
      <c r="B657" s="12">
        <v>40819</v>
      </c>
      <c r="C657" s="18">
        <v>294.58999599999999</v>
      </c>
    </row>
    <row r="658" spans="2:3" x14ac:dyDescent="0.25">
      <c r="B658" s="12">
        <v>40812</v>
      </c>
      <c r="C658" s="18">
        <v>302.95001200000002</v>
      </c>
    </row>
    <row r="659" spans="2:3" x14ac:dyDescent="0.25">
      <c r="B659" s="12">
        <v>40805</v>
      </c>
      <c r="C659" s="18">
        <v>320.5</v>
      </c>
    </row>
    <row r="660" spans="2:3" x14ac:dyDescent="0.25">
      <c r="B660" s="12">
        <v>40798</v>
      </c>
      <c r="C660" s="18">
        <v>318.05999800000001</v>
      </c>
    </row>
    <row r="661" spans="2:3" x14ac:dyDescent="0.25">
      <c r="B661" s="12">
        <v>40791</v>
      </c>
      <c r="C661" s="18">
        <v>305.17001299999998</v>
      </c>
    </row>
    <row r="662" spans="2:3" x14ac:dyDescent="0.25">
      <c r="B662" s="12">
        <v>40784</v>
      </c>
      <c r="C662" s="18">
        <v>305.5</v>
      </c>
    </row>
    <row r="663" spans="2:3" x14ac:dyDescent="0.25">
      <c r="B663" s="12">
        <v>40777</v>
      </c>
      <c r="C663" s="18">
        <v>298.88000499999998</v>
      </c>
    </row>
    <row r="664" spans="2:3" x14ac:dyDescent="0.25">
      <c r="B664" s="12">
        <v>40770</v>
      </c>
      <c r="C664" s="18">
        <v>279.36999500000002</v>
      </c>
    </row>
    <row r="665" spans="2:3" x14ac:dyDescent="0.25">
      <c r="B665" s="12">
        <v>40763</v>
      </c>
      <c r="C665" s="18">
        <v>317.70001200000002</v>
      </c>
    </row>
    <row r="666" spans="2:3" x14ac:dyDescent="0.25">
      <c r="B666" s="12">
        <v>40756</v>
      </c>
      <c r="C666" s="18">
        <v>311.51998900000001</v>
      </c>
    </row>
    <row r="667" spans="2:3" x14ac:dyDescent="0.25">
      <c r="B667" s="12">
        <v>40749</v>
      </c>
      <c r="C667" s="18">
        <v>324.57998700000002</v>
      </c>
    </row>
    <row r="668" spans="2:3" x14ac:dyDescent="0.25">
      <c r="B668" s="12">
        <v>40742</v>
      </c>
      <c r="C668" s="18">
        <v>335.51998900000001</v>
      </c>
    </row>
    <row r="669" spans="2:3" x14ac:dyDescent="0.25">
      <c r="B669" s="12">
        <v>40735</v>
      </c>
      <c r="C669" s="18">
        <v>324.60000600000001</v>
      </c>
    </row>
    <row r="670" spans="2:3" x14ac:dyDescent="0.25">
      <c r="B670" s="12">
        <v>40728</v>
      </c>
      <c r="C670" s="18">
        <v>325.29998799999998</v>
      </c>
    </row>
    <row r="671" spans="2:3" x14ac:dyDescent="0.25">
      <c r="B671" s="12">
        <v>40721</v>
      </c>
      <c r="C671" s="18">
        <v>315.72000100000002</v>
      </c>
    </row>
    <row r="672" spans="2:3" x14ac:dyDescent="0.25">
      <c r="B672" s="12">
        <v>40714</v>
      </c>
      <c r="C672" s="18">
        <v>293.25</v>
      </c>
    </row>
    <row r="673" spans="2:3" x14ac:dyDescent="0.25">
      <c r="B673" s="12">
        <v>40707</v>
      </c>
      <c r="C673" s="18">
        <v>268.97000100000002</v>
      </c>
    </row>
    <row r="674" spans="2:3" x14ac:dyDescent="0.25">
      <c r="B674" s="12">
        <v>40700</v>
      </c>
      <c r="C674" s="18">
        <v>271.86999500000002</v>
      </c>
    </row>
    <row r="675" spans="2:3" x14ac:dyDescent="0.25">
      <c r="B675" s="12">
        <v>40693</v>
      </c>
      <c r="C675" s="18">
        <v>286.51001000000002</v>
      </c>
    </row>
    <row r="676" spans="2:3" x14ac:dyDescent="0.25">
      <c r="B676" s="12">
        <v>40686</v>
      </c>
      <c r="C676" s="18">
        <v>292.94000199999999</v>
      </c>
    </row>
    <row r="677" spans="2:3" x14ac:dyDescent="0.25">
      <c r="B677" s="12">
        <v>40679</v>
      </c>
      <c r="C677" s="18">
        <v>279.89001500000001</v>
      </c>
    </row>
    <row r="678" spans="2:3" x14ac:dyDescent="0.25">
      <c r="B678" s="12">
        <v>40672</v>
      </c>
      <c r="C678" s="18">
        <v>280.39999399999999</v>
      </c>
    </row>
    <row r="679" spans="2:3" x14ac:dyDescent="0.25">
      <c r="B679" s="12">
        <v>40665</v>
      </c>
      <c r="C679" s="18">
        <v>268.10000600000001</v>
      </c>
    </row>
    <row r="680" spans="2:3" x14ac:dyDescent="0.25">
      <c r="B680" s="12">
        <v>40658</v>
      </c>
      <c r="C680" s="18">
        <v>266.790009</v>
      </c>
    </row>
    <row r="681" spans="2:3" x14ac:dyDescent="0.25">
      <c r="B681" s="12">
        <v>40651</v>
      </c>
      <c r="C681" s="18">
        <v>277.29998799999998</v>
      </c>
    </row>
    <row r="682" spans="2:3" x14ac:dyDescent="0.25">
      <c r="B682" s="12">
        <v>40644</v>
      </c>
      <c r="C682" s="18">
        <v>285.13000499999998</v>
      </c>
    </row>
    <row r="683" spans="2:3" x14ac:dyDescent="0.25">
      <c r="B683" s="12">
        <v>40637</v>
      </c>
      <c r="C683" s="18">
        <v>269.23998999999998</v>
      </c>
    </row>
    <row r="684" spans="2:3" x14ac:dyDescent="0.25">
      <c r="B684" s="12">
        <v>40630</v>
      </c>
      <c r="C684" s="18">
        <v>274</v>
      </c>
    </row>
    <row r="685" spans="2:3" x14ac:dyDescent="0.25">
      <c r="B685" s="12">
        <v>40623</v>
      </c>
      <c r="C685" s="18">
        <v>256.73998999999998</v>
      </c>
    </row>
    <row r="686" spans="2:3" x14ac:dyDescent="0.25">
      <c r="B686" s="12">
        <v>40616</v>
      </c>
      <c r="C686" s="18">
        <v>246.80999800000001</v>
      </c>
    </row>
    <row r="687" spans="2:3" x14ac:dyDescent="0.25">
      <c r="B687" s="12">
        <v>40609</v>
      </c>
      <c r="C687" s="18">
        <v>252.759995</v>
      </c>
    </row>
    <row r="688" spans="2:3" x14ac:dyDescent="0.25">
      <c r="B688" s="12">
        <v>40602</v>
      </c>
      <c r="C688" s="18">
        <v>255</v>
      </c>
    </row>
    <row r="689" spans="2:3" x14ac:dyDescent="0.25">
      <c r="B689" s="12">
        <v>40595</v>
      </c>
      <c r="C689" s="18">
        <v>248.36000100000001</v>
      </c>
    </row>
    <row r="690" spans="2:3" x14ac:dyDescent="0.25">
      <c r="B690" s="12">
        <v>40588</v>
      </c>
      <c r="C690" s="18">
        <v>260.14999399999999</v>
      </c>
    </row>
    <row r="691" spans="2:3" x14ac:dyDescent="0.25">
      <c r="B691" s="12">
        <v>40581</v>
      </c>
      <c r="C691" s="18">
        <v>268.73001099999999</v>
      </c>
    </row>
    <row r="692" spans="2:3" x14ac:dyDescent="0.25">
      <c r="B692" s="12">
        <v>40574</v>
      </c>
      <c r="C692" s="18">
        <v>246.30999800000001</v>
      </c>
    </row>
    <row r="693" spans="2:3" x14ac:dyDescent="0.25">
      <c r="B693" s="12">
        <v>40567</v>
      </c>
      <c r="C693" s="18">
        <v>219.429993</v>
      </c>
    </row>
    <row r="694" spans="2:3" x14ac:dyDescent="0.25">
      <c r="B694" s="12">
        <v>40560</v>
      </c>
      <c r="C694" s="18">
        <v>223.63000500000001</v>
      </c>
    </row>
    <row r="695" spans="2:3" x14ac:dyDescent="0.25">
      <c r="B695" s="12">
        <v>40553</v>
      </c>
      <c r="C695" s="18">
        <v>234.88999899999999</v>
      </c>
    </row>
    <row r="696" spans="2:3" x14ac:dyDescent="0.25">
      <c r="B696" s="12">
        <v>40546</v>
      </c>
      <c r="C696" s="18">
        <v>224.259995</v>
      </c>
    </row>
    <row r="697" spans="2:3" x14ac:dyDescent="0.25">
      <c r="B697" s="12">
        <v>40539</v>
      </c>
      <c r="C697" s="18">
        <v>212.66000399999999</v>
      </c>
    </row>
    <row r="698" spans="2:3" x14ac:dyDescent="0.25">
      <c r="B698" s="12">
        <v>40532</v>
      </c>
      <c r="C698" s="18">
        <v>228.28999300000001</v>
      </c>
    </row>
    <row r="699" spans="2:3" x14ac:dyDescent="0.25">
      <c r="B699" s="12">
        <v>40525</v>
      </c>
      <c r="C699" s="18">
        <v>238.020004</v>
      </c>
    </row>
    <row r="700" spans="2:3" x14ac:dyDescent="0.25">
      <c r="B700" s="12">
        <v>40518</v>
      </c>
      <c r="C700" s="18">
        <v>238.220001</v>
      </c>
    </row>
    <row r="701" spans="2:3" x14ac:dyDescent="0.25">
      <c r="B701" s="12">
        <v>40511</v>
      </c>
      <c r="C701" s="18">
        <v>235.949997</v>
      </c>
    </row>
    <row r="702" spans="2:3" x14ac:dyDescent="0.25">
      <c r="B702" s="12">
        <v>40504</v>
      </c>
      <c r="C702" s="18">
        <v>255.64999399999999</v>
      </c>
    </row>
    <row r="703" spans="2:3" x14ac:dyDescent="0.25">
      <c r="B703" s="12">
        <v>40497</v>
      </c>
      <c r="C703" s="18">
        <v>232.270004</v>
      </c>
    </row>
    <row r="704" spans="2:3" x14ac:dyDescent="0.25">
      <c r="B704" s="12">
        <v>40490</v>
      </c>
      <c r="C704" s="18">
        <v>234.020004</v>
      </c>
    </row>
    <row r="705" spans="2:3" x14ac:dyDescent="0.25">
      <c r="B705" s="12">
        <v>40483</v>
      </c>
      <c r="C705" s="18">
        <v>230.55999800000001</v>
      </c>
    </row>
    <row r="706" spans="2:3" x14ac:dyDescent="0.25">
      <c r="B706" s="12">
        <v>40476</v>
      </c>
      <c r="C706" s="18">
        <v>210.21000699999999</v>
      </c>
    </row>
    <row r="707" spans="2:3" x14ac:dyDescent="0.25">
      <c r="B707" s="12">
        <v>40469</v>
      </c>
      <c r="C707" s="18">
        <v>205.770004</v>
      </c>
    </row>
    <row r="708" spans="2:3" x14ac:dyDescent="0.25">
      <c r="B708" s="12">
        <v>40462</v>
      </c>
      <c r="C708" s="18">
        <v>181.86999499999999</v>
      </c>
    </row>
    <row r="709" spans="2:3" x14ac:dyDescent="0.25">
      <c r="B709" s="12">
        <v>40455</v>
      </c>
      <c r="C709" s="18">
        <v>176.55999800000001</v>
      </c>
    </row>
    <row r="710" spans="2:3" x14ac:dyDescent="0.25">
      <c r="B710" s="12">
        <v>40448</v>
      </c>
      <c r="C710" s="18">
        <v>174.5</v>
      </c>
    </row>
    <row r="711" spans="2:3" x14ac:dyDescent="0.25">
      <c r="B711" s="12">
        <v>40441</v>
      </c>
      <c r="C711" s="18">
        <v>173.19000199999999</v>
      </c>
    </row>
    <row r="712" spans="2:3" x14ac:dyDescent="0.25">
      <c r="B712" s="12">
        <v>40434</v>
      </c>
      <c r="C712" s="18">
        <v>168.30999800000001</v>
      </c>
    </row>
    <row r="713" spans="2:3" x14ac:dyDescent="0.25">
      <c r="B713" s="12">
        <v>40427</v>
      </c>
      <c r="C713" s="18">
        <v>166.009995</v>
      </c>
    </row>
    <row r="714" spans="2:3" x14ac:dyDescent="0.25">
      <c r="B714" s="12">
        <v>40420</v>
      </c>
      <c r="C714" s="18">
        <v>163.509995</v>
      </c>
    </row>
    <row r="715" spans="2:3" x14ac:dyDescent="0.25">
      <c r="B715" s="12">
        <v>40413</v>
      </c>
      <c r="C715" s="18">
        <v>153.029999</v>
      </c>
    </row>
    <row r="716" spans="2:3" x14ac:dyDescent="0.25">
      <c r="B716" s="12">
        <v>40406</v>
      </c>
      <c r="C716" s="18">
        <v>149.83999600000001</v>
      </c>
    </row>
    <row r="717" spans="2:3" x14ac:dyDescent="0.25">
      <c r="B717" s="12">
        <v>40399</v>
      </c>
      <c r="C717" s="18">
        <v>142.63000500000001</v>
      </c>
    </row>
    <row r="718" spans="2:3" x14ac:dyDescent="0.25">
      <c r="B718" s="12">
        <v>40392</v>
      </c>
      <c r="C718" s="18">
        <v>151.60000600000001</v>
      </c>
    </row>
    <row r="719" spans="2:3" x14ac:dyDescent="0.25">
      <c r="B719" s="12">
        <v>40385</v>
      </c>
      <c r="C719" s="18">
        <v>147.89999399999999</v>
      </c>
    </row>
    <row r="720" spans="2:3" x14ac:dyDescent="0.25">
      <c r="B720" s="12">
        <v>40378</v>
      </c>
      <c r="C720" s="18">
        <v>145.5</v>
      </c>
    </row>
    <row r="721" spans="2:3" x14ac:dyDescent="0.25">
      <c r="B721" s="12">
        <v>40371</v>
      </c>
      <c r="C721" s="18">
        <v>136.820007</v>
      </c>
    </row>
    <row r="722" spans="2:3" x14ac:dyDescent="0.25">
      <c r="B722" s="12">
        <v>40364</v>
      </c>
      <c r="C722" s="18">
        <v>140.41000399999999</v>
      </c>
    </row>
    <row r="723" spans="2:3" x14ac:dyDescent="0.25">
      <c r="B723" s="12">
        <v>40357</v>
      </c>
      <c r="C723" s="18">
        <v>137.240005</v>
      </c>
    </row>
    <row r="724" spans="2:3" x14ac:dyDescent="0.25">
      <c r="B724" s="12">
        <v>40350</v>
      </c>
      <c r="C724" s="18">
        <v>146.83999600000001</v>
      </c>
    </row>
    <row r="725" spans="2:3" x14ac:dyDescent="0.25">
      <c r="B725" s="12">
        <v>40343</v>
      </c>
      <c r="C725" s="18">
        <v>152.740005</v>
      </c>
    </row>
    <row r="726" spans="2:3" x14ac:dyDescent="0.25">
      <c r="B726" s="12">
        <v>40336</v>
      </c>
      <c r="C726" s="18">
        <v>149.479996</v>
      </c>
    </row>
    <row r="727" spans="2:3" x14ac:dyDescent="0.25">
      <c r="B727" s="12">
        <v>40329</v>
      </c>
      <c r="C727" s="18">
        <v>143.80999800000001</v>
      </c>
    </row>
    <row r="728" spans="2:3" x14ac:dyDescent="0.25">
      <c r="B728" s="12">
        <v>40322</v>
      </c>
      <c r="C728" s="18">
        <v>142.279999</v>
      </c>
    </row>
    <row r="729" spans="2:3" x14ac:dyDescent="0.25">
      <c r="B729" s="12">
        <v>40315</v>
      </c>
      <c r="C729" s="18">
        <v>135.770004</v>
      </c>
    </row>
    <row r="730" spans="2:3" x14ac:dyDescent="0.25">
      <c r="B730" s="12">
        <v>40308</v>
      </c>
      <c r="C730" s="18">
        <v>138.61000100000001</v>
      </c>
    </row>
    <row r="731" spans="2:3" x14ac:dyDescent="0.25">
      <c r="B731" s="12">
        <v>40301</v>
      </c>
      <c r="C731" s="18">
        <v>128.83000200000001</v>
      </c>
    </row>
    <row r="732" spans="2:3" x14ac:dyDescent="0.25">
      <c r="B732" s="12">
        <v>40294</v>
      </c>
      <c r="C732" s="18">
        <v>134.91000399999999</v>
      </c>
    </row>
    <row r="733" spans="2:3" x14ac:dyDescent="0.25">
      <c r="B733" s="12">
        <v>40287</v>
      </c>
      <c r="C733" s="18">
        <v>142.979996</v>
      </c>
    </row>
    <row r="734" spans="2:3" x14ac:dyDescent="0.25">
      <c r="B734" s="12">
        <v>40280</v>
      </c>
      <c r="C734" s="18">
        <v>124.050003</v>
      </c>
    </row>
    <row r="735" spans="2:3" x14ac:dyDescent="0.25">
      <c r="B735" s="12">
        <v>40273</v>
      </c>
      <c r="C735" s="18">
        <v>122.519997</v>
      </c>
    </row>
    <row r="736" spans="2:3" x14ac:dyDescent="0.25">
      <c r="B736" s="12">
        <v>40266</v>
      </c>
      <c r="C736" s="18">
        <v>114.480003</v>
      </c>
    </row>
    <row r="737" spans="2:3" x14ac:dyDescent="0.25">
      <c r="B737" s="12">
        <v>40259</v>
      </c>
      <c r="C737" s="18">
        <v>114.019997</v>
      </c>
    </row>
    <row r="738" spans="2:3" x14ac:dyDescent="0.25">
      <c r="B738" s="12">
        <v>40252</v>
      </c>
      <c r="C738" s="18">
        <v>113.629997</v>
      </c>
    </row>
    <row r="739" spans="2:3" x14ac:dyDescent="0.25">
      <c r="B739" s="12">
        <v>40245</v>
      </c>
      <c r="C739" s="18">
        <v>114.980003</v>
      </c>
    </row>
    <row r="740" spans="2:3" x14ac:dyDescent="0.25">
      <c r="B740" s="12">
        <v>40238</v>
      </c>
      <c r="C740" s="18">
        <v>110.629997</v>
      </c>
    </row>
    <row r="741" spans="2:3" x14ac:dyDescent="0.25">
      <c r="B741" s="12">
        <v>40231</v>
      </c>
      <c r="C741" s="18">
        <v>104.709999</v>
      </c>
    </row>
    <row r="742" spans="2:3" x14ac:dyDescent="0.25">
      <c r="B742" s="12">
        <v>40224</v>
      </c>
      <c r="C742" s="18">
        <v>104.989998</v>
      </c>
    </row>
    <row r="743" spans="2:3" x14ac:dyDescent="0.25">
      <c r="B743" s="12">
        <v>40217</v>
      </c>
      <c r="C743" s="18">
        <v>104.870003</v>
      </c>
    </row>
    <row r="744" spans="2:3" x14ac:dyDescent="0.25">
      <c r="B744" s="12">
        <v>40210</v>
      </c>
      <c r="C744" s="18">
        <v>95.199996999999996</v>
      </c>
    </row>
    <row r="745" spans="2:3" x14ac:dyDescent="0.25">
      <c r="B745" s="12">
        <v>40203</v>
      </c>
      <c r="C745" s="18">
        <v>96.459998999999996</v>
      </c>
    </row>
    <row r="746" spans="2:3" x14ac:dyDescent="0.25">
      <c r="B746" s="12">
        <v>40196</v>
      </c>
      <c r="C746" s="18">
        <v>97.769997000000004</v>
      </c>
    </row>
    <row r="747" spans="2:3" x14ac:dyDescent="0.25">
      <c r="B747" s="12">
        <v>40189</v>
      </c>
      <c r="C747" s="18">
        <v>98.059997999999993</v>
      </c>
    </row>
    <row r="748" spans="2:3" x14ac:dyDescent="0.25">
      <c r="B748" s="12">
        <v>40182</v>
      </c>
      <c r="C748" s="18">
        <v>91.889999000000003</v>
      </c>
    </row>
    <row r="749" spans="2:3" x14ac:dyDescent="0.25">
      <c r="B749" s="12">
        <v>40175</v>
      </c>
      <c r="C749" s="18">
        <v>88.160004000000001</v>
      </c>
    </row>
    <row r="750" spans="2:3" x14ac:dyDescent="0.25">
      <c r="B750" s="12">
        <v>40168</v>
      </c>
      <c r="C750" s="18">
        <v>90.339995999999999</v>
      </c>
    </row>
    <row r="751" spans="2:3" x14ac:dyDescent="0.25">
      <c r="B751" s="12">
        <v>40161</v>
      </c>
      <c r="C751" s="18">
        <v>89.489998</v>
      </c>
    </row>
    <row r="752" spans="2:3" x14ac:dyDescent="0.25">
      <c r="B752" s="12">
        <v>40154</v>
      </c>
      <c r="C752" s="18">
        <v>87.309997999999993</v>
      </c>
    </row>
    <row r="753" spans="2:3" x14ac:dyDescent="0.25">
      <c r="B753" s="12">
        <v>40147</v>
      </c>
      <c r="C753" s="18">
        <v>84.82</v>
      </c>
    </row>
    <row r="754" spans="2:3" x14ac:dyDescent="0.25">
      <c r="B754" s="12">
        <v>40140</v>
      </c>
      <c r="C754" s="18">
        <v>83.330001999999993</v>
      </c>
    </row>
    <row r="755" spans="2:3" x14ac:dyDescent="0.25">
      <c r="B755" s="12">
        <v>40133</v>
      </c>
      <c r="C755" s="18">
        <v>83.879997000000003</v>
      </c>
    </row>
    <row r="756" spans="2:3" x14ac:dyDescent="0.25">
      <c r="B756" s="12">
        <v>40126</v>
      </c>
      <c r="C756" s="18">
        <v>88.860000999999997</v>
      </c>
    </row>
    <row r="757" spans="2:3" x14ac:dyDescent="0.25">
      <c r="B757" s="12">
        <v>40119</v>
      </c>
      <c r="C757" s="18">
        <v>86.449996999999996</v>
      </c>
    </row>
    <row r="758" spans="2:3" x14ac:dyDescent="0.25">
      <c r="B758" s="12">
        <v>40112</v>
      </c>
      <c r="C758" s="18">
        <v>81.489998</v>
      </c>
    </row>
    <row r="759" spans="2:3" x14ac:dyDescent="0.25">
      <c r="B759" s="12">
        <v>40105</v>
      </c>
      <c r="C759" s="18">
        <v>82.349997999999999</v>
      </c>
    </row>
    <row r="760" spans="2:3" x14ac:dyDescent="0.25">
      <c r="B760" s="12">
        <v>40098</v>
      </c>
      <c r="C760" s="18">
        <v>90.529999000000004</v>
      </c>
    </row>
    <row r="761" spans="2:3" x14ac:dyDescent="0.25">
      <c r="B761" s="12">
        <v>40091</v>
      </c>
      <c r="C761" s="18">
        <v>91.779999000000004</v>
      </c>
    </row>
    <row r="762" spans="2:3" x14ac:dyDescent="0.25">
      <c r="B762" s="12">
        <v>40084</v>
      </c>
      <c r="C762" s="18">
        <v>91.970000999999996</v>
      </c>
    </row>
    <row r="763" spans="2:3" x14ac:dyDescent="0.25">
      <c r="B763" s="12">
        <v>40077</v>
      </c>
      <c r="C763" s="18">
        <v>91.690002000000007</v>
      </c>
    </row>
    <row r="764" spans="2:3" x14ac:dyDescent="0.25">
      <c r="B764" s="12">
        <v>40070</v>
      </c>
      <c r="C764" s="18">
        <v>93.669998000000007</v>
      </c>
    </row>
    <row r="765" spans="2:3" x14ac:dyDescent="0.25">
      <c r="B765" s="12">
        <v>40063</v>
      </c>
      <c r="C765" s="18">
        <v>87.589995999999999</v>
      </c>
    </row>
    <row r="766" spans="2:3" x14ac:dyDescent="0.25">
      <c r="B766" s="12">
        <v>40056</v>
      </c>
      <c r="C766" s="18">
        <v>85.82</v>
      </c>
    </row>
    <row r="767" spans="2:3" x14ac:dyDescent="0.25">
      <c r="B767" s="12">
        <v>40049</v>
      </c>
      <c r="C767" s="18">
        <v>85.059997999999993</v>
      </c>
    </row>
    <row r="768" spans="2:3" x14ac:dyDescent="0.25">
      <c r="B768" s="12">
        <v>40042</v>
      </c>
      <c r="C768" s="18">
        <v>88.669998000000007</v>
      </c>
    </row>
    <row r="769" spans="2:3" x14ac:dyDescent="0.25">
      <c r="B769" s="12">
        <v>40035</v>
      </c>
      <c r="C769" s="18">
        <v>87.949996999999996</v>
      </c>
    </row>
    <row r="770" spans="2:3" x14ac:dyDescent="0.25">
      <c r="B770" s="12">
        <v>40028</v>
      </c>
      <c r="C770" s="18">
        <v>93.699996999999996</v>
      </c>
    </row>
    <row r="771" spans="2:3" x14ac:dyDescent="0.25">
      <c r="B771" s="12">
        <v>40021</v>
      </c>
      <c r="C771" s="18">
        <v>93.830001999999993</v>
      </c>
    </row>
    <row r="772" spans="2:3" x14ac:dyDescent="0.25">
      <c r="B772" s="12">
        <v>40014</v>
      </c>
      <c r="C772" s="18">
        <v>91.089995999999999</v>
      </c>
    </row>
    <row r="773" spans="2:3" x14ac:dyDescent="0.25">
      <c r="B773" s="12">
        <v>40007</v>
      </c>
      <c r="C773" s="18">
        <v>85.050003000000004</v>
      </c>
    </row>
    <row r="774" spans="2:3" x14ac:dyDescent="0.25">
      <c r="B774" s="12">
        <v>40000</v>
      </c>
      <c r="C774" s="18">
        <v>79.589995999999999</v>
      </c>
    </row>
    <row r="775" spans="2:3" x14ac:dyDescent="0.25">
      <c r="B775" s="12">
        <v>39993</v>
      </c>
      <c r="C775" s="18">
        <v>79.419998000000007</v>
      </c>
    </row>
    <row r="776" spans="2:3" x14ac:dyDescent="0.25">
      <c r="B776" s="12">
        <v>39986</v>
      </c>
      <c r="C776" s="18">
        <v>80.5</v>
      </c>
    </row>
    <row r="777" spans="2:3" x14ac:dyDescent="0.25">
      <c r="B777" s="12">
        <v>39979</v>
      </c>
      <c r="C777" s="18">
        <v>83.93</v>
      </c>
    </row>
    <row r="778" spans="2:3" x14ac:dyDescent="0.25">
      <c r="B778" s="12">
        <v>39972</v>
      </c>
      <c r="C778" s="18">
        <v>81.839995999999999</v>
      </c>
    </row>
    <row r="779" spans="2:3" x14ac:dyDescent="0.25">
      <c r="B779" s="12">
        <v>39965</v>
      </c>
      <c r="C779" s="18">
        <v>85.43</v>
      </c>
    </row>
    <row r="780" spans="2:3" x14ac:dyDescent="0.25">
      <c r="B780" s="12">
        <v>39958</v>
      </c>
      <c r="C780" s="18">
        <v>79.190002000000007</v>
      </c>
    </row>
    <row r="781" spans="2:3" x14ac:dyDescent="0.25">
      <c r="B781" s="12">
        <v>39951</v>
      </c>
      <c r="C781" s="18">
        <v>74.540001000000004</v>
      </c>
    </row>
    <row r="782" spans="2:3" x14ac:dyDescent="0.25">
      <c r="B782" s="12">
        <v>39944</v>
      </c>
      <c r="C782" s="18">
        <v>74.860000999999997</v>
      </c>
    </row>
    <row r="783" spans="2:3" x14ac:dyDescent="0.25">
      <c r="B783" s="12">
        <v>39937</v>
      </c>
      <c r="C783" s="18">
        <v>77.349997999999999</v>
      </c>
    </row>
    <row r="784" spans="2:3" x14ac:dyDescent="0.25">
      <c r="B784" s="12">
        <v>39930</v>
      </c>
      <c r="C784" s="18">
        <v>80.160004000000001</v>
      </c>
    </row>
    <row r="785" spans="2:3" x14ac:dyDescent="0.25">
      <c r="B785" s="12">
        <v>39923</v>
      </c>
      <c r="C785" s="18">
        <v>81.970000999999996</v>
      </c>
    </row>
    <row r="786" spans="2:3" x14ac:dyDescent="0.25">
      <c r="B786" s="12">
        <v>39916</v>
      </c>
      <c r="C786" s="18">
        <v>79.25</v>
      </c>
    </row>
    <row r="787" spans="2:3" x14ac:dyDescent="0.25">
      <c r="B787" s="12">
        <v>39909</v>
      </c>
      <c r="C787" s="18">
        <v>71.5</v>
      </c>
    </row>
    <row r="788" spans="2:3" x14ac:dyDescent="0.25">
      <c r="B788" s="12">
        <v>39902</v>
      </c>
      <c r="C788" s="18">
        <v>71.080001999999993</v>
      </c>
    </row>
    <row r="789" spans="2:3" x14ac:dyDescent="0.25">
      <c r="B789" s="12">
        <v>39895</v>
      </c>
      <c r="C789" s="18">
        <v>68.5</v>
      </c>
    </row>
    <row r="790" spans="2:3" x14ac:dyDescent="0.25">
      <c r="B790" s="12">
        <v>39888</v>
      </c>
      <c r="C790" s="18">
        <v>61.110000999999997</v>
      </c>
    </row>
    <row r="791" spans="2:3" x14ac:dyDescent="0.25">
      <c r="B791" s="12">
        <v>39881</v>
      </c>
      <c r="C791" s="18">
        <v>56.5</v>
      </c>
    </row>
    <row r="792" spans="2:3" x14ac:dyDescent="0.25">
      <c r="B792" s="12">
        <v>39874</v>
      </c>
      <c r="C792" s="18">
        <v>49.189999</v>
      </c>
    </row>
    <row r="793" spans="2:3" x14ac:dyDescent="0.25">
      <c r="B793" s="12">
        <v>39867</v>
      </c>
      <c r="C793" s="18">
        <v>54.630001</v>
      </c>
    </row>
    <row r="794" spans="2:3" x14ac:dyDescent="0.25">
      <c r="B794" s="12">
        <v>39860</v>
      </c>
      <c r="C794" s="18">
        <v>55.5</v>
      </c>
    </row>
    <row r="795" spans="2:3" x14ac:dyDescent="0.25">
      <c r="B795" s="12">
        <v>39853</v>
      </c>
      <c r="C795" s="18">
        <v>55.049999</v>
      </c>
    </row>
    <row r="796" spans="2:3" x14ac:dyDescent="0.25">
      <c r="B796" s="12">
        <v>39846</v>
      </c>
      <c r="C796" s="18">
        <v>51.310001</v>
      </c>
    </row>
    <row r="797" spans="2:3" x14ac:dyDescent="0.25">
      <c r="B797" s="12">
        <v>39839</v>
      </c>
      <c r="C797" s="18">
        <v>47.759998000000003</v>
      </c>
    </row>
    <row r="798" spans="2:3" x14ac:dyDescent="0.25">
      <c r="B798" s="12">
        <v>39832</v>
      </c>
      <c r="C798" s="18">
        <v>48.950001</v>
      </c>
    </row>
    <row r="799" spans="2:3" x14ac:dyDescent="0.25">
      <c r="B799" s="12">
        <v>39825</v>
      </c>
      <c r="C799" s="18">
        <v>53.049999</v>
      </c>
    </row>
    <row r="800" spans="2:3" x14ac:dyDescent="0.25">
      <c r="B800" s="12">
        <v>39818</v>
      </c>
      <c r="C800" s="18">
        <v>53.41</v>
      </c>
    </row>
    <row r="801" spans="2:3" x14ac:dyDescent="0.25">
      <c r="B801" s="12">
        <v>39811</v>
      </c>
      <c r="C801" s="18">
        <v>64.139999000000003</v>
      </c>
    </row>
    <row r="802" spans="2:3" x14ac:dyDescent="0.25">
      <c r="B802" s="12">
        <v>39804</v>
      </c>
      <c r="C802" s="18">
        <v>58.279998999999997</v>
      </c>
    </row>
    <row r="803" spans="2:3" x14ac:dyDescent="0.25">
      <c r="B803" s="12">
        <v>39797</v>
      </c>
      <c r="C803" s="18">
        <v>63.759998000000003</v>
      </c>
    </row>
    <row r="804" spans="2:3" x14ac:dyDescent="0.25">
      <c r="B804" s="12">
        <v>39790</v>
      </c>
      <c r="C804" s="18">
        <v>57.470001000000003</v>
      </c>
    </row>
    <row r="805" spans="2:3" x14ac:dyDescent="0.25">
      <c r="B805" s="12">
        <v>39783</v>
      </c>
      <c r="C805" s="18">
        <v>53.099997999999999</v>
      </c>
    </row>
    <row r="806" spans="2:3" x14ac:dyDescent="0.25">
      <c r="B806" s="12">
        <v>39776</v>
      </c>
      <c r="C806" s="18">
        <v>49.580002</v>
      </c>
    </row>
    <row r="807" spans="2:3" x14ac:dyDescent="0.25">
      <c r="B807" s="12">
        <v>39769</v>
      </c>
      <c r="C807" s="18">
        <v>39.299999</v>
      </c>
    </row>
    <row r="808" spans="2:3" x14ac:dyDescent="0.25">
      <c r="B808" s="12">
        <v>39762</v>
      </c>
      <c r="C808" s="18">
        <v>44.32</v>
      </c>
    </row>
    <row r="809" spans="2:3" x14ac:dyDescent="0.25">
      <c r="B809" s="12">
        <v>39755</v>
      </c>
      <c r="C809" s="18">
        <v>48.57</v>
      </c>
    </row>
    <row r="810" spans="2:3" x14ac:dyDescent="0.25">
      <c r="B810" s="12">
        <v>39748</v>
      </c>
      <c r="C810" s="18">
        <v>50.75</v>
      </c>
    </row>
    <row r="811" spans="2:3" x14ac:dyDescent="0.25">
      <c r="B811" s="12">
        <v>39741</v>
      </c>
      <c r="C811" s="18">
        <v>44.77</v>
      </c>
    </row>
    <row r="812" spans="2:3" x14ac:dyDescent="0.25">
      <c r="B812" s="12">
        <v>39734</v>
      </c>
      <c r="C812" s="18">
        <v>44.25</v>
      </c>
    </row>
    <row r="813" spans="2:3" x14ac:dyDescent="0.25">
      <c r="B813" s="12">
        <v>39727</v>
      </c>
      <c r="C813" s="18">
        <v>48.349997999999999</v>
      </c>
    </row>
    <row r="814" spans="2:3" x14ac:dyDescent="0.25">
      <c r="B814" s="12">
        <v>39720</v>
      </c>
      <c r="C814" s="18">
        <v>50.549999</v>
      </c>
    </row>
    <row r="815" spans="2:3" x14ac:dyDescent="0.25">
      <c r="B815" s="12">
        <v>39713</v>
      </c>
      <c r="C815" s="18">
        <v>58.82</v>
      </c>
    </row>
    <row r="816" spans="2:3" x14ac:dyDescent="0.25">
      <c r="B816" s="12">
        <v>39706</v>
      </c>
      <c r="C816" s="18">
        <v>60.310001</v>
      </c>
    </row>
    <row r="817" spans="2:3" x14ac:dyDescent="0.25">
      <c r="B817" s="12">
        <v>39699</v>
      </c>
      <c r="C817" s="18">
        <v>56.700001</v>
      </c>
    </row>
    <row r="818" spans="2:3" x14ac:dyDescent="0.25">
      <c r="B818" s="12">
        <v>39692</v>
      </c>
      <c r="C818" s="18">
        <v>69.970000999999996</v>
      </c>
    </row>
    <row r="819" spans="2:3" x14ac:dyDescent="0.25">
      <c r="B819" s="12">
        <v>39685</v>
      </c>
      <c r="C819" s="18">
        <v>69.319999999999993</v>
      </c>
    </row>
    <row r="820" spans="2:3" x14ac:dyDescent="0.25">
      <c r="B820" s="12">
        <v>39678</v>
      </c>
      <c r="C820" s="18">
        <v>72</v>
      </c>
    </row>
    <row r="821" spans="2:3" x14ac:dyDescent="0.25">
      <c r="B821" s="12">
        <v>39671</v>
      </c>
      <c r="C821" s="18">
        <v>76.120002999999997</v>
      </c>
    </row>
    <row r="822" spans="2:3" x14ac:dyDescent="0.25">
      <c r="B822" s="12">
        <v>39664</v>
      </c>
      <c r="C822" s="18">
        <v>73.580001999999993</v>
      </c>
    </row>
    <row r="823" spans="2:3" x14ac:dyDescent="0.25">
      <c r="B823" s="12">
        <v>39657</v>
      </c>
      <c r="C823" s="18">
        <v>67.169998000000007</v>
      </c>
    </row>
    <row r="824" spans="2:3" x14ac:dyDescent="0.25">
      <c r="B824" s="12">
        <v>39650</v>
      </c>
      <c r="C824" s="18">
        <v>66.309997999999993</v>
      </c>
    </row>
    <row r="825" spans="2:3" x14ac:dyDescent="0.25">
      <c r="B825" s="12">
        <v>39643</v>
      </c>
      <c r="C825" s="18">
        <v>79.910004000000001</v>
      </c>
    </row>
    <row r="826" spans="2:3" x14ac:dyDescent="0.25">
      <c r="B826" s="12">
        <v>39636</v>
      </c>
      <c r="C826" s="18">
        <v>72.610000999999997</v>
      </c>
    </row>
    <row r="827" spans="2:3" x14ac:dyDescent="0.25">
      <c r="B827" s="12">
        <v>39629</v>
      </c>
      <c r="C827" s="18">
        <v>80.769997000000004</v>
      </c>
    </row>
    <row r="828" spans="2:3" x14ac:dyDescent="0.25">
      <c r="B828" s="12">
        <v>39622</v>
      </c>
      <c r="C828" s="18">
        <v>89.519997000000004</v>
      </c>
    </row>
    <row r="829" spans="2:3" x14ac:dyDescent="0.25">
      <c r="B829" s="12">
        <v>39615</v>
      </c>
      <c r="C829" s="18">
        <v>89.809997999999993</v>
      </c>
    </row>
    <row r="830" spans="2:3" x14ac:dyDescent="0.25">
      <c r="B830" s="12">
        <v>39608</v>
      </c>
      <c r="C830" s="18">
        <v>87.379997000000003</v>
      </c>
    </row>
    <row r="831" spans="2:3" x14ac:dyDescent="0.25">
      <c r="B831" s="12">
        <v>39601</v>
      </c>
      <c r="C831" s="18">
        <v>92.260002</v>
      </c>
    </row>
    <row r="832" spans="2:3" x14ac:dyDescent="0.25">
      <c r="B832" s="12">
        <v>39594</v>
      </c>
      <c r="C832" s="18">
        <v>92.300003000000004</v>
      </c>
    </row>
    <row r="833" spans="2:3" x14ac:dyDescent="0.25">
      <c r="B833" s="12">
        <v>39587</v>
      </c>
      <c r="C833" s="18">
        <v>85.07</v>
      </c>
    </row>
    <row r="834" spans="2:3" x14ac:dyDescent="0.25">
      <c r="B834" s="12">
        <v>39580</v>
      </c>
      <c r="C834" s="18">
        <v>95.419998000000007</v>
      </c>
    </row>
    <row r="835" spans="2:3" x14ac:dyDescent="0.25">
      <c r="B835" s="12">
        <v>39573</v>
      </c>
      <c r="C835" s="18">
        <v>94.93</v>
      </c>
    </row>
    <row r="836" spans="2:3" x14ac:dyDescent="0.25">
      <c r="B836" s="12">
        <v>39566</v>
      </c>
      <c r="C836" s="18">
        <v>97.849997999999999</v>
      </c>
    </row>
    <row r="837" spans="2:3" x14ac:dyDescent="0.25">
      <c r="B837" s="12">
        <v>39559</v>
      </c>
      <c r="C837" s="18">
        <v>102.849998</v>
      </c>
    </row>
    <row r="838" spans="2:3" x14ac:dyDescent="0.25">
      <c r="B838" s="12">
        <v>39552</v>
      </c>
      <c r="C838" s="18">
        <v>114.949997</v>
      </c>
    </row>
    <row r="839" spans="2:3" x14ac:dyDescent="0.25">
      <c r="B839" s="12">
        <v>39545</v>
      </c>
      <c r="C839" s="18">
        <v>110.540001</v>
      </c>
    </row>
    <row r="840" spans="2:3" x14ac:dyDescent="0.25">
      <c r="B840" s="12">
        <v>39538</v>
      </c>
      <c r="C840" s="18">
        <v>116.660004</v>
      </c>
    </row>
    <row r="841" spans="2:3" x14ac:dyDescent="0.25">
      <c r="B841" s="12">
        <v>39531</v>
      </c>
      <c r="C841" s="18">
        <v>109.599998</v>
      </c>
    </row>
    <row r="842" spans="2:3" x14ac:dyDescent="0.25">
      <c r="B842" s="12">
        <v>39524</v>
      </c>
      <c r="C842" s="18">
        <v>109.709999</v>
      </c>
    </row>
    <row r="843" spans="2:3" x14ac:dyDescent="0.25">
      <c r="B843" s="12">
        <v>39517</v>
      </c>
      <c r="C843" s="18">
        <v>99.610000999999997</v>
      </c>
    </row>
    <row r="844" spans="2:3" x14ac:dyDescent="0.25">
      <c r="B844" s="12">
        <v>39510</v>
      </c>
      <c r="C844" s="18">
        <v>96.43</v>
      </c>
    </row>
    <row r="845" spans="2:3" x14ac:dyDescent="0.25">
      <c r="B845" s="12">
        <v>39503</v>
      </c>
      <c r="C845" s="18">
        <v>99.300003000000004</v>
      </c>
    </row>
    <row r="846" spans="2:3" x14ac:dyDescent="0.25">
      <c r="B846" s="12">
        <v>39496</v>
      </c>
      <c r="C846" s="18">
        <v>99.720000999999996</v>
      </c>
    </row>
    <row r="847" spans="2:3" x14ac:dyDescent="0.25">
      <c r="B847" s="12">
        <v>39489</v>
      </c>
      <c r="C847" s="18">
        <v>105.25</v>
      </c>
    </row>
    <row r="848" spans="2:3" x14ac:dyDescent="0.25">
      <c r="B848" s="12">
        <v>39482</v>
      </c>
      <c r="C848" s="18">
        <v>108.300003</v>
      </c>
    </row>
    <row r="849" spans="2:3" x14ac:dyDescent="0.25">
      <c r="B849" s="12">
        <v>39475</v>
      </c>
      <c r="C849" s="18">
        <v>123.050003</v>
      </c>
    </row>
    <row r="850" spans="2:3" x14ac:dyDescent="0.25">
      <c r="B850" s="12">
        <v>39468</v>
      </c>
      <c r="C850" s="18">
        <v>128.78999300000001</v>
      </c>
    </row>
    <row r="851" spans="2:3" x14ac:dyDescent="0.25">
      <c r="B851" s="12">
        <v>39461</v>
      </c>
      <c r="C851" s="18">
        <v>121.959999</v>
      </c>
    </row>
    <row r="852" spans="2:3" x14ac:dyDescent="0.25">
      <c r="B852" s="12">
        <v>39454</v>
      </c>
      <c r="C852" s="18">
        <v>116.699997</v>
      </c>
    </row>
    <row r="853" spans="2:3" x14ac:dyDescent="0.25">
      <c r="B853" s="12">
        <v>39447</v>
      </c>
      <c r="C853" s="18">
        <v>127.010002</v>
      </c>
    </row>
    <row r="854" spans="2:3" x14ac:dyDescent="0.25">
      <c r="B854" s="12">
        <v>39440</v>
      </c>
      <c r="C854" s="18">
        <v>151.88000500000001</v>
      </c>
    </row>
    <row r="855" spans="2:3" x14ac:dyDescent="0.25">
      <c r="B855" s="12">
        <v>39433</v>
      </c>
      <c r="C855" s="18">
        <v>146.60000600000001</v>
      </c>
    </row>
    <row r="856" spans="2:3" x14ac:dyDescent="0.25">
      <c r="B856" s="12">
        <v>39426</v>
      </c>
      <c r="C856" s="18">
        <v>141.38999899999999</v>
      </c>
    </row>
    <row r="857" spans="2:3" x14ac:dyDescent="0.25">
      <c r="B857" s="12">
        <v>39419</v>
      </c>
      <c r="C857" s="18">
        <v>146.03999300000001</v>
      </c>
    </row>
    <row r="858" spans="2:3" x14ac:dyDescent="0.25">
      <c r="B858" s="12">
        <v>39412</v>
      </c>
      <c r="C858" s="18">
        <v>133.14999399999999</v>
      </c>
    </row>
    <row r="859" spans="2:3" x14ac:dyDescent="0.25">
      <c r="B859" s="12">
        <v>39405</v>
      </c>
      <c r="C859" s="18">
        <v>125.16999800000001</v>
      </c>
    </row>
    <row r="860" spans="2:3" x14ac:dyDescent="0.25">
      <c r="B860" s="12">
        <v>39398</v>
      </c>
      <c r="C860" s="18">
        <v>124.870003</v>
      </c>
    </row>
    <row r="861" spans="2:3" x14ac:dyDescent="0.25">
      <c r="B861" s="12">
        <v>39391</v>
      </c>
      <c r="C861" s="18">
        <v>121.599998</v>
      </c>
    </row>
    <row r="862" spans="2:3" x14ac:dyDescent="0.25">
      <c r="B862" s="12">
        <v>39384</v>
      </c>
      <c r="C862" s="18">
        <v>131.679993</v>
      </c>
    </row>
    <row r="863" spans="2:3" x14ac:dyDescent="0.25">
      <c r="B863" s="12">
        <v>39377</v>
      </c>
      <c r="C863" s="18">
        <v>133.949997</v>
      </c>
    </row>
    <row r="864" spans="2:3" x14ac:dyDescent="0.25">
      <c r="B864" s="12">
        <v>39370</v>
      </c>
      <c r="C864" s="18">
        <v>123.400002</v>
      </c>
    </row>
    <row r="865" spans="2:3" x14ac:dyDescent="0.25">
      <c r="B865" s="12">
        <v>39363</v>
      </c>
      <c r="C865" s="18">
        <v>122.68</v>
      </c>
    </row>
    <row r="866" spans="2:3" x14ac:dyDescent="0.25">
      <c r="B866" s="12">
        <v>39356</v>
      </c>
      <c r="C866" s="18">
        <v>127.540001</v>
      </c>
    </row>
    <row r="867" spans="2:3" x14ac:dyDescent="0.25">
      <c r="B867" s="12">
        <v>39349</v>
      </c>
      <c r="C867" s="18">
        <v>118.129997</v>
      </c>
    </row>
    <row r="868" spans="2:3" x14ac:dyDescent="0.25">
      <c r="B868" s="12">
        <v>39342</v>
      </c>
      <c r="C868" s="18">
        <v>113.900002</v>
      </c>
    </row>
    <row r="869" spans="2:3" x14ac:dyDescent="0.25">
      <c r="B869" s="12">
        <v>39335</v>
      </c>
      <c r="C869" s="18">
        <v>105.739998</v>
      </c>
    </row>
    <row r="870" spans="2:3" x14ac:dyDescent="0.25">
      <c r="B870" s="12">
        <v>39328</v>
      </c>
      <c r="C870" s="18">
        <v>101.69000200000001</v>
      </c>
    </row>
    <row r="871" spans="2:3" x14ac:dyDescent="0.25">
      <c r="B871" s="12">
        <v>39321</v>
      </c>
      <c r="C871" s="18">
        <v>103.989998</v>
      </c>
    </row>
    <row r="872" spans="2:3" x14ac:dyDescent="0.25">
      <c r="B872" s="12">
        <v>39314</v>
      </c>
      <c r="C872" s="18">
        <v>102.910004</v>
      </c>
    </row>
    <row r="873" spans="2:3" x14ac:dyDescent="0.25">
      <c r="B873" s="12">
        <v>39307</v>
      </c>
      <c r="C873" s="18">
        <v>99.949996999999996</v>
      </c>
    </row>
    <row r="874" spans="2:3" x14ac:dyDescent="0.25">
      <c r="B874" s="12">
        <v>39300</v>
      </c>
      <c r="C874" s="18">
        <v>101.699997</v>
      </c>
    </row>
    <row r="875" spans="2:3" x14ac:dyDescent="0.25">
      <c r="B875" s="12">
        <v>39293</v>
      </c>
      <c r="C875" s="18">
        <v>97.900002000000001</v>
      </c>
    </row>
    <row r="876" spans="2:3" x14ac:dyDescent="0.25">
      <c r="B876" s="12">
        <v>39286</v>
      </c>
      <c r="C876" s="18">
        <v>81.5</v>
      </c>
    </row>
    <row r="877" spans="2:3" x14ac:dyDescent="0.25">
      <c r="B877" s="12">
        <v>39279</v>
      </c>
      <c r="C877" s="18">
        <v>85.730002999999996</v>
      </c>
    </row>
    <row r="878" spans="2:3" x14ac:dyDescent="0.25">
      <c r="B878" s="12">
        <v>39272</v>
      </c>
      <c r="C878" s="18">
        <v>90.519997000000004</v>
      </c>
    </row>
    <row r="879" spans="2:3" x14ac:dyDescent="0.25">
      <c r="B879" s="12">
        <v>39265</v>
      </c>
      <c r="C879" s="18">
        <v>85.449996999999996</v>
      </c>
    </row>
    <row r="880" spans="2:3" x14ac:dyDescent="0.25">
      <c r="B880" s="12">
        <v>39258</v>
      </c>
      <c r="C880" s="18">
        <v>85.279999000000004</v>
      </c>
    </row>
    <row r="881" spans="2:3" x14ac:dyDescent="0.25">
      <c r="B881" s="12">
        <v>39251</v>
      </c>
      <c r="C881" s="18">
        <v>79.580001999999993</v>
      </c>
    </row>
    <row r="882" spans="2:3" x14ac:dyDescent="0.25">
      <c r="B882" s="12">
        <v>39244</v>
      </c>
      <c r="C882" s="18">
        <v>85.050003000000004</v>
      </c>
    </row>
    <row r="883" spans="2:3" x14ac:dyDescent="0.25">
      <c r="B883" s="12">
        <v>39237</v>
      </c>
      <c r="C883" s="18">
        <v>84.760002</v>
      </c>
    </row>
    <row r="884" spans="2:3" x14ac:dyDescent="0.25">
      <c r="B884" s="12">
        <v>39230</v>
      </c>
      <c r="C884" s="18">
        <v>87.809997999999993</v>
      </c>
    </row>
    <row r="885" spans="2:3" x14ac:dyDescent="0.25">
      <c r="B885" s="12">
        <v>39223</v>
      </c>
      <c r="C885" s="18">
        <v>86.550003000000004</v>
      </c>
    </row>
    <row r="886" spans="2:3" x14ac:dyDescent="0.25">
      <c r="B886" s="12">
        <v>39216</v>
      </c>
      <c r="C886" s="18">
        <v>82</v>
      </c>
    </row>
    <row r="887" spans="2:3" x14ac:dyDescent="0.25">
      <c r="B887" s="12">
        <v>39209</v>
      </c>
      <c r="C887" s="18">
        <v>81.739998</v>
      </c>
    </row>
    <row r="888" spans="2:3" x14ac:dyDescent="0.25">
      <c r="B888" s="12">
        <v>39202</v>
      </c>
      <c r="C888" s="18">
        <v>78.370002999999997</v>
      </c>
    </row>
    <row r="889" spans="2:3" x14ac:dyDescent="0.25">
      <c r="B889" s="12">
        <v>39195</v>
      </c>
      <c r="C889" s="18">
        <v>66.019997000000004</v>
      </c>
    </row>
    <row r="890" spans="2:3" x14ac:dyDescent="0.25">
      <c r="B890" s="12">
        <v>39188</v>
      </c>
      <c r="C890" s="18">
        <v>65.589995999999999</v>
      </c>
    </row>
    <row r="891" spans="2:3" x14ac:dyDescent="0.25">
      <c r="B891" s="12">
        <v>39181</v>
      </c>
      <c r="C891" s="18">
        <v>64.069999999999993</v>
      </c>
    </row>
    <row r="892" spans="2:3" x14ac:dyDescent="0.25">
      <c r="B892" s="12">
        <v>39174</v>
      </c>
      <c r="C892" s="18">
        <v>64.910004000000001</v>
      </c>
    </row>
    <row r="893" spans="2:3" x14ac:dyDescent="0.25">
      <c r="B893" s="12">
        <v>39167</v>
      </c>
      <c r="C893" s="18">
        <v>62.099997999999999</v>
      </c>
    </row>
    <row r="894" spans="2:3" x14ac:dyDescent="0.25">
      <c r="B894" s="12">
        <v>39160</v>
      </c>
      <c r="C894" s="18">
        <v>64.800003000000004</v>
      </c>
    </row>
    <row r="895" spans="2:3" x14ac:dyDescent="0.25">
      <c r="B895" s="12">
        <v>39153</v>
      </c>
      <c r="C895" s="18">
        <v>60.580002</v>
      </c>
    </row>
    <row r="896" spans="2:3" x14ac:dyDescent="0.25">
      <c r="B896" s="12">
        <v>39146</v>
      </c>
      <c r="C896" s="18">
        <v>60.57</v>
      </c>
    </row>
    <row r="897" spans="2:3" x14ac:dyDescent="0.25">
      <c r="B897" s="12">
        <v>39139</v>
      </c>
      <c r="C897" s="18">
        <v>60.200001</v>
      </c>
    </row>
    <row r="898" spans="2:3" x14ac:dyDescent="0.25">
      <c r="B898" s="12">
        <v>39132</v>
      </c>
      <c r="C898" s="18">
        <v>64.309997999999993</v>
      </c>
    </row>
    <row r="899" spans="2:3" x14ac:dyDescent="0.25">
      <c r="B899" s="12">
        <v>39125</v>
      </c>
      <c r="C899" s="18">
        <v>65.029999000000004</v>
      </c>
    </row>
    <row r="900" spans="2:3" x14ac:dyDescent="0.25">
      <c r="B900" s="12">
        <v>39118</v>
      </c>
      <c r="C900" s="18">
        <v>61.91</v>
      </c>
    </row>
    <row r="901" spans="2:3" x14ac:dyDescent="0.25">
      <c r="B901" s="12">
        <v>39111</v>
      </c>
      <c r="C901" s="18">
        <v>60.009998000000003</v>
      </c>
    </row>
    <row r="902" spans="2:3" x14ac:dyDescent="0.25">
      <c r="B902" s="12">
        <v>39104</v>
      </c>
      <c r="C902" s="18">
        <v>57.34</v>
      </c>
    </row>
    <row r="903" spans="2:3" x14ac:dyDescent="0.25">
      <c r="B903" s="12">
        <v>39097</v>
      </c>
      <c r="C903" s="18">
        <v>58.970001000000003</v>
      </c>
    </row>
    <row r="904" spans="2:3" x14ac:dyDescent="0.25">
      <c r="B904" s="12">
        <v>39090</v>
      </c>
      <c r="C904" s="18">
        <v>58.279998999999997</v>
      </c>
    </row>
    <row r="905" spans="2:3" x14ac:dyDescent="0.25">
      <c r="B905" s="12">
        <v>39083</v>
      </c>
      <c r="C905" s="18">
        <v>55</v>
      </c>
    </row>
    <row r="906" spans="2:3" x14ac:dyDescent="0.25">
      <c r="B906" s="12">
        <v>39076</v>
      </c>
      <c r="C906" s="18">
        <v>57</v>
      </c>
    </row>
    <row r="907" spans="2:3" x14ac:dyDescent="0.25">
      <c r="B907" s="12">
        <v>39069</v>
      </c>
      <c r="C907" s="18">
        <v>55.52</v>
      </c>
    </row>
    <row r="908" spans="2:3" x14ac:dyDescent="0.25">
      <c r="B908" s="12">
        <v>39062</v>
      </c>
      <c r="C908" s="18">
        <v>53.099997999999999</v>
      </c>
    </row>
    <row r="909" spans="2:3" x14ac:dyDescent="0.25">
      <c r="B909" s="12">
        <v>39055</v>
      </c>
      <c r="C909" s="18">
        <v>55.299999</v>
      </c>
    </row>
    <row r="910" spans="2:3" x14ac:dyDescent="0.25">
      <c r="B910" s="12">
        <v>39048</v>
      </c>
      <c r="C910" s="18">
        <v>57.490001999999997</v>
      </c>
    </row>
    <row r="911" spans="2:3" x14ac:dyDescent="0.25">
      <c r="B911" s="12">
        <v>39041</v>
      </c>
      <c r="C911" s="18">
        <v>61.009998000000003</v>
      </c>
    </row>
    <row r="912" spans="2:3" x14ac:dyDescent="0.25">
      <c r="B912" s="12">
        <v>39034</v>
      </c>
      <c r="C912" s="18">
        <v>59.880001</v>
      </c>
    </row>
    <row r="913" spans="2:3" x14ac:dyDescent="0.25">
      <c r="B913" s="12">
        <v>39027</v>
      </c>
      <c r="C913" s="18">
        <v>57.299999</v>
      </c>
    </row>
    <row r="914" spans="2:3" x14ac:dyDescent="0.25">
      <c r="B914" s="12">
        <v>39020</v>
      </c>
      <c r="C914" s="18">
        <v>57.080002</v>
      </c>
    </row>
    <row r="915" spans="2:3" x14ac:dyDescent="0.25">
      <c r="B915" s="12">
        <v>39013</v>
      </c>
      <c r="C915" s="18">
        <v>58.419998</v>
      </c>
    </row>
    <row r="916" spans="2:3" x14ac:dyDescent="0.25">
      <c r="B916" s="12">
        <v>39006</v>
      </c>
      <c r="C916" s="18">
        <v>54.959999000000003</v>
      </c>
    </row>
    <row r="917" spans="2:3" x14ac:dyDescent="0.25">
      <c r="B917" s="12">
        <v>38999</v>
      </c>
      <c r="C917" s="18">
        <v>56.799999</v>
      </c>
    </row>
    <row r="918" spans="2:3" x14ac:dyDescent="0.25">
      <c r="B918" s="12">
        <v>38992</v>
      </c>
      <c r="C918" s="18">
        <v>51.59</v>
      </c>
    </row>
    <row r="919" spans="2:3" x14ac:dyDescent="0.25">
      <c r="B919" s="12">
        <v>38985</v>
      </c>
      <c r="C919" s="18">
        <v>49.669998</v>
      </c>
    </row>
    <row r="920" spans="2:3" x14ac:dyDescent="0.25">
      <c r="B920" s="12">
        <v>38978</v>
      </c>
      <c r="C920" s="18">
        <v>52.119999</v>
      </c>
    </row>
    <row r="921" spans="2:3" x14ac:dyDescent="0.25">
      <c r="B921" s="12">
        <v>38971</v>
      </c>
      <c r="C921" s="18">
        <v>51.200001</v>
      </c>
    </row>
    <row r="922" spans="2:3" x14ac:dyDescent="0.25">
      <c r="B922" s="12">
        <v>38964</v>
      </c>
      <c r="C922" s="18">
        <v>47.919998</v>
      </c>
    </row>
    <row r="923" spans="2:3" x14ac:dyDescent="0.25">
      <c r="B923" s="12">
        <v>38957</v>
      </c>
      <c r="C923" s="18">
        <v>50.689999</v>
      </c>
    </row>
    <row r="924" spans="2:3" x14ac:dyDescent="0.25">
      <c r="B924" s="12">
        <v>38950</v>
      </c>
      <c r="C924" s="18">
        <v>48.900002000000001</v>
      </c>
    </row>
    <row r="925" spans="2:3" x14ac:dyDescent="0.25">
      <c r="B925" s="12">
        <v>38943</v>
      </c>
      <c r="C925" s="18">
        <v>51.810001</v>
      </c>
    </row>
    <row r="926" spans="2:3" x14ac:dyDescent="0.25">
      <c r="B926" s="12">
        <v>38936</v>
      </c>
      <c r="C926" s="18">
        <v>49.290000999999997</v>
      </c>
    </row>
    <row r="927" spans="2:3" x14ac:dyDescent="0.25">
      <c r="B927" s="12">
        <v>38929</v>
      </c>
      <c r="C927" s="18">
        <v>54.900002000000001</v>
      </c>
    </row>
    <row r="928" spans="2:3" x14ac:dyDescent="0.25">
      <c r="B928" s="12">
        <v>38922</v>
      </c>
      <c r="C928" s="18">
        <v>50.130001</v>
      </c>
    </row>
    <row r="929" spans="2:3" x14ac:dyDescent="0.25">
      <c r="B929" s="12">
        <v>38915</v>
      </c>
      <c r="C929" s="18">
        <v>49.369999</v>
      </c>
    </row>
    <row r="930" spans="2:3" x14ac:dyDescent="0.25">
      <c r="B930" s="12">
        <v>38908</v>
      </c>
      <c r="C930" s="18">
        <v>54.110000999999997</v>
      </c>
    </row>
    <row r="931" spans="2:3" x14ac:dyDescent="0.25">
      <c r="B931" s="12">
        <v>38901</v>
      </c>
      <c r="C931" s="18">
        <v>56</v>
      </c>
    </row>
    <row r="932" spans="2:3" x14ac:dyDescent="0.25">
      <c r="B932" s="12">
        <v>38894</v>
      </c>
      <c r="C932" s="18">
        <v>60.950001</v>
      </c>
    </row>
    <row r="933" spans="2:3" x14ac:dyDescent="0.25">
      <c r="B933" s="12">
        <v>38887</v>
      </c>
      <c r="C933" s="18">
        <v>61.900002000000001</v>
      </c>
    </row>
    <row r="934" spans="2:3" x14ac:dyDescent="0.25">
      <c r="B934" s="12">
        <v>38880</v>
      </c>
      <c r="C934" s="18">
        <v>61.759998000000003</v>
      </c>
    </row>
    <row r="935" spans="2:3" x14ac:dyDescent="0.25">
      <c r="B935" s="12">
        <v>38873</v>
      </c>
      <c r="C935" s="18">
        <v>56.25</v>
      </c>
    </row>
    <row r="936" spans="2:3" x14ac:dyDescent="0.25">
      <c r="B936" s="12">
        <v>38866</v>
      </c>
      <c r="C936" s="18">
        <v>60.57</v>
      </c>
    </row>
    <row r="937" spans="2:3" x14ac:dyDescent="0.25">
      <c r="B937" s="12">
        <v>38859</v>
      </c>
      <c r="C937" s="18">
        <v>60.889999000000003</v>
      </c>
    </row>
    <row r="938" spans="2:3" x14ac:dyDescent="0.25">
      <c r="B938" s="12">
        <v>38852</v>
      </c>
      <c r="C938" s="18">
        <v>61.830002</v>
      </c>
    </row>
    <row r="939" spans="2:3" x14ac:dyDescent="0.25">
      <c r="B939" s="12">
        <v>38845</v>
      </c>
      <c r="C939" s="18">
        <v>63.27</v>
      </c>
    </row>
    <row r="940" spans="2:3" x14ac:dyDescent="0.25">
      <c r="B940" s="12">
        <v>38838</v>
      </c>
      <c r="C940" s="18">
        <v>56.900002000000001</v>
      </c>
    </row>
    <row r="941" spans="2:3" x14ac:dyDescent="0.25">
      <c r="B941" s="12">
        <v>38831</v>
      </c>
      <c r="C941" s="18">
        <v>52.189999</v>
      </c>
    </row>
    <row r="942" spans="2:3" x14ac:dyDescent="0.25">
      <c r="B942" s="12">
        <v>38824</v>
      </c>
      <c r="C942" s="18">
        <v>53.400002000000001</v>
      </c>
    </row>
    <row r="943" spans="2:3" x14ac:dyDescent="0.25">
      <c r="B943" s="12">
        <v>38817</v>
      </c>
      <c r="C943" s="18">
        <v>53.02</v>
      </c>
    </row>
    <row r="944" spans="2:3" x14ac:dyDescent="0.25">
      <c r="B944" s="12">
        <v>38810</v>
      </c>
      <c r="C944" s="18">
        <v>54.650002000000001</v>
      </c>
    </row>
    <row r="945" spans="2:3" x14ac:dyDescent="0.25">
      <c r="B945" s="12">
        <v>38803</v>
      </c>
      <c r="C945" s="18">
        <v>55.389999000000003</v>
      </c>
    </row>
    <row r="946" spans="2:3" x14ac:dyDescent="0.25">
      <c r="B946" s="12">
        <v>38796</v>
      </c>
      <c r="C946" s="18">
        <v>54.509998000000003</v>
      </c>
    </row>
    <row r="947" spans="2:3" x14ac:dyDescent="0.25">
      <c r="B947" s="12">
        <v>38789</v>
      </c>
      <c r="C947" s="18">
        <v>53.860000999999997</v>
      </c>
    </row>
    <row r="948" spans="2:3" x14ac:dyDescent="0.25">
      <c r="B948" s="12">
        <v>38782</v>
      </c>
      <c r="C948" s="18">
        <v>42.110000999999997</v>
      </c>
    </row>
    <row r="949" spans="2:3" x14ac:dyDescent="0.25">
      <c r="B949" s="12">
        <v>38775</v>
      </c>
      <c r="C949" s="18">
        <v>45.48</v>
      </c>
    </row>
    <row r="950" spans="2:3" x14ac:dyDescent="0.25">
      <c r="B950" s="12">
        <v>38768</v>
      </c>
      <c r="C950" s="18">
        <v>46.669998</v>
      </c>
    </row>
    <row r="951" spans="2:3" x14ac:dyDescent="0.25">
      <c r="B951" s="12">
        <v>38761</v>
      </c>
      <c r="C951" s="18">
        <v>43.849997999999999</v>
      </c>
    </row>
    <row r="952" spans="2:3" x14ac:dyDescent="0.25">
      <c r="B952" s="12">
        <v>38754</v>
      </c>
      <c r="C952" s="18">
        <v>42.310001</v>
      </c>
    </row>
    <row r="953" spans="2:3" x14ac:dyDescent="0.25">
      <c r="B953" s="12">
        <v>38747</v>
      </c>
      <c r="C953" s="18">
        <v>46.549999</v>
      </c>
    </row>
    <row r="954" spans="2:3" x14ac:dyDescent="0.25">
      <c r="B954" s="12">
        <v>38740</v>
      </c>
      <c r="C954" s="18">
        <v>42.200001</v>
      </c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954"/>
  <sheetViews>
    <sheetView workbookViewId="0">
      <selection activeCell="E15" sqref="E15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40</v>
      </c>
      <c r="B1" s="1" t="s">
        <v>53</v>
      </c>
      <c r="C1" s="1" t="s">
        <v>0</v>
      </c>
      <c r="D1" s="1" t="s">
        <v>91</v>
      </c>
      <c r="H1" s="122" t="s">
        <v>92</v>
      </c>
      <c r="I1" s="123"/>
      <c r="J1" s="123"/>
      <c r="K1" s="123"/>
      <c r="L1" s="123"/>
      <c r="M1" s="124"/>
    </row>
    <row r="2" spans="1:13" ht="15.75" thickBot="1" x14ac:dyDescent="0.3">
      <c r="B2" s="12">
        <v>45404</v>
      </c>
      <c r="C2" s="18">
        <v>2884.25</v>
      </c>
      <c r="D2">
        <f>C2/C3-1</f>
        <v>5.2768602233361772E-3</v>
      </c>
      <c r="H2" s="50"/>
      <c r="I2" s="51"/>
      <c r="J2" s="51"/>
      <c r="K2" s="51"/>
      <c r="L2" s="51"/>
      <c r="M2" s="52"/>
    </row>
    <row r="3" spans="1:13" ht="15.75" thickBot="1" x14ac:dyDescent="0.3">
      <c r="B3" s="12">
        <v>45397</v>
      </c>
      <c r="C3" s="18">
        <v>2869.110107</v>
      </c>
      <c r="D3">
        <f t="shared" ref="D3:D66" si="0">C3/C4-1</f>
        <v>-2.9919525313729545E-2</v>
      </c>
      <c r="H3" s="53" t="s">
        <v>93</v>
      </c>
      <c r="I3" s="54" t="s">
        <v>94</v>
      </c>
      <c r="J3" s="55" t="s">
        <v>95</v>
      </c>
      <c r="K3" s="56" t="s">
        <v>96</v>
      </c>
      <c r="L3" s="56" t="s">
        <v>97</v>
      </c>
      <c r="M3" s="57" t="s">
        <v>98</v>
      </c>
    </row>
    <row r="4" spans="1:13" x14ac:dyDescent="0.25">
      <c r="B4" s="12">
        <v>45390</v>
      </c>
      <c r="C4" s="18">
        <v>2957.6000979999999</v>
      </c>
      <c r="D4">
        <f t="shared" si="0"/>
        <v>1.7959598750214578E-2</v>
      </c>
      <c r="H4" s="58">
        <f>$I$19-3*$I$23</f>
        <v>-0.15385426193937241</v>
      </c>
      <c r="I4" s="59">
        <f>H4</f>
        <v>-0.15385426193937241</v>
      </c>
      <c r="J4" s="60">
        <f>COUNTIF(D:D,"&lt;="&amp;H4)</f>
        <v>8</v>
      </c>
      <c r="K4" s="60" t="str">
        <f>"Less than "&amp;TEXT(H4,"0,00%")</f>
        <v>Less than -15,39%</v>
      </c>
      <c r="L4" s="61">
        <f>J4/$I$31</f>
        <v>8.4033613445378148E-3</v>
      </c>
      <c r="M4" s="62">
        <f>L4</f>
        <v>8.4033613445378148E-3</v>
      </c>
    </row>
    <row r="5" spans="1:13" x14ac:dyDescent="0.25">
      <c r="B5" s="12">
        <v>45383</v>
      </c>
      <c r="C5" s="18">
        <v>2905.419922</v>
      </c>
      <c r="D5">
        <f t="shared" si="0"/>
        <v>-4.6446674167910373E-4</v>
      </c>
      <c r="H5" s="63">
        <f>$I$19-2.4*$I$23</f>
        <v>-0.12191411129516899</v>
      </c>
      <c r="I5" s="64">
        <f>H5</f>
        <v>-0.12191411129516899</v>
      </c>
      <c r="J5" s="65">
        <f>COUNTIFS(D:D,"&lt;="&amp;H5,D:D,"&gt;"&amp;H4)</f>
        <v>6</v>
      </c>
      <c r="K5" s="66" t="str">
        <f t="shared" ref="K5:K14" si="1">TEXT(H4,"0,00%")&amp;" to "&amp;TEXT(H5,"0,00%")</f>
        <v>-15,39% to -12,19%</v>
      </c>
      <c r="L5" s="67">
        <f>J5/$I$31</f>
        <v>6.3025210084033615E-3</v>
      </c>
      <c r="M5" s="68">
        <f>M4+L5</f>
        <v>1.4705882352941176E-2</v>
      </c>
    </row>
    <row r="6" spans="1:13" x14ac:dyDescent="0.25">
      <c r="B6" s="12">
        <v>45376</v>
      </c>
      <c r="C6" s="18">
        <v>2906.7700199999999</v>
      </c>
      <c r="D6">
        <f t="shared" si="0"/>
        <v>8.5807208315471506E-3</v>
      </c>
      <c r="H6" s="63">
        <f>$I$19-1.8*$I$23</f>
        <v>-8.9973960650965593E-2</v>
      </c>
      <c r="I6" s="64">
        <f t="shared" ref="I6:I14" si="2">H6</f>
        <v>-8.9973960650965593E-2</v>
      </c>
      <c r="J6" s="65">
        <f t="shared" ref="J6:J14" si="3">COUNTIFS(D:D,"&lt;="&amp;H6,D:D,"&gt;"&amp;H5)</f>
        <v>18</v>
      </c>
      <c r="K6" s="66" t="str">
        <f t="shared" si="1"/>
        <v>-12,19% to -9,00%</v>
      </c>
      <c r="L6" s="67">
        <f t="shared" ref="L6:L15" si="4">J6/$I$31</f>
        <v>1.8907563025210083E-2</v>
      </c>
      <c r="M6" s="68">
        <f t="shared" ref="M6:M15" si="5">M5+L6</f>
        <v>3.3613445378151259E-2</v>
      </c>
    </row>
    <row r="7" spans="1:13" x14ac:dyDescent="0.25">
      <c r="B7" s="12">
        <v>45369</v>
      </c>
      <c r="C7" s="18">
        <v>2882.040039</v>
      </c>
      <c r="D7">
        <f t="shared" si="0"/>
        <v>4.5585040896825024E-2</v>
      </c>
      <c r="H7" s="63">
        <f>$I$19-1.2*$I$23</f>
        <v>-5.8033810006762179E-2</v>
      </c>
      <c r="I7" s="64">
        <f t="shared" si="2"/>
        <v>-5.8033810006762179E-2</v>
      </c>
      <c r="J7" s="65">
        <f t="shared" si="3"/>
        <v>49</v>
      </c>
      <c r="K7" s="66" t="str">
        <f t="shared" si="1"/>
        <v>-9,00% to -5,80%</v>
      </c>
      <c r="L7" s="67">
        <f t="shared" si="4"/>
        <v>5.1470588235294115E-2</v>
      </c>
      <c r="M7" s="68">
        <f t="shared" si="5"/>
        <v>8.5084033613445381E-2</v>
      </c>
    </row>
    <row r="8" spans="1:13" x14ac:dyDescent="0.25">
      <c r="B8" s="12">
        <v>45362</v>
      </c>
      <c r="C8" s="18">
        <v>2756.389893</v>
      </c>
      <c r="D8">
        <f t="shared" si="0"/>
        <v>2.6160325279303231E-2</v>
      </c>
      <c r="H8" s="63">
        <f>$I$19-0.6*$I$23</f>
        <v>-2.6093659362558769E-2</v>
      </c>
      <c r="I8" s="64">
        <f t="shared" si="2"/>
        <v>-2.6093659362558769E-2</v>
      </c>
      <c r="J8" s="65">
        <f t="shared" si="3"/>
        <v>121</v>
      </c>
      <c r="K8" s="66" t="str">
        <f t="shared" si="1"/>
        <v>-5,80% to -2,61%</v>
      </c>
      <c r="L8" s="67">
        <f t="shared" si="4"/>
        <v>0.12710084033613445</v>
      </c>
      <c r="M8" s="68">
        <f t="shared" si="5"/>
        <v>0.21218487394957983</v>
      </c>
    </row>
    <row r="9" spans="1:13" x14ac:dyDescent="0.25">
      <c r="B9" s="12">
        <v>45355</v>
      </c>
      <c r="C9" s="18">
        <v>2686.1201169999999</v>
      </c>
      <c r="D9">
        <f t="shared" si="0"/>
        <v>-9.8926352148986929E-4</v>
      </c>
      <c r="H9" s="63">
        <f>$I$19</f>
        <v>5.8464912816446361E-3</v>
      </c>
      <c r="I9" s="64">
        <f t="shared" si="2"/>
        <v>5.8464912816446361E-3</v>
      </c>
      <c r="J9" s="65">
        <f t="shared" si="3"/>
        <v>284</v>
      </c>
      <c r="K9" s="66" t="str">
        <f t="shared" si="1"/>
        <v>-2,61% to 0,58%</v>
      </c>
      <c r="L9" s="67">
        <f t="shared" si="4"/>
        <v>0.29831932773109243</v>
      </c>
      <c r="M9" s="68">
        <f t="shared" si="5"/>
        <v>0.51050420168067223</v>
      </c>
    </row>
    <row r="10" spans="1:13" x14ac:dyDescent="0.25">
      <c r="B10" s="12">
        <v>45348</v>
      </c>
      <c r="C10" s="18">
        <v>2688.780029</v>
      </c>
      <c r="D10">
        <f t="shared" si="0"/>
        <v>1.5891389516401455E-2</v>
      </c>
      <c r="H10" s="63">
        <f>$I$19+0.6*$I$23</f>
        <v>3.778664192584804E-2</v>
      </c>
      <c r="I10" s="64">
        <f t="shared" si="2"/>
        <v>3.778664192584804E-2</v>
      </c>
      <c r="J10" s="65">
        <f t="shared" si="3"/>
        <v>264</v>
      </c>
      <c r="K10" s="66" t="str">
        <f t="shared" si="1"/>
        <v>0,58% to 3,78%</v>
      </c>
      <c r="L10" s="67">
        <f t="shared" si="4"/>
        <v>0.27731092436974791</v>
      </c>
      <c r="M10" s="68">
        <f t="shared" si="5"/>
        <v>0.78781512605042014</v>
      </c>
    </row>
    <row r="11" spans="1:13" x14ac:dyDescent="0.25">
      <c r="B11" s="12">
        <v>45341</v>
      </c>
      <c r="C11" s="18">
        <v>2646.719971</v>
      </c>
      <c r="D11">
        <f t="shared" si="0"/>
        <v>1.8584314475946329E-2</v>
      </c>
      <c r="H11" s="63">
        <f>$I$19+1.2*$I$23</f>
        <v>6.9726792570051446E-2</v>
      </c>
      <c r="I11" s="64">
        <f t="shared" si="2"/>
        <v>6.9726792570051446E-2</v>
      </c>
      <c r="J11" s="65">
        <f t="shared" si="3"/>
        <v>117</v>
      </c>
      <c r="K11" s="66" t="str">
        <f t="shared" si="1"/>
        <v>3,78% to 6,97%</v>
      </c>
      <c r="L11" s="67">
        <f t="shared" si="4"/>
        <v>0.12289915966386554</v>
      </c>
      <c r="M11" s="68">
        <f t="shared" si="5"/>
        <v>0.9107142857142857</v>
      </c>
    </row>
    <row r="12" spans="1:13" x14ac:dyDescent="0.25">
      <c r="B12" s="12">
        <v>45334</v>
      </c>
      <c r="C12" s="18">
        <v>2598.429932</v>
      </c>
      <c r="D12">
        <f t="shared" si="0"/>
        <v>-1.5130731145294729E-2</v>
      </c>
      <c r="H12" s="63">
        <f>$I$19+1.8*$I$23</f>
        <v>0.10166694321425486</v>
      </c>
      <c r="I12" s="64">
        <f t="shared" si="2"/>
        <v>0.10166694321425486</v>
      </c>
      <c r="J12" s="65">
        <f t="shared" si="3"/>
        <v>56</v>
      </c>
      <c r="K12" s="66" t="str">
        <f t="shared" si="1"/>
        <v>6,97% to 10,17%</v>
      </c>
      <c r="L12" s="67">
        <f t="shared" si="4"/>
        <v>5.8823529411764705E-2</v>
      </c>
      <c r="M12" s="68">
        <f t="shared" si="5"/>
        <v>0.96953781512605042</v>
      </c>
    </row>
    <row r="13" spans="1:13" x14ac:dyDescent="0.25">
      <c r="B13" s="12">
        <v>45327</v>
      </c>
      <c r="C13" s="18">
        <v>2638.3500979999999</v>
      </c>
      <c r="D13">
        <f t="shared" si="0"/>
        <v>6.2873675482485236E-2</v>
      </c>
      <c r="H13" s="63">
        <f>$I$19+2.4*$I$23</f>
        <v>0.13360709385845826</v>
      </c>
      <c r="I13" s="64">
        <f t="shared" si="2"/>
        <v>0.13360709385845826</v>
      </c>
      <c r="J13" s="65">
        <f t="shared" si="3"/>
        <v>14</v>
      </c>
      <c r="K13" s="66" t="str">
        <f t="shared" si="1"/>
        <v>10,17% to 13,36%</v>
      </c>
      <c r="L13" s="67">
        <f t="shared" si="4"/>
        <v>1.4705882352941176E-2</v>
      </c>
      <c r="M13" s="68">
        <f t="shared" si="5"/>
        <v>0.98424369747899154</v>
      </c>
    </row>
    <row r="14" spans="1:13" x14ac:dyDescent="0.25">
      <c r="B14" s="12">
        <v>45320</v>
      </c>
      <c r="C14" s="18">
        <v>2482.280029</v>
      </c>
      <c r="D14">
        <f t="shared" si="0"/>
        <v>6.707362880171952E-2</v>
      </c>
      <c r="H14" s="63">
        <f>$I$19+3*$I$23</f>
        <v>0.16554724450266167</v>
      </c>
      <c r="I14" s="64">
        <f t="shared" si="2"/>
        <v>0.16554724450266167</v>
      </c>
      <c r="J14" s="65">
        <f t="shared" si="3"/>
        <v>7</v>
      </c>
      <c r="K14" s="66" t="str">
        <f t="shared" si="1"/>
        <v>13,36% to 16,55%</v>
      </c>
      <c r="L14" s="67">
        <f t="shared" si="4"/>
        <v>7.3529411764705881E-3</v>
      </c>
      <c r="M14" s="68">
        <f t="shared" si="5"/>
        <v>0.9915966386554621</v>
      </c>
    </row>
    <row r="15" spans="1:13" ht="15.75" thickBot="1" x14ac:dyDescent="0.3">
      <c r="B15" s="12">
        <v>45313</v>
      </c>
      <c r="C15" s="18">
        <v>2326.25</v>
      </c>
      <c r="D15">
        <f t="shared" si="0"/>
        <v>-3.5766716565946988E-3</v>
      </c>
      <c r="H15" s="69"/>
      <c r="I15" s="70" t="s">
        <v>99</v>
      </c>
      <c r="J15" s="70">
        <f>COUNTIF(D:D,"&gt;"&amp;H14)</f>
        <v>8</v>
      </c>
      <c r="K15" s="70" t="str">
        <f>"Greater than "&amp;TEXT(H14,"0,00%")</f>
        <v>Greater than 16,55%</v>
      </c>
      <c r="L15" s="71">
        <f t="shared" si="4"/>
        <v>8.4033613445378148E-3</v>
      </c>
      <c r="M15" s="71">
        <f t="shared" si="5"/>
        <v>0.99999999999999989</v>
      </c>
    </row>
    <row r="16" spans="1:13" ht="15.75" thickBot="1" x14ac:dyDescent="0.3">
      <c r="B16" s="12">
        <v>45306</v>
      </c>
      <c r="C16" s="18">
        <v>2334.6000979999999</v>
      </c>
      <c r="D16">
        <f t="shared" si="0"/>
        <v>2.7598133150498194E-2</v>
      </c>
      <c r="H16" s="72"/>
      <c r="M16" s="73"/>
    </row>
    <row r="17" spans="2:13" x14ac:dyDescent="0.25">
      <c r="B17" s="12">
        <v>45299</v>
      </c>
      <c r="C17" s="18">
        <v>2271.8999020000001</v>
      </c>
      <c r="D17">
        <f t="shared" si="0"/>
        <v>2.6708175927015354E-2</v>
      </c>
      <c r="H17" s="125" t="s">
        <v>130</v>
      </c>
      <c r="I17" s="126"/>
      <c r="M17" s="73"/>
    </row>
    <row r="18" spans="2:13" x14ac:dyDescent="0.25">
      <c r="B18" s="12">
        <v>45292</v>
      </c>
      <c r="C18" s="18">
        <v>2212.8000489999999</v>
      </c>
      <c r="D18">
        <f t="shared" si="0"/>
        <v>-3.2427289180687158E-2</v>
      </c>
      <c r="H18" s="127"/>
      <c r="I18" s="128"/>
      <c r="M18" s="73"/>
    </row>
    <row r="19" spans="2:13" x14ac:dyDescent="0.25">
      <c r="B19" s="12">
        <v>45285</v>
      </c>
      <c r="C19" s="18">
        <v>2286.959961</v>
      </c>
      <c r="D19">
        <f t="shared" si="0"/>
        <v>-7.5466557859820149E-3</v>
      </c>
      <c r="H19" s="74" t="s">
        <v>100</v>
      </c>
      <c r="I19" s="110">
        <f>AVERAGE(D:D)</f>
        <v>5.8464912816446361E-3</v>
      </c>
      <c r="M19" s="73"/>
    </row>
    <row r="20" spans="2:13" x14ac:dyDescent="0.25">
      <c r="B20" s="12">
        <v>45278</v>
      </c>
      <c r="C20" s="18">
        <v>2304.3500979999999</v>
      </c>
      <c r="D20">
        <f t="shared" si="0"/>
        <v>1.4475263780627801E-2</v>
      </c>
      <c r="H20" s="74" t="s">
        <v>101</v>
      </c>
      <c r="I20" s="110">
        <f>_xlfn.STDEV.S(D:D)/SQRT(COUNT(D:D))</f>
        <v>1.725310381532476E-3</v>
      </c>
      <c r="M20" s="73"/>
    </row>
    <row r="21" spans="2:13" x14ac:dyDescent="0.25">
      <c r="B21" s="12">
        <v>45271</v>
      </c>
      <c r="C21" s="18">
        <v>2271.469971</v>
      </c>
      <c r="D21">
        <f t="shared" si="0"/>
        <v>1.2715406327851619E-2</v>
      </c>
      <c r="H21" s="74" t="s">
        <v>102</v>
      </c>
      <c r="I21" s="110">
        <f>MEDIAN(D:D)</f>
        <v>4.5528952995110838E-3</v>
      </c>
      <c r="M21" s="73"/>
    </row>
    <row r="22" spans="2:13" x14ac:dyDescent="0.25">
      <c r="B22" s="12">
        <v>45264</v>
      </c>
      <c r="C22" s="18">
        <v>2242.9499510000001</v>
      </c>
      <c r="D22">
        <f t="shared" si="0"/>
        <v>4.0826171559857904E-3</v>
      </c>
      <c r="H22" s="74" t="s">
        <v>103</v>
      </c>
      <c r="I22" s="110" t="e">
        <f>MODE(D:D)</f>
        <v>#N/A</v>
      </c>
      <c r="M22" s="73"/>
    </row>
    <row r="23" spans="2:13" x14ac:dyDescent="0.25">
      <c r="B23" s="12">
        <v>45257</v>
      </c>
      <c r="C23" s="18">
        <v>2233.830078</v>
      </c>
      <c r="D23">
        <f t="shared" si="0"/>
        <v>6.3793971615568879E-3</v>
      </c>
      <c r="H23" s="74" t="s">
        <v>104</v>
      </c>
      <c r="I23" s="110">
        <f>_xlfn.STDEV.S(D:D)</f>
        <v>5.323358440700568E-2</v>
      </c>
      <c r="M23" s="73"/>
    </row>
    <row r="24" spans="2:13" x14ac:dyDescent="0.25">
      <c r="B24" s="12">
        <v>45250</v>
      </c>
      <c r="C24" s="18">
        <v>2219.669922</v>
      </c>
      <c r="D24">
        <f t="shared" si="0"/>
        <v>2.6569891949258961E-2</v>
      </c>
      <c r="H24" s="74" t="s">
        <v>105</v>
      </c>
      <c r="I24" s="110">
        <f>_xlfn.VAR.S(D:D)</f>
        <v>2.8338145088177983E-3</v>
      </c>
      <c r="M24" s="73"/>
    </row>
    <row r="25" spans="2:13" x14ac:dyDescent="0.25">
      <c r="B25" s="12">
        <v>45243</v>
      </c>
      <c r="C25" s="18">
        <v>2162.219971</v>
      </c>
      <c r="D25">
        <f t="shared" si="0"/>
        <v>1.9636086103040462E-2</v>
      </c>
      <c r="H25" s="74" t="s">
        <v>106</v>
      </c>
      <c r="I25" s="111">
        <f>KURT(D:D)</f>
        <v>3.5788006055415194</v>
      </c>
      <c r="M25" s="73"/>
    </row>
    <row r="26" spans="2:13" x14ac:dyDescent="0.25">
      <c r="B26" s="12">
        <v>45236</v>
      </c>
      <c r="C26" s="18">
        <v>2120.580078</v>
      </c>
      <c r="D26">
        <f t="shared" si="0"/>
        <v>3.9230027425389169E-2</v>
      </c>
      <c r="H26" s="74" t="s">
        <v>107</v>
      </c>
      <c r="I26" s="111">
        <f>SKEW(D:D)</f>
        <v>0.39195460808708005</v>
      </c>
      <c r="M26" s="73"/>
    </row>
    <row r="27" spans="2:13" x14ac:dyDescent="0.25">
      <c r="B27" s="12">
        <v>45229</v>
      </c>
      <c r="C27" s="18">
        <v>2040.530029</v>
      </c>
      <c r="D27">
        <f t="shared" si="0"/>
        <v>8.1023986011165228E-2</v>
      </c>
      <c r="H27" s="74" t="s">
        <v>96</v>
      </c>
      <c r="I27" s="110">
        <f>I29-I28</f>
        <v>0.47953268469771826</v>
      </c>
      <c r="M27" s="73"/>
    </row>
    <row r="28" spans="2:13" x14ac:dyDescent="0.25">
      <c r="B28" s="12">
        <v>45222</v>
      </c>
      <c r="C28" s="18">
        <v>1887.589966</v>
      </c>
      <c r="D28">
        <f t="shared" si="0"/>
        <v>3.0765851740614414E-2</v>
      </c>
      <c r="H28" s="74" t="s">
        <v>108</v>
      </c>
      <c r="I28" s="110">
        <f>MIN(D:D)</f>
        <v>-0.19214003354155562</v>
      </c>
      <c r="M28" s="73"/>
    </row>
    <row r="29" spans="2:13" x14ac:dyDescent="0.25">
      <c r="B29" s="12">
        <v>45215</v>
      </c>
      <c r="C29" s="18">
        <v>1831.25</v>
      </c>
      <c r="D29">
        <f t="shared" si="0"/>
        <v>2.7937456810488426E-2</v>
      </c>
      <c r="H29" s="74" t="s">
        <v>109</v>
      </c>
      <c r="I29" s="110">
        <f>MAX(D:D)</f>
        <v>0.28739265115616264</v>
      </c>
      <c r="M29" s="73"/>
    </row>
    <row r="30" spans="2:13" x14ac:dyDescent="0.25">
      <c r="B30" s="12">
        <v>45208</v>
      </c>
      <c r="C30" s="18">
        <v>1781.4799800000001</v>
      </c>
      <c r="D30">
        <f t="shared" si="0"/>
        <v>-2.2384190900534007E-2</v>
      </c>
      <c r="H30" s="74" t="s">
        <v>110</v>
      </c>
      <c r="I30" s="111">
        <f>SUM(D:D)</f>
        <v>5.565859700125694</v>
      </c>
      <c r="M30" s="73"/>
    </row>
    <row r="31" spans="2:13" ht="15.75" thickBot="1" x14ac:dyDescent="0.3">
      <c r="B31" s="12">
        <v>45201</v>
      </c>
      <c r="C31" s="18">
        <v>1822.2700199999999</v>
      </c>
      <c r="D31">
        <f t="shared" si="0"/>
        <v>-5.218790078569957E-3</v>
      </c>
      <c r="H31" s="75" t="s">
        <v>111</v>
      </c>
      <c r="I31" s="52">
        <f>COUNT(D:D)</f>
        <v>952</v>
      </c>
      <c r="M31" s="73"/>
    </row>
    <row r="32" spans="2:13" ht="15.75" thickBot="1" x14ac:dyDescent="0.3">
      <c r="B32" s="12">
        <v>45194</v>
      </c>
      <c r="C32" s="18">
        <v>1831.829956</v>
      </c>
      <c r="D32">
        <f t="shared" si="0"/>
        <v>-2.3326118334781376E-2</v>
      </c>
      <c r="H32" s="77"/>
      <c r="M32" s="73"/>
    </row>
    <row r="33" spans="2:13" x14ac:dyDescent="0.25">
      <c r="B33" s="12">
        <v>45187</v>
      </c>
      <c r="C33" s="18">
        <v>1875.579956</v>
      </c>
      <c r="D33">
        <f t="shared" si="0"/>
        <v>-1.9304598169934573E-2</v>
      </c>
      <c r="H33" s="78"/>
      <c r="I33" s="79" t="s">
        <v>112</v>
      </c>
      <c r="J33" s="79" t="s">
        <v>111</v>
      </c>
      <c r="K33" s="79" t="s">
        <v>113</v>
      </c>
      <c r="L33" s="80" t="s">
        <v>114</v>
      </c>
      <c r="M33" s="73"/>
    </row>
    <row r="34" spans="2:13" x14ac:dyDescent="0.25">
      <c r="B34" s="12">
        <v>45180</v>
      </c>
      <c r="C34" s="18">
        <v>1912.5</v>
      </c>
      <c r="D34">
        <f t="shared" si="0"/>
        <v>-1.6760051618035732E-2</v>
      </c>
      <c r="H34" s="81" t="s">
        <v>115</v>
      </c>
      <c r="I34" s="67">
        <f>AVERAGEIF(D:D,"&gt;0")</f>
        <v>3.9781459557057579E-2</v>
      </c>
      <c r="J34" s="65">
        <f>COUNTIF(D:D,"&gt;0")</f>
        <v>524</v>
      </c>
      <c r="K34" s="67">
        <f>J34/$I$31</f>
        <v>0.55042016806722693</v>
      </c>
      <c r="L34" s="68">
        <f>K34*I34</f>
        <v>2.1896517655355222E-2</v>
      </c>
      <c r="M34" s="73"/>
    </row>
    <row r="35" spans="2:13" x14ac:dyDescent="0.25">
      <c r="B35" s="12">
        <v>45173</v>
      </c>
      <c r="C35" s="18">
        <v>1945.099976</v>
      </c>
      <c r="D35">
        <f t="shared" si="0"/>
        <v>3.3477548605527208E-3</v>
      </c>
      <c r="H35" s="81" t="s">
        <v>116</v>
      </c>
      <c r="I35" s="67">
        <f>AVERAGEIF(D:D,"&lt;0")</f>
        <v>-3.5700058663019882E-2</v>
      </c>
      <c r="J35" s="65">
        <f>COUNTIF(D:D,"&lt;0")</f>
        <v>428</v>
      </c>
      <c r="K35" s="67">
        <f>J35/$I$31</f>
        <v>0.44957983193277312</v>
      </c>
      <c r="L35" s="68">
        <f t="shared" ref="L35:L36" si="6">K35*I35</f>
        <v>-1.605002637371062E-2</v>
      </c>
      <c r="M35" s="73"/>
    </row>
    <row r="36" spans="2:13" ht="15.75" thickBot="1" x14ac:dyDescent="0.3">
      <c r="B36" s="12">
        <v>45166</v>
      </c>
      <c r="C36" s="18">
        <v>1938.6099850000001</v>
      </c>
      <c r="D36">
        <f t="shared" si="0"/>
        <v>3.2944700521426951E-2</v>
      </c>
      <c r="H36" s="82" t="s">
        <v>117</v>
      </c>
      <c r="I36" s="70">
        <v>0</v>
      </c>
      <c r="J36" s="70">
        <f>COUNTIF(D:D,"0")</f>
        <v>0</v>
      </c>
      <c r="K36" s="83">
        <f>J36/$I$31</f>
        <v>0</v>
      </c>
      <c r="L36" s="71">
        <f t="shared" si="6"/>
        <v>0</v>
      </c>
      <c r="M36" s="73"/>
    </row>
    <row r="37" spans="2:13" ht="15.75" thickBot="1" x14ac:dyDescent="0.3">
      <c r="B37" s="12">
        <v>45159</v>
      </c>
      <c r="C37" s="18">
        <v>1876.780029</v>
      </c>
      <c r="D37">
        <f t="shared" si="0"/>
        <v>1.4914600222158514E-2</v>
      </c>
      <c r="H37" s="77"/>
      <c r="I37" s="84"/>
      <c r="J37" s="84"/>
      <c r="K37" s="84"/>
      <c r="L37" s="84"/>
      <c r="M37" s="73"/>
    </row>
    <row r="38" spans="2:13" x14ac:dyDescent="0.25">
      <c r="B38" s="12">
        <v>45152</v>
      </c>
      <c r="C38" s="18">
        <v>1849.1999510000001</v>
      </c>
      <c r="D38">
        <f t="shared" si="0"/>
        <v>1.4350556062290298E-3</v>
      </c>
      <c r="H38" s="58" t="s">
        <v>118</v>
      </c>
      <c r="I38" s="79" t="s">
        <v>119</v>
      </c>
      <c r="J38" s="79" t="s">
        <v>120</v>
      </c>
      <c r="K38" s="79" t="s">
        <v>121</v>
      </c>
      <c r="L38" s="79" t="s">
        <v>122</v>
      </c>
      <c r="M38" s="80" t="s">
        <v>123</v>
      </c>
    </row>
    <row r="39" spans="2:13" x14ac:dyDescent="0.25">
      <c r="B39" s="12">
        <v>45145</v>
      </c>
      <c r="C39" s="18">
        <v>1846.5500489999999</v>
      </c>
      <c r="D39">
        <f t="shared" si="0"/>
        <v>-2.3304614039685201E-2</v>
      </c>
      <c r="H39" s="85">
        <v>1</v>
      </c>
      <c r="I39" s="67">
        <f>$I$19+($H39*$I$23)</f>
        <v>5.9080075688650313E-2</v>
      </c>
      <c r="J39" s="67">
        <f>$I$19-($H39*$I$23)</f>
        <v>-4.7387093125361046E-2</v>
      </c>
      <c r="K39" s="65">
        <f>COUNTIFS(D:D,"&lt;"&amp;I39,D:D,"&gt;"&amp;J39)</f>
        <v>719</v>
      </c>
      <c r="L39" s="67">
        <f>K39/$I$31</f>
        <v>0.75525210084033612</v>
      </c>
      <c r="M39" s="68">
        <v>0.68269999999999997</v>
      </c>
    </row>
    <row r="40" spans="2:13" x14ac:dyDescent="0.25">
      <c r="B40" s="12">
        <v>45138</v>
      </c>
      <c r="C40" s="18">
        <v>1890.6099850000001</v>
      </c>
      <c r="D40">
        <f t="shared" si="0"/>
        <v>-1.1456107528746262E-2</v>
      </c>
      <c r="H40" s="85">
        <v>2</v>
      </c>
      <c r="I40" s="67">
        <f>$I$19+($H40*$I$23)</f>
        <v>0.11231366009565599</v>
      </c>
      <c r="J40" s="67">
        <f>$I$19-($H40*$I$23)</f>
        <v>-0.10062067753236673</v>
      </c>
      <c r="K40" s="65">
        <f>COUNTIFS(D:D,"&lt;"&amp;I40,D:D,"&gt;"&amp;J40)</f>
        <v>902</v>
      </c>
      <c r="L40" s="67">
        <f>K40/$I$31</f>
        <v>0.94747899159663862</v>
      </c>
      <c r="M40" s="68">
        <v>0.95450000000000002</v>
      </c>
    </row>
    <row r="41" spans="2:13" x14ac:dyDescent="0.25">
      <c r="B41" s="12">
        <v>45131</v>
      </c>
      <c r="C41" s="18">
        <v>1912.5200199999999</v>
      </c>
      <c r="D41">
        <f t="shared" si="0"/>
        <v>-8.8785911758254787E-2</v>
      </c>
      <c r="H41" s="85">
        <v>3</v>
      </c>
      <c r="I41" s="67">
        <f>$I$19+($H41*$I$23)</f>
        <v>0.16554724450266167</v>
      </c>
      <c r="J41" s="67">
        <f>$I$19-($H41*$I$23)</f>
        <v>-0.15385426193937241</v>
      </c>
      <c r="K41" s="65">
        <f>COUNTIFS(D:D,"&lt;"&amp;I41,D:D,"&gt;"&amp;J41)</f>
        <v>936</v>
      </c>
      <c r="L41" s="67">
        <f>K41/$I$31</f>
        <v>0.98319327731092432</v>
      </c>
      <c r="M41" s="86">
        <v>0.99729999999999996</v>
      </c>
    </row>
    <row r="42" spans="2:13" ht="15.75" thickBot="1" x14ac:dyDescent="0.3">
      <c r="B42" s="12">
        <v>45124</v>
      </c>
      <c r="C42" s="18">
        <v>2098.8701169999999</v>
      </c>
      <c r="D42">
        <f t="shared" si="0"/>
        <v>2.0861164708422919E-2</v>
      </c>
      <c r="H42" s="63"/>
      <c r="M42" s="86"/>
    </row>
    <row r="43" spans="2:13" ht="15.75" thickBot="1" x14ac:dyDescent="0.3">
      <c r="B43" s="12">
        <v>45117</v>
      </c>
      <c r="C43" s="18">
        <v>2055.9799800000001</v>
      </c>
      <c r="D43">
        <f t="shared" si="0"/>
        <v>-1.0339540305585704E-2</v>
      </c>
      <c r="H43" s="129" t="s">
        <v>124</v>
      </c>
      <c r="I43" s="130"/>
      <c r="J43" s="130"/>
      <c r="K43" s="130"/>
      <c r="L43" s="130"/>
      <c r="M43" s="131"/>
    </row>
    <row r="44" spans="2:13" x14ac:dyDescent="0.25">
      <c r="B44" s="12">
        <v>45110</v>
      </c>
      <c r="C44" s="18">
        <v>2077.459961</v>
      </c>
      <c r="D44">
        <f t="shared" si="0"/>
        <v>-2.8770471715754975E-2</v>
      </c>
      <c r="H44" s="87">
        <v>0.01</v>
      </c>
      <c r="I44" s="88">
        <f t="shared" ref="I44:I58" si="7">_xlfn.PERCENTILE.INC(D:D,H44)</f>
        <v>-0.13963534475987524</v>
      </c>
      <c r="J44" s="89">
        <v>0.2</v>
      </c>
      <c r="K44" s="88">
        <f t="shared" ref="K44:K56" si="8">_xlfn.PERCENTILE.INC(D:D,J44)</f>
        <v>-2.8722440581477743E-2</v>
      </c>
      <c r="L44" s="89">
        <v>0.85</v>
      </c>
      <c r="M44" s="90">
        <f t="shared" ref="M44:M58" si="9">_xlfn.PERCENTILE.INC(D:D,L44)</f>
        <v>5.0068868334653349E-2</v>
      </c>
    </row>
    <row r="45" spans="2:13" x14ac:dyDescent="0.25">
      <c r="B45" s="12">
        <v>45103</v>
      </c>
      <c r="C45" s="18">
        <v>2139</v>
      </c>
      <c r="D45">
        <f t="shared" si="0"/>
        <v>4.6641325198352179E-2</v>
      </c>
      <c r="H45" s="91">
        <v>0.02</v>
      </c>
      <c r="I45" s="92">
        <f t="shared" si="7"/>
        <v>-0.10522464130612222</v>
      </c>
      <c r="J45" s="93">
        <v>0.25</v>
      </c>
      <c r="K45" s="92">
        <f t="shared" si="8"/>
        <v>-2.0557541725992945E-2</v>
      </c>
      <c r="L45" s="93">
        <v>0.86</v>
      </c>
      <c r="M45" s="94">
        <f t="shared" si="9"/>
        <v>5.283703363126336E-2</v>
      </c>
    </row>
    <row r="46" spans="2:13" x14ac:dyDescent="0.25">
      <c r="B46" s="12">
        <v>45096</v>
      </c>
      <c r="C46" s="18">
        <v>2043.6800539999999</v>
      </c>
      <c r="D46">
        <f t="shared" si="0"/>
        <v>5.2928840127073329E-3</v>
      </c>
      <c r="H46" s="91">
        <v>0.03</v>
      </c>
      <c r="I46" s="92">
        <f t="shared" si="7"/>
        <v>-9.6625091400779795E-2</v>
      </c>
      <c r="J46" s="93">
        <v>0.3</v>
      </c>
      <c r="K46" s="92">
        <f t="shared" si="8"/>
        <v>-1.5533828667659143E-2</v>
      </c>
      <c r="L46" s="93">
        <v>0.87</v>
      </c>
      <c r="M46" s="94">
        <f t="shared" si="9"/>
        <v>5.6548731003035188E-2</v>
      </c>
    </row>
    <row r="47" spans="2:13" x14ac:dyDescent="0.25">
      <c r="B47" s="12">
        <v>45089</v>
      </c>
      <c r="C47" s="18">
        <v>2032.920044</v>
      </c>
      <c r="D47">
        <f t="shared" si="0"/>
        <v>-3.7391903245593827E-3</v>
      </c>
      <c r="H47" s="91">
        <v>0.04</v>
      </c>
      <c r="I47" s="92">
        <f t="shared" si="7"/>
        <v>-8.5930019564668378E-2</v>
      </c>
      <c r="J47" s="93">
        <v>0.35</v>
      </c>
      <c r="K47" s="92">
        <f t="shared" si="8"/>
        <v>-9.4758190687603498E-3</v>
      </c>
      <c r="L47" s="93">
        <v>0.88</v>
      </c>
      <c r="M47" s="94">
        <f t="shared" si="9"/>
        <v>5.9393187546676024E-2</v>
      </c>
    </row>
    <row r="48" spans="2:13" x14ac:dyDescent="0.25">
      <c r="B48" s="12">
        <v>45082</v>
      </c>
      <c r="C48" s="18">
        <v>2040.5500489999999</v>
      </c>
      <c r="D48">
        <f t="shared" si="0"/>
        <v>-1.0512858027599825E-2</v>
      </c>
      <c r="H48" s="91">
        <v>0.05</v>
      </c>
      <c r="I48" s="92">
        <f t="shared" si="7"/>
        <v>-7.8230516010701176E-2</v>
      </c>
      <c r="J48" s="93">
        <v>0.4</v>
      </c>
      <c r="K48" s="92">
        <f t="shared" si="8"/>
        <v>-4.3668915405717691E-3</v>
      </c>
      <c r="L48" s="93">
        <v>0.89</v>
      </c>
      <c r="M48" s="94">
        <f t="shared" si="9"/>
        <v>6.292964794910387E-2</v>
      </c>
    </row>
    <row r="49" spans="2:13" x14ac:dyDescent="0.25">
      <c r="B49" s="12">
        <v>45075</v>
      </c>
      <c r="C49" s="18">
        <v>2062.2299800000001</v>
      </c>
      <c r="D49">
        <f t="shared" si="0"/>
        <v>-4.2443046977401755E-3</v>
      </c>
      <c r="H49" s="91">
        <v>0.06</v>
      </c>
      <c r="I49" s="92">
        <f t="shared" si="7"/>
        <v>-7.1378516151194879E-2</v>
      </c>
      <c r="J49" s="93">
        <v>0.45</v>
      </c>
      <c r="K49" s="92">
        <f t="shared" si="8"/>
        <v>1.4840507812594804E-4</v>
      </c>
      <c r="L49" s="93">
        <v>0.9</v>
      </c>
      <c r="M49" s="94">
        <f t="shared" si="9"/>
        <v>6.5923495323713804E-2</v>
      </c>
    </row>
    <row r="50" spans="2:13" x14ac:dyDescent="0.25">
      <c r="B50" s="12">
        <v>45068</v>
      </c>
      <c r="C50" s="18">
        <v>2071.0200199999999</v>
      </c>
      <c r="D50">
        <f t="shared" si="0"/>
        <v>-1.6712381177967695E-2</v>
      </c>
      <c r="H50" s="91">
        <v>7.0000000000000007E-2</v>
      </c>
      <c r="I50" s="92">
        <f t="shared" si="7"/>
        <v>-6.5322318607939633E-2</v>
      </c>
      <c r="J50" s="93">
        <v>0.5</v>
      </c>
      <c r="K50" s="92">
        <f t="shared" si="8"/>
        <v>4.5528952995110838E-3</v>
      </c>
      <c r="L50" s="93">
        <v>0.91</v>
      </c>
      <c r="M50" s="94">
        <f t="shared" si="9"/>
        <v>6.9515049071658397E-2</v>
      </c>
    </row>
    <row r="51" spans="2:13" x14ac:dyDescent="0.25">
      <c r="B51" s="12">
        <v>45061</v>
      </c>
      <c r="C51" s="18">
        <v>2106.219971</v>
      </c>
      <c r="D51">
        <f t="shared" si="0"/>
        <v>2.9619220412246516E-2</v>
      </c>
      <c r="H51" s="91">
        <v>0.08</v>
      </c>
      <c r="I51" s="92">
        <f t="shared" si="7"/>
        <v>-6.1252198961418688E-2</v>
      </c>
      <c r="J51" s="93">
        <v>0.55000000000000004</v>
      </c>
      <c r="K51" s="92">
        <f t="shared" si="8"/>
        <v>9.0881251140893533E-3</v>
      </c>
      <c r="L51" s="93">
        <v>0.92</v>
      </c>
      <c r="M51" s="94">
        <f t="shared" si="9"/>
        <v>7.2869618983125481E-2</v>
      </c>
    </row>
    <row r="52" spans="2:13" x14ac:dyDescent="0.25">
      <c r="B52" s="12">
        <v>45054</v>
      </c>
      <c r="C52" s="18">
        <v>2045.630005</v>
      </c>
      <c r="D52">
        <f t="shared" si="0"/>
        <v>8.588876070508622E-3</v>
      </c>
      <c r="H52" s="91">
        <v>0.09</v>
      </c>
      <c r="I52" s="92">
        <f t="shared" si="7"/>
        <v>-5.6392062385112129E-2</v>
      </c>
      <c r="J52" s="93">
        <v>0.6</v>
      </c>
      <c r="K52" s="92">
        <f t="shared" si="8"/>
        <v>1.4411330052331283E-2</v>
      </c>
      <c r="L52" s="93">
        <v>0.93</v>
      </c>
      <c r="M52" s="94">
        <f t="shared" si="9"/>
        <v>7.6859001905260599E-2</v>
      </c>
    </row>
    <row r="53" spans="2:13" x14ac:dyDescent="0.25">
      <c r="B53" s="12">
        <v>45047</v>
      </c>
      <c r="C53" s="18">
        <v>2028.209961</v>
      </c>
      <c r="D53">
        <f t="shared" si="0"/>
        <v>-1.9060636756224714E-2</v>
      </c>
      <c r="H53" s="91">
        <v>0.1</v>
      </c>
      <c r="I53" s="92">
        <f t="shared" si="7"/>
        <v>-5.4231114739760222E-2</v>
      </c>
      <c r="J53" s="93">
        <v>0.65</v>
      </c>
      <c r="K53" s="92">
        <f t="shared" si="8"/>
        <v>1.9780711991497345E-2</v>
      </c>
      <c r="L53" s="93">
        <v>0.94</v>
      </c>
      <c r="M53" s="94">
        <f t="shared" si="9"/>
        <v>8.3610810790687162E-2</v>
      </c>
    </row>
    <row r="54" spans="2:13" x14ac:dyDescent="0.25">
      <c r="B54" s="12">
        <v>45040</v>
      </c>
      <c r="C54" s="18">
        <v>2067.6201169999999</v>
      </c>
      <c r="D54">
        <f t="shared" si="0"/>
        <v>0.14867784277777774</v>
      </c>
      <c r="H54" s="91">
        <v>0.11</v>
      </c>
      <c r="I54" s="92">
        <f t="shared" si="7"/>
        <v>-5.1629087686152222E-2</v>
      </c>
      <c r="J54" s="93">
        <v>0.7</v>
      </c>
      <c r="K54" s="92">
        <f t="shared" si="8"/>
        <v>2.5381474811995649E-2</v>
      </c>
      <c r="L54" s="93">
        <v>0.95</v>
      </c>
      <c r="M54" s="94">
        <f t="shared" si="9"/>
        <v>9.0257606990814365E-2</v>
      </c>
    </row>
    <row r="55" spans="2:13" x14ac:dyDescent="0.25">
      <c r="B55" s="12">
        <v>45033</v>
      </c>
      <c r="C55" s="18">
        <v>1800</v>
      </c>
      <c r="D55">
        <f t="shared" si="0"/>
        <v>3.5494419410213141E-2</v>
      </c>
      <c r="H55" s="91">
        <v>0.12</v>
      </c>
      <c r="I55" s="92">
        <f t="shared" si="7"/>
        <v>-4.7994043994764861E-2</v>
      </c>
      <c r="J55" s="93">
        <v>0.75</v>
      </c>
      <c r="K55" s="92">
        <f t="shared" si="8"/>
        <v>3.2891903112417853E-2</v>
      </c>
      <c r="L55" s="93">
        <v>0.96</v>
      </c>
      <c r="M55" s="94">
        <f t="shared" si="9"/>
        <v>9.790962352019475E-2</v>
      </c>
    </row>
    <row r="56" spans="2:13" x14ac:dyDescent="0.25">
      <c r="B56" s="12">
        <v>45026</v>
      </c>
      <c r="C56" s="18">
        <v>1738.3000489999999</v>
      </c>
      <c r="D56">
        <f t="shared" si="0"/>
        <v>3.1503545094461849E-2</v>
      </c>
      <c r="H56" s="91">
        <v>0.13</v>
      </c>
      <c r="I56" s="92">
        <f t="shared" si="7"/>
        <v>-4.3488148296210047E-2</v>
      </c>
      <c r="J56" s="93">
        <v>0.8</v>
      </c>
      <c r="K56" s="92">
        <f t="shared" si="8"/>
        <v>3.9562115273830398E-2</v>
      </c>
      <c r="L56" s="93">
        <v>0.97</v>
      </c>
      <c r="M56" s="94">
        <f t="shared" si="9"/>
        <v>0.10228296300910313</v>
      </c>
    </row>
    <row r="57" spans="2:13" x14ac:dyDescent="0.25">
      <c r="B57" s="12">
        <v>45019</v>
      </c>
      <c r="C57" s="18">
        <v>1685.209961</v>
      </c>
      <c r="D57">
        <f t="shared" si="0"/>
        <v>-1.3510631961250907E-2</v>
      </c>
      <c r="H57" s="91">
        <v>0.14000000000000001</v>
      </c>
      <c r="I57" s="92">
        <f t="shared" si="7"/>
        <v>-4.0877342937211791E-2</v>
      </c>
      <c r="J57" s="93"/>
      <c r="K57" s="92"/>
      <c r="L57" s="93">
        <v>0.98</v>
      </c>
      <c r="M57" s="94">
        <f t="shared" si="9"/>
        <v>0.12194054740126513</v>
      </c>
    </row>
    <row r="58" spans="2:13" ht="15.75" thickBot="1" x14ac:dyDescent="0.3">
      <c r="B58" s="12">
        <v>45012</v>
      </c>
      <c r="C58" s="18">
        <v>1708.290039</v>
      </c>
      <c r="D58">
        <f t="shared" si="0"/>
        <v>5.1740827458827132E-2</v>
      </c>
      <c r="H58" s="95">
        <v>0.15</v>
      </c>
      <c r="I58" s="96">
        <f t="shared" si="7"/>
        <v>-3.9013993813855397E-2</v>
      </c>
      <c r="J58" s="97"/>
      <c r="K58" s="76"/>
      <c r="L58" s="98">
        <v>0.99</v>
      </c>
      <c r="M58" s="99">
        <f t="shared" si="9"/>
        <v>0.1520839629417807</v>
      </c>
    </row>
    <row r="59" spans="2:13" ht="15.75" thickBot="1" x14ac:dyDescent="0.3">
      <c r="B59" s="12">
        <v>45005</v>
      </c>
      <c r="C59" s="18">
        <v>1624.25</v>
      </c>
      <c r="D59">
        <f t="shared" si="0"/>
        <v>9.5783510639118052E-3</v>
      </c>
    </row>
    <row r="60" spans="2:13" x14ac:dyDescent="0.25">
      <c r="B60" s="12">
        <v>44998</v>
      </c>
      <c r="C60" s="18">
        <v>1608.839966</v>
      </c>
      <c r="D60">
        <f t="shared" si="0"/>
        <v>3.7486058942004741E-2</v>
      </c>
      <c r="H60" s="100" t="s">
        <v>125</v>
      </c>
      <c r="I60" s="101"/>
    </row>
    <row r="61" spans="2:13" ht="15.75" thickBot="1" x14ac:dyDescent="0.3">
      <c r="B61" s="12">
        <v>44991</v>
      </c>
      <c r="C61" s="18">
        <v>1550.709961</v>
      </c>
      <c r="D61">
        <f t="shared" si="0"/>
        <v>2.6960239072847614E-2</v>
      </c>
      <c r="H61" s="102" t="s">
        <v>126</v>
      </c>
      <c r="I61" s="103"/>
    </row>
    <row r="62" spans="2:13" ht="15.75" thickBot="1" x14ac:dyDescent="0.3">
      <c r="B62" s="12">
        <v>44984</v>
      </c>
      <c r="C62" s="18">
        <v>1510</v>
      </c>
      <c r="D62">
        <f t="shared" si="0"/>
        <v>2.2529521612339565E-2</v>
      </c>
      <c r="H62" s="104"/>
    </row>
    <row r="63" spans="2:13" x14ac:dyDescent="0.25">
      <c r="B63" s="12">
        <v>44977</v>
      </c>
      <c r="C63" s="18">
        <v>1476.7299800000001</v>
      </c>
      <c r="D63">
        <f t="shared" si="0"/>
        <v>-8.712534705254138E-2</v>
      </c>
      <c r="H63" s="100" t="s">
        <v>127</v>
      </c>
      <c r="I63" s="105"/>
    </row>
    <row r="64" spans="2:13" x14ac:dyDescent="0.25">
      <c r="B64" s="12">
        <v>44970</v>
      </c>
      <c r="C64" s="18">
        <v>1617.670044</v>
      </c>
      <c r="D64">
        <f t="shared" si="0"/>
        <v>2.1327256741371592E-2</v>
      </c>
      <c r="H64" s="106" t="s">
        <v>128</v>
      </c>
      <c r="I64" s="107">
        <f>I63*(1-I60)</f>
        <v>0</v>
      </c>
    </row>
    <row r="65" spans="2:9" ht="15.75" thickBot="1" x14ac:dyDescent="0.3">
      <c r="B65" s="12">
        <v>44963</v>
      </c>
      <c r="C65" s="18">
        <v>1583.8900149999999</v>
      </c>
      <c r="D65">
        <f t="shared" si="0"/>
        <v>-6.4431122741987479E-2</v>
      </c>
      <c r="H65" s="102" t="s">
        <v>129</v>
      </c>
      <c r="I65" s="108">
        <f>I63*(1+I61)</f>
        <v>0</v>
      </c>
    </row>
    <row r="66" spans="2:9" x14ac:dyDescent="0.25">
      <c r="B66" s="12">
        <v>44956</v>
      </c>
      <c r="C66" s="18">
        <v>1692.969971</v>
      </c>
      <c r="D66">
        <f t="shared" si="0"/>
        <v>4.907108811420291E-2</v>
      </c>
    </row>
    <row r="67" spans="2:9" x14ac:dyDescent="0.25">
      <c r="B67" s="12">
        <v>44949</v>
      </c>
      <c r="C67" s="18">
        <v>1613.780029</v>
      </c>
      <c r="D67">
        <f t="shared" ref="D67:D130" si="10">C67/C68-1</f>
        <v>3.7673911369517921E-2</v>
      </c>
    </row>
    <row r="68" spans="2:9" x14ac:dyDescent="0.25">
      <c r="B68" s="12">
        <v>44942</v>
      </c>
      <c r="C68" s="18">
        <v>1555.1899410000001</v>
      </c>
      <c r="D68">
        <f t="shared" si="10"/>
        <v>2.0084349085023989E-2</v>
      </c>
    </row>
    <row r="69" spans="2:9" x14ac:dyDescent="0.25">
      <c r="B69" s="12">
        <v>44935</v>
      </c>
      <c r="C69" s="18">
        <v>1524.5699460000001</v>
      </c>
      <c r="D69">
        <f t="shared" si="10"/>
        <v>8.7378487257798731E-2</v>
      </c>
    </row>
    <row r="70" spans="2:9" x14ac:dyDescent="0.25">
      <c r="B70" s="12">
        <v>44928</v>
      </c>
      <c r="C70" s="18">
        <v>1402.0600589999999</v>
      </c>
      <c r="D70">
        <f t="shared" si="10"/>
        <v>1.0501026389386769E-2</v>
      </c>
    </row>
    <row r="71" spans="2:9" x14ac:dyDescent="0.25">
      <c r="B71" s="12">
        <v>44921</v>
      </c>
      <c r="C71" s="18">
        <v>1387.48999</v>
      </c>
      <c r="D71">
        <f t="shared" si="10"/>
        <v>-1.7608821592322355E-2</v>
      </c>
    </row>
    <row r="72" spans="2:9" x14ac:dyDescent="0.25">
      <c r="B72" s="12">
        <v>44914</v>
      </c>
      <c r="C72" s="18">
        <v>1412.3599850000001</v>
      </c>
      <c r="D72">
        <f t="shared" si="10"/>
        <v>-3.4026168010883207E-2</v>
      </c>
    </row>
    <row r="73" spans="2:9" x14ac:dyDescent="0.25">
      <c r="B73" s="12">
        <v>44907</v>
      </c>
      <c r="C73" s="18">
        <v>1462.1099850000001</v>
      </c>
      <c r="D73">
        <f t="shared" si="10"/>
        <v>-4.2030862749263709E-2</v>
      </c>
    </row>
    <row r="74" spans="2:9" x14ac:dyDescent="0.25">
      <c r="B74" s="12">
        <v>44900</v>
      </c>
      <c r="C74" s="18">
        <v>1526.26001</v>
      </c>
      <c r="D74">
        <f t="shared" si="10"/>
        <v>-4.8988083068553179E-2</v>
      </c>
    </row>
    <row r="75" spans="2:9" x14ac:dyDescent="0.25">
      <c r="B75" s="12">
        <v>44893</v>
      </c>
      <c r="C75" s="18">
        <v>1604.880005</v>
      </c>
      <c r="D75">
        <f t="shared" si="10"/>
        <v>5.9186943571911454E-2</v>
      </c>
    </row>
    <row r="76" spans="2:9" x14ac:dyDescent="0.25">
      <c r="B76" s="12">
        <v>44886</v>
      </c>
      <c r="C76" s="18">
        <v>1515.1999510000001</v>
      </c>
      <c r="D76">
        <f t="shared" si="10"/>
        <v>8.4659836865179638E-3</v>
      </c>
    </row>
    <row r="77" spans="2:9" x14ac:dyDescent="0.25">
      <c r="B77" s="12">
        <v>44879</v>
      </c>
      <c r="C77" s="18">
        <v>1502.4799800000001</v>
      </c>
      <c r="D77">
        <f t="shared" si="10"/>
        <v>-2.5691214270646689E-3</v>
      </c>
    </row>
    <row r="78" spans="2:9" x14ac:dyDescent="0.25">
      <c r="B78" s="12">
        <v>44872</v>
      </c>
      <c r="C78" s="18">
        <v>1506.349976</v>
      </c>
      <c r="D78">
        <f t="shared" si="10"/>
        <v>7.783512396738379E-2</v>
      </c>
    </row>
    <row r="79" spans="2:9" x14ac:dyDescent="0.25">
      <c r="B79" s="12">
        <v>44865</v>
      </c>
      <c r="C79" s="18">
        <v>1397.5699460000001</v>
      </c>
      <c r="D79">
        <f t="shared" si="10"/>
        <v>-7.1382095681063129E-2</v>
      </c>
    </row>
    <row r="80" spans="2:9" x14ac:dyDescent="0.25">
      <c r="B80" s="12">
        <v>44858</v>
      </c>
      <c r="C80" s="18">
        <v>1505</v>
      </c>
      <c r="D80">
        <f t="shared" si="10"/>
        <v>-2.8919453589223654E-2</v>
      </c>
    </row>
    <row r="81" spans="2:4" x14ac:dyDescent="0.25">
      <c r="B81" s="12">
        <v>44851</v>
      </c>
      <c r="C81" s="18">
        <v>1549.8199460000001</v>
      </c>
      <c r="D81">
        <f t="shared" si="10"/>
        <v>2.7452689299731992E-2</v>
      </c>
    </row>
    <row r="82" spans="2:4" x14ac:dyDescent="0.25">
      <c r="B82" s="12">
        <v>44844</v>
      </c>
      <c r="C82" s="18">
        <v>1508.410034</v>
      </c>
      <c r="D82">
        <f t="shared" si="10"/>
        <v>2.005750397295003E-2</v>
      </c>
    </row>
    <row r="83" spans="2:4" x14ac:dyDescent="0.25">
      <c r="B83" s="12">
        <v>44837</v>
      </c>
      <c r="C83" s="18">
        <v>1478.75</v>
      </c>
      <c r="D83">
        <f t="shared" si="10"/>
        <v>-1.59772750407432E-2</v>
      </c>
    </row>
    <row r="84" spans="2:4" x14ac:dyDescent="0.25">
      <c r="B84" s="12">
        <v>44830</v>
      </c>
      <c r="C84" s="18">
        <v>1502.76001</v>
      </c>
      <c r="D84">
        <f t="shared" si="10"/>
        <v>-3.5158463003255647E-2</v>
      </c>
    </row>
    <row r="85" spans="2:4" x14ac:dyDescent="0.25">
      <c r="B85" s="12">
        <v>44823</v>
      </c>
      <c r="C85" s="18">
        <v>1557.5200199999999</v>
      </c>
      <c r="D85">
        <f t="shared" si="10"/>
        <v>-8.0333219375634868E-2</v>
      </c>
    </row>
    <row r="86" spans="2:4" x14ac:dyDescent="0.25">
      <c r="B86" s="12">
        <v>44816</v>
      </c>
      <c r="C86" s="18">
        <v>1693.5699460000001</v>
      </c>
      <c r="D86">
        <f t="shared" si="10"/>
        <v>-1.7263190198113065E-2</v>
      </c>
    </row>
    <row r="87" spans="2:4" x14ac:dyDescent="0.25">
      <c r="B87" s="12">
        <v>44809</v>
      </c>
      <c r="C87" s="18">
        <v>1723.3199460000001</v>
      </c>
      <c r="D87">
        <f t="shared" si="10"/>
        <v>6.6067802859626878E-2</v>
      </c>
    </row>
    <row r="88" spans="2:4" x14ac:dyDescent="0.25">
      <c r="B88" s="12">
        <v>44802</v>
      </c>
      <c r="C88" s="18">
        <v>1616.5200199999999</v>
      </c>
      <c r="D88">
        <f t="shared" si="10"/>
        <v>-6.9661795882279831E-3</v>
      </c>
    </row>
    <row r="89" spans="2:4" x14ac:dyDescent="0.25">
      <c r="B89" s="12">
        <v>44795</v>
      </c>
      <c r="C89" s="18">
        <v>1627.8599850000001</v>
      </c>
      <c r="D89">
        <f t="shared" si="10"/>
        <v>-2.6550909986778892E-2</v>
      </c>
    </row>
    <row r="90" spans="2:4" x14ac:dyDescent="0.25">
      <c r="B90" s="12">
        <v>44788</v>
      </c>
      <c r="C90" s="18">
        <v>1672.26001</v>
      </c>
      <c r="D90">
        <f t="shared" si="10"/>
        <v>5.1451939965825311E-3</v>
      </c>
    </row>
    <row r="91" spans="2:4" x14ac:dyDescent="0.25">
      <c r="B91" s="12">
        <v>44781</v>
      </c>
      <c r="C91" s="18">
        <v>1663.6999510000001</v>
      </c>
      <c r="D91">
        <f t="shared" si="10"/>
        <v>3.9305788965461996E-2</v>
      </c>
    </row>
    <row r="92" spans="2:4" x14ac:dyDescent="0.25">
      <c r="B92" s="12">
        <v>44774</v>
      </c>
      <c r="C92" s="18">
        <v>1600.780029</v>
      </c>
      <c r="D92">
        <f t="shared" si="10"/>
        <v>2.3372708875866843E-2</v>
      </c>
    </row>
    <row r="93" spans="2:4" x14ac:dyDescent="0.25">
      <c r="B93" s="12">
        <v>44767</v>
      </c>
      <c r="C93" s="18">
        <v>1564.219971</v>
      </c>
      <c r="D93">
        <f t="shared" si="10"/>
        <v>0.16097765364314354</v>
      </c>
    </row>
    <row r="94" spans="2:4" x14ac:dyDescent="0.25">
      <c r="B94" s="12">
        <v>44760</v>
      </c>
      <c r="C94" s="18">
        <v>1347.329956</v>
      </c>
      <c r="D94">
        <f t="shared" si="10"/>
        <v>3.6415638861957644E-2</v>
      </c>
    </row>
    <row r="95" spans="2:4" x14ac:dyDescent="0.25">
      <c r="B95" s="12">
        <v>44753</v>
      </c>
      <c r="C95" s="18">
        <v>1299.98999</v>
      </c>
      <c r="D95">
        <f t="shared" si="10"/>
        <v>-2.9336686987960769E-2</v>
      </c>
    </row>
    <row r="96" spans="2:4" x14ac:dyDescent="0.25">
      <c r="B96" s="12">
        <v>44746</v>
      </c>
      <c r="C96" s="18">
        <v>1339.280029</v>
      </c>
      <c r="D96">
        <f t="shared" si="10"/>
        <v>2.4854590436275803E-2</v>
      </c>
    </row>
    <row r="97" spans="2:4" x14ac:dyDescent="0.25">
      <c r="B97" s="12">
        <v>44739</v>
      </c>
      <c r="C97" s="18">
        <v>1306.8000489999999</v>
      </c>
      <c r="D97">
        <f t="shared" si="10"/>
        <v>-1.6719064171809794E-2</v>
      </c>
    </row>
    <row r="98" spans="2:4" x14ac:dyDescent="0.25">
      <c r="B98" s="12">
        <v>44732</v>
      </c>
      <c r="C98" s="18">
        <v>1329.0200199999999</v>
      </c>
      <c r="D98">
        <f t="shared" si="10"/>
        <v>6.6971777141395794E-2</v>
      </c>
    </row>
    <row r="99" spans="2:4" x14ac:dyDescent="0.25">
      <c r="B99" s="12">
        <v>44725</v>
      </c>
      <c r="C99" s="18">
        <v>1245.599976</v>
      </c>
      <c r="D99">
        <f t="shared" si="10"/>
        <v>-5.4242893825948491E-2</v>
      </c>
    </row>
    <row r="100" spans="2:4" x14ac:dyDescent="0.25">
      <c r="B100" s="12">
        <v>44718</v>
      </c>
      <c r="C100" s="18">
        <v>1317.040039</v>
      </c>
      <c r="D100">
        <f t="shared" si="10"/>
        <v>-4.2194535155209545E-2</v>
      </c>
    </row>
    <row r="101" spans="2:4" x14ac:dyDescent="0.25">
      <c r="B101" s="12">
        <v>44711</v>
      </c>
      <c r="C101" s="18">
        <v>1375.0600589999999</v>
      </c>
      <c r="D101">
        <f t="shared" si="10"/>
        <v>-1.9509122902981013E-2</v>
      </c>
    </row>
    <row r="102" spans="2:4" x14ac:dyDescent="0.25">
      <c r="B102" s="12">
        <v>44704</v>
      </c>
      <c r="C102" s="18">
        <v>1402.420044</v>
      </c>
      <c r="D102">
        <f t="shared" si="10"/>
        <v>8.3694632029285954E-2</v>
      </c>
    </row>
    <row r="103" spans="2:4" x14ac:dyDescent="0.25">
      <c r="B103" s="12">
        <v>44697</v>
      </c>
      <c r="C103" s="18">
        <v>1294.1099850000001</v>
      </c>
      <c r="D103">
        <f t="shared" si="10"/>
        <v>-1.8334529438585601E-2</v>
      </c>
    </row>
    <row r="104" spans="2:4" x14ac:dyDescent="0.25">
      <c r="B104" s="12">
        <v>44690</v>
      </c>
      <c r="C104" s="18">
        <v>1318.280029</v>
      </c>
      <c r="D104">
        <f t="shared" si="10"/>
        <v>-2.6762049732306115E-2</v>
      </c>
    </row>
    <row r="105" spans="2:4" x14ac:dyDescent="0.25">
      <c r="B105" s="12">
        <v>44683</v>
      </c>
      <c r="C105" s="18">
        <v>1354.530029</v>
      </c>
      <c r="D105">
        <f t="shared" si="10"/>
        <v>-6.9441647860089439E-2</v>
      </c>
    </row>
    <row r="106" spans="2:4" x14ac:dyDescent="0.25">
      <c r="B106" s="12">
        <v>44676</v>
      </c>
      <c r="C106" s="18">
        <v>1455.6099850000001</v>
      </c>
      <c r="D106">
        <f t="shared" si="10"/>
        <v>-1.7044259316650656E-2</v>
      </c>
    </row>
    <row r="107" spans="2:4" x14ac:dyDescent="0.25">
      <c r="B107" s="12">
        <v>44669</v>
      </c>
      <c r="C107" s="18">
        <v>1480.849976</v>
      </c>
      <c r="D107">
        <f t="shared" si="10"/>
        <v>-7.6298873259136313E-2</v>
      </c>
    </row>
    <row r="108" spans="2:4" x14ac:dyDescent="0.25">
      <c r="B108" s="12">
        <v>44662</v>
      </c>
      <c r="C108" s="18">
        <v>1603.170044</v>
      </c>
      <c r="D108">
        <f t="shared" si="10"/>
        <v>3.8329299013136753E-2</v>
      </c>
    </row>
    <row r="109" spans="2:4" x14ac:dyDescent="0.25">
      <c r="B109" s="12">
        <v>44655</v>
      </c>
      <c r="C109" s="18">
        <v>1543.98999</v>
      </c>
      <c r="D109">
        <f t="shared" si="10"/>
        <v>-3.1398238297325465E-2</v>
      </c>
    </row>
    <row r="110" spans="2:4" x14ac:dyDescent="0.25">
      <c r="B110" s="12">
        <v>44648</v>
      </c>
      <c r="C110" s="18">
        <v>1594.040039</v>
      </c>
      <c r="D110">
        <f t="shared" si="10"/>
        <v>2.4203784524900129E-2</v>
      </c>
    </row>
    <row r="111" spans="2:4" x14ac:dyDescent="0.25">
      <c r="B111" s="12">
        <v>44641</v>
      </c>
      <c r="C111" s="18">
        <v>1556.369995</v>
      </c>
      <c r="D111">
        <f t="shared" si="10"/>
        <v>-1.9751459879846833E-2</v>
      </c>
    </row>
    <row r="112" spans="2:4" x14ac:dyDescent="0.25">
      <c r="B112" s="12">
        <v>44634</v>
      </c>
      <c r="C112" s="18">
        <v>1587.7299800000001</v>
      </c>
      <c r="D112">
        <f t="shared" si="10"/>
        <v>7.6127953187012265E-2</v>
      </c>
    </row>
    <row r="113" spans="2:4" x14ac:dyDescent="0.25">
      <c r="B113" s="12">
        <v>44627</v>
      </c>
      <c r="C113" s="18">
        <v>1475.410034</v>
      </c>
      <c r="D113">
        <f t="shared" si="10"/>
        <v>2.2970577373223833E-2</v>
      </c>
    </row>
    <row r="114" spans="2:4" x14ac:dyDescent="0.25">
      <c r="B114" s="12">
        <v>44620</v>
      </c>
      <c r="C114" s="18">
        <v>1442.280029</v>
      </c>
      <c r="D114">
        <f t="shared" si="10"/>
        <v>-3.6553086840347304E-2</v>
      </c>
    </row>
    <row r="115" spans="2:4" x14ac:dyDescent="0.25">
      <c r="B115" s="12">
        <v>44613</v>
      </c>
      <c r="C115" s="18">
        <v>1497</v>
      </c>
      <c r="D115">
        <f t="shared" si="10"/>
        <v>-1.7278015737345331E-2</v>
      </c>
    </row>
    <row r="116" spans="2:4" x14ac:dyDescent="0.25">
      <c r="B116" s="12">
        <v>44606</v>
      </c>
      <c r="C116" s="18">
        <v>1523.3199460000001</v>
      </c>
      <c r="D116">
        <f t="shared" si="10"/>
        <v>-2.4438375444301275E-2</v>
      </c>
    </row>
    <row r="117" spans="2:4" x14ac:dyDescent="0.25">
      <c r="B117" s="12">
        <v>44599</v>
      </c>
      <c r="C117" s="18">
        <v>1561.4799800000001</v>
      </c>
      <c r="D117">
        <f t="shared" si="10"/>
        <v>5.2607481329774997E-2</v>
      </c>
    </row>
    <row r="118" spans="2:4" x14ac:dyDescent="0.25">
      <c r="B118" s="12">
        <v>44592</v>
      </c>
      <c r="C118" s="18">
        <v>1483.4399410000001</v>
      </c>
      <c r="D118">
        <f t="shared" si="10"/>
        <v>5.207012663550703E-2</v>
      </c>
    </row>
    <row r="119" spans="2:4" x14ac:dyDescent="0.25">
      <c r="B119" s="12">
        <v>44585</v>
      </c>
      <c r="C119" s="18">
        <v>1410.0200199999999</v>
      </c>
      <c r="D119">
        <f t="shared" si="10"/>
        <v>2.2939636861178725E-2</v>
      </c>
    </row>
    <row r="120" spans="2:4" x14ac:dyDescent="0.25">
      <c r="B120" s="12">
        <v>44578</v>
      </c>
      <c r="C120" s="18">
        <v>1378.400024</v>
      </c>
      <c r="D120">
        <f t="shared" si="10"/>
        <v>-7.9919620193442342E-2</v>
      </c>
    </row>
    <row r="121" spans="2:4" x14ac:dyDescent="0.25">
      <c r="B121" s="12">
        <v>44571</v>
      </c>
      <c r="C121" s="18">
        <v>1498.130005</v>
      </c>
      <c r="D121">
        <f t="shared" si="10"/>
        <v>-6.2385421495209092E-2</v>
      </c>
    </row>
    <row r="122" spans="2:4" x14ac:dyDescent="0.25">
      <c r="B122" s="12">
        <v>44564</v>
      </c>
      <c r="C122" s="18">
        <v>1597.8100589999999</v>
      </c>
      <c r="D122">
        <f t="shared" si="10"/>
        <v>-8.6051732303732309E-2</v>
      </c>
    </row>
    <row r="123" spans="2:4" x14ac:dyDescent="0.25">
      <c r="B123" s="12">
        <v>44557</v>
      </c>
      <c r="C123" s="18">
        <v>1748.25</v>
      </c>
      <c r="D123">
        <f t="shared" si="10"/>
        <v>-2.4020769466559511E-4</v>
      </c>
    </row>
    <row r="124" spans="2:4" x14ac:dyDescent="0.25">
      <c r="B124" s="12">
        <v>44550</v>
      </c>
      <c r="C124" s="18">
        <v>1748.670044</v>
      </c>
      <c r="D124">
        <f t="shared" si="10"/>
        <v>3.8501329882319579E-2</v>
      </c>
    </row>
    <row r="125" spans="2:4" x14ac:dyDescent="0.25">
      <c r="B125" s="12">
        <v>44543</v>
      </c>
      <c r="C125" s="18">
        <v>1683.839966</v>
      </c>
      <c r="D125">
        <f t="shared" si="10"/>
        <v>-2.1819482674760304E-2</v>
      </c>
    </row>
    <row r="126" spans="2:4" x14ac:dyDescent="0.25">
      <c r="B126" s="12">
        <v>44536</v>
      </c>
      <c r="C126" s="18">
        <v>1721.400024</v>
      </c>
      <c r="D126">
        <f t="shared" si="10"/>
        <v>8.1213522987955811E-2</v>
      </c>
    </row>
    <row r="127" spans="2:4" x14ac:dyDescent="0.25">
      <c r="B127" s="12">
        <v>44529</v>
      </c>
      <c r="C127" s="18">
        <v>1592.099976</v>
      </c>
      <c r="D127">
        <f t="shared" si="10"/>
        <v>-5.6186586312640507E-2</v>
      </c>
    </row>
    <row r="128" spans="2:4" x14ac:dyDescent="0.25">
      <c r="B128" s="12">
        <v>44522</v>
      </c>
      <c r="C128" s="18">
        <v>1686.880005</v>
      </c>
      <c r="D128">
        <f t="shared" si="10"/>
        <v>-3.8760053604056544E-2</v>
      </c>
    </row>
    <row r="129" spans="2:4" x14ac:dyDescent="0.25">
      <c r="B129" s="12">
        <v>44515</v>
      </c>
      <c r="C129" s="18">
        <v>1754.900024</v>
      </c>
      <c r="D129">
        <f t="shared" si="10"/>
        <v>-5.8024678475577018E-2</v>
      </c>
    </row>
    <row r="130" spans="2:4" x14ac:dyDescent="0.25">
      <c r="B130" s="12">
        <v>44508</v>
      </c>
      <c r="C130" s="18">
        <v>1863</v>
      </c>
      <c r="D130">
        <f t="shared" si="10"/>
        <v>3.8258993461819601E-2</v>
      </c>
    </row>
    <row r="131" spans="2:4" x14ac:dyDescent="0.25">
      <c r="B131" s="12">
        <v>44501</v>
      </c>
      <c r="C131" s="18">
        <v>1794.349976</v>
      </c>
      <c r="D131">
        <f t="shared" ref="D131:D194" si="11">C131/C132-1</f>
        <v>8.6114043890599401E-3</v>
      </c>
    </row>
    <row r="132" spans="2:4" x14ac:dyDescent="0.25">
      <c r="B132" s="12">
        <v>44494</v>
      </c>
      <c r="C132" s="18">
        <v>1779.030029</v>
      </c>
      <c r="D132">
        <f t="shared" si="11"/>
        <v>-7.3540111297261124E-3</v>
      </c>
    </row>
    <row r="133" spans="2:4" x14ac:dyDescent="0.25">
      <c r="B133" s="12">
        <v>44487</v>
      </c>
      <c r="C133" s="18">
        <v>1792.209961</v>
      </c>
      <c r="D133">
        <f t="shared" si="11"/>
        <v>-2.1147772912137652E-2</v>
      </c>
    </row>
    <row r="134" spans="2:4" x14ac:dyDescent="0.25">
      <c r="B134" s="12">
        <v>44480</v>
      </c>
      <c r="C134" s="18">
        <v>1830.9300539999999</v>
      </c>
      <c r="D134">
        <f t="shared" si="11"/>
        <v>7.3283427742611984E-3</v>
      </c>
    </row>
    <row r="135" spans="2:4" x14ac:dyDescent="0.25">
      <c r="B135" s="12">
        <v>44473</v>
      </c>
      <c r="C135" s="18">
        <v>1817.6099850000001</v>
      </c>
      <c r="D135">
        <f t="shared" si="11"/>
        <v>-6.010057499858501E-3</v>
      </c>
    </row>
    <row r="136" spans="2:4" x14ac:dyDescent="0.25">
      <c r="B136" s="12">
        <v>44466</v>
      </c>
      <c r="C136" s="18">
        <v>1828.599976</v>
      </c>
      <c r="D136">
        <f t="shared" si="11"/>
        <v>-5.6070036767135956E-2</v>
      </c>
    </row>
    <row r="137" spans="2:4" x14ac:dyDescent="0.25">
      <c r="B137" s="12">
        <v>44459</v>
      </c>
      <c r="C137" s="18">
        <v>1937.219971</v>
      </c>
      <c r="D137">
        <f t="shared" si="11"/>
        <v>1.4771951422489549E-2</v>
      </c>
    </row>
    <row r="138" spans="2:4" x14ac:dyDescent="0.25">
      <c r="B138" s="12">
        <v>44452</v>
      </c>
      <c r="C138" s="18">
        <v>1909.0200199999999</v>
      </c>
      <c r="D138">
        <f t="shared" si="11"/>
        <v>4.202979899377457E-3</v>
      </c>
    </row>
    <row r="139" spans="2:4" x14ac:dyDescent="0.25">
      <c r="B139" s="12">
        <v>44445</v>
      </c>
      <c r="C139" s="18">
        <v>1901.030029</v>
      </c>
      <c r="D139">
        <f t="shared" si="11"/>
        <v>-9.8853552331219507E-3</v>
      </c>
    </row>
    <row r="140" spans="2:4" x14ac:dyDescent="0.25">
      <c r="B140" s="12">
        <v>44438</v>
      </c>
      <c r="C140" s="18">
        <v>1920.01001</v>
      </c>
      <c r="D140">
        <f t="shared" si="11"/>
        <v>5.5241617919610242E-4</v>
      </c>
    </row>
    <row r="141" spans="2:4" x14ac:dyDescent="0.25">
      <c r="B141" s="12">
        <v>44431</v>
      </c>
      <c r="C141" s="18">
        <v>1918.9499510000001</v>
      </c>
      <c r="D141">
        <f t="shared" si="11"/>
        <v>1.4490791331327468E-2</v>
      </c>
    </row>
    <row r="142" spans="2:4" x14ac:dyDescent="0.25">
      <c r="B142" s="12">
        <v>44424</v>
      </c>
      <c r="C142" s="18">
        <v>1891.540039</v>
      </c>
      <c r="D142">
        <f t="shared" si="11"/>
        <v>1.9758237764533337E-3</v>
      </c>
    </row>
    <row r="143" spans="2:4" x14ac:dyDescent="0.25">
      <c r="B143" s="12">
        <v>44417</v>
      </c>
      <c r="C143" s="18">
        <v>1887.8100589999999</v>
      </c>
      <c r="D143">
        <f t="shared" si="11"/>
        <v>3.4975226749645039E-4</v>
      </c>
    </row>
    <row r="144" spans="2:4" x14ac:dyDescent="0.25">
      <c r="B144" s="12">
        <v>44410</v>
      </c>
      <c r="C144" s="18">
        <v>1887.150024</v>
      </c>
      <c r="D144">
        <f t="shared" si="11"/>
        <v>1.2723824620436197E-2</v>
      </c>
    </row>
    <row r="145" spans="2:4" x14ac:dyDescent="0.25">
      <c r="B145" s="12">
        <v>44403</v>
      </c>
      <c r="C145" s="18">
        <v>1863.4399410000001</v>
      </c>
      <c r="D145">
        <f t="shared" si="11"/>
        <v>1.7761505810463429E-2</v>
      </c>
    </row>
    <row r="146" spans="2:4" x14ac:dyDescent="0.25">
      <c r="B146" s="12">
        <v>44396</v>
      </c>
      <c r="C146" s="18">
        <v>1830.920044</v>
      </c>
      <c r="D146">
        <f t="shared" si="11"/>
        <v>0.1732981664304043</v>
      </c>
    </row>
    <row r="147" spans="2:4" x14ac:dyDescent="0.25">
      <c r="B147" s="12">
        <v>44389</v>
      </c>
      <c r="C147" s="18">
        <v>1560.48999</v>
      </c>
      <c r="D147">
        <f t="shared" si="11"/>
        <v>-1.9946622703721162E-2</v>
      </c>
    </row>
    <row r="148" spans="2:4" x14ac:dyDescent="0.25">
      <c r="B148" s="12">
        <v>44382</v>
      </c>
      <c r="C148" s="18">
        <v>1592.25</v>
      </c>
      <c r="D148">
        <f t="shared" si="11"/>
        <v>1.6522280867618422E-2</v>
      </c>
    </row>
    <row r="149" spans="2:4" x14ac:dyDescent="0.25">
      <c r="B149" s="12">
        <v>44375</v>
      </c>
      <c r="C149" s="18">
        <v>1566.369995</v>
      </c>
      <c r="D149">
        <f t="shared" si="11"/>
        <v>3.1354729218107114E-2</v>
      </c>
    </row>
    <row r="150" spans="2:4" x14ac:dyDescent="0.25">
      <c r="B150" s="12">
        <v>44368</v>
      </c>
      <c r="C150" s="18">
        <v>1518.75</v>
      </c>
      <c r="D150">
        <f t="shared" si="11"/>
        <v>8.5108203292626694E-2</v>
      </c>
    </row>
    <row r="151" spans="2:4" x14ac:dyDescent="0.25">
      <c r="B151" s="12">
        <v>44361</v>
      </c>
      <c r="C151" s="18">
        <v>1399.630005</v>
      </c>
      <c r="D151">
        <f t="shared" si="11"/>
        <v>2.4019574790050457E-2</v>
      </c>
    </row>
    <row r="152" spans="2:4" x14ac:dyDescent="0.25">
      <c r="B152" s="12">
        <v>44354</v>
      </c>
      <c r="C152" s="18">
        <v>1366.8000489999999</v>
      </c>
      <c r="D152">
        <f t="shared" si="11"/>
        <v>3.0505062078480583E-2</v>
      </c>
    </row>
    <row r="153" spans="2:4" x14ac:dyDescent="0.25">
      <c r="B153" s="12">
        <v>44347</v>
      </c>
      <c r="C153" s="18">
        <v>1326.339966</v>
      </c>
      <c r="D153">
        <f t="shared" si="11"/>
        <v>-3.3265801735678391E-2</v>
      </c>
    </row>
    <row r="154" spans="2:4" x14ac:dyDescent="0.25">
      <c r="B154" s="12">
        <v>44340</v>
      </c>
      <c r="C154" s="18">
        <v>1371.9799800000001</v>
      </c>
      <c r="D154">
        <f t="shared" si="11"/>
        <v>3.156389473684218E-2</v>
      </c>
    </row>
    <row r="155" spans="2:4" x14ac:dyDescent="0.25">
      <c r="B155" s="12">
        <v>44333</v>
      </c>
      <c r="C155" s="18">
        <v>1330</v>
      </c>
      <c r="D155">
        <f t="shared" si="11"/>
        <v>-1.9325887402179331E-2</v>
      </c>
    </row>
    <row r="156" spans="2:4" x14ac:dyDescent="0.25">
      <c r="B156" s="12">
        <v>44326</v>
      </c>
      <c r="C156" s="18">
        <v>1356.209961</v>
      </c>
      <c r="D156">
        <f t="shared" si="11"/>
        <v>-4.8974499912520231E-2</v>
      </c>
    </row>
    <row r="157" spans="2:4" x14ac:dyDescent="0.25">
      <c r="B157" s="12">
        <v>44319</v>
      </c>
      <c r="C157" s="18">
        <v>1426.0500489999999</v>
      </c>
      <c r="D157">
        <f t="shared" si="11"/>
        <v>-4.4221616668279617E-2</v>
      </c>
    </row>
    <row r="158" spans="2:4" x14ac:dyDescent="0.25">
      <c r="B158" s="12">
        <v>44312</v>
      </c>
      <c r="C158" s="18">
        <v>1492.030029</v>
      </c>
      <c r="D158">
        <f t="shared" si="11"/>
        <v>1.6002396638768346E-2</v>
      </c>
    </row>
    <row r="159" spans="2:4" x14ac:dyDescent="0.25">
      <c r="B159" s="12">
        <v>44305</v>
      </c>
      <c r="C159" s="18">
        <v>1468.530029</v>
      </c>
      <c r="D159">
        <f t="shared" si="11"/>
        <v>-4.3327866576905572E-2</v>
      </c>
    </row>
    <row r="160" spans="2:4" x14ac:dyDescent="0.25">
      <c r="B160" s="12">
        <v>44298</v>
      </c>
      <c r="C160" s="18">
        <v>1535.040039</v>
      </c>
      <c r="D160">
        <f t="shared" si="11"/>
        <v>2.3638158676209109E-3</v>
      </c>
    </row>
    <row r="161" spans="2:4" x14ac:dyDescent="0.25">
      <c r="B161" s="12">
        <v>44291</v>
      </c>
      <c r="C161" s="18">
        <v>1531.420044</v>
      </c>
      <c r="D161">
        <f t="shared" si="11"/>
        <v>6.4624727500496526E-2</v>
      </c>
    </row>
    <row r="162" spans="2:4" x14ac:dyDescent="0.25">
      <c r="B162" s="12">
        <v>44284</v>
      </c>
      <c r="C162" s="18">
        <v>1438.459961</v>
      </c>
      <c r="D162">
        <f t="shared" si="11"/>
        <v>-4.8565314616118016E-3</v>
      </c>
    </row>
    <row r="163" spans="2:4" x14ac:dyDescent="0.25">
      <c r="B163" s="12">
        <v>44277</v>
      </c>
      <c r="C163" s="18">
        <v>1445.4799800000001</v>
      </c>
      <c r="D163">
        <f t="shared" si="11"/>
        <v>1.7084175230174914E-2</v>
      </c>
    </row>
    <row r="164" spans="2:4" x14ac:dyDescent="0.25">
      <c r="B164" s="12">
        <v>44270</v>
      </c>
      <c r="C164" s="18">
        <v>1421.1999510000001</v>
      </c>
      <c r="D164">
        <f t="shared" si="11"/>
        <v>-2.2047314428775056E-2</v>
      </c>
    </row>
    <row r="165" spans="2:4" x14ac:dyDescent="0.25">
      <c r="B165" s="12">
        <v>44263</v>
      </c>
      <c r="C165" s="18">
        <v>1453.23999</v>
      </c>
      <c r="D165">
        <f t="shared" si="11"/>
        <v>9.0791694213709473E-2</v>
      </c>
    </row>
    <row r="166" spans="2:4" x14ac:dyDescent="0.25">
      <c r="B166" s="12">
        <v>44256</v>
      </c>
      <c r="C166" s="18">
        <v>1332.280029</v>
      </c>
      <c r="D166">
        <f t="shared" si="11"/>
        <v>-7.6088745492371657E-2</v>
      </c>
    </row>
    <row r="167" spans="2:4" x14ac:dyDescent="0.25">
      <c r="B167" s="12">
        <v>44249</v>
      </c>
      <c r="C167" s="18">
        <v>1442</v>
      </c>
      <c r="D167">
        <f t="shared" si="11"/>
        <v>-2.1105273077394626E-2</v>
      </c>
    </row>
    <row r="168" spans="2:4" x14ac:dyDescent="0.25">
      <c r="B168" s="12">
        <v>44242</v>
      </c>
      <c r="C168" s="18">
        <v>1473.089966</v>
      </c>
      <c r="D168">
        <f t="shared" si="11"/>
        <v>-3.5746538424808794E-2</v>
      </c>
    </row>
    <row r="169" spans="2:4" x14ac:dyDescent="0.25">
      <c r="B169" s="12">
        <v>44235</v>
      </c>
      <c r="C169" s="18">
        <v>1527.6999510000001</v>
      </c>
      <c r="D169">
        <f t="shared" si="11"/>
        <v>1.3816591852647164E-2</v>
      </c>
    </row>
    <row r="170" spans="2:4" x14ac:dyDescent="0.25">
      <c r="B170" s="12">
        <v>44228</v>
      </c>
      <c r="C170" s="18">
        <v>1506.880005</v>
      </c>
      <c r="D170">
        <f t="shared" si="11"/>
        <v>1.816216554054062E-2</v>
      </c>
    </row>
    <row r="171" spans="2:4" x14ac:dyDescent="0.25">
      <c r="B171" s="12">
        <v>44221</v>
      </c>
      <c r="C171" s="18">
        <v>1480</v>
      </c>
      <c r="D171">
        <f t="shared" si="11"/>
        <v>-9.490190932504583E-3</v>
      </c>
    </row>
    <row r="172" spans="2:4" x14ac:dyDescent="0.25">
      <c r="B172" s="12">
        <v>44214</v>
      </c>
      <c r="C172" s="18">
        <v>1494.1800539999999</v>
      </c>
      <c r="D172">
        <f t="shared" si="11"/>
        <v>6.2913529265109513E-2</v>
      </c>
    </row>
    <row r="173" spans="2:4" x14ac:dyDescent="0.25">
      <c r="B173" s="12">
        <v>44207</v>
      </c>
      <c r="C173" s="18">
        <v>1405.73999</v>
      </c>
      <c r="D173">
        <f t="shared" si="11"/>
        <v>2.353076879461069E-3</v>
      </c>
    </row>
    <row r="174" spans="2:4" x14ac:dyDescent="0.25">
      <c r="B174" s="12">
        <v>44200</v>
      </c>
      <c r="C174" s="18">
        <v>1402.4399410000001</v>
      </c>
      <c r="D174">
        <f t="shared" si="11"/>
        <v>1.1343381415286569E-2</v>
      </c>
    </row>
    <row r="175" spans="2:4" x14ac:dyDescent="0.25">
      <c r="B175" s="12">
        <v>44193</v>
      </c>
      <c r="C175" s="18">
        <v>1386.709961</v>
      </c>
      <c r="D175">
        <f t="shared" si="11"/>
        <v>-1.8293219428432428E-2</v>
      </c>
    </row>
    <row r="176" spans="2:4" x14ac:dyDescent="0.25">
      <c r="B176" s="12">
        <v>44186</v>
      </c>
      <c r="C176" s="18">
        <v>1412.5500489999999</v>
      </c>
      <c r="D176">
        <f t="shared" si="11"/>
        <v>-4.2436377684264004E-3</v>
      </c>
    </row>
    <row r="177" spans="2:4" x14ac:dyDescent="0.25">
      <c r="B177" s="12">
        <v>44179</v>
      </c>
      <c r="C177" s="18">
        <v>1418.5699460000001</v>
      </c>
      <c r="D177">
        <f t="shared" si="11"/>
        <v>9.1207650769230764E-2</v>
      </c>
    </row>
    <row r="178" spans="2:4" x14ac:dyDescent="0.25">
      <c r="B178" s="12">
        <v>44172</v>
      </c>
      <c r="C178" s="18">
        <v>1300</v>
      </c>
      <c r="D178">
        <f t="shared" si="11"/>
        <v>-2.5939964281742944E-2</v>
      </c>
    </row>
    <row r="179" spans="2:4" x14ac:dyDescent="0.25">
      <c r="B179" s="12">
        <v>44165</v>
      </c>
      <c r="C179" s="18">
        <v>1334.619995</v>
      </c>
      <c r="D179">
        <f t="shared" si="11"/>
        <v>2.8394842254099828E-2</v>
      </c>
    </row>
    <row r="180" spans="2:4" x14ac:dyDescent="0.25">
      <c r="B180" s="12">
        <v>44158</v>
      </c>
      <c r="C180" s="18">
        <v>1297.7700199999999</v>
      </c>
      <c r="D180">
        <f t="shared" si="11"/>
        <v>4.0230503703819753E-3</v>
      </c>
    </row>
    <row r="181" spans="2:4" x14ac:dyDescent="0.25">
      <c r="B181" s="12">
        <v>44151</v>
      </c>
      <c r="C181" s="18">
        <v>1292.5699460000001</v>
      </c>
      <c r="D181">
        <f t="shared" si="11"/>
        <v>3.2874303976081487E-2</v>
      </c>
    </row>
    <row r="182" spans="2:4" x14ac:dyDescent="0.25">
      <c r="B182" s="12">
        <v>44144</v>
      </c>
      <c r="C182" s="18">
        <v>1251.4300539999999</v>
      </c>
      <c r="D182">
        <f t="shared" si="11"/>
        <v>-5.6357772774424109E-2</v>
      </c>
    </row>
    <row r="183" spans="2:4" x14ac:dyDescent="0.25">
      <c r="B183" s="12">
        <v>44137</v>
      </c>
      <c r="C183" s="18">
        <v>1326.170044</v>
      </c>
      <c r="D183">
        <f t="shared" si="11"/>
        <v>0.10378039257882588</v>
      </c>
    </row>
    <row r="184" spans="2:4" x14ac:dyDescent="0.25">
      <c r="B184" s="12">
        <v>44130</v>
      </c>
      <c r="C184" s="18">
        <v>1201.4799800000001</v>
      </c>
      <c r="D184">
        <f t="shared" si="11"/>
        <v>-0.10275710228015689</v>
      </c>
    </row>
    <row r="185" spans="2:4" x14ac:dyDescent="0.25">
      <c r="B185" s="12">
        <v>44123</v>
      </c>
      <c r="C185" s="18">
        <v>1339.079956</v>
      </c>
      <c r="D185">
        <f t="shared" si="11"/>
        <v>-4.4794128135905442E-4</v>
      </c>
    </row>
    <row r="186" spans="2:4" x14ac:dyDescent="0.25">
      <c r="B186" s="12">
        <v>44116</v>
      </c>
      <c r="C186" s="18">
        <v>1339.6800539999999</v>
      </c>
      <c r="D186">
        <f t="shared" si="11"/>
        <v>4.5000401290184788E-2</v>
      </c>
    </row>
    <row r="187" spans="2:4" x14ac:dyDescent="0.25">
      <c r="B187" s="12">
        <v>44109</v>
      </c>
      <c r="C187" s="18">
        <v>1281.98999</v>
      </c>
      <c r="D187">
        <f t="shared" si="11"/>
        <v>2.1668743973726201E-2</v>
      </c>
    </row>
    <row r="188" spans="2:4" x14ac:dyDescent="0.25">
      <c r="B188" s="12">
        <v>44102</v>
      </c>
      <c r="C188" s="18">
        <v>1254.8000489999999</v>
      </c>
      <c r="D188">
        <f t="shared" si="11"/>
        <v>8.2764556046603932E-3</v>
      </c>
    </row>
    <row r="189" spans="2:4" x14ac:dyDescent="0.25">
      <c r="B189" s="12">
        <v>44095</v>
      </c>
      <c r="C189" s="18">
        <v>1244.5</v>
      </c>
      <c r="D189">
        <f t="shared" si="11"/>
        <v>2.3875358276160163E-2</v>
      </c>
    </row>
    <row r="190" spans="2:4" x14ac:dyDescent="0.25">
      <c r="B190" s="12">
        <v>44088</v>
      </c>
      <c r="C190" s="18">
        <v>1215.4799800000001</v>
      </c>
      <c r="D190">
        <f t="shared" si="11"/>
        <v>-6.3192207012550572E-2</v>
      </c>
    </row>
    <row r="191" spans="2:4" x14ac:dyDescent="0.25">
      <c r="B191" s="12">
        <v>44081</v>
      </c>
      <c r="C191" s="18">
        <v>1297.469971</v>
      </c>
      <c r="D191">
        <f t="shared" si="11"/>
        <v>-1.2376979476406591E-2</v>
      </c>
    </row>
    <row r="192" spans="2:4" x14ac:dyDescent="0.25">
      <c r="B192" s="12">
        <v>44074</v>
      </c>
      <c r="C192" s="18">
        <v>1313.7299800000001</v>
      </c>
      <c r="D192">
        <f t="shared" si="11"/>
        <v>9.3890710836714852E-3</v>
      </c>
    </row>
    <row r="193" spans="2:4" x14ac:dyDescent="0.25">
      <c r="B193" s="12">
        <v>44067</v>
      </c>
      <c r="C193" s="18">
        <v>1301.51001</v>
      </c>
      <c r="D193">
        <f t="shared" si="11"/>
        <v>3.8516182363443452E-2</v>
      </c>
    </row>
    <row r="194" spans="2:4" x14ac:dyDescent="0.25">
      <c r="B194" s="12">
        <v>44060</v>
      </c>
      <c r="C194" s="18">
        <v>1253.23999</v>
      </c>
      <c r="D194">
        <f t="shared" si="11"/>
        <v>5.6222732985715229E-2</v>
      </c>
    </row>
    <row r="195" spans="2:4" x14ac:dyDescent="0.25">
      <c r="B195" s="12">
        <v>44053</v>
      </c>
      <c r="C195" s="18">
        <v>1186.530029</v>
      </c>
      <c r="D195">
        <f t="shared" ref="D195:D258" si="12">C195/C196-1</f>
        <v>5.0058732064757194E-3</v>
      </c>
    </row>
    <row r="196" spans="2:4" x14ac:dyDescent="0.25">
      <c r="B196" s="12">
        <v>44046</v>
      </c>
      <c r="C196" s="18">
        <v>1180.619995</v>
      </c>
      <c r="D196">
        <f t="shared" si="12"/>
        <v>2.2040202440037016E-2</v>
      </c>
    </row>
    <row r="197" spans="2:4" x14ac:dyDescent="0.25">
      <c r="B197" s="12">
        <v>44039</v>
      </c>
      <c r="C197" s="18">
        <v>1155.160034</v>
      </c>
      <c r="D197">
        <f t="shared" si="12"/>
        <v>2.2030350343900107E-2</v>
      </c>
    </row>
    <row r="198" spans="2:4" x14ac:dyDescent="0.25">
      <c r="B198" s="12">
        <v>44032</v>
      </c>
      <c r="C198" s="18">
        <v>1130.26001</v>
      </c>
      <c r="D198">
        <f t="shared" si="12"/>
        <v>-5.2454288360682666E-3</v>
      </c>
    </row>
    <row r="199" spans="2:4" x14ac:dyDescent="0.25">
      <c r="B199" s="12">
        <v>44025</v>
      </c>
      <c r="C199" s="18">
        <v>1136.219971</v>
      </c>
      <c r="D199">
        <f t="shared" si="12"/>
        <v>1.626053751729728E-2</v>
      </c>
    </row>
    <row r="200" spans="2:4" x14ac:dyDescent="0.25">
      <c r="B200" s="12">
        <v>44018</v>
      </c>
      <c r="C200" s="18">
        <v>1118.040039</v>
      </c>
      <c r="D200">
        <f t="shared" si="12"/>
        <v>5.8299106305699455E-2</v>
      </c>
    </row>
    <row r="201" spans="2:4" x14ac:dyDescent="0.25">
      <c r="B201" s="12">
        <v>44011</v>
      </c>
      <c r="C201" s="18">
        <v>1056.4499510000001</v>
      </c>
      <c r="D201">
        <f t="shared" si="12"/>
        <v>2.25523171453752E-2</v>
      </c>
    </row>
    <row r="202" spans="2:4" x14ac:dyDescent="0.25">
      <c r="B202" s="12">
        <v>44004</v>
      </c>
      <c r="C202" s="18">
        <v>1033.150024</v>
      </c>
      <c r="D202">
        <f t="shared" si="12"/>
        <v>2.2080870793927065E-2</v>
      </c>
    </row>
    <row r="203" spans="2:4" x14ac:dyDescent="0.25">
      <c r="B203" s="12">
        <v>43997</v>
      </c>
      <c r="C203" s="18">
        <v>1010.830017</v>
      </c>
      <c r="D203">
        <f t="shared" si="12"/>
        <v>1.9156508347538681E-2</v>
      </c>
    </row>
    <row r="204" spans="2:4" x14ac:dyDescent="0.25">
      <c r="B204" s="12">
        <v>43990</v>
      </c>
      <c r="C204" s="18">
        <v>991.830017</v>
      </c>
      <c r="D204">
        <f t="shared" si="12"/>
        <v>-5.8502407572754489E-2</v>
      </c>
    </row>
    <row r="205" spans="2:4" x14ac:dyDescent="0.25">
      <c r="B205" s="12">
        <v>43983</v>
      </c>
      <c r="C205" s="18">
        <v>1053.459961</v>
      </c>
      <c r="D205">
        <f t="shared" si="12"/>
        <v>4.9357003449152836E-2</v>
      </c>
    </row>
    <row r="206" spans="2:4" x14ac:dyDescent="0.25">
      <c r="B206" s="12">
        <v>43976</v>
      </c>
      <c r="C206" s="18">
        <v>1003.909973</v>
      </c>
      <c r="D206">
        <f t="shared" si="12"/>
        <v>-4.9057478832827961E-2</v>
      </c>
    </row>
    <row r="207" spans="2:4" x14ac:dyDescent="0.25">
      <c r="B207" s="12">
        <v>43969</v>
      </c>
      <c r="C207" s="18">
        <v>1055.6999510000001</v>
      </c>
      <c r="D207">
        <f t="shared" si="12"/>
        <v>8.6390482119886869E-2</v>
      </c>
    </row>
    <row r="208" spans="2:4" x14ac:dyDescent="0.25">
      <c r="B208" s="12">
        <v>43962</v>
      </c>
      <c r="C208" s="18">
        <v>971.75</v>
      </c>
      <c r="D208">
        <f t="shared" si="12"/>
        <v>4.9598719156672244E-2</v>
      </c>
    </row>
    <row r="209" spans="2:4" x14ac:dyDescent="0.25">
      <c r="B209" s="12">
        <v>43955</v>
      </c>
      <c r="C209" s="18">
        <v>925.830017</v>
      </c>
      <c r="D209">
        <f t="shared" si="12"/>
        <v>5.8188217196086134E-2</v>
      </c>
    </row>
    <row r="210" spans="2:4" x14ac:dyDescent="0.25">
      <c r="B210" s="12">
        <v>43948</v>
      </c>
      <c r="C210" s="18">
        <v>874.919983</v>
      </c>
      <c r="D210">
        <f t="shared" si="12"/>
        <v>-8.5555183157615122E-3</v>
      </c>
    </row>
    <row r="211" spans="2:4" x14ac:dyDescent="0.25">
      <c r="B211" s="12">
        <v>43941</v>
      </c>
      <c r="C211" s="18">
        <v>882.46997099999999</v>
      </c>
      <c r="D211">
        <f t="shared" si="12"/>
        <v>7.5828628967812284E-2</v>
      </c>
    </row>
    <row r="212" spans="2:4" x14ac:dyDescent="0.25">
      <c r="B212" s="12">
        <v>43934</v>
      </c>
      <c r="C212" s="18">
        <v>820.27002000000005</v>
      </c>
      <c r="D212">
        <f t="shared" si="12"/>
        <v>6.3904046692607075E-2</v>
      </c>
    </row>
    <row r="213" spans="2:4" x14ac:dyDescent="0.25">
      <c r="B213" s="12">
        <v>43927</v>
      </c>
      <c r="C213" s="18">
        <v>771</v>
      </c>
      <c r="D213">
        <f t="shared" si="12"/>
        <v>0.26184512099891788</v>
      </c>
    </row>
    <row r="214" spans="2:4" x14ac:dyDescent="0.25">
      <c r="B214" s="12">
        <v>43920</v>
      </c>
      <c r="C214" s="18">
        <v>611.01000999999997</v>
      </c>
      <c r="D214">
        <f t="shared" si="12"/>
        <v>-3.7825012838881067E-2</v>
      </c>
    </row>
    <row r="215" spans="2:4" x14ac:dyDescent="0.25">
      <c r="B215" s="12">
        <v>43913</v>
      </c>
      <c r="C215" s="18">
        <v>635.03002900000001</v>
      </c>
      <c r="D215">
        <f t="shared" si="12"/>
        <v>0.12196118197879868</v>
      </c>
    </row>
    <row r="216" spans="2:4" x14ac:dyDescent="0.25">
      <c r="B216" s="12">
        <v>43906</v>
      </c>
      <c r="C216" s="18">
        <v>566</v>
      </c>
      <c r="D216">
        <f t="shared" si="12"/>
        <v>-0.10210036571404524</v>
      </c>
    </row>
    <row r="217" spans="2:4" x14ac:dyDescent="0.25">
      <c r="B217" s="12">
        <v>43899</v>
      </c>
      <c r="C217" s="18">
        <v>630.35998500000005</v>
      </c>
      <c r="D217">
        <f t="shared" si="12"/>
        <v>-0.12822928281808676</v>
      </c>
    </row>
    <row r="218" spans="2:4" x14ac:dyDescent="0.25">
      <c r="B218" s="12">
        <v>43892</v>
      </c>
      <c r="C218" s="18">
        <v>723.080017</v>
      </c>
      <c r="D218">
        <f t="shared" si="12"/>
        <v>-6.5280900346731729E-2</v>
      </c>
    </row>
    <row r="219" spans="2:4" x14ac:dyDescent="0.25">
      <c r="B219" s="12">
        <v>43885</v>
      </c>
      <c r="C219" s="18">
        <v>773.580017</v>
      </c>
      <c r="D219">
        <f t="shared" si="12"/>
        <v>-0.15928010477840149</v>
      </c>
    </row>
    <row r="220" spans="2:4" x14ac:dyDescent="0.25">
      <c r="B220" s="12">
        <v>43878</v>
      </c>
      <c r="C220" s="18">
        <v>920.14001499999995</v>
      </c>
      <c r="D220">
        <f t="shared" si="12"/>
        <v>-1.9523906068673602E-3</v>
      </c>
    </row>
    <row r="221" spans="2:4" x14ac:dyDescent="0.25">
      <c r="B221" s="12">
        <v>43871</v>
      </c>
      <c r="C221" s="18">
        <v>921.94000200000005</v>
      </c>
      <c r="D221">
        <f t="shared" si="12"/>
        <v>6.6788587323678206E-2</v>
      </c>
    </row>
    <row r="222" spans="2:4" x14ac:dyDescent="0.25">
      <c r="B222" s="12">
        <v>43864</v>
      </c>
      <c r="C222" s="18">
        <v>864.21997099999999</v>
      </c>
      <c r="D222">
        <f t="shared" si="12"/>
        <v>-2.9304986047983261E-3</v>
      </c>
    </row>
    <row r="223" spans="2:4" x14ac:dyDescent="0.25">
      <c r="B223" s="12">
        <v>43857</v>
      </c>
      <c r="C223" s="18">
        <v>866.76000999999997</v>
      </c>
      <c r="D223">
        <f t="shared" si="12"/>
        <v>-3.3919489546827553E-3</v>
      </c>
    </row>
    <row r="224" spans="2:4" x14ac:dyDescent="0.25">
      <c r="B224" s="12">
        <v>43850</v>
      </c>
      <c r="C224" s="18">
        <v>869.71002199999998</v>
      </c>
      <c r="D224">
        <f t="shared" si="12"/>
        <v>-9.6111162891684421E-3</v>
      </c>
    </row>
    <row r="225" spans="2:4" x14ac:dyDescent="0.25">
      <c r="B225" s="12">
        <v>43843</v>
      </c>
      <c r="C225" s="18">
        <v>878.15002400000003</v>
      </c>
      <c r="D225">
        <f t="shared" si="12"/>
        <v>2.3759286900700838E-2</v>
      </c>
    </row>
    <row r="226" spans="2:4" x14ac:dyDescent="0.25">
      <c r="B226" s="12">
        <v>43836</v>
      </c>
      <c r="C226" s="18">
        <v>857.77002000000005</v>
      </c>
      <c r="D226">
        <f t="shared" si="12"/>
        <v>-8.5073745650515731E-3</v>
      </c>
    </row>
    <row r="227" spans="2:4" x14ac:dyDescent="0.25">
      <c r="B227" s="12">
        <v>43829</v>
      </c>
      <c r="C227" s="18">
        <v>865.13000499999998</v>
      </c>
      <c r="D227">
        <f t="shared" si="12"/>
        <v>3.3867550693825299E-2</v>
      </c>
    </row>
    <row r="228" spans="2:4" x14ac:dyDescent="0.25">
      <c r="B228" s="12">
        <v>43822</v>
      </c>
      <c r="C228" s="18">
        <v>836.78997800000002</v>
      </c>
      <c r="D228">
        <f t="shared" si="12"/>
        <v>2.7080499460374607E-3</v>
      </c>
    </row>
    <row r="229" spans="2:4" x14ac:dyDescent="0.25">
      <c r="B229" s="12">
        <v>43815</v>
      </c>
      <c r="C229" s="18">
        <v>834.53002900000001</v>
      </c>
      <c r="D229">
        <f t="shared" si="12"/>
        <v>2.3561327865219361E-2</v>
      </c>
    </row>
    <row r="230" spans="2:4" x14ac:dyDescent="0.25">
      <c r="B230" s="12">
        <v>43808</v>
      </c>
      <c r="C230" s="18">
        <v>815.32000700000003</v>
      </c>
      <c r="D230">
        <f t="shared" si="12"/>
        <v>-8.7053462383362978E-3</v>
      </c>
    </row>
    <row r="231" spans="2:4" x14ac:dyDescent="0.25">
      <c r="B231" s="12">
        <v>43801</v>
      </c>
      <c r="C231" s="18">
        <v>822.47997999999995</v>
      </c>
      <c r="D231">
        <f t="shared" si="12"/>
        <v>1.0517000661967923E-2</v>
      </c>
    </row>
    <row r="232" spans="2:4" x14ac:dyDescent="0.25">
      <c r="B232" s="12">
        <v>43794</v>
      </c>
      <c r="C232" s="18">
        <v>813.919983</v>
      </c>
      <c r="D232">
        <f t="shared" si="12"/>
        <v>5.3468113022121955E-2</v>
      </c>
    </row>
    <row r="233" spans="2:4" x14ac:dyDescent="0.25">
      <c r="B233" s="12">
        <v>43787</v>
      </c>
      <c r="C233" s="18">
        <v>772.60998500000005</v>
      </c>
      <c r="D233">
        <f t="shared" si="12"/>
        <v>2.3785562560901807E-2</v>
      </c>
    </row>
    <row r="234" spans="2:4" x14ac:dyDescent="0.25">
      <c r="B234" s="12">
        <v>43780</v>
      </c>
      <c r="C234" s="18">
        <v>754.65997300000004</v>
      </c>
      <c r="D234">
        <f t="shared" si="12"/>
        <v>3.1491728161420873E-2</v>
      </c>
    </row>
    <row r="235" spans="2:4" x14ac:dyDescent="0.25">
      <c r="B235" s="12">
        <v>43773</v>
      </c>
      <c r="C235" s="18">
        <v>731.61999500000002</v>
      </c>
      <c r="D235">
        <f t="shared" si="12"/>
        <v>-4.815061831992884E-2</v>
      </c>
    </row>
    <row r="236" spans="2:4" x14ac:dyDescent="0.25">
      <c r="B236" s="12">
        <v>43766</v>
      </c>
      <c r="C236" s="18">
        <v>768.63000499999998</v>
      </c>
      <c r="D236">
        <f t="shared" si="12"/>
        <v>-2.4420259842488412E-2</v>
      </c>
    </row>
    <row r="237" spans="2:4" x14ac:dyDescent="0.25">
      <c r="B237" s="12">
        <v>43759</v>
      </c>
      <c r="C237" s="18">
        <v>787.86999500000002</v>
      </c>
      <c r="D237">
        <f t="shared" si="12"/>
        <v>-6.3709162753937343E-2</v>
      </c>
    </row>
    <row r="238" spans="2:4" x14ac:dyDescent="0.25">
      <c r="B238" s="12">
        <v>43752</v>
      </c>
      <c r="C238" s="18">
        <v>841.47997999999995</v>
      </c>
      <c r="D238">
        <f t="shared" si="12"/>
        <v>1.3403991475517296E-2</v>
      </c>
    </row>
    <row r="239" spans="2:4" x14ac:dyDescent="0.25">
      <c r="B239" s="12">
        <v>43745</v>
      </c>
      <c r="C239" s="18">
        <v>830.34997599999997</v>
      </c>
      <c r="D239">
        <f t="shared" si="12"/>
        <v>7.7919035045979079E-3</v>
      </c>
    </row>
    <row r="240" spans="2:4" x14ac:dyDescent="0.25">
      <c r="B240" s="12">
        <v>43738</v>
      </c>
      <c r="C240" s="18">
        <v>823.92999299999997</v>
      </c>
      <c r="D240">
        <f t="shared" si="12"/>
        <v>6.2283696177689585E-3</v>
      </c>
    </row>
    <row r="241" spans="2:4" x14ac:dyDescent="0.25">
      <c r="B241" s="12">
        <v>43731</v>
      </c>
      <c r="C241" s="18">
        <v>818.830017</v>
      </c>
      <c r="D241">
        <f t="shared" si="12"/>
        <v>-1.8965754333591378E-2</v>
      </c>
    </row>
    <row r="242" spans="2:4" x14ac:dyDescent="0.25">
      <c r="B242" s="12">
        <v>43724</v>
      </c>
      <c r="C242" s="18">
        <v>834.65997300000004</v>
      </c>
      <c r="D242">
        <f t="shared" si="12"/>
        <v>5.9401402395122149E-2</v>
      </c>
    </row>
    <row r="243" spans="2:4" x14ac:dyDescent="0.25">
      <c r="B243" s="12">
        <v>43717</v>
      </c>
      <c r="C243" s="18">
        <v>787.85998500000005</v>
      </c>
      <c r="D243">
        <f t="shared" si="12"/>
        <v>-5.7944353350857902E-2</v>
      </c>
    </row>
    <row r="244" spans="2:4" x14ac:dyDescent="0.25">
      <c r="B244" s="12">
        <v>43710</v>
      </c>
      <c r="C244" s="18">
        <v>836.32000700000003</v>
      </c>
      <c r="D244">
        <f t="shared" si="12"/>
        <v>-2.5046826680894529E-3</v>
      </c>
    </row>
    <row r="245" spans="2:4" x14ac:dyDescent="0.25">
      <c r="B245" s="12">
        <v>43703</v>
      </c>
      <c r="C245" s="18">
        <v>838.419983</v>
      </c>
      <c r="D245">
        <f t="shared" si="12"/>
        <v>4.0946539677824356E-2</v>
      </c>
    </row>
    <row r="246" spans="2:4" x14ac:dyDescent="0.25">
      <c r="B246" s="12">
        <v>43696</v>
      </c>
      <c r="C246" s="18">
        <v>805.44000200000005</v>
      </c>
      <c r="D246">
        <f t="shared" si="12"/>
        <v>-1.4390614081390862E-2</v>
      </c>
    </row>
    <row r="247" spans="2:4" x14ac:dyDescent="0.25">
      <c r="B247" s="12">
        <v>43689</v>
      </c>
      <c r="C247" s="18">
        <v>817.20001200000002</v>
      </c>
      <c r="D247">
        <f t="shared" si="12"/>
        <v>-8.5586499505962976E-4</v>
      </c>
    </row>
    <row r="248" spans="2:4" x14ac:dyDescent="0.25">
      <c r="B248" s="12">
        <v>43682</v>
      </c>
      <c r="C248" s="18">
        <v>817.90002400000003</v>
      </c>
      <c r="D248">
        <f t="shared" si="12"/>
        <v>3.2428271905906358E-2</v>
      </c>
    </row>
    <row r="249" spans="2:4" x14ac:dyDescent="0.25">
      <c r="B249" s="12">
        <v>43675</v>
      </c>
      <c r="C249" s="18">
        <v>792.21002199999998</v>
      </c>
      <c r="D249">
        <f t="shared" si="12"/>
        <v>1.5836223472858402E-2</v>
      </c>
    </row>
    <row r="250" spans="2:4" x14ac:dyDescent="0.25">
      <c r="B250" s="12">
        <v>43668</v>
      </c>
      <c r="C250" s="18">
        <v>779.85998500000005</v>
      </c>
      <c r="D250">
        <f t="shared" si="12"/>
        <v>4.4660510243248464E-2</v>
      </c>
    </row>
    <row r="251" spans="2:4" x14ac:dyDescent="0.25">
      <c r="B251" s="12">
        <v>43661</v>
      </c>
      <c r="C251" s="18">
        <v>746.52002000000005</v>
      </c>
      <c r="D251">
        <f t="shared" si="12"/>
        <v>-5.7667392134269635E-3</v>
      </c>
    </row>
    <row r="252" spans="2:4" x14ac:dyDescent="0.25">
      <c r="B252" s="12">
        <v>43654</v>
      </c>
      <c r="C252" s="18">
        <v>750.84997599999997</v>
      </c>
      <c r="D252">
        <f t="shared" si="12"/>
        <v>1.529328817434128E-2</v>
      </c>
    </row>
    <row r="253" spans="2:4" x14ac:dyDescent="0.25">
      <c r="B253" s="12">
        <v>43647</v>
      </c>
      <c r="C253" s="18">
        <v>739.53997800000002</v>
      </c>
      <c r="D253">
        <f t="shared" si="12"/>
        <v>9.0873989664925769E-3</v>
      </c>
    </row>
    <row r="254" spans="2:4" x14ac:dyDescent="0.25">
      <c r="B254" s="12">
        <v>43640</v>
      </c>
      <c r="C254" s="18">
        <v>732.88000499999998</v>
      </c>
      <c r="D254">
        <f t="shared" si="12"/>
        <v>8.2961122640252682E-3</v>
      </c>
    </row>
    <row r="255" spans="2:4" x14ac:dyDescent="0.25">
      <c r="B255" s="12">
        <v>43633</v>
      </c>
      <c r="C255" s="18">
        <v>726.84997599999997</v>
      </c>
      <c r="D255">
        <f t="shared" si="12"/>
        <v>-1.8552843677437147E-2</v>
      </c>
    </row>
    <row r="256" spans="2:4" x14ac:dyDescent="0.25">
      <c r="B256" s="12">
        <v>43626</v>
      </c>
      <c r="C256" s="18">
        <v>740.59002699999996</v>
      </c>
      <c r="D256">
        <f t="shared" si="12"/>
        <v>4.3275574705760045E-2</v>
      </c>
    </row>
    <row r="257" spans="2:4" x14ac:dyDescent="0.25">
      <c r="B257" s="12">
        <v>43619</v>
      </c>
      <c r="C257" s="18">
        <v>709.86999500000002</v>
      </c>
      <c r="D257">
        <f t="shared" si="12"/>
        <v>7.5609537089074585E-2</v>
      </c>
    </row>
    <row r="258" spans="2:4" x14ac:dyDescent="0.25">
      <c r="B258" s="12">
        <v>43612</v>
      </c>
      <c r="C258" s="18">
        <v>659.96997099999999</v>
      </c>
      <c r="D258">
        <f t="shared" si="12"/>
        <v>-3.9091206952097668E-3</v>
      </c>
    </row>
    <row r="259" spans="2:4" x14ac:dyDescent="0.25">
      <c r="B259" s="12">
        <v>43605</v>
      </c>
      <c r="C259" s="18">
        <v>662.55999799999995</v>
      </c>
      <c r="D259">
        <f t="shared" ref="D259:D322" si="13">C259/C260-1</f>
        <v>-7.4520508181271095E-2</v>
      </c>
    </row>
    <row r="260" spans="2:4" x14ac:dyDescent="0.25">
      <c r="B260" s="12">
        <v>43598</v>
      </c>
      <c r="C260" s="18">
        <v>715.90997300000004</v>
      </c>
      <c r="D260">
        <f t="shared" si="13"/>
        <v>1.4841759710700453E-2</v>
      </c>
    </row>
    <row r="261" spans="2:4" x14ac:dyDescent="0.25">
      <c r="B261" s="12">
        <v>43591</v>
      </c>
      <c r="C261" s="18">
        <v>705.44000200000005</v>
      </c>
      <c r="D261">
        <f t="shared" si="13"/>
        <v>-5.7503916520917908E-3</v>
      </c>
    </row>
    <row r="262" spans="2:4" x14ac:dyDescent="0.25">
      <c r="B262" s="12">
        <v>43584</v>
      </c>
      <c r="C262" s="18">
        <v>709.52002000000005</v>
      </c>
      <c r="D262">
        <f t="shared" si="13"/>
        <v>4.8360707256217772E-2</v>
      </c>
    </row>
    <row r="263" spans="2:4" x14ac:dyDescent="0.25">
      <c r="B263" s="12">
        <v>43577</v>
      </c>
      <c r="C263" s="18">
        <v>676.78997800000002</v>
      </c>
      <c r="D263">
        <f t="shared" si="13"/>
        <v>-3.3157174285714297E-2</v>
      </c>
    </row>
    <row r="264" spans="2:4" x14ac:dyDescent="0.25">
      <c r="B264" s="12">
        <v>43570</v>
      </c>
      <c r="C264" s="18">
        <v>700</v>
      </c>
      <c r="D264">
        <f t="shared" si="13"/>
        <v>-1.7461122291109188E-2</v>
      </c>
    </row>
    <row r="265" spans="2:4" x14ac:dyDescent="0.25">
      <c r="B265" s="12">
        <v>43563</v>
      </c>
      <c r="C265" s="18">
        <v>712.44000200000005</v>
      </c>
      <c r="D265">
        <f t="shared" si="13"/>
        <v>5.745594856823466E-3</v>
      </c>
    </row>
    <row r="266" spans="2:4" x14ac:dyDescent="0.25">
      <c r="B266" s="12">
        <v>43556</v>
      </c>
      <c r="C266" s="18">
        <v>708.36999500000002</v>
      </c>
      <c r="D266">
        <f t="shared" si="13"/>
        <v>-2.7312061008043509E-3</v>
      </c>
    </row>
    <row r="267" spans="2:4" x14ac:dyDescent="0.25">
      <c r="B267" s="12">
        <v>43549</v>
      </c>
      <c r="C267" s="18">
        <v>710.30999799999995</v>
      </c>
      <c r="D267">
        <f t="shared" si="13"/>
        <v>5.7858956195607991E-2</v>
      </c>
    </row>
    <row r="268" spans="2:4" x14ac:dyDescent="0.25">
      <c r="B268" s="12">
        <v>43542</v>
      </c>
      <c r="C268" s="18">
        <v>671.46002199999998</v>
      </c>
      <c r="D268">
        <f t="shared" si="13"/>
        <v>5.0798156494522573E-2</v>
      </c>
    </row>
    <row r="269" spans="2:4" x14ac:dyDescent="0.25">
      <c r="B269" s="12">
        <v>43535</v>
      </c>
      <c r="C269" s="18">
        <v>639</v>
      </c>
      <c r="D269">
        <f t="shared" si="13"/>
        <v>3.659723237753143E-2</v>
      </c>
    </row>
    <row r="270" spans="2:4" x14ac:dyDescent="0.25">
      <c r="B270" s="12">
        <v>43528</v>
      </c>
      <c r="C270" s="18">
        <v>616.44000200000005</v>
      </c>
      <c r="D270">
        <f t="shared" si="13"/>
        <v>7.8642266740986955E-3</v>
      </c>
    </row>
    <row r="271" spans="2:4" x14ac:dyDescent="0.25">
      <c r="B271" s="12">
        <v>43521</v>
      </c>
      <c r="C271" s="18">
        <v>611.63000499999998</v>
      </c>
      <c r="D271">
        <f t="shared" si="13"/>
        <v>1.9009754009001512E-2</v>
      </c>
    </row>
    <row r="272" spans="2:4" x14ac:dyDescent="0.25">
      <c r="B272" s="12">
        <v>43514</v>
      </c>
      <c r="C272" s="18">
        <v>600.21997099999999</v>
      </c>
      <c r="D272">
        <f t="shared" si="13"/>
        <v>-9.3582067035713479E-3</v>
      </c>
    </row>
    <row r="273" spans="2:4" x14ac:dyDescent="0.25">
      <c r="B273" s="12">
        <v>43507</v>
      </c>
      <c r="C273" s="18">
        <v>605.89001499999995</v>
      </c>
      <c r="D273">
        <f t="shared" si="13"/>
        <v>3.9672588167798839E-2</v>
      </c>
    </row>
    <row r="274" spans="2:4" x14ac:dyDescent="0.25">
      <c r="B274" s="12">
        <v>43500</v>
      </c>
      <c r="C274" s="18">
        <v>582.77002000000005</v>
      </c>
      <c r="D274">
        <f t="shared" si="13"/>
        <v>0.10540593083294558</v>
      </c>
    </row>
    <row r="275" spans="2:4" x14ac:dyDescent="0.25">
      <c r="B275" s="12">
        <v>43493</v>
      </c>
      <c r="C275" s="18">
        <v>527.20001200000002</v>
      </c>
      <c r="D275">
        <f t="shared" si="13"/>
        <v>-2.9758696926207695E-2</v>
      </c>
    </row>
    <row r="276" spans="2:4" x14ac:dyDescent="0.25">
      <c r="B276" s="12">
        <v>43486</v>
      </c>
      <c r="C276" s="18">
        <v>543.36999500000002</v>
      </c>
      <c r="D276">
        <f t="shared" si="13"/>
        <v>5.8705489804097288E-2</v>
      </c>
    </row>
    <row r="277" spans="2:4" x14ac:dyDescent="0.25">
      <c r="B277" s="12">
        <v>43479</v>
      </c>
      <c r="C277" s="18">
        <v>513.23999000000003</v>
      </c>
      <c r="D277">
        <f t="shared" si="13"/>
        <v>1.240749156940546E-2</v>
      </c>
    </row>
    <row r="278" spans="2:4" x14ac:dyDescent="0.25">
      <c r="B278" s="12">
        <v>43472</v>
      </c>
      <c r="C278" s="18">
        <v>506.95001200000002</v>
      </c>
      <c r="D278">
        <f t="shared" si="13"/>
        <v>0.11417585054945056</v>
      </c>
    </row>
    <row r="279" spans="2:4" x14ac:dyDescent="0.25">
      <c r="B279" s="12">
        <v>43465</v>
      </c>
      <c r="C279" s="18">
        <v>455</v>
      </c>
      <c r="D279">
        <f t="shared" si="13"/>
        <v>7.2632541678811169E-2</v>
      </c>
    </row>
    <row r="280" spans="2:4" x14ac:dyDescent="0.25">
      <c r="B280" s="12">
        <v>43458</v>
      </c>
      <c r="C280" s="18">
        <v>424.19000199999999</v>
      </c>
      <c r="D280">
        <f t="shared" si="13"/>
        <v>7.5477886564544017E-2</v>
      </c>
    </row>
    <row r="281" spans="2:4" x14ac:dyDescent="0.25">
      <c r="B281" s="12">
        <v>43451</v>
      </c>
      <c r="C281" s="18">
        <v>394.42001299999998</v>
      </c>
      <c r="D281">
        <f t="shared" si="13"/>
        <v>-0.13850113754125948</v>
      </c>
    </row>
    <row r="282" spans="2:4" x14ac:dyDescent="0.25">
      <c r="B282" s="12">
        <v>43444</v>
      </c>
      <c r="C282" s="18">
        <v>457.82998700000002</v>
      </c>
      <c r="D282">
        <f t="shared" si="13"/>
        <v>-2.0537847685781707E-2</v>
      </c>
    </row>
    <row r="283" spans="2:4" x14ac:dyDescent="0.25">
      <c r="B283" s="12">
        <v>43437</v>
      </c>
      <c r="C283" s="18">
        <v>467.42999300000002</v>
      </c>
      <c r="D283">
        <f t="shared" si="13"/>
        <v>-1.2214446249931288E-2</v>
      </c>
    </row>
    <row r="284" spans="2:4" x14ac:dyDescent="0.25">
      <c r="B284" s="12">
        <v>43430</v>
      </c>
      <c r="C284" s="18">
        <v>473.209991</v>
      </c>
      <c r="D284">
        <f t="shared" si="13"/>
        <v>3.79699196181571E-3</v>
      </c>
    </row>
    <row r="285" spans="2:4" x14ac:dyDescent="0.25">
      <c r="B285" s="12">
        <v>43423</v>
      </c>
      <c r="C285" s="18">
        <v>471.42001299999998</v>
      </c>
      <c r="D285">
        <f t="shared" si="13"/>
        <v>-2.8344127499279059E-3</v>
      </c>
    </row>
    <row r="286" spans="2:4" x14ac:dyDescent="0.25">
      <c r="B286" s="12">
        <v>43416</v>
      </c>
      <c r="C286" s="18">
        <v>472.76001000000002</v>
      </c>
      <c r="D286">
        <f t="shared" si="13"/>
        <v>-3.6677805104780248E-2</v>
      </c>
    </row>
    <row r="287" spans="2:4" x14ac:dyDescent="0.25">
      <c r="B287" s="12">
        <v>43409</v>
      </c>
      <c r="C287" s="18">
        <v>490.76001000000002</v>
      </c>
      <c r="D287">
        <f t="shared" si="13"/>
        <v>3.0164349687304082E-2</v>
      </c>
    </row>
    <row r="288" spans="2:4" x14ac:dyDescent="0.25">
      <c r="B288" s="12">
        <v>43402</v>
      </c>
      <c r="C288" s="18">
        <v>476.39001500000001</v>
      </c>
      <c r="D288">
        <f t="shared" si="13"/>
        <v>8.6705619705442549E-2</v>
      </c>
    </row>
    <row r="289" spans="2:4" x14ac:dyDescent="0.25">
      <c r="B289" s="12">
        <v>43395</v>
      </c>
      <c r="C289" s="18">
        <v>438.38000499999998</v>
      </c>
      <c r="D289">
        <f t="shared" si="13"/>
        <v>2.2961674040567814E-2</v>
      </c>
    </row>
    <row r="290" spans="2:4" x14ac:dyDescent="0.25">
      <c r="B290" s="12">
        <v>43388</v>
      </c>
      <c r="C290" s="18">
        <v>428.540009</v>
      </c>
      <c r="D290">
        <f t="shared" si="13"/>
        <v>-1.6455858594254691E-2</v>
      </c>
    </row>
    <row r="291" spans="2:4" x14ac:dyDescent="0.25">
      <c r="B291" s="12">
        <v>43381</v>
      </c>
      <c r="C291" s="18">
        <v>435.709991</v>
      </c>
      <c r="D291">
        <f t="shared" si="13"/>
        <v>-3.0376523178849535E-2</v>
      </c>
    </row>
    <row r="292" spans="2:4" x14ac:dyDescent="0.25">
      <c r="B292" s="12">
        <v>43374</v>
      </c>
      <c r="C292" s="18">
        <v>449.35998499999999</v>
      </c>
      <c r="D292">
        <f t="shared" si="13"/>
        <v>-1.1352644822844149E-2</v>
      </c>
    </row>
    <row r="293" spans="2:4" x14ac:dyDescent="0.25">
      <c r="B293" s="12">
        <v>43367</v>
      </c>
      <c r="C293" s="18">
        <v>454.51998900000001</v>
      </c>
      <c r="D293">
        <f t="shared" si="13"/>
        <v>-2.7494289615233036E-2</v>
      </c>
    </row>
    <row r="294" spans="2:4" x14ac:dyDescent="0.25">
      <c r="B294" s="12">
        <v>43360</v>
      </c>
      <c r="C294" s="18">
        <v>467.36999500000002</v>
      </c>
      <c r="D294">
        <f t="shared" si="13"/>
        <v>-4.9210682517742188E-2</v>
      </c>
    </row>
    <row r="295" spans="2:4" x14ac:dyDescent="0.25">
      <c r="B295" s="12">
        <v>43353</v>
      </c>
      <c r="C295" s="18">
        <v>491.55999800000001</v>
      </c>
      <c r="D295">
        <f t="shared" si="13"/>
        <v>1.9770551666432823E-2</v>
      </c>
    </row>
    <row r="296" spans="2:4" x14ac:dyDescent="0.25">
      <c r="B296" s="12">
        <v>43346</v>
      </c>
      <c r="C296" s="18">
        <v>482.02999899999998</v>
      </c>
      <c r="D296">
        <f t="shared" si="13"/>
        <v>1.4415602720883047E-2</v>
      </c>
    </row>
    <row r="297" spans="2:4" x14ac:dyDescent="0.25">
      <c r="B297" s="12">
        <v>43339</v>
      </c>
      <c r="C297" s="18">
        <v>475.17999300000002</v>
      </c>
      <c r="D297">
        <f t="shared" si="13"/>
        <v>-8.743835738963357E-2</v>
      </c>
    </row>
    <row r="298" spans="2:4" x14ac:dyDescent="0.25">
      <c r="B298" s="12">
        <v>43332</v>
      </c>
      <c r="C298" s="18">
        <v>520.71002199999998</v>
      </c>
      <c r="D298">
        <f t="shared" si="13"/>
        <v>2.0119935662879396E-2</v>
      </c>
    </row>
    <row r="299" spans="2:4" x14ac:dyDescent="0.25">
      <c r="B299" s="12">
        <v>43325</v>
      </c>
      <c r="C299" s="18">
        <v>510.44000199999999</v>
      </c>
      <c r="D299">
        <f t="shared" si="13"/>
        <v>5.1434694107906243E-2</v>
      </c>
    </row>
    <row r="300" spans="2:4" x14ac:dyDescent="0.25">
      <c r="B300" s="12">
        <v>43318</v>
      </c>
      <c r="C300" s="18">
        <v>485.47000100000002</v>
      </c>
      <c r="D300">
        <f t="shared" si="13"/>
        <v>4.7920246351204954E-2</v>
      </c>
    </row>
    <row r="301" spans="2:4" x14ac:dyDescent="0.25">
      <c r="B301" s="12">
        <v>43311</v>
      </c>
      <c r="C301" s="18">
        <v>463.26998900000001</v>
      </c>
      <c r="D301">
        <f t="shared" si="13"/>
        <v>-1.9119202264303192E-2</v>
      </c>
    </row>
    <row r="302" spans="2:4" x14ac:dyDescent="0.25">
      <c r="B302" s="12">
        <v>43304</v>
      </c>
      <c r="C302" s="18">
        <v>472.29998799999998</v>
      </c>
      <c r="D302">
        <f t="shared" si="13"/>
        <v>4.6787353235721696E-2</v>
      </c>
    </row>
    <row r="303" spans="2:4" x14ac:dyDescent="0.25">
      <c r="B303" s="12">
        <v>43297</v>
      </c>
      <c r="C303" s="18">
        <v>451.19000199999999</v>
      </c>
      <c r="D303">
        <f t="shared" si="13"/>
        <v>-1.3166792324098675E-2</v>
      </c>
    </row>
    <row r="304" spans="2:4" x14ac:dyDescent="0.25">
      <c r="B304" s="12">
        <v>43290</v>
      </c>
      <c r="C304" s="18">
        <v>457.209991</v>
      </c>
      <c r="D304">
        <f t="shared" si="13"/>
        <v>1.3679456094547904E-2</v>
      </c>
    </row>
    <row r="305" spans="2:4" x14ac:dyDescent="0.25">
      <c r="B305" s="12">
        <v>43283</v>
      </c>
      <c r="C305" s="18">
        <v>451.040009</v>
      </c>
      <c r="D305">
        <f t="shared" si="13"/>
        <v>4.5598938794989552E-2</v>
      </c>
    </row>
    <row r="306" spans="2:4" x14ac:dyDescent="0.25">
      <c r="B306" s="12">
        <v>43276</v>
      </c>
      <c r="C306" s="18">
        <v>431.36999500000002</v>
      </c>
      <c r="D306">
        <f t="shared" si="13"/>
        <v>-8.2074321904607728E-2</v>
      </c>
    </row>
    <row r="307" spans="2:4" x14ac:dyDescent="0.25">
      <c r="B307" s="12">
        <v>43269</v>
      </c>
      <c r="C307" s="18">
        <v>469.94000199999999</v>
      </c>
      <c r="D307">
        <f t="shared" si="13"/>
        <v>1.7164112959370703E-2</v>
      </c>
    </row>
    <row r="308" spans="2:4" x14ac:dyDescent="0.25">
      <c r="B308" s="12">
        <v>43262</v>
      </c>
      <c r="C308" s="18">
        <v>462.01001000000002</v>
      </c>
      <c r="D308">
        <f t="shared" si="13"/>
        <v>1.9034816058992376E-2</v>
      </c>
    </row>
    <row r="309" spans="2:4" x14ac:dyDescent="0.25">
      <c r="B309" s="12">
        <v>43255</v>
      </c>
      <c r="C309" s="18">
        <v>453.38000499999998</v>
      </c>
      <c r="D309">
        <f t="shared" si="13"/>
        <v>3.3651019488976974E-2</v>
      </c>
    </row>
    <row r="310" spans="2:4" x14ac:dyDescent="0.25">
      <c r="B310" s="12">
        <v>43248</v>
      </c>
      <c r="C310" s="18">
        <v>438.61999500000002</v>
      </c>
      <c r="D310">
        <f t="shared" si="13"/>
        <v>2.2519592042792747E-2</v>
      </c>
    </row>
    <row r="311" spans="2:4" x14ac:dyDescent="0.25">
      <c r="B311" s="12">
        <v>43241</v>
      </c>
      <c r="C311" s="18">
        <v>428.959991</v>
      </c>
      <c r="D311">
        <f t="shared" si="13"/>
        <v>-6.9221458894184185E-3</v>
      </c>
    </row>
    <row r="312" spans="2:4" x14ac:dyDescent="0.25">
      <c r="B312" s="12">
        <v>43234</v>
      </c>
      <c r="C312" s="18">
        <v>431.95001200000002</v>
      </c>
      <c r="D312">
        <f t="shared" si="13"/>
        <v>1.6592181924107052E-2</v>
      </c>
    </row>
    <row r="313" spans="2:4" x14ac:dyDescent="0.25">
      <c r="B313" s="12">
        <v>43227</v>
      </c>
      <c r="C313" s="18">
        <v>424.89999399999999</v>
      </c>
      <c r="D313">
        <f t="shared" si="13"/>
        <v>1.0680026539044984E-2</v>
      </c>
    </row>
    <row r="314" spans="2:4" x14ac:dyDescent="0.25">
      <c r="B314" s="12">
        <v>43220</v>
      </c>
      <c r="C314" s="18">
        <v>420.41000400000001</v>
      </c>
      <c r="D314">
        <f t="shared" si="13"/>
        <v>-1.6239620691616441E-2</v>
      </c>
    </row>
    <row r="315" spans="2:4" x14ac:dyDescent="0.25">
      <c r="B315" s="12">
        <v>43213</v>
      </c>
      <c r="C315" s="18">
        <v>427.35000600000001</v>
      </c>
      <c r="D315">
        <f t="shared" si="13"/>
        <v>0.28739265115616264</v>
      </c>
    </row>
    <row r="316" spans="2:4" x14ac:dyDescent="0.25">
      <c r="B316" s="12">
        <v>43206</v>
      </c>
      <c r="C316" s="18">
        <v>331.95001200000002</v>
      </c>
      <c r="D316">
        <f t="shared" si="13"/>
        <v>4.2687610379175123E-2</v>
      </c>
    </row>
    <row r="317" spans="2:4" x14ac:dyDescent="0.25">
      <c r="B317" s="12">
        <v>43199</v>
      </c>
      <c r="C317" s="18">
        <v>318.35998499999999</v>
      </c>
      <c r="D317">
        <f t="shared" si="13"/>
        <v>9.1167979884376749E-4</v>
      </c>
    </row>
    <row r="318" spans="2:4" x14ac:dyDescent="0.25">
      <c r="B318" s="12">
        <v>43192</v>
      </c>
      <c r="C318" s="18">
        <v>318.07000699999998</v>
      </c>
      <c r="D318">
        <f t="shared" si="13"/>
        <v>-1.5598335656510365E-2</v>
      </c>
    </row>
    <row r="319" spans="2:4" x14ac:dyDescent="0.25">
      <c r="B319" s="12">
        <v>43185</v>
      </c>
      <c r="C319" s="18">
        <v>323.10998499999999</v>
      </c>
      <c r="D319">
        <f t="shared" si="13"/>
        <v>2.513177257704502E-3</v>
      </c>
    </row>
    <row r="320" spans="2:4" x14ac:dyDescent="0.25">
      <c r="B320" s="12">
        <v>43178</v>
      </c>
      <c r="C320" s="18">
        <v>322.29998799999998</v>
      </c>
      <c r="D320">
        <f t="shared" si="13"/>
        <v>6.558325800437359E-3</v>
      </c>
    </row>
    <row r="321" spans="2:4" x14ac:dyDescent="0.25">
      <c r="B321" s="12">
        <v>43171</v>
      </c>
      <c r="C321" s="18">
        <v>320.20001200000002</v>
      </c>
      <c r="D321">
        <f t="shared" si="13"/>
        <v>-6.083908541297367E-3</v>
      </c>
    </row>
    <row r="322" spans="2:4" x14ac:dyDescent="0.25">
      <c r="B322" s="12">
        <v>43164</v>
      </c>
      <c r="C322" s="18">
        <v>322.16000400000001</v>
      </c>
      <c r="D322">
        <f t="shared" si="13"/>
        <v>6.781505883981076E-3</v>
      </c>
    </row>
    <row r="323" spans="2:4" x14ac:dyDescent="0.25">
      <c r="B323" s="12">
        <v>43157</v>
      </c>
      <c r="C323" s="18">
        <v>319.98998999999998</v>
      </c>
      <c r="D323">
        <f t="shared" ref="D323:D386" si="14">C323/C324-1</f>
        <v>1.3203669519265215E-2</v>
      </c>
    </row>
    <row r="324" spans="2:4" x14ac:dyDescent="0.25">
      <c r="B324" s="12">
        <v>43150</v>
      </c>
      <c r="C324" s="18">
        <v>315.82000699999998</v>
      </c>
      <c r="D324">
        <f t="shared" si="14"/>
        <v>3.3340973835340515E-2</v>
      </c>
    </row>
    <row r="325" spans="2:4" x14ac:dyDescent="0.25">
      <c r="B325" s="12">
        <v>43143</v>
      </c>
      <c r="C325" s="18">
        <v>305.63000499999998</v>
      </c>
      <c r="D325">
        <f t="shared" si="14"/>
        <v>0.19639081118478163</v>
      </c>
    </row>
    <row r="326" spans="2:4" x14ac:dyDescent="0.25">
      <c r="B326" s="12">
        <v>43136</v>
      </c>
      <c r="C326" s="18">
        <v>255.46000699999999</v>
      </c>
      <c r="D326">
        <f t="shared" si="14"/>
        <v>-0.18027212583724206</v>
      </c>
    </row>
    <row r="327" spans="2:4" x14ac:dyDescent="0.25">
      <c r="B327" s="12">
        <v>43129</v>
      </c>
      <c r="C327" s="18">
        <v>311.64001500000001</v>
      </c>
      <c r="D327">
        <f t="shared" si="14"/>
        <v>-5.6294084064939742E-2</v>
      </c>
    </row>
    <row r="328" spans="2:4" x14ac:dyDescent="0.25">
      <c r="B328" s="12">
        <v>43122</v>
      </c>
      <c r="C328" s="18">
        <v>330.23001099999999</v>
      </c>
      <c r="D328">
        <f t="shared" si="14"/>
        <v>-3.9666106954170388E-2</v>
      </c>
    </row>
    <row r="329" spans="2:4" x14ac:dyDescent="0.25">
      <c r="B329" s="12">
        <v>43115</v>
      </c>
      <c r="C329" s="18">
        <v>343.86999500000002</v>
      </c>
      <c r="D329">
        <f t="shared" si="14"/>
        <v>5.0497950760652E-2</v>
      </c>
    </row>
    <row r="330" spans="2:4" x14ac:dyDescent="0.25">
      <c r="B330" s="12">
        <v>43108</v>
      </c>
      <c r="C330" s="18">
        <v>327.33999599999999</v>
      </c>
      <c r="D330">
        <f t="shared" si="14"/>
        <v>4.3181703086027756E-2</v>
      </c>
    </row>
    <row r="331" spans="2:4" x14ac:dyDescent="0.25">
      <c r="B331" s="12">
        <v>43101</v>
      </c>
      <c r="C331" s="18">
        <v>313.790009</v>
      </c>
      <c r="D331">
        <f t="shared" si="14"/>
        <v>8.5665882730740384E-2</v>
      </c>
    </row>
    <row r="332" spans="2:4" x14ac:dyDescent="0.25">
      <c r="B332" s="12">
        <v>43094</v>
      </c>
      <c r="C332" s="18">
        <v>289.02999899999998</v>
      </c>
      <c r="D332">
        <f t="shared" si="14"/>
        <v>-2.1000615686052382E-2</v>
      </c>
    </row>
    <row r="333" spans="2:4" x14ac:dyDescent="0.25">
      <c r="B333" s="12">
        <v>43087</v>
      </c>
      <c r="C333" s="18">
        <v>295.23001099999999</v>
      </c>
      <c r="D333">
        <f t="shared" si="14"/>
        <v>-5.4113751988237757E-2</v>
      </c>
    </row>
    <row r="334" spans="2:4" x14ac:dyDescent="0.25">
      <c r="B334" s="12">
        <v>43080</v>
      </c>
      <c r="C334" s="18">
        <v>312.11999500000002</v>
      </c>
      <c r="D334">
        <f t="shared" si="14"/>
        <v>-1.1965809027523977E-2</v>
      </c>
    </row>
    <row r="335" spans="2:4" x14ac:dyDescent="0.25">
      <c r="B335" s="12">
        <v>43073</v>
      </c>
      <c r="C335" s="18">
        <v>315.89999399999999</v>
      </c>
      <c r="D335">
        <f t="shared" si="14"/>
        <v>2.701647682976005E-2</v>
      </c>
    </row>
    <row r="336" spans="2:4" x14ac:dyDescent="0.25">
      <c r="B336" s="12">
        <v>43066</v>
      </c>
      <c r="C336" s="18">
        <v>307.58999599999999</v>
      </c>
      <c r="D336">
        <f t="shared" si="14"/>
        <v>0.10124950127993615</v>
      </c>
    </row>
    <row r="337" spans="2:4" x14ac:dyDescent="0.25">
      <c r="B337" s="12">
        <v>43059</v>
      </c>
      <c r="C337" s="18">
        <v>279.30999800000001</v>
      </c>
      <c r="D337">
        <f t="shared" si="14"/>
        <v>-3.6330382781263881E-2</v>
      </c>
    </row>
    <row r="338" spans="2:4" x14ac:dyDescent="0.25">
      <c r="B338" s="12">
        <v>43052</v>
      </c>
      <c r="C338" s="18">
        <v>289.83999599999999</v>
      </c>
      <c r="D338">
        <f t="shared" si="14"/>
        <v>3.7180116492533832E-2</v>
      </c>
    </row>
    <row r="339" spans="2:4" x14ac:dyDescent="0.25">
      <c r="B339" s="12">
        <v>43045</v>
      </c>
      <c r="C339" s="18">
        <v>279.45001200000002</v>
      </c>
      <c r="D339">
        <f t="shared" si="14"/>
        <v>2.1643011814583613E-2</v>
      </c>
    </row>
    <row r="340" spans="2:4" x14ac:dyDescent="0.25">
      <c r="B340" s="12">
        <v>43038</v>
      </c>
      <c r="C340" s="18">
        <v>273.52999899999998</v>
      </c>
      <c r="D340">
        <f t="shared" si="14"/>
        <v>-9.379965402360857E-3</v>
      </c>
    </row>
    <row r="341" spans="2:4" x14ac:dyDescent="0.25">
      <c r="B341" s="12">
        <v>43031</v>
      </c>
      <c r="C341" s="18">
        <v>276.11999500000002</v>
      </c>
      <c r="D341">
        <f t="shared" si="14"/>
        <v>-0.14977218100221146</v>
      </c>
    </row>
    <row r="342" spans="2:4" x14ac:dyDescent="0.25">
      <c r="B342" s="12">
        <v>43024</v>
      </c>
      <c r="C342" s="18">
        <v>324.76001000000002</v>
      </c>
      <c r="D342">
        <f t="shared" si="14"/>
        <v>-5.1769089841540161E-3</v>
      </c>
    </row>
    <row r="343" spans="2:4" x14ac:dyDescent="0.25">
      <c r="B343" s="12">
        <v>43017</v>
      </c>
      <c r="C343" s="18">
        <v>326.45001200000002</v>
      </c>
      <c r="D343">
        <f t="shared" si="14"/>
        <v>6.1142881559149709E-2</v>
      </c>
    </row>
    <row r="344" spans="2:4" x14ac:dyDescent="0.25">
      <c r="B344" s="12">
        <v>43010</v>
      </c>
      <c r="C344" s="18">
        <v>307.64001500000001</v>
      </c>
      <c r="D344">
        <f t="shared" si="14"/>
        <v>-6.1713285911946247E-4</v>
      </c>
    </row>
    <row r="345" spans="2:4" x14ac:dyDescent="0.25">
      <c r="B345" s="12">
        <v>43003</v>
      </c>
      <c r="C345" s="18">
        <v>307.82998700000002</v>
      </c>
      <c r="D345">
        <f t="shared" si="14"/>
        <v>-2.0616623846626658E-2</v>
      </c>
    </row>
    <row r="346" spans="2:4" x14ac:dyDescent="0.25">
      <c r="B346" s="12">
        <v>42996</v>
      </c>
      <c r="C346" s="18">
        <v>314.30999800000001</v>
      </c>
      <c r="D346">
        <f t="shared" si="14"/>
        <v>3.896649575478639E-3</v>
      </c>
    </row>
    <row r="347" spans="2:4" x14ac:dyDescent="0.25">
      <c r="B347" s="12">
        <v>42989</v>
      </c>
      <c r="C347" s="18">
        <v>313.08999599999999</v>
      </c>
      <c r="D347">
        <f t="shared" si="14"/>
        <v>4.3528970581371729E-2</v>
      </c>
    </row>
    <row r="348" spans="2:4" x14ac:dyDescent="0.25">
      <c r="B348" s="12">
        <v>42982</v>
      </c>
      <c r="C348" s="18">
        <v>300.02999899999998</v>
      </c>
      <c r="D348">
        <f t="shared" si="14"/>
        <v>-6.2259766378755521E-2</v>
      </c>
    </row>
    <row r="349" spans="2:4" x14ac:dyDescent="0.25">
      <c r="B349" s="12">
        <v>42975</v>
      </c>
      <c r="C349" s="18">
        <v>319.95001200000002</v>
      </c>
      <c r="D349">
        <f t="shared" si="14"/>
        <v>3.6141075406361356E-2</v>
      </c>
    </row>
    <row r="350" spans="2:4" x14ac:dyDescent="0.25">
      <c r="B350" s="12">
        <v>42968</v>
      </c>
      <c r="C350" s="18">
        <v>308.790009</v>
      </c>
      <c r="D350">
        <f t="shared" si="14"/>
        <v>-7.8716780578227397E-3</v>
      </c>
    </row>
    <row r="351" spans="2:4" x14ac:dyDescent="0.25">
      <c r="B351" s="12">
        <v>42961</v>
      </c>
      <c r="C351" s="18">
        <v>311.23998999999998</v>
      </c>
      <c r="D351">
        <f t="shared" si="14"/>
        <v>-4.6475334132222379E-2</v>
      </c>
    </row>
    <row r="352" spans="2:4" x14ac:dyDescent="0.25">
      <c r="B352" s="12">
        <v>42954</v>
      </c>
      <c r="C352" s="18">
        <v>326.41000400000001</v>
      </c>
      <c r="D352">
        <f t="shared" si="14"/>
        <v>-5.2675859372392941E-2</v>
      </c>
    </row>
    <row r="353" spans="2:4" x14ac:dyDescent="0.25">
      <c r="B353" s="12">
        <v>42947</v>
      </c>
      <c r="C353" s="18">
        <v>344.55999800000001</v>
      </c>
      <c r="D353">
        <f t="shared" si="14"/>
        <v>-1.6947223965763203E-2</v>
      </c>
    </row>
    <row r="354" spans="2:4" x14ac:dyDescent="0.25">
      <c r="B354" s="12">
        <v>42940</v>
      </c>
      <c r="C354" s="18">
        <v>350.5</v>
      </c>
      <c r="D354">
        <f t="shared" si="14"/>
        <v>1.4941808246271115E-2</v>
      </c>
    </row>
    <row r="355" spans="2:4" x14ac:dyDescent="0.25">
      <c r="B355" s="12">
        <v>42933</v>
      </c>
      <c r="C355" s="18">
        <v>345.33999599999999</v>
      </c>
      <c r="D355">
        <f t="shared" si="14"/>
        <v>-0.12755473980802778</v>
      </c>
    </row>
    <row r="356" spans="2:4" x14ac:dyDescent="0.25">
      <c r="B356" s="12">
        <v>42926</v>
      </c>
      <c r="C356" s="18">
        <v>395.82998700000002</v>
      </c>
      <c r="D356">
        <f t="shared" si="14"/>
        <v>-4.3634848257936287E-2</v>
      </c>
    </row>
    <row r="357" spans="2:4" x14ac:dyDescent="0.25">
      <c r="B357" s="12">
        <v>42919</v>
      </c>
      <c r="C357" s="18">
        <v>413.89001500000001</v>
      </c>
      <c r="D357">
        <f t="shared" si="14"/>
        <v>-5.3112015576370908E-3</v>
      </c>
    </row>
    <row r="358" spans="2:4" x14ac:dyDescent="0.25">
      <c r="B358" s="12">
        <v>42912</v>
      </c>
      <c r="C358" s="18">
        <v>416.10000600000001</v>
      </c>
      <c r="D358">
        <f t="shared" si="14"/>
        <v>1.9745882343831234E-3</v>
      </c>
    </row>
    <row r="359" spans="2:4" x14ac:dyDescent="0.25">
      <c r="B359" s="12">
        <v>42905</v>
      </c>
      <c r="C359" s="18">
        <v>415.27999899999998</v>
      </c>
      <c r="D359">
        <f t="shared" si="14"/>
        <v>-7.9385482536837304E-2</v>
      </c>
    </row>
    <row r="360" spans="2:4" x14ac:dyDescent="0.25">
      <c r="B360" s="12">
        <v>42898</v>
      </c>
      <c r="C360" s="18">
        <v>451.08999599999999</v>
      </c>
      <c r="D360">
        <f t="shared" si="14"/>
        <v>-2.1178278990843791E-2</v>
      </c>
    </row>
    <row r="361" spans="2:4" x14ac:dyDescent="0.25">
      <c r="B361" s="12">
        <v>42891</v>
      </c>
      <c r="C361" s="18">
        <v>460.85000600000001</v>
      </c>
      <c r="D361">
        <f t="shared" si="14"/>
        <v>-3.6019831296381644E-2</v>
      </c>
    </row>
    <row r="362" spans="2:4" x14ac:dyDescent="0.25">
      <c r="B362" s="12">
        <v>42884</v>
      </c>
      <c r="C362" s="18">
        <v>478.07000699999998</v>
      </c>
      <c r="D362">
        <f t="shared" si="14"/>
        <v>-4.3319525689716754E-3</v>
      </c>
    </row>
    <row r="363" spans="2:4" x14ac:dyDescent="0.25">
      <c r="B363" s="12">
        <v>42877</v>
      </c>
      <c r="C363" s="18">
        <v>480.14999399999999</v>
      </c>
      <c r="D363">
        <f t="shared" si="14"/>
        <v>-9.9795791661596578E-3</v>
      </c>
    </row>
    <row r="364" spans="2:4" x14ac:dyDescent="0.25">
      <c r="B364" s="12">
        <v>42870</v>
      </c>
      <c r="C364" s="18">
        <v>484.98998999999998</v>
      </c>
      <c r="D364">
        <f t="shared" si="14"/>
        <v>-8.8692643314337571E-3</v>
      </c>
    </row>
    <row r="365" spans="2:4" x14ac:dyDescent="0.25">
      <c r="B365" s="12">
        <v>42863</v>
      </c>
      <c r="C365" s="18">
        <v>489.32998700000002</v>
      </c>
      <c r="D365">
        <f t="shared" si="14"/>
        <v>2.9518197673508162E-2</v>
      </c>
    </row>
    <row r="366" spans="2:4" x14ac:dyDescent="0.25">
      <c r="B366" s="12">
        <v>42856</v>
      </c>
      <c r="C366" s="18">
        <v>475.29998799999998</v>
      </c>
      <c r="D366">
        <f t="shared" si="14"/>
        <v>1.7492928915434636E-3</v>
      </c>
    </row>
    <row r="367" spans="2:4" x14ac:dyDescent="0.25">
      <c r="B367" s="12">
        <v>42849</v>
      </c>
      <c r="C367" s="18">
        <v>474.47000100000002</v>
      </c>
      <c r="D367">
        <f t="shared" si="14"/>
        <v>-9.6432716996244228E-3</v>
      </c>
    </row>
    <row r="368" spans="2:4" x14ac:dyDescent="0.25">
      <c r="B368" s="12">
        <v>42842</v>
      </c>
      <c r="C368" s="18">
        <v>479.08999599999999</v>
      </c>
      <c r="D368">
        <f t="shared" si="14"/>
        <v>3.3367846872091711E-2</v>
      </c>
    </row>
    <row r="369" spans="2:4" x14ac:dyDescent="0.25">
      <c r="B369" s="12">
        <v>42835</v>
      </c>
      <c r="C369" s="18">
        <v>463.61999500000002</v>
      </c>
      <c r="D369">
        <f t="shared" si="14"/>
        <v>3.6392898344819624E-2</v>
      </c>
    </row>
    <row r="370" spans="2:4" x14ac:dyDescent="0.25">
      <c r="B370" s="12">
        <v>42828</v>
      </c>
      <c r="C370" s="18">
        <v>447.33999599999999</v>
      </c>
      <c r="D370">
        <f t="shared" si="14"/>
        <v>4.0851298369015687E-3</v>
      </c>
    </row>
    <row r="371" spans="2:4" x14ac:dyDescent="0.25">
      <c r="B371" s="12">
        <v>42821</v>
      </c>
      <c r="C371" s="18">
        <v>445.51998900000001</v>
      </c>
      <c r="D371">
        <f t="shared" si="14"/>
        <v>7.6083283022356785E-2</v>
      </c>
    </row>
    <row r="372" spans="2:4" x14ac:dyDescent="0.25">
      <c r="B372" s="12">
        <v>42814</v>
      </c>
      <c r="C372" s="18">
        <v>414.01998900000001</v>
      </c>
      <c r="D372">
        <f t="shared" si="14"/>
        <v>2.8416718091850868E-2</v>
      </c>
    </row>
    <row r="373" spans="2:4" x14ac:dyDescent="0.25">
      <c r="B373" s="12">
        <v>42807</v>
      </c>
      <c r="C373" s="18">
        <v>402.57998700000002</v>
      </c>
      <c r="D373">
        <f t="shared" si="14"/>
        <v>-1.2679369711833144E-2</v>
      </c>
    </row>
    <row r="374" spans="2:4" x14ac:dyDescent="0.25">
      <c r="B374" s="12">
        <v>42800</v>
      </c>
      <c r="C374" s="18">
        <v>407.75</v>
      </c>
      <c r="D374">
        <f t="shared" si="14"/>
        <v>-2.0043731116284769E-2</v>
      </c>
    </row>
    <row r="375" spans="2:4" x14ac:dyDescent="0.25">
      <c r="B375" s="12">
        <v>42793</v>
      </c>
      <c r="C375" s="18">
        <v>416.08999599999999</v>
      </c>
      <c r="D375">
        <f t="shared" si="14"/>
        <v>-1.1427888022255472E-2</v>
      </c>
    </row>
    <row r="376" spans="2:4" x14ac:dyDescent="0.25">
      <c r="B376" s="12">
        <v>42786</v>
      </c>
      <c r="C376" s="18">
        <v>420.89999399999999</v>
      </c>
      <c r="D376">
        <f t="shared" si="14"/>
        <v>-1.5691848262149422E-2</v>
      </c>
    </row>
    <row r="377" spans="2:4" x14ac:dyDescent="0.25">
      <c r="B377" s="12">
        <v>42779</v>
      </c>
      <c r="C377" s="18">
        <v>427.60998499999999</v>
      </c>
      <c r="D377">
        <f t="shared" si="14"/>
        <v>3.4473583600502566E-2</v>
      </c>
    </row>
    <row r="378" spans="2:4" x14ac:dyDescent="0.25">
      <c r="B378" s="12">
        <v>42772</v>
      </c>
      <c r="C378" s="18">
        <v>413.35998499999999</v>
      </c>
      <c r="D378">
        <f t="shared" si="14"/>
        <v>2.2965745145898442E-2</v>
      </c>
    </row>
    <row r="379" spans="2:4" x14ac:dyDescent="0.25">
      <c r="B379" s="12">
        <v>42765</v>
      </c>
      <c r="C379" s="18">
        <v>404.07998700000002</v>
      </c>
      <c r="D379">
        <f t="shared" si="14"/>
        <v>-3.0052853623818709E-2</v>
      </c>
    </row>
    <row r="380" spans="2:4" x14ac:dyDescent="0.25">
      <c r="B380" s="12">
        <v>42758</v>
      </c>
      <c r="C380" s="18">
        <v>416.60000600000001</v>
      </c>
      <c r="D380">
        <f t="shared" si="14"/>
        <v>2.8134239048344334E-2</v>
      </c>
    </row>
    <row r="381" spans="2:4" x14ac:dyDescent="0.25">
      <c r="B381" s="12">
        <v>42751</v>
      </c>
      <c r="C381" s="18">
        <v>405.20001200000002</v>
      </c>
      <c r="D381">
        <f t="shared" si="14"/>
        <v>-1.3511839318320118E-2</v>
      </c>
    </row>
    <row r="382" spans="2:4" x14ac:dyDescent="0.25">
      <c r="B382" s="12">
        <v>42744</v>
      </c>
      <c r="C382" s="18">
        <v>410.75</v>
      </c>
      <c r="D382">
        <f t="shared" si="14"/>
        <v>3.0895487245781172E-2</v>
      </c>
    </row>
    <row r="383" spans="2:4" x14ac:dyDescent="0.25">
      <c r="B383" s="12">
        <v>42737</v>
      </c>
      <c r="C383" s="18">
        <v>398.44000199999999</v>
      </c>
      <c r="D383">
        <f t="shared" si="14"/>
        <v>5.5973695028580961E-2</v>
      </c>
    </row>
    <row r="384" spans="2:4" x14ac:dyDescent="0.25">
      <c r="B384" s="12">
        <v>42730</v>
      </c>
      <c r="C384" s="18">
        <v>377.32000699999998</v>
      </c>
      <c r="D384">
        <f t="shared" si="14"/>
        <v>-3.1941869182750326E-2</v>
      </c>
    </row>
    <row r="385" spans="2:4" x14ac:dyDescent="0.25">
      <c r="B385" s="12">
        <v>42723</v>
      </c>
      <c r="C385" s="18">
        <v>389.76998900000001</v>
      </c>
      <c r="D385">
        <f t="shared" si="14"/>
        <v>-5.866345190745359E-3</v>
      </c>
    </row>
    <row r="386" spans="2:4" x14ac:dyDescent="0.25">
      <c r="B386" s="12">
        <v>42716</v>
      </c>
      <c r="C386" s="18">
        <v>392.07000699999998</v>
      </c>
      <c r="D386">
        <f t="shared" si="14"/>
        <v>5.9648667567567593E-2</v>
      </c>
    </row>
    <row r="387" spans="2:4" x14ac:dyDescent="0.25">
      <c r="B387" s="12">
        <v>42709</v>
      </c>
      <c r="C387" s="18">
        <v>370</v>
      </c>
      <c r="D387">
        <f t="shared" ref="D387:D450" si="15">C387/C388-1</f>
        <v>-7.5069367485111949E-2</v>
      </c>
    </row>
    <row r="388" spans="2:4" x14ac:dyDescent="0.25">
      <c r="B388" s="12">
        <v>42702</v>
      </c>
      <c r="C388" s="18">
        <v>400.02999899999998</v>
      </c>
      <c r="D388">
        <f t="shared" si="15"/>
        <v>-2.4982938541929789E-2</v>
      </c>
    </row>
    <row r="389" spans="2:4" x14ac:dyDescent="0.25">
      <c r="B389" s="12">
        <v>42695</v>
      </c>
      <c r="C389" s="18">
        <v>410.27999899999998</v>
      </c>
      <c r="D389">
        <f t="shared" si="15"/>
        <v>-3.691085585947107E-3</v>
      </c>
    </row>
    <row r="390" spans="2:4" x14ac:dyDescent="0.25">
      <c r="B390" s="12">
        <v>42688</v>
      </c>
      <c r="C390" s="18">
        <v>411.79998799999998</v>
      </c>
      <c r="D390">
        <f t="shared" si="15"/>
        <v>3.7070619225138657E-2</v>
      </c>
    </row>
    <row r="391" spans="2:4" x14ac:dyDescent="0.25">
      <c r="B391" s="12">
        <v>42681</v>
      </c>
      <c r="C391" s="18">
        <v>397.07998700000002</v>
      </c>
      <c r="D391">
        <f t="shared" si="15"/>
        <v>7.1943402271964496E-2</v>
      </c>
    </row>
    <row r="392" spans="2:4" x14ac:dyDescent="0.25">
      <c r="B392" s="12">
        <v>42674</v>
      </c>
      <c r="C392" s="18">
        <v>370.42999300000002</v>
      </c>
      <c r="D392">
        <f t="shared" si="15"/>
        <v>9.4575770723848152E-4</v>
      </c>
    </row>
    <row r="393" spans="2:4" x14ac:dyDescent="0.25">
      <c r="B393" s="12">
        <v>42667</v>
      </c>
      <c r="C393" s="18">
        <v>370.07998700000002</v>
      </c>
      <c r="D393">
        <f t="shared" si="15"/>
        <v>-0.1016167762216984</v>
      </c>
    </row>
    <row r="394" spans="2:4" x14ac:dyDescent="0.25">
      <c r="B394" s="12">
        <v>42660</v>
      </c>
      <c r="C394" s="18">
        <v>411.94000199999999</v>
      </c>
      <c r="D394">
        <f t="shared" si="15"/>
        <v>1.9300209606811558E-2</v>
      </c>
    </row>
    <row r="395" spans="2:4" x14ac:dyDescent="0.25">
      <c r="B395" s="12">
        <v>42653</v>
      </c>
      <c r="C395" s="18">
        <v>404.14001500000001</v>
      </c>
      <c r="D395">
        <f t="shared" si="15"/>
        <v>-5.9942752576653269E-2</v>
      </c>
    </row>
    <row r="396" spans="2:4" x14ac:dyDescent="0.25">
      <c r="B396" s="12">
        <v>42646</v>
      </c>
      <c r="C396" s="18">
        <v>429.91000400000001</v>
      </c>
      <c r="D396">
        <f t="shared" si="15"/>
        <v>1.5135782762691896E-2</v>
      </c>
    </row>
    <row r="397" spans="2:4" x14ac:dyDescent="0.25">
      <c r="B397" s="12">
        <v>42639</v>
      </c>
      <c r="C397" s="18">
        <v>423.5</v>
      </c>
      <c r="D397">
        <f t="shared" si="15"/>
        <v>2.3416548770771817E-2</v>
      </c>
    </row>
    <row r="398" spans="2:4" x14ac:dyDescent="0.25">
      <c r="B398" s="12">
        <v>42632</v>
      </c>
      <c r="C398" s="18">
        <v>413.80999800000001</v>
      </c>
      <c r="D398">
        <f t="shared" si="15"/>
        <v>1.0969390509172117E-2</v>
      </c>
    </row>
    <row r="399" spans="2:4" x14ac:dyDescent="0.25">
      <c r="B399" s="12">
        <v>42625</v>
      </c>
      <c r="C399" s="18">
        <v>409.32000699999998</v>
      </c>
      <c r="D399">
        <f t="shared" si="15"/>
        <v>-4.0393814288420593E-2</v>
      </c>
    </row>
    <row r="400" spans="2:4" x14ac:dyDescent="0.25">
      <c r="B400" s="12">
        <v>42618</v>
      </c>
      <c r="C400" s="18">
        <v>426.54998799999998</v>
      </c>
      <c r="D400">
        <f t="shared" si="15"/>
        <v>4.4416110825727939E-2</v>
      </c>
    </row>
    <row r="401" spans="2:4" x14ac:dyDescent="0.25">
      <c r="B401" s="12">
        <v>42611</v>
      </c>
      <c r="C401" s="18">
        <v>408.41000400000001</v>
      </c>
      <c r="D401">
        <f t="shared" si="15"/>
        <v>-2.4692527761194016E-2</v>
      </c>
    </row>
    <row r="402" spans="2:4" x14ac:dyDescent="0.25">
      <c r="B402" s="12">
        <v>42604</v>
      </c>
      <c r="C402" s="18">
        <v>418.75</v>
      </c>
      <c r="D402">
        <f t="shared" si="15"/>
        <v>7.7863577863577893E-2</v>
      </c>
    </row>
    <row r="403" spans="2:4" x14ac:dyDescent="0.25">
      <c r="B403" s="12">
        <v>42597</v>
      </c>
      <c r="C403" s="18">
        <v>388.5</v>
      </c>
      <c r="D403">
        <f t="shared" si="15"/>
        <v>-2.222330880855472E-2</v>
      </c>
    </row>
    <row r="404" spans="2:4" x14ac:dyDescent="0.25">
      <c r="B404" s="12">
        <v>42590</v>
      </c>
      <c r="C404" s="18">
        <v>397.32998700000002</v>
      </c>
      <c r="D404">
        <f t="shared" si="15"/>
        <v>-9.473282857511367E-3</v>
      </c>
    </row>
    <row r="405" spans="2:4" x14ac:dyDescent="0.25">
      <c r="B405" s="12">
        <v>42583</v>
      </c>
      <c r="C405" s="18">
        <v>401.13000499999998</v>
      </c>
      <c r="D405">
        <f t="shared" si="15"/>
        <v>-5.391633184547584E-2</v>
      </c>
    </row>
    <row r="406" spans="2:4" x14ac:dyDescent="0.25">
      <c r="B406" s="12">
        <v>42576</v>
      </c>
      <c r="C406" s="18">
        <v>423.98998999999998</v>
      </c>
      <c r="D406">
        <f t="shared" si="15"/>
        <v>-4.178724584238902E-2</v>
      </c>
    </row>
    <row r="407" spans="2:4" x14ac:dyDescent="0.25">
      <c r="B407" s="12">
        <v>42569</v>
      </c>
      <c r="C407" s="18">
        <v>442.48001099999999</v>
      </c>
      <c r="D407">
        <f t="shared" si="15"/>
        <v>9.2921077394200857E-2</v>
      </c>
    </row>
    <row r="408" spans="2:4" x14ac:dyDescent="0.25">
      <c r="B408" s="12">
        <v>42562</v>
      </c>
      <c r="C408" s="18">
        <v>404.85998499999999</v>
      </c>
      <c r="D408">
        <f t="shared" si="15"/>
        <v>1.2884326426556569E-2</v>
      </c>
    </row>
    <row r="409" spans="2:4" x14ac:dyDescent="0.25">
      <c r="B409" s="12">
        <v>42555</v>
      </c>
      <c r="C409" s="18">
        <v>399.709991</v>
      </c>
      <c r="D409">
        <f t="shared" si="15"/>
        <v>1.472414242112019E-2</v>
      </c>
    </row>
    <row r="410" spans="2:4" x14ac:dyDescent="0.25">
      <c r="B410" s="12">
        <v>42548</v>
      </c>
      <c r="C410" s="18">
        <v>393.91000400000001</v>
      </c>
      <c r="D410">
        <f t="shared" si="15"/>
        <v>-1.7018957434660309E-2</v>
      </c>
    </row>
    <row r="411" spans="2:4" x14ac:dyDescent="0.25">
      <c r="B411" s="12">
        <v>42541</v>
      </c>
      <c r="C411" s="18">
        <v>400.73001099999999</v>
      </c>
      <c r="D411">
        <f t="shared" si="15"/>
        <v>8.7094975603605462E-3</v>
      </c>
    </row>
    <row r="412" spans="2:4" x14ac:dyDescent="0.25">
      <c r="B412" s="12">
        <v>42534</v>
      </c>
      <c r="C412" s="18">
        <v>397.26998900000001</v>
      </c>
      <c r="D412">
        <f t="shared" si="15"/>
        <v>-1.9715789376800408E-2</v>
      </c>
    </row>
    <row r="413" spans="2:4" x14ac:dyDescent="0.25">
      <c r="B413" s="12">
        <v>42527</v>
      </c>
      <c r="C413" s="18">
        <v>405.26001000000002</v>
      </c>
      <c r="D413">
        <f t="shared" si="15"/>
        <v>-6.6092067723224068E-2</v>
      </c>
    </row>
    <row r="414" spans="2:4" x14ac:dyDescent="0.25">
      <c r="B414" s="12">
        <v>42520</v>
      </c>
      <c r="C414" s="18">
        <v>433.94000199999999</v>
      </c>
      <c r="D414">
        <f t="shared" si="15"/>
        <v>-2.5751559006294888E-2</v>
      </c>
    </row>
    <row r="415" spans="2:4" x14ac:dyDescent="0.25">
      <c r="B415" s="12">
        <v>42513</v>
      </c>
      <c r="C415" s="18">
        <v>445.41000400000001</v>
      </c>
      <c r="D415">
        <f t="shared" si="15"/>
        <v>-1.0024023981347052E-2</v>
      </c>
    </row>
    <row r="416" spans="2:4" x14ac:dyDescent="0.25">
      <c r="B416" s="12">
        <v>42506</v>
      </c>
      <c r="C416" s="18">
        <v>449.92001299999998</v>
      </c>
      <c r="D416">
        <f t="shared" si="15"/>
        <v>-1.8392042957669386E-2</v>
      </c>
    </row>
    <row r="417" spans="2:4" x14ac:dyDescent="0.25">
      <c r="B417" s="12">
        <v>42499</v>
      </c>
      <c r="C417" s="18">
        <v>458.35000600000001</v>
      </c>
      <c r="D417">
        <f t="shared" si="15"/>
        <v>5.6568562534605293E-2</v>
      </c>
    </row>
    <row r="418" spans="2:4" x14ac:dyDescent="0.25">
      <c r="B418" s="12">
        <v>42492</v>
      </c>
      <c r="C418" s="18">
        <v>433.80999800000001</v>
      </c>
      <c r="D418">
        <f t="shared" si="15"/>
        <v>3.0500978619614205E-2</v>
      </c>
    </row>
    <row r="419" spans="2:4" x14ac:dyDescent="0.25">
      <c r="B419" s="12">
        <v>42485</v>
      </c>
      <c r="C419" s="18">
        <v>420.97000100000002</v>
      </c>
      <c r="D419">
        <f t="shared" si="15"/>
        <v>-4.9149615926985302E-2</v>
      </c>
    </row>
    <row r="420" spans="2:4" x14ac:dyDescent="0.25">
      <c r="B420" s="12">
        <v>42478</v>
      </c>
      <c r="C420" s="18">
        <v>442.73001099999999</v>
      </c>
      <c r="D420">
        <f t="shared" si="15"/>
        <v>-5.6596129239137483E-2</v>
      </c>
    </row>
    <row r="421" spans="2:4" x14ac:dyDescent="0.25">
      <c r="B421" s="12">
        <v>42471</v>
      </c>
      <c r="C421" s="18">
        <v>469.290009</v>
      </c>
      <c r="D421">
        <f t="shared" si="15"/>
        <v>3.9977859279778372E-2</v>
      </c>
    </row>
    <row r="422" spans="2:4" x14ac:dyDescent="0.25">
      <c r="B422" s="12">
        <v>42464</v>
      </c>
      <c r="C422" s="18">
        <v>451.25</v>
      </c>
      <c r="D422">
        <f t="shared" si="15"/>
        <v>-2.9173206381847283E-2</v>
      </c>
    </row>
    <row r="423" spans="2:4" x14ac:dyDescent="0.25">
      <c r="B423" s="12">
        <v>42457</v>
      </c>
      <c r="C423" s="18">
        <v>464.80999800000001</v>
      </c>
      <c r="D423">
        <f t="shared" si="15"/>
        <v>-1.3916874365327403E-2</v>
      </c>
    </row>
    <row r="424" spans="2:4" x14ac:dyDescent="0.25">
      <c r="B424" s="12">
        <v>42450</v>
      </c>
      <c r="C424" s="18">
        <v>471.36999500000002</v>
      </c>
      <c r="D424">
        <f t="shared" si="15"/>
        <v>3.5136263205044926E-2</v>
      </c>
    </row>
    <row r="425" spans="2:4" x14ac:dyDescent="0.25">
      <c r="B425" s="12">
        <v>42443</v>
      </c>
      <c r="C425" s="18">
        <v>455.36999500000002</v>
      </c>
      <c r="D425">
        <f t="shared" si="15"/>
        <v>-0.10333762012400172</v>
      </c>
    </row>
    <row r="426" spans="2:4" x14ac:dyDescent="0.25">
      <c r="B426" s="12">
        <v>42436</v>
      </c>
      <c r="C426" s="18">
        <v>507.85000600000001</v>
      </c>
      <c r="D426">
        <f t="shared" si="15"/>
        <v>-3.9981085066162603E-2</v>
      </c>
    </row>
    <row r="427" spans="2:4" x14ac:dyDescent="0.25">
      <c r="B427" s="12">
        <v>42429</v>
      </c>
      <c r="C427" s="18">
        <v>529</v>
      </c>
      <c r="D427">
        <f t="shared" si="15"/>
        <v>4.5433864045495875E-2</v>
      </c>
    </row>
    <row r="428" spans="2:4" x14ac:dyDescent="0.25">
      <c r="B428" s="12">
        <v>42422</v>
      </c>
      <c r="C428" s="18">
        <v>506.01001000000002</v>
      </c>
      <c r="D428">
        <f t="shared" si="15"/>
        <v>-1.0887792997265944E-2</v>
      </c>
    </row>
    <row r="429" spans="2:4" x14ac:dyDescent="0.25">
      <c r="B429" s="12">
        <v>42415</v>
      </c>
      <c r="C429" s="18">
        <v>511.57998700000002</v>
      </c>
      <c r="D429">
        <f t="shared" si="15"/>
        <v>6.4527497655508137E-2</v>
      </c>
    </row>
    <row r="430" spans="2:4" x14ac:dyDescent="0.25">
      <c r="B430" s="12">
        <v>42408</v>
      </c>
      <c r="C430" s="18">
        <v>480.57000699999998</v>
      </c>
      <c r="D430">
        <f t="shared" si="15"/>
        <v>4.4399511744267706E-2</v>
      </c>
    </row>
    <row r="431" spans="2:4" x14ac:dyDescent="0.25">
      <c r="B431" s="12">
        <v>42401</v>
      </c>
      <c r="C431" s="18">
        <v>460.14001500000001</v>
      </c>
      <c r="D431">
        <f t="shared" si="15"/>
        <v>1.5828893710778003E-2</v>
      </c>
    </row>
    <row r="432" spans="2:4" x14ac:dyDescent="0.25">
      <c r="B432" s="12">
        <v>42394</v>
      </c>
      <c r="C432" s="18">
        <v>452.97000100000002</v>
      </c>
      <c r="D432">
        <f t="shared" si="15"/>
        <v>4.9028106996447107E-3</v>
      </c>
    </row>
    <row r="433" spans="2:4" x14ac:dyDescent="0.25">
      <c r="B433" s="12">
        <v>42387</v>
      </c>
      <c r="C433" s="18">
        <v>450.76001000000002</v>
      </c>
      <c r="D433">
        <f t="shared" si="15"/>
        <v>-5.290581143461015E-2</v>
      </c>
    </row>
    <row r="434" spans="2:4" x14ac:dyDescent="0.25">
      <c r="B434" s="12">
        <v>42380</v>
      </c>
      <c r="C434" s="18">
        <v>475.94000199999999</v>
      </c>
      <c r="D434">
        <f t="shared" si="15"/>
        <v>0.15158845274674904</v>
      </c>
    </row>
    <row r="435" spans="2:4" x14ac:dyDescent="0.25">
      <c r="B435" s="12">
        <v>42373</v>
      </c>
      <c r="C435" s="18">
        <v>413.290009</v>
      </c>
      <c r="D435">
        <f t="shared" si="15"/>
        <v>-0.13871000555952895</v>
      </c>
    </row>
    <row r="436" spans="2:4" x14ac:dyDescent="0.25">
      <c r="B436" s="12">
        <v>42366</v>
      </c>
      <c r="C436" s="18">
        <v>479.85000600000001</v>
      </c>
      <c r="D436">
        <f t="shared" si="15"/>
        <v>-3.0801857837182145E-2</v>
      </c>
    </row>
    <row r="437" spans="2:4" x14ac:dyDescent="0.25">
      <c r="B437" s="12">
        <v>42359</v>
      </c>
      <c r="C437" s="18">
        <v>495.10000600000001</v>
      </c>
      <c r="D437">
        <f t="shared" si="15"/>
        <v>-8.4978209424429685E-2</v>
      </c>
    </row>
    <row r="438" spans="2:4" x14ac:dyDescent="0.25">
      <c r="B438" s="12">
        <v>42352</v>
      </c>
      <c r="C438" s="18">
        <v>541.080017</v>
      </c>
      <c r="D438">
        <f t="shared" si="15"/>
        <v>-4.2336253097345122E-2</v>
      </c>
    </row>
    <row r="439" spans="2:4" x14ac:dyDescent="0.25">
      <c r="B439" s="12">
        <v>42345</v>
      </c>
      <c r="C439" s="18">
        <v>565</v>
      </c>
      <c r="D439">
        <f t="shared" si="15"/>
        <v>6.7711830341157242E-3</v>
      </c>
    </row>
    <row r="440" spans="2:4" x14ac:dyDescent="0.25">
      <c r="B440" s="12">
        <v>42338</v>
      </c>
      <c r="C440" s="18">
        <v>561.20001200000002</v>
      </c>
      <c r="D440">
        <f t="shared" si="15"/>
        <v>-2.6742019239204495E-2</v>
      </c>
    </row>
    <row r="441" spans="2:4" x14ac:dyDescent="0.25">
      <c r="B441" s="12">
        <v>42331</v>
      </c>
      <c r="C441" s="18">
        <v>576.61999500000002</v>
      </c>
      <c r="D441">
        <f t="shared" si="15"/>
        <v>7.5402362687098323E-2</v>
      </c>
    </row>
    <row r="442" spans="2:4" x14ac:dyDescent="0.25">
      <c r="B442" s="12">
        <v>42324</v>
      </c>
      <c r="C442" s="18">
        <v>536.19000200000005</v>
      </c>
      <c r="D442">
        <f t="shared" si="15"/>
        <v>-9.5633273567610866E-2</v>
      </c>
    </row>
    <row r="443" spans="2:4" x14ac:dyDescent="0.25">
      <c r="B443" s="12">
        <v>42317</v>
      </c>
      <c r="C443" s="18">
        <v>592.89001499999995</v>
      </c>
      <c r="D443">
        <f t="shared" si="15"/>
        <v>-3.185827602123037E-2</v>
      </c>
    </row>
    <row r="444" spans="2:4" x14ac:dyDescent="0.25">
      <c r="B444" s="12">
        <v>42310</v>
      </c>
      <c r="C444" s="18">
        <v>612.40002400000003</v>
      </c>
      <c r="D444">
        <f t="shared" si="15"/>
        <v>-4.3468686049347394E-2</v>
      </c>
    </row>
    <row r="445" spans="2:4" x14ac:dyDescent="0.25">
      <c r="B445" s="12">
        <v>42303</v>
      </c>
      <c r="C445" s="18">
        <v>640.22997999999995</v>
      </c>
      <c r="D445">
        <f t="shared" si="15"/>
        <v>-1.4606278740968648E-2</v>
      </c>
    </row>
    <row r="446" spans="2:4" x14ac:dyDescent="0.25">
      <c r="B446" s="12">
        <v>42296</v>
      </c>
      <c r="C446" s="18">
        <v>649.71997099999999</v>
      </c>
      <c r="D446">
        <f t="shared" si="15"/>
        <v>-0.10098248206477134</v>
      </c>
    </row>
    <row r="447" spans="2:4" x14ac:dyDescent="0.25">
      <c r="B447" s="12">
        <v>42289</v>
      </c>
      <c r="C447" s="18">
        <v>722.70001200000002</v>
      </c>
      <c r="D447">
        <f t="shared" si="15"/>
        <v>-1.3957650932153842E-2</v>
      </c>
    </row>
    <row r="448" spans="2:4" x14ac:dyDescent="0.25">
      <c r="B448" s="12">
        <v>42282</v>
      </c>
      <c r="C448" s="18">
        <v>732.92999299999997</v>
      </c>
      <c r="D448">
        <f t="shared" si="15"/>
        <v>1.1705405286127624E-2</v>
      </c>
    </row>
    <row r="449" spans="2:4" x14ac:dyDescent="0.25">
      <c r="B449" s="12">
        <v>42275</v>
      </c>
      <c r="C449" s="18">
        <v>724.45001200000002</v>
      </c>
      <c r="D449">
        <f t="shared" si="15"/>
        <v>-7.9832622671925924E-3</v>
      </c>
    </row>
    <row r="450" spans="2:4" x14ac:dyDescent="0.25">
      <c r="B450" s="12">
        <v>42268</v>
      </c>
      <c r="C450" s="18">
        <v>730.28002900000001</v>
      </c>
      <c r="D450">
        <f t="shared" si="15"/>
        <v>1.0967388028935154E-3</v>
      </c>
    </row>
    <row r="451" spans="2:4" x14ac:dyDescent="0.25">
      <c r="B451" s="12">
        <v>42261</v>
      </c>
      <c r="C451" s="18">
        <v>729.47997999999995</v>
      </c>
      <c r="D451">
        <f t="shared" ref="D451:D514" si="16">C451/C452-1</f>
        <v>5.7605958515360989E-4</v>
      </c>
    </row>
    <row r="452" spans="2:4" x14ac:dyDescent="0.25">
      <c r="B452" s="12">
        <v>42254</v>
      </c>
      <c r="C452" s="18">
        <v>729.05999799999995</v>
      </c>
      <c r="D452">
        <f t="shared" si="16"/>
        <v>1.366741970350005E-2</v>
      </c>
    </row>
    <row r="453" spans="2:4" x14ac:dyDescent="0.25">
      <c r="B453" s="12">
        <v>42247</v>
      </c>
      <c r="C453" s="18">
        <v>719.22997999999995</v>
      </c>
      <c r="D453">
        <f t="shared" si="16"/>
        <v>-2.7316028386311642E-3</v>
      </c>
    </row>
    <row r="454" spans="2:4" x14ac:dyDescent="0.25">
      <c r="B454" s="12">
        <v>42240</v>
      </c>
      <c r="C454" s="18">
        <v>721.20001200000002</v>
      </c>
      <c r="D454">
        <f t="shared" si="16"/>
        <v>1.6527575776343895E-3</v>
      </c>
    </row>
    <row r="455" spans="2:4" x14ac:dyDescent="0.25">
      <c r="B455" s="12">
        <v>42233</v>
      </c>
      <c r="C455" s="18">
        <v>720.01000999999997</v>
      </c>
      <c r="D455">
        <f t="shared" si="16"/>
        <v>-3.7857145118338043E-2</v>
      </c>
    </row>
    <row r="456" spans="2:4" x14ac:dyDescent="0.25">
      <c r="B456" s="12">
        <v>42226</v>
      </c>
      <c r="C456" s="18">
        <v>748.34002699999996</v>
      </c>
      <c r="D456">
        <f t="shared" si="16"/>
        <v>-1.0411789902898816E-3</v>
      </c>
    </row>
    <row r="457" spans="2:4" x14ac:dyDescent="0.25">
      <c r="B457" s="12">
        <v>42219</v>
      </c>
      <c r="C457" s="18">
        <v>749.11999500000002</v>
      </c>
      <c r="D457">
        <f t="shared" si="16"/>
        <v>9.2828573160033123E-3</v>
      </c>
    </row>
    <row r="458" spans="2:4" x14ac:dyDescent="0.25">
      <c r="B458" s="12">
        <v>42212</v>
      </c>
      <c r="C458" s="18">
        <v>742.22997999999995</v>
      </c>
      <c r="D458">
        <f t="shared" si="16"/>
        <v>1.8441529666589185E-2</v>
      </c>
    </row>
    <row r="459" spans="2:4" x14ac:dyDescent="0.25">
      <c r="B459" s="12">
        <v>42205</v>
      </c>
      <c r="C459" s="18">
        <v>728.78997800000002</v>
      </c>
      <c r="D459">
        <f t="shared" si="16"/>
        <v>0.10097434064250765</v>
      </c>
    </row>
    <row r="460" spans="2:4" x14ac:dyDescent="0.25">
      <c r="B460" s="12">
        <v>42198</v>
      </c>
      <c r="C460" s="18">
        <v>661.95001200000002</v>
      </c>
      <c r="D460">
        <f t="shared" si="16"/>
        <v>3.5235103060581086E-2</v>
      </c>
    </row>
    <row r="461" spans="2:4" x14ac:dyDescent="0.25">
      <c r="B461" s="12">
        <v>42191</v>
      </c>
      <c r="C461" s="18">
        <v>639.419983</v>
      </c>
      <c r="D461">
        <f t="shared" si="16"/>
        <v>4.8986129499921871E-2</v>
      </c>
    </row>
    <row r="462" spans="2:4" x14ac:dyDescent="0.25">
      <c r="B462" s="12">
        <v>42184</v>
      </c>
      <c r="C462" s="18">
        <v>609.55999799999995</v>
      </c>
      <c r="D462">
        <f t="shared" si="16"/>
        <v>1.6404029204708515E-4</v>
      </c>
    </row>
    <row r="463" spans="2:4" x14ac:dyDescent="0.25">
      <c r="B463" s="12">
        <v>42177</v>
      </c>
      <c r="C463" s="18">
        <v>609.46002199999998</v>
      </c>
      <c r="D463">
        <f t="shared" si="16"/>
        <v>-9.5073637987594939E-3</v>
      </c>
    </row>
    <row r="464" spans="2:4" x14ac:dyDescent="0.25">
      <c r="B464" s="12">
        <v>42170</v>
      </c>
      <c r="C464" s="18">
        <v>615.30999799999995</v>
      </c>
      <c r="D464">
        <f t="shared" si="16"/>
        <v>9.1019219184280686E-3</v>
      </c>
    </row>
    <row r="465" spans="2:4" x14ac:dyDescent="0.25">
      <c r="B465" s="12">
        <v>42163</v>
      </c>
      <c r="C465" s="18">
        <v>609.76000999999997</v>
      </c>
      <c r="D465">
        <f t="shared" si="16"/>
        <v>-6.5819128038171471E-3</v>
      </c>
    </row>
    <row r="466" spans="2:4" x14ac:dyDescent="0.25">
      <c r="B466" s="12">
        <v>42156</v>
      </c>
      <c r="C466" s="18">
        <v>613.79998799999998</v>
      </c>
      <c r="D466">
        <f t="shared" si="16"/>
        <v>-2.7944371330116402E-3</v>
      </c>
    </row>
    <row r="467" spans="2:4" x14ac:dyDescent="0.25">
      <c r="B467" s="12">
        <v>42149</v>
      </c>
      <c r="C467" s="18">
        <v>615.52002000000005</v>
      </c>
      <c r="D467">
        <f t="shared" si="16"/>
        <v>-1.7431808257991843E-2</v>
      </c>
    </row>
    <row r="468" spans="2:4" x14ac:dyDescent="0.25">
      <c r="B468" s="12">
        <v>42142</v>
      </c>
      <c r="C468" s="18">
        <v>626.44000200000005</v>
      </c>
      <c r="D468">
        <f t="shared" si="16"/>
        <v>-9.3774104509812828E-3</v>
      </c>
    </row>
    <row r="469" spans="2:4" x14ac:dyDescent="0.25">
      <c r="B469" s="12">
        <v>42135</v>
      </c>
      <c r="C469" s="18">
        <v>632.36999500000002</v>
      </c>
      <c r="D469">
        <f t="shared" si="16"/>
        <v>-2.2877346628157325E-3</v>
      </c>
    </row>
    <row r="470" spans="2:4" x14ac:dyDescent="0.25">
      <c r="B470" s="12">
        <v>42128</v>
      </c>
      <c r="C470" s="18">
        <v>633.82000700000003</v>
      </c>
      <c r="D470">
        <f t="shared" si="16"/>
        <v>-2.8390063091476847E-4</v>
      </c>
    </row>
    <row r="471" spans="2:4" x14ac:dyDescent="0.25">
      <c r="B471" s="12">
        <v>42121</v>
      </c>
      <c r="C471" s="18">
        <v>634</v>
      </c>
      <c r="D471">
        <f t="shared" si="16"/>
        <v>-5.4901960784313752E-3</v>
      </c>
    </row>
    <row r="472" spans="2:4" x14ac:dyDescent="0.25">
      <c r="B472" s="12">
        <v>42114</v>
      </c>
      <c r="C472" s="18">
        <v>637.5</v>
      </c>
      <c r="D472">
        <f t="shared" si="16"/>
        <v>-6.7914337575887052E-2</v>
      </c>
    </row>
    <row r="473" spans="2:4" x14ac:dyDescent="0.25">
      <c r="B473" s="12">
        <v>42107</v>
      </c>
      <c r="C473" s="18">
        <v>683.95001200000002</v>
      </c>
      <c r="D473">
        <f t="shared" si="16"/>
        <v>1.3615882005917346E-3</v>
      </c>
    </row>
    <row r="474" spans="2:4" x14ac:dyDescent="0.25">
      <c r="B474" s="12">
        <v>42100</v>
      </c>
      <c r="C474" s="18">
        <v>683.02002000000005</v>
      </c>
      <c r="D474">
        <f t="shared" si="16"/>
        <v>4.6950450337594596E-2</v>
      </c>
    </row>
    <row r="475" spans="2:4" x14ac:dyDescent="0.25">
      <c r="B475" s="12">
        <v>42093</v>
      </c>
      <c r="C475" s="18">
        <v>652.39001499999995</v>
      </c>
      <c r="D475">
        <f t="shared" si="16"/>
        <v>-1.5587210966968135E-2</v>
      </c>
    </row>
    <row r="476" spans="2:4" x14ac:dyDescent="0.25">
      <c r="B476" s="12">
        <v>42086</v>
      </c>
      <c r="C476" s="18">
        <v>662.71997099999999</v>
      </c>
      <c r="D476">
        <f t="shared" si="16"/>
        <v>-3.4850436413878305E-2</v>
      </c>
    </row>
    <row r="477" spans="2:4" x14ac:dyDescent="0.25">
      <c r="B477" s="12">
        <v>42079</v>
      </c>
      <c r="C477" s="18">
        <v>686.65002400000003</v>
      </c>
      <c r="D477">
        <f t="shared" si="16"/>
        <v>1.7998271070877259E-2</v>
      </c>
    </row>
    <row r="478" spans="2:4" x14ac:dyDescent="0.25">
      <c r="B478" s="12">
        <v>42072</v>
      </c>
      <c r="C478" s="18">
        <v>674.51000999999997</v>
      </c>
      <c r="D478">
        <f t="shared" si="16"/>
        <v>2.403294037807524E-2</v>
      </c>
    </row>
    <row r="479" spans="2:4" x14ac:dyDescent="0.25">
      <c r="B479" s="12">
        <v>42065</v>
      </c>
      <c r="C479" s="18">
        <v>658.67999299999997</v>
      </c>
      <c r="D479">
        <f t="shared" si="16"/>
        <v>-9.4590406699733842E-3</v>
      </c>
    </row>
    <row r="480" spans="2:4" x14ac:dyDescent="0.25">
      <c r="B480" s="12">
        <v>42058</v>
      </c>
      <c r="C480" s="18">
        <v>664.96997099999999</v>
      </c>
      <c r="D480">
        <f t="shared" si="16"/>
        <v>-1.339766913946594E-2</v>
      </c>
    </row>
    <row r="481" spans="2:4" x14ac:dyDescent="0.25">
      <c r="B481" s="12">
        <v>42051</v>
      </c>
      <c r="C481" s="18">
        <v>674</v>
      </c>
      <c r="D481">
        <f t="shared" si="16"/>
        <v>-1.3187556197582495E-3</v>
      </c>
    </row>
    <row r="482" spans="2:4" x14ac:dyDescent="0.25">
      <c r="B482" s="12">
        <v>42044</v>
      </c>
      <c r="C482" s="18">
        <v>674.89001499999995</v>
      </c>
      <c r="D482">
        <f t="shared" si="16"/>
        <v>2.268461690150092E-2</v>
      </c>
    </row>
    <row r="483" spans="2:4" x14ac:dyDescent="0.25">
      <c r="B483" s="12">
        <v>42037</v>
      </c>
      <c r="C483" s="18">
        <v>659.919983</v>
      </c>
      <c r="D483">
        <f t="shared" si="16"/>
        <v>-7.0325766512459476E-2</v>
      </c>
    </row>
    <row r="484" spans="2:4" x14ac:dyDescent="0.25">
      <c r="B484" s="12">
        <v>42030</v>
      </c>
      <c r="C484" s="18">
        <v>709.84002699999996</v>
      </c>
      <c r="D484">
        <f t="shared" si="16"/>
        <v>-5.3944639678448203E-3</v>
      </c>
    </row>
    <row r="485" spans="2:4" x14ac:dyDescent="0.25">
      <c r="B485" s="12">
        <v>42023</v>
      </c>
      <c r="C485" s="18">
        <v>713.69000200000005</v>
      </c>
      <c r="D485">
        <f t="shared" si="16"/>
        <v>3.62815465177313E-3</v>
      </c>
    </row>
    <row r="486" spans="2:4" x14ac:dyDescent="0.25">
      <c r="B486" s="12">
        <v>42016</v>
      </c>
      <c r="C486" s="18">
        <v>711.10998500000005</v>
      </c>
      <c r="D486">
        <f t="shared" si="16"/>
        <v>-4.4241462073404403E-3</v>
      </c>
    </row>
    <row r="487" spans="2:4" x14ac:dyDescent="0.25">
      <c r="B487" s="12">
        <v>42009</v>
      </c>
      <c r="C487" s="18">
        <v>714.27002000000005</v>
      </c>
      <c r="D487">
        <f t="shared" si="16"/>
        <v>5.2874402610575411E-2</v>
      </c>
    </row>
    <row r="488" spans="2:4" x14ac:dyDescent="0.25">
      <c r="B488" s="12">
        <v>42002</v>
      </c>
      <c r="C488" s="18">
        <v>678.40002400000003</v>
      </c>
      <c r="D488">
        <f t="shared" si="16"/>
        <v>5.0146889803714956E-4</v>
      </c>
    </row>
    <row r="489" spans="2:4" x14ac:dyDescent="0.25">
      <c r="B489" s="12">
        <v>41995</v>
      </c>
      <c r="C489" s="18">
        <v>678.05999799999995</v>
      </c>
      <c r="D489">
        <f t="shared" si="16"/>
        <v>4.0895299031684651E-2</v>
      </c>
    </row>
    <row r="490" spans="2:4" x14ac:dyDescent="0.25">
      <c r="B490" s="12">
        <v>41988</v>
      </c>
      <c r="C490" s="18">
        <v>651.419983</v>
      </c>
      <c r="D490">
        <f t="shared" si="16"/>
        <v>-9.5032465545868972E-3</v>
      </c>
    </row>
    <row r="491" spans="2:4" x14ac:dyDescent="0.25">
      <c r="B491" s="12">
        <v>41981</v>
      </c>
      <c r="C491" s="18">
        <v>657.669983</v>
      </c>
      <c r="D491">
        <f t="shared" si="16"/>
        <v>-4.3901841883051684E-3</v>
      </c>
    </row>
    <row r="492" spans="2:4" x14ac:dyDescent="0.25">
      <c r="B492" s="12">
        <v>41974</v>
      </c>
      <c r="C492" s="18">
        <v>660.57000700000003</v>
      </c>
      <c r="D492">
        <f t="shared" si="16"/>
        <v>-4.5959856890689377E-3</v>
      </c>
    </row>
    <row r="493" spans="2:4" x14ac:dyDescent="0.25">
      <c r="B493" s="12">
        <v>41967</v>
      </c>
      <c r="C493" s="18">
        <v>663.61999500000002</v>
      </c>
      <c r="D493">
        <f t="shared" si="16"/>
        <v>8.7249801732460774E-3</v>
      </c>
    </row>
    <row r="494" spans="2:4" x14ac:dyDescent="0.25">
      <c r="B494" s="12">
        <v>41960</v>
      </c>
      <c r="C494" s="18">
        <v>657.88000499999998</v>
      </c>
      <c r="D494">
        <f t="shared" si="16"/>
        <v>-1.7796332059653586E-2</v>
      </c>
    </row>
    <row r="495" spans="2:4" x14ac:dyDescent="0.25">
      <c r="B495" s="12">
        <v>41953</v>
      </c>
      <c r="C495" s="18">
        <v>669.79998799999998</v>
      </c>
      <c r="D495">
        <f t="shared" si="16"/>
        <v>3.2001537790172119E-2</v>
      </c>
    </row>
    <row r="496" spans="2:4" x14ac:dyDescent="0.25">
      <c r="B496" s="12">
        <v>41946</v>
      </c>
      <c r="C496" s="18">
        <v>649.03002900000001</v>
      </c>
      <c r="D496">
        <f t="shared" si="16"/>
        <v>1.7288446708463967E-2</v>
      </c>
    </row>
    <row r="497" spans="2:4" x14ac:dyDescent="0.25">
      <c r="B497" s="12">
        <v>41939</v>
      </c>
      <c r="C497" s="18">
        <v>638</v>
      </c>
      <c r="D497">
        <f t="shared" si="16"/>
        <v>3.6084267032960193E-2</v>
      </c>
    </row>
    <row r="498" spans="2:4" x14ac:dyDescent="0.25">
      <c r="B498" s="12">
        <v>41932</v>
      </c>
      <c r="C498" s="18">
        <v>615.78002900000001</v>
      </c>
      <c r="D498">
        <f t="shared" si="16"/>
        <v>-4.0422525668910469E-2</v>
      </c>
    </row>
    <row r="499" spans="2:4" x14ac:dyDescent="0.25">
      <c r="B499" s="12">
        <v>41925</v>
      </c>
      <c r="C499" s="18">
        <v>641.71997099999999</v>
      </c>
      <c r="D499">
        <f t="shared" si="16"/>
        <v>-2.1141654169730462E-2</v>
      </c>
    </row>
    <row r="500" spans="2:4" x14ac:dyDescent="0.25">
      <c r="B500" s="12">
        <v>41918</v>
      </c>
      <c r="C500" s="18">
        <v>655.580017</v>
      </c>
      <c r="D500">
        <f t="shared" si="16"/>
        <v>-2.805038250555969E-2</v>
      </c>
    </row>
    <row r="501" spans="2:4" x14ac:dyDescent="0.25">
      <c r="B501" s="12">
        <v>41911</v>
      </c>
      <c r="C501" s="18">
        <v>674.5</v>
      </c>
      <c r="D501">
        <f t="shared" si="16"/>
        <v>2.0778757486606292E-2</v>
      </c>
    </row>
    <row r="502" spans="2:4" x14ac:dyDescent="0.25">
      <c r="B502" s="12">
        <v>41904</v>
      </c>
      <c r="C502" s="18">
        <v>660.77002000000005</v>
      </c>
      <c r="D502">
        <f t="shared" si="16"/>
        <v>-4.999332718483851E-3</v>
      </c>
    </row>
    <row r="503" spans="2:4" x14ac:dyDescent="0.25">
      <c r="B503" s="12">
        <v>41897</v>
      </c>
      <c r="C503" s="18">
        <v>664.09002699999996</v>
      </c>
      <c r="D503">
        <f t="shared" si="16"/>
        <v>-1.0829725818894964E-3</v>
      </c>
    </row>
    <row r="504" spans="2:4" x14ac:dyDescent="0.25">
      <c r="B504" s="12">
        <v>41890</v>
      </c>
      <c r="C504" s="18">
        <v>664.80999799999995</v>
      </c>
      <c r="D504">
        <f t="shared" si="16"/>
        <v>-1.9381980628979001E-2</v>
      </c>
    </row>
    <row r="505" spans="2:4" x14ac:dyDescent="0.25">
      <c r="B505" s="12">
        <v>41883</v>
      </c>
      <c r="C505" s="18">
        <v>677.95001200000002</v>
      </c>
      <c r="D505">
        <f t="shared" si="16"/>
        <v>-1.0314771608996853E-3</v>
      </c>
    </row>
    <row r="506" spans="2:4" x14ac:dyDescent="0.25">
      <c r="B506" s="12">
        <v>41876</v>
      </c>
      <c r="C506" s="18">
        <v>678.65002400000003</v>
      </c>
      <c r="D506">
        <f t="shared" si="16"/>
        <v>2.5112814386063498E-3</v>
      </c>
    </row>
    <row r="507" spans="2:4" x14ac:dyDescent="0.25">
      <c r="B507" s="12">
        <v>41869</v>
      </c>
      <c r="C507" s="18">
        <v>676.95001200000002</v>
      </c>
      <c r="D507">
        <f t="shared" si="16"/>
        <v>-1.8136497872179858E-3</v>
      </c>
    </row>
    <row r="508" spans="2:4" x14ac:dyDescent="0.25">
      <c r="B508" s="12">
        <v>41862</v>
      </c>
      <c r="C508" s="18">
        <v>678.17999299999997</v>
      </c>
      <c r="D508">
        <f t="shared" si="16"/>
        <v>1.2662357545246694E-2</v>
      </c>
    </row>
    <row r="509" spans="2:4" x14ac:dyDescent="0.25">
      <c r="B509" s="12">
        <v>41855</v>
      </c>
      <c r="C509" s="18">
        <v>669.70001200000002</v>
      </c>
      <c r="D509">
        <f t="shared" si="16"/>
        <v>-8.0575923203128896E-3</v>
      </c>
    </row>
    <row r="510" spans="2:4" x14ac:dyDescent="0.25">
      <c r="B510" s="12">
        <v>41848</v>
      </c>
      <c r="C510" s="18">
        <v>675.14001499999995</v>
      </c>
      <c r="D510">
        <f t="shared" si="16"/>
        <v>2.3159802259988815E-3</v>
      </c>
    </row>
    <row r="511" spans="2:4" x14ac:dyDescent="0.25">
      <c r="B511" s="12">
        <v>41841</v>
      </c>
      <c r="C511" s="18">
        <v>673.580017</v>
      </c>
      <c r="D511">
        <f t="shared" si="16"/>
        <v>0.13699746181586847</v>
      </c>
    </row>
    <row r="512" spans="2:4" x14ac:dyDescent="0.25">
      <c r="B512" s="12">
        <v>41834</v>
      </c>
      <c r="C512" s="18">
        <v>592.419983</v>
      </c>
      <c r="D512">
        <f t="shared" si="16"/>
        <v>-1.0142203046704323E-2</v>
      </c>
    </row>
    <row r="513" spans="2:4" x14ac:dyDescent="0.25">
      <c r="B513" s="12">
        <v>41827</v>
      </c>
      <c r="C513" s="18">
        <v>598.48999000000003</v>
      </c>
      <c r="D513">
        <f t="shared" si="16"/>
        <v>-8.4658485804842698E-3</v>
      </c>
    </row>
    <row r="514" spans="2:4" x14ac:dyDescent="0.25">
      <c r="B514" s="12">
        <v>41820</v>
      </c>
      <c r="C514" s="18">
        <v>603.59997599999997</v>
      </c>
      <c r="D514">
        <f t="shared" si="16"/>
        <v>1.2513773295355746E-2</v>
      </c>
    </row>
    <row r="515" spans="2:4" x14ac:dyDescent="0.25">
      <c r="B515" s="12">
        <v>41813</v>
      </c>
      <c r="C515" s="18">
        <v>596.14001499999995</v>
      </c>
      <c r="D515">
        <f t="shared" ref="D515:D578" si="17">C515/C516-1</f>
        <v>6.2623804396073623E-3</v>
      </c>
    </row>
    <row r="516" spans="2:4" x14ac:dyDescent="0.25">
      <c r="B516" s="12">
        <v>41806</v>
      </c>
      <c r="C516" s="18">
        <v>592.42999299999997</v>
      </c>
      <c r="D516">
        <f t="shared" si="17"/>
        <v>7.0886732552157827E-3</v>
      </c>
    </row>
    <row r="517" spans="2:4" x14ac:dyDescent="0.25">
      <c r="B517" s="12">
        <v>41799</v>
      </c>
      <c r="C517" s="18">
        <v>588.26000999999997</v>
      </c>
      <c r="D517">
        <f t="shared" si="17"/>
        <v>3.3540115554547834E-2</v>
      </c>
    </row>
    <row r="518" spans="2:4" x14ac:dyDescent="0.25">
      <c r="B518" s="12">
        <v>41792</v>
      </c>
      <c r="C518" s="18">
        <v>569.169983</v>
      </c>
      <c r="D518">
        <f t="shared" si="17"/>
        <v>4.0358907876783645E-2</v>
      </c>
    </row>
    <row r="519" spans="2:4" x14ac:dyDescent="0.25">
      <c r="B519" s="12">
        <v>41785</v>
      </c>
      <c r="C519" s="18">
        <v>547.09002699999996</v>
      </c>
      <c r="D519">
        <f t="shared" si="17"/>
        <v>4.7423073342086175E-2</v>
      </c>
    </row>
    <row r="520" spans="2:4" x14ac:dyDescent="0.25">
      <c r="B520" s="12">
        <v>41778</v>
      </c>
      <c r="C520" s="18">
        <v>522.32000700000003</v>
      </c>
      <c r="D520">
        <f t="shared" si="17"/>
        <v>4.3554740028574512E-2</v>
      </c>
    </row>
    <row r="521" spans="2:4" x14ac:dyDescent="0.25">
      <c r="B521" s="12">
        <v>41771</v>
      </c>
      <c r="C521" s="18">
        <v>500.51998900000001</v>
      </c>
      <c r="D521">
        <f t="shared" si="17"/>
        <v>-1.4103380276401789E-2</v>
      </c>
    </row>
    <row r="522" spans="2:4" x14ac:dyDescent="0.25">
      <c r="B522" s="12">
        <v>41764</v>
      </c>
      <c r="C522" s="18">
        <v>507.67999300000002</v>
      </c>
      <c r="D522">
        <f t="shared" si="17"/>
        <v>1.1778313030993193E-2</v>
      </c>
    </row>
    <row r="523" spans="2:4" x14ac:dyDescent="0.25">
      <c r="B523" s="12">
        <v>41757</v>
      </c>
      <c r="C523" s="18">
        <v>501.76998900000001</v>
      </c>
      <c r="D523">
        <f t="shared" si="17"/>
        <v>-1.07505126744456E-3</v>
      </c>
    </row>
    <row r="524" spans="2:4" x14ac:dyDescent="0.25">
      <c r="B524" s="12">
        <v>41750</v>
      </c>
      <c r="C524" s="18">
        <v>502.30999800000001</v>
      </c>
      <c r="D524">
        <f t="shared" si="17"/>
        <v>-3.3294177362661825E-2</v>
      </c>
    </row>
    <row r="525" spans="2:4" x14ac:dyDescent="0.25">
      <c r="B525" s="12">
        <v>41743</v>
      </c>
      <c r="C525" s="18">
        <v>519.60998500000005</v>
      </c>
      <c r="D525">
        <f t="shared" si="17"/>
        <v>-2.8530316044368842E-2</v>
      </c>
    </row>
    <row r="526" spans="2:4" x14ac:dyDescent="0.25">
      <c r="B526" s="12">
        <v>41736</v>
      </c>
      <c r="C526" s="18">
        <v>534.86999500000002</v>
      </c>
      <c r="D526">
        <f t="shared" si="17"/>
        <v>-3.6547984341082973E-2</v>
      </c>
    </row>
    <row r="527" spans="2:4" x14ac:dyDescent="0.25">
      <c r="B527" s="12">
        <v>41729</v>
      </c>
      <c r="C527" s="18">
        <v>555.15997300000004</v>
      </c>
      <c r="D527">
        <f t="shared" si="17"/>
        <v>-2.1175327256343857E-2</v>
      </c>
    </row>
    <row r="528" spans="2:4" x14ac:dyDescent="0.25">
      <c r="B528" s="12">
        <v>41722</v>
      </c>
      <c r="C528" s="18">
        <v>567.169983</v>
      </c>
      <c r="D528">
        <f t="shared" si="17"/>
        <v>-7.1917155975235292E-2</v>
      </c>
    </row>
    <row r="529" spans="2:4" x14ac:dyDescent="0.25">
      <c r="B529" s="12">
        <v>41715</v>
      </c>
      <c r="C529" s="18">
        <v>611.11999500000002</v>
      </c>
      <c r="D529">
        <f t="shared" si="17"/>
        <v>6.1045856755662209E-2</v>
      </c>
    </row>
    <row r="530" spans="2:4" x14ac:dyDescent="0.25">
      <c r="B530" s="12">
        <v>41708</v>
      </c>
      <c r="C530" s="18">
        <v>575.96002199999998</v>
      </c>
      <c r="D530">
        <f t="shared" si="17"/>
        <v>-2.940623143184018E-2</v>
      </c>
    </row>
    <row r="531" spans="2:4" x14ac:dyDescent="0.25">
      <c r="B531" s="12">
        <v>41701</v>
      </c>
      <c r="C531" s="18">
        <v>593.40997300000004</v>
      </c>
      <c r="D531">
        <f t="shared" si="17"/>
        <v>4.9892871503258718E-2</v>
      </c>
    </row>
    <row r="532" spans="2:4" x14ac:dyDescent="0.25">
      <c r="B532" s="12">
        <v>41694</v>
      </c>
      <c r="C532" s="18">
        <v>565.21002199999998</v>
      </c>
      <c r="D532">
        <f t="shared" si="17"/>
        <v>2.8608404677217036E-2</v>
      </c>
    </row>
    <row r="533" spans="2:4" x14ac:dyDescent="0.25">
      <c r="B533" s="12">
        <v>41687</v>
      </c>
      <c r="C533" s="18">
        <v>549.48999000000003</v>
      </c>
      <c r="D533">
        <f t="shared" si="17"/>
        <v>-8.3376858837871382E-3</v>
      </c>
    </row>
    <row r="534" spans="2:4" x14ac:dyDescent="0.25">
      <c r="B534" s="12">
        <v>41680</v>
      </c>
      <c r="C534" s="18">
        <v>554.10998500000005</v>
      </c>
      <c r="D534">
        <f t="shared" si="17"/>
        <v>8.774977139670348E-3</v>
      </c>
    </row>
    <row r="535" spans="2:4" x14ac:dyDescent="0.25">
      <c r="B535" s="12">
        <v>41673</v>
      </c>
      <c r="C535" s="18">
        <v>549.28997800000002</v>
      </c>
      <c r="D535">
        <f t="shared" si="17"/>
        <v>-4.8373865743486233E-3</v>
      </c>
    </row>
    <row r="536" spans="2:4" x14ac:dyDescent="0.25">
      <c r="B536" s="12">
        <v>41666</v>
      </c>
      <c r="C536" s="18">
        <v>551.96002199999998</v>
      </c>
      <c r="D536">
        <f t="shared" si="17"/>
        <v>0.12077649787089539</v>
      </c>
    </row>
    <row r="537" spans="2:4" x14ac:dyDescent="0.25">
      <c r="B537" s="12">
        <v>41659</v>
      </c>
      <c r="C537" s="18">
        <v>492.48001099999999</v>
      </c>
      <c r="D537">
        <f t="shared" si="17"/>
        <v>-6.6583224348947923E-2</v>
      </c>
    </row>
    <row r="538" spans="2:4" x14ac:dyDescent="0.25">
      <c r="B538" s="12">
        <v>41652</v>
      </c>
      <c r="C538" s="18">
        <v>527.60998500000005</v>
      </c>
      <c r="D538">
        <f t="shared" si="17"/>
        <v>-2.0350227189684489E-2</v>
      </c>
    </row>
    <row r="539" spans="2:4" x14ac:dyDescent="0.25">
      <c r="B539" s="12">
        <v>41645</v>
      </c>
      <c r="C539" s="18">
        <v>538.57000700000003</v>
      </c>
      <c r="D539">
        <f t="shared" si="17"/>
        <v>1.366435607710903E-2</v>
      </c>
    </row>
    <row r="540" spans="2:4" x14ac:dyDescent="0.25">
      <c r="B540" s="12">
        <v>41638</v>
      </c>
      <c r="C540" s="18">
        <v>531.30999799999995</v>
      </c>
      <c r="D540">
        <f t="shared" si="17"/>
        <v>1.0551069241637734E-3</v>
      </c>
    </row>
    <row r="541" spans="2:4" x14ac:dyDescent="0.25">
      <c r="B541" s="12">
        <v>41631</v>
      </c>
      <c r="C541" s="18">
        <v>530.75</v>
      </c>
      <c r="D541">
        <f t="shared" si="17"/>
        <v>-4.4829030512743007E-3</v>
      </c>
    </row>
    <row r="542" spans="2:4" x14ac:dyDescent="0.25">
      <c r="B542" s="12">
        <v>41624</v>
      </c>
      <c r="C542" s="18">
        <v>533.14001499999995</v>
      </c>
      <c r="D542">
        <f t="shared" si="17"/>
        <v>3.956330301163935E-2</v>
      </c>
    </row>
    <row r="543" spans="2:4" x14ac:dyDescent="0.25">
      <c r="B543" s="12">
        <v>41617</v>
      </c>
      <c r="C543" s="18">
        <v>512.84997599999997</v>
      </c>
      <c r="D543">
        <f t="shared" si="17"/>
        <v>-2.4647728360615906E-2</v>
      </c>
    </row>
    <row r="544" spans="2:4" x14ac:dyDescent="0.25">
      <c r="B544" s="12">
        <v>41610</v>
      </c>
      <c r="C544" s="18">
        <v>525.80999799999995</v>
      </c>
      <c r="D544">
        <f t="shared" si="17"/>
        <v>3.722393494131726E-3</v>
      </c>
    </row>
    <row r="545" spans="2:4" x14ac:dyDescent="0.25">
      <c r="B545" s="12">
        <v>41603</v>
      </c>
      <c r="C545" s="18">
        <v>523.85998500000005</v>
      </c>
      <c r="D545">
        <f t="shared" si="17"/>
        <v>-2.5340469425484291E-2</v>
      </c>
    </row>
    <row r="546" spans="2:4" x14ac:dyDescent="0.25">
      <c r="B546" s="12">
        <v>41596</v>
      </c>
      <c r="C546" s="18">
        <v>537.47997999999995</v>
      </c>
      <c r="D546">
        <f t="shared" si="17"/>
        <v>-1.7350113357502805E-2</v>
      </c>
    </row>
    <row r="547" spans="2:4" x14ac:dyDescent="0.25">
      <c r="B547" s="12">
        <v>41589</v>
      </c>
      <c r="C547" s="18">
        <v>546.96997099999999</v>
      </c>
      <c r="D547">
        <f t="shared" si="17"/>
        <v>2.1991701674326514E-2</v>
      </c>
    </row>
    <row r="548" spans="2:4" x14ac:dyDescent="0.25">
      <c r="B548" s="12">
        <v>41582</v>
      </c>
      <c r="C548" s="18">
        <v>535.20001200000002</v>
      </c>
      <c r="D548">
        <f t="shared" si="17"/>
        <v>1.4404921049503638E-2</v>
      </c>
    </row>
    <row r="549" spans="2:4" x14ac:dyDescent="0.25">
      <c r="B549" s="12">
        <v>41575</v>
      </c>
      <c r="C549" s="18">
        <v>527.59997599999997</v>
      </c>
      <c r="D549">
        <f t="shared" si="17"/>
        <v>1.8952796208515643E-4</v>
      </c>
    </row>
    <row r="550" spans="2:4" x14ac:dyDescent="0.25">
      <c r="B550" s="12">
        <v>41568</v>
      </c>
      <c r="C550" s="18">
        <v>527.5</v>
      </c>
      <c r="D550">
        <f t="shared" si="17"/>
        <v>3.4841311940230657E-2</v>
      </c>
    </row>
    <row r="551" spans="2:4" x14ac:dyDescent="0.25">
      <c r="B551" s="12">
        <v>41561</v>
      </c>
      <c r="C551" s="18">
        <v>509.73998999999998</v>
      </c>
      <c r="D551">
        <f t="shared" si="17"/>
        <v>0.14907239971165209</v>
      </c>
    </row>
    <row r="552" spans="2:4" x14ac:dyDescent="0.25">
      <c r="B552" s="12">
        <v>41554</v>
      </c>
      <c r="C552" s="18">
        <v>443.60998499999999</v>
      </c>
      <c r="D552">
        <f t="shared" si="17"/>
        <v>2.1860292336914666E-2</v>
      </c>
    </row>
    <row r="553" spans="2:4" x14ac:dyDescent="0.25">
      <c r="B553" s="12">
        <v>41547</v>
      </c>
      <c r="C553" s="18">
        <v>434.11999500000002</v>
      </c>
      <c r="D553">
        <f t="shared" si="17"/>
        <v>3.608590692124114E-2</v>
      </c>
    </row>
    <row r="554" spans="2:4" x14ac:dyDescent="0.25">
      <c r="B554" s="12">
        <v>41540</v>
      </c>
      <c r="C554" s="18">
        <v>419</v>
      </c>
      <c r="D554">
        <f t="shared" si="17"/>
        <v>9.4439942246600239E-3</v>
      </c>
    </row>
    <row r="555" spans="2:4" x14ac:dyDescent="0.25">
      <c r="B555" s="12">
        <v>41533</v>
      </c>
      <c r="C555" s="18">
        <v>415.07998700000002</v>
      </c>
      <c r="D555">
        <f t="shared" si="17"/>
        <v>-2.4121900353805348E-2</v>
      </c>
    </row>
    <row r="556" spans="2:4" x14ac:dyDescent="0.25">
      <c r="B556" s="12">
        <v>41526</v>
      </c>
      <c r="C556" s="18">
        <v>425.33999599999999</v>
      </c>
      <c r="D556">
        <f t="shared" si="17"/>
        <v>4.1173033028746087E-2</v>
      </c>
    </row>
    <row r="557" spans="2:4" x14ac:dyDescent="0.25">
      <c r="B557" s="12">
        <v>41519</v>
      </c>
      <c r="C557" s="18">
        <v>408.51998900000001</v>
      </c>
      <c r="D557">
        <f t="shared" si="17"/>
        <v>8.5742702514512992E-4</v>
      </c>
    </row>
    <row r="558" spans="2:4" x14ac:dyDescent="0.25">
      <c r="B558" s="12">
        <v>41512</v>
      </c>
      <c r="C558" s="18">
        <v>408.17001299999998</v>
      </c>
      <c r="D558">
        <f t="shared" si="17"/>
        <v>1.3356845700708497E-2</v>
      </c>
    </row>
    <row r="559" spans="2:4" x14ac:dyDescent="0.25">
      <c r="B559" s="12">
        <v>41505</v>
      </c>
      <c r="C559" s="18">
        <v>402.790009</v>
      </c>
      <c r="D559">
        <f t="shared" si="17"/>
        <v>2.1147608990657041E-3</v>
      </c>
    </row>
    <row r="560" spans="2:4" x14ac:dyDescent="0.25">
      <c r="B560" s="12">
        <v>41498</v>
      </c>
      <c r="C560" s="18">
        <v>401.94000199999999</v>
      </c>
      <c r="D560">
        <f t="shared" si="17"/>
        <v>-9.3655742437416256E-3</v>
      </c>
    </row>
    <row r="561" spans="2:4" x14ac:dyDescent="0.25">
      <c r="B561" s="12">
        <v>41491</v>
      </c>
      <c r="C561" s="18">
        <v>405.73998999999998</v>
      </c>
      <c r="D561">
        <f t="shared" si="17"/>
        <v>-1.54092699692715E-2</v>
      </c>
    </row>
    <row r="562" spans="2:4" x14ac:dyDescent="0.25">
      <c r="B562" s="12">
        <v>41484</v>
      </c>
      <c r="C562" s="18">
        <v>412.08999599999999</v>
      </c>
      <c r="D562">
        <f t="shared" si="17"/>
        <v>1.5325106750007311E-2</v>
      </c>
    </row>
    <row r="563" spans="2:4" x14ac:dyDescent="0.25">
      <c r="B563" s="12">
        <v>41477</v>
      </c>
      <c r="C563" s="18">
        <v>405.86999500000002</v>
      </c>
      <c r="D563">
        <f t="shared" si="17"/>
        <v>-7.5800327467050455E-3</v>
      </c>
    </row>
    <row r="564" spans="2:4" x14ac:dyDescent="0.25">
      <c r="B564" s="12">
        <v>41470</v>
      </c>
      <c r="C564" s="18">
        <v>408.97000100000002</v>
      </c>
      <c r="D564">
        <f t="shared" si="17"/>
        <v>5.8767216316150339E-2</v>
      </c>
    </row>
    <row r="565" spans="2:4" x14ac:dyDescent="0.25">
      <c r="B565" s="12">
        <v>41463</v>
      </c>
      <c r="C565" s="18">
        <v>386.26998900000001</v>
      </c>
      <c r="D565">
        <f t="shared" si="17"/>
        <v>-1.5530246685202531E-4</v>
      </c>
    </row>
    <row r="566" spans="2:4" x14ac:dyDescent="0.25">
      <c r="B566" s="12">
        <v>41456</v>
      </c>
      <c r="C566" s="18">
        <v>386.32998700000002</v>
      </c>
      <c r="D566">
        <f t="shared" si="17"/>
        <v>6.03265558886803E-2</v>
      </c>
    </row>
    <row r="567" spans="2:4" x14ac:dyDescent="0.25">
      <c r="B567" s="12">
        <v>41449</v>
      </c>
      <c r="C567" s="18">
        <v>364.35000600000001</v>
      </c>
      <c r="D567">
        <f t="shared" si="17"/>
        <v>7.4936148866158181E-3</v>
      </c>
    </row>
    <row r="568" spans="2:4" x14ac:dyDescent="0.25">
      <c r="B568" s="12">
        <v>41442</v>
      </c>
      <c r="C568" s="18">
        <v>361.64001500000001</v>
      </c>
      <c r="D568">
        <f t="shared" si="17"/>
        <v>-1.7602901466952425E-2</v>
      </c>
    </row>
    <row r="569" spans="2:4" x14ac:dyDescent="0.25">
      <c r="B569" s="12">
        <v>41435</v>
      </c>
      <c r="C569" s="18">
        <v>368.11999500000002</v>
      </c>
      <c r="D569">
        <f t="shared" si="17"/>
        <v>6.3422828761821037E-3</v>
      </c>
    </row>
    <row r="570" spans="2:4" x14ac:dyDescent="0.25">
      <c r="B570" s="12">
        <v>41428</v>
      </c>
      <c r="C570" s="18">
        <v>365.79998799999998</v>
      </c>
      <c r="D570">
        <f t="shared" si="17"/>
        <v>1.3296365650969477E-2</v>
      </c>
    </row>
    <row r="571" spans="2:4" x14ac:dyDescent="0.25">
      <c r="B571" s="12">
        <v>41421</v>
      </c>
      <c r="C571" s="18">
        <v>361</v>
      </c>
      <c r="D571">
        <f t="shared" si="17"/>
        <v>-1.9740921652999566E-2</v>
      </c>
    </row>
    <row r="572" spans="2:4" x14ac:dyDescent="0.25">
      <c r="B572" s="12">
        <v>41414</v>
      </c>
      <c r="C572" s="18">
        <v>368.26998900000001</v>
      </c>
      <c r="D572">
        <f t="shared" si="17"/>
        <v>-1.8365537174906299E-2</v>
      </c>
    </row>
    <row r="573" spans="2:4" x14ac:dyDescent="0.25">
      <c r="B573" s="12">
        <v>41407</v>
      </c>
      <c r="C573" s="18">
        <v>375.16000400000001</v>
      </c>
      <c r="D573">
        <f t="shared" si="17"/>
        <v>1.3918526150143773E-2</v>
      </c>
    </row>
    <row r="574" spans="2:4" x14ac:dyDescent="0.25">
      <c r="B574" s="12">
        <v>41400</v>
      </c>
      <c r="C574" s="18">
        <v>370.01001000000002</v>
      </c>
      <c r="D574">
        <f t="shared" si="17"/>
        <v>7.2410615395499534E-3</v>
      </c>
    </row>
    <row r="575" spans="2:4" x14ac:dyDescent="0.25">
      <c r="B575" s="12">
        <v>41393</v>
      </c>
      <c r="C575" s="18">
        <v>367.35000600000001</v>
      </c>
      <c r="D575">
        <f t="shared" si="17"/>
        <v>1.5536435543358929E-2</v>
      </c>
    </row>
    <row r="576" spans="2:4" x14ac:dyDescent="0.25">
      <c r="B576" s="12">
        <v>41386</v>
      </c>
      <c r="C576" s="18">
        <v>361.73001099999999</v>
      </c>
      <c r="D576">
        <f t="shared" si="17"/>
        <v>-1.2341266894198011E-2</v>
      </c>
    </row>
    <row r="577" spans="2:4" x14ac:dyDescent="0.25">
      <c r="B577" s="12">
        <v>41379</v>
      </c>
      <c r="C577" s="18">
        <v>366.25</v>
      </c>
      <c r="D577">
        <f t="shared" si="17"/>
        <v>7.1188311881041022E-2</v>
      </c>
    </row>
    <row r="578" spans="2:4" x14ac:dyDescent="0.25">
      <c r="B578" s="12">
        <v>41372</v>
      </c>
      <c r="C578" s="18">
        <v>341.91000400000001</v>
      </c>
      <c r="D578">
        <f t="shared" si="17"/>
        <v>4.2408548780487942E-2</v>
      </c>
    </row>
    <row r="579" spans="2:4" x14ac:dyDescent="0.25">
      <c r="B579" s="12">
        <v>41365</v>
      </c>
      <c r="C579" s="18">
        <v>328</v>
      </c>
      <c r="D579">
        <f t="shared" ref="D579:D642" si="18">C579/C580-1</f>
        <v>6.5363642946014711E-3</v>
      </c>
    </row>
    <row r="580" spans="2:4" x14ac:dyDescent="0.25">
      <c r="B580" s="12">
        <v>41358</v>
      </c>
      <c r="C580" s="18">
        <v>325.86999500000002</v>
      </c>
      <c r="D580">
        <f t="shared" si="18"/>
        <v>2.4007741997658538E-2</v>
      </c>
    </row>
    <row r="581" spans="2:4" x14ac:dyDescent="0.25">
      <c r="B581" s="12">
        <v>41351</v>
      </c>
      <c r="C581" s="18">
        <v>318.23001099999999</v>
      </c>
      <c r="D581">
        <f t="shared" si="18"/>
        <v>-9.7090242469142218E-3</v>
      </c>
    </row>
    <row r="582" spans="2:4" x14ac:dyDescent="0.25">
      <c r="B582" s="12">
        <v>41344</v>
      </c>
      <c r="C582" s="18">
        <v>321.35000600000001</v>
      </c>
      <c r="D582">
        <f t="shared" si="18"/>
        <v>-1.5224645975945306E-3</v>
      </c>
    </row>
    <row r="583" spans="2:4" x14ac:dyDescent="0.25">
      <c r="B583" s="12">
        <v>41337</v>
      </c>
      <c r="C583" s="18">
        <v>321.83999599999999</v>
      </c>
      <c r="D583">
        <f t="shared" si="18"/>
        <v>6.5678553377073179E-3</v>
      </c>
    </row>
    <row r="584" spans="2:4" x14ac:dyDescent="0.25">
      <c r="B584" s="12">
        <v>41330</v>
      </c>
      <c r="C584" s="18">
        <v>319.73998999999998</v>
      </c>
      <c r="D584">
        <f t="shared" si="18"/>
        <v>1.3406801261234058E-2</v>
      </c>
    </row>
    <row r="585" spans="2:4" x14ac:dyDescent="0.25">
      <c r="B585" s="12">
        <v>41323</v>
      </c>
      <c r="C585" s="18">
        <v>315.51001000000002</v>
      </c>
      <c r="D585">
        <f t="shared" si="18"/>
        <v>4.2013049161253591E-3</v>
      </c>
    </row>
    <row r="586" spans="2:4" x14ac:dyDescent="0.25">
      <c r="B586" s="12">
        <v>41316</v>
      </c>
      <c r="C586" s="18">
        <v>314.19000199999999</v>
      </c>
      <c r="D586">
        <f t="shared" si="18"/>
        <v>-2.0360435830754531E-2</v>
      </c>
    </row>
    <row r="587" spans="2:4" x14ac:dyDescent="0.25">
      <c r="B587" s="12">
        <v>41309</v>
      </c>
      <c r="C587" s="18">
        <v>320.72000100000002</v>
      </c>
      <c r="D587">
        <f t="shared" si="18"/>
        <v>2.5614819578949843E-2</v>
      </c>
    </row>
    <row r="588" spans="2:4" x14ac:dyDescent="0.25">
      <c r="B588" s="12">
        <v>41302</v>
      </c>
      <c r="C588" s="18">
        <v>312.709991</v>
      </c>
      <c r="D588">
        <f t="shared" si="18"/>
        <v>3.0413798818532456E-2</v>
      </c>
    </row>
    <row r="589" spans="2:4" x14ac:dyDescent="0.25">
      <c r="B589" s="12">
        <v>41295</v>
      </c>
      <c r="C589" s="18">
        <v>303.48001099999999</v>
      </c>
      <c r="D589">
        <f t="shared" si="18"/>
        <v>2.8676097605033757E-2</v>
      </c>
    </row>
    <row r="590" spans="2:4" x14ac:dyDescent="0.25">
      <c r="B590" s="12">
        <v>41288</v>
      </c>
      <c r="C590" s="18">
        <v>295.01998900000001</v>
      </c>
      <c r="D590">
        <f t="shared" si="18"/>
        <v>-1.6600036666666651E-2</v>
      </c>
    </row>
    <row r="591" spans="2:4" x14ac:dyDescent="0.25">
      <c r="B591" s="12">
        <v>41281</v>
      </c>
      <c r="C591" s="18">
        <v>300</v>
      </c>
      <c r="D591">
        <f t="shared" si="18"/>
        <v>-5.9961691051146904E-4</v>
      </c>
    </row>
    <row r="592" spans="2:4" x14ac:dyDescent="0.25">
      <c r="B592" s="12">
        <v>41274</v>
      </c>
      <c r="C592" s="18">
        <v>300.17999300000002</v>
      </c>
      <c r="D592">
        <f t="shared" si="18"/>
        <v>3.321513796583897E-2</v>
      </c>
    </row>
    <row r="593" spans="2:4" x14ac:dyDescent="0.25">
      <c r="B593" s="12">
        <v>41267</v>
      </c>
      <c r="C593" s="18">
        <v>290.52999899999998</v>
      </c>
      <c r="D593">
        <f t="shared" si="18"/>
        <v>-6.8029197143174569E-3</v>
      </c>
    </row>
    <row r="594" spans="2:4" x14ac:dyDescent="0.25">
      <c r="B594" s="12">
        <v>41260</v>
      </c>
      <c r="C594" s="18">
        <v>292.51998900000001</v>
      </c>
      <c r="D594">
        <f t="shared" si="18"/>
        <v>5.5076605951307478E-2</v>
      </c>
    </row>
    <row r="595" spans="2:4" x14ac:dyDescent="0.25">
      <c r="B595" s="12">
        <v>41253</v>
      </c>
      <c r="C595" s="18">
        <v>277.25</v>
      </c>
      <c r="D595">
        <f t="shared" si="18"/>
        <v>3.2165650878540619E-2</v>
      </c>
    </row>
    <row r="596" spans="2:4" x14ac:dyDescent="0.25">
      <c r="B596" s="12">
        <v>41246</v>
      </c>
      <c r="C596" s="18">
        <v>268.60998499999999</v>
      </c>
      <c r="D596">
        <f t="shared" si="18"/>
        <v>1.8310660468233708E-2</v>
      </c>
    </row>
    <row r="597" spans="2:4" x14ac:dyDescent="0.25">
      <c r="B597" s="12">
        <v>41239</v>
      </c>
      <c r="C597" s="18">
        <v>263.77999899999998</v>
      </c>
      <c r="D597">
        <f t="shared" si="18"/>
        <v>-3.8492371342018994E-2</v>
      </c>
    </row>
    <row r="598" spans="2:4" x14ac:dyDescent="0.25">
      <c r="B598" s="12">
        <v>41232</v>
      </c>
      <c r="C598" s="18">
        <v>274.33999599999999</v>
      </c>
      <c r="D598">
        <f t="shared" si="18"/>
        <v>4.4070579842038882E-2</v>
      </c>
    </row>
    <row r="599" spans="2:4" x14ac:dyDescent="0.25">
      <c r="B599" s="12">
        <v>41225</v>
      </c>
      <c r="C599" s="18">
        <v>262.76001000000002</v>
      </c>
      <c r="D599">
        <f t="shared" si="18"/>
        <v>1.2484668377509944E-2</v>
      </c>
    </row>
    <row r="600" spans="2:4" x14ac:dyDescent="0.25">
      <c r="B600" s="12">
        <v>41218</v>
      </c>
      <c r="C600" s="18">
        <v>259.51998900000001</v>
      </c>
      <c r="D600">
        <f t="shared" si="18"/>
        <v>-1.0674054304977032E-2</v>
      </c>
    </row>
    <row r="601" spans="2:4" x14ac:dyDescent="0.25">
      <c r="B601" s="12">
        <v>41211</v>
      </c>
      <c r="C601" s="18">
        <v>262.32000699999998</v>
      </c>
      <c r="D601">
        <f t="shared" si="18"/>
        <v>4.2938942542319447E-2</v>
      </c>
    </row>
    <row r="602" spans="2:4" x14ac:dyDescent="0.25">
      <c r="B602" s="12">
        <v>41204</v>
      </c>
      <c r="C602" s="18">
        <v>251.520004</v>
      </c>
      <c r="D602">
        <f t="shared" si="18"/>
        <v>3.5061744855967136E-2</v>
      </c>
    </row>
    <row r="603" spans="2:4" x14ac:dyDescent="0.25">
      <c r="B603" s="12">
        <v>41197</v>
      </c>
      <c r="C603" s="18">
        <v>243</v>
      </c>
      <c r="D603">
        <f t="shared" si="18"/>
        <v>-0.16342479717896929</v>
      </c>
    </row>
    <row r="604" spans="2:4" x14ac:dyDescent="0.25">
      <c r="B604" s="12">
        <v>41190</v>
      </c>
      <c r="C604" s="18">
        <v>290.47000100000002</v>
      </c>
      <c r="D604">
        <f t="shared" si="18"/>
        <v>3.3958666705979024E-2</v>
      </c>
    </row>
    <row r="605" spans="2:4" x14ac:dyDescent="0.25">
      <c r="B605" s="12">
        <v>41183</v>
      </c>
      <c r="C605" s="18">
        <v>280.92999300000002</v>
      </c>
      <c r="D605">
        <f t="shared" si="18"/>
        <v>-0.11529260868667413</v>
      </c>
    </row>
    <row r="606" spans="2:4" x14ac:dyDescent="0.25">
      <c r="B606" s="12">
        <v>41176</v>
      </c>
      <c r="C606" s="18">
        <v>317.540009</v>
      </c>
      <c r="D606">
        <f t="shared" si="18"/>
        <v>-5.6064165684854284E-2</v>
      </c>
    </row>
    <row r="607" spans="2:4" x14ac:dyDescent="0.25">
      <c r="B607" s="12">
        <v>41169</v>
      </c>
      <c r="C607" s="18">
        <v>336.39999399999999</v>
      </c>
      <c r="D607">
        <f t="shared" si="18"/>
        <v>-1.4866398637558564E-4</v>
      </c>
    </row>
    <row r="608" spans="2:4" x14ac:dyDescent="0.25">
      <c r="B608" s="12">
        <v>41162</v>
      </c>
      <c r="C608" s="18">
        <v>336.45001200000002</v>
      </c>
      <c r="D608">
        <f t="shared" si="18"/>
        <v>3.0948386132402916E-2</v>
      </c>
    </row>
    <row r="609" spans="2:4" x14ac:dyDescent="0.25">
      <c r="B609" s="12">
        <v>41155</v>
      </c>
      <c r="C609" s="18">
        <v>326.35000600000001</v>
      </c>
      <c r="D609">
        <f t="shared" si="18"/>
        <v>0.13064713497884206</v>
      </c>
    </row>
    <row r="610" spans="2:4" x14ac:dyDescent="0.25">
      <c r="B610" s="12">
        <v>41148</v>
      </c>
      <c r="C610" s="18">
        <v>288.64001500000001</v>
      </c>
      <c r="D610">
        <f t="shared" si="18"/>
        <v>-2.1559271186440632E-2</v>
      </c>
    </row>
    <row r="611" spans="2:4" x14ac:dyDescent="0.25">
      <c r="B611" s="12">
        <v>41141</v>
      </c>
      <c r="C611" s="18">
        <v>295</v>
      </c>
      <c r="D611">
        <f t="shared" si="18"/>
        <v>-1.3707809821976391E-2</v>
      </c>
    </row>
    <row r="612" spans="2:4" x14ac:dyDescent="0.25">
      <c r="B612" s="12">
        <v>41134</v>
      </c>
      <c r="C612" s="18">
        <v>299.10000600000001</v>
      </c>
      <c r="D612">
        <f t="shared" si="18"/>
        <v>1.2559635775095446E-2</v>
      </c>
    </row>
    <row r="613" spans="2:4" x14ac:dyDescent="0.25">
      <c r="B613" s="12">
        <v>41127</v>
      </c>
      <c r="C613" s="18">
        <v>295.39001500000001</v>
      </c>
      <c r="D613">
        <f t="shared" si="18"/>
        <v>-7.5927399481149349E-3</v>
      </c>
    </row>
    <row r="614" spans="2:4" x14ac:dyDescent="0.25">
      <c r="B614" s="12">
        <v>41120</v>
      </c>
      <c r="C614" s="18">
        <v>297.64999399999999</v>
      </c>
      <c r="D614">
        <f t="shared" si="18"/>
        <v>5.3026447883488537E-3</v>
      </c>
    </row>
    <row r="615" spans="2:4" x14ac:dyDescent="0.25">
      <c r="B615" s="12">
        <v>41113</v>
      </c>
      <c r="C615" s="18">
        <v>296.07998700000002</v>
      </c>
      <c r="D615">
        <f t="shared" si="18"/>
        <v>-6.5934832717259195E-2</v>
      </c>
    </row>
    <row r="616" spans="2:4" x14ac:dyDescent="0.25">
      <c r="B616" s="12">
        <v>41106</v>
      </c>
      <c r="C616" s="18">
        <v>316.98001099999999</v>
      </c>
      <c r="D616">
        <f t="shared" si="18"/>
        <v>-0.19214003354155562</v>
      </c>
    </row>
    <row r="617" spans="2:4" x14ac:dyDescent="0.25">
      <c r="B617" s="12">
        <v>41099</v>
      </c>
      <c r="C617" s="18">
        <v>392.36999500000002</v>
      </c>
      <c r="D617">
        <f t="shared" si="18"/>
        <v>2.315576737739633E-2</v>
      </c>
    </row>
    <row r="618" spans="2:4" x14ac:dyDescent="0.25">
      <c r="B618" s="12">
        <v>41092</v>
      </c>
      <c r="C618" s="18">
        <v>383.48998999999998</v>
      </c>
      <c r="D618">
        <f t="shared" si="18"/>
        <v>9.316957200148579E-3</v>
      </c>
    </row>
    <row r="619" spans="2:4" x14ac:dyDescent="0.25">
      <c r="B619" s="12">
        <v>41085</v>
      </c>
      <c r="C619" s="18">
        <v>379.95001200000002</v>
      </c>
      <c r="D619">
        <f t="shared" si="18"/>
        <v>-8.5515543610592548E-2</v>
      </c>
    </row>
    <row r="620" spans="2:4" x14ac:dyDescent="0.25">
      <c r="B620" s="12">
        <v>41078</v>
      </c>
      <c r="C620" s="18">
        <v>415.48001099999999</v>
      </c>
      <c r="D620">
        <f t="shared" si="18"/>
        <v>3.2376689306695683E-2</v>
      </c>
    </row>
    <row r="621" spans="2:4" x14ac:dyDescent="0.25">
      <c r="B621" s="12">
        <v>41071</v>
      </c>
      <c r="C621" s="18">
        <v>402.45001200000002</v>
      </c>
      <c r="D621">
        <f t="shared" si="18"/>
        <v>-1.2004674345801214E-2</v>
      </c>
    </row>
    <row r="622" spans="2:4" x14ac:dyDescent="0.25">
      <c r="B622" s="12">
        <v>41064</v>
      </c>
      <c r="C622" s="18">
        <v>407.33999599999999</v>
      </c>
      <c r="D622">
        <f t="shared" si="18"/>
        <v>2.5683589199642753E-2</v>
      </c>
    </row>
    <row r="623" spans="2:4" x14ac:dyDescent="0.25">
      <c r="B623" s="12">
        <v>41057</v>
      </c>
      <c r="C623" s="18">
        <v>397.14001500000001</v>
      </c>
      <c r="D623">
        <f t="shared" si="18"/>
        <v>-8.1913937703208539E-3</v>
      </c>
    </row>
    <row r="624" spans="2:4" x14ac:dyDescent="0.25">
      <c r="B624" s="12">
        <v>41050</v>
      </c>
      <c r="C624" s="18">
        <v>400.42001299999998</v>
      </c>
      <c r="D624">
        <f t="shared" si="18"/>
        <v>2.1140968286780248E-2</v>
      </c>
    </row>
    <row r="625" spans="2:4" x14ac:dyDescent="0.25">
      <c r="B625" s="12">
        <v>41043</v>
      </c>
      <c r="C625" s="18">
        <v>392.13000499999998</v>
      </c>
      <c r="D625">
        <f t="shared" si="18"/>
        <v>-3.9485597060624711E-2</v>
      </c>
    </row>
    <row r="626" spans="2:4" x14ac:dyDescent="0.25">
      <c r="B626" s="12">
        <v>41036</v>
      </c>
      <c r="C626" s="18">
        <v>408.25</v>
      </c>
      <c r="D626">
        <f t="shared" si="18"/>
        <v>9.0711727827907929E-4</v>
      </c>
    </row>
    <row r="627" spans="2:4" x14ac:dyDescent="0.25">
      <c r="B627" s="12">
        <v>41029</v>
      </c>
      <c r="C627" s="18">
        <v>407.88000499999998</v>
      </c>
      <c r="D627">
        <f t="shared" si="18"/>
        <v>-2.7490996614377483E-2</v>
      </c>
    </row>
    <row r="628" spans="2:4" x14ac:dyDescent="0.25">
      <c r="B628" s="12">
        <v>41022</v>
      </c>
      <c r="C628" s="18">
        <v>419.41000400000001</v>
      </c>
      <c r="D628">
        <f t="shared" si="18"/>
        <v>3.577589000200998E-4</v>
      </c>
    </row>
    <row r="629" spans="2:4" x14ac:dyDescent="0.25">
      <c r="B629" s="12">
        <v>41015</v>
      </c>
      <c r="C629" s="18">
        <v>419.26001000000002</v>
      </c>
      <c r="D629">
        <f t="shared" si="18"/>
        <v>-4.8001780853793474E-2</v>
      </c>
    </row>
    <row r="630" spans="2:4" x14ac:dyDescent="0.25">
      <c r="B630" s="12">
        <v>41008</v>
      </c>
      <c r="C630" s="18">
        <v>440.39999399999999</v>
      </c>
      <c r="D630">
        <f t="shared" si="18"/>
        <v>3.6284019485330665E-2</v>
      </c>
    </row>
    <row r="631" spans="2:4" x14ac:dyDescent="0.25">
      <c r="B631" s="12">
        <v>41001</v>
      </c>
      <c r="C631" s="18">
        <v>424.98001099999999</v>
      </c>
      <c r="D631">
        <f t="shared" si="18"/>
        <v>1.6698590909090871E-2</v>
      </c>
    </row>
    <row r="632" spans="2:4" x14ac:dyDescent="0.25">
      <c r="B632" s="12">
        <v>40994</v>
      </c>
      <c r="C632" s="18">
        <v>418</v>
      </c>
      <c r="D632">
        <f t="shared" si="18"/>
        <v>5.9926113452717367E-3</v>
      </c>
    </row>
    <row r="633" spans="2:4" x14ac:dyDescent="0.25">
      <c r="B633" s="12">
        <v>40987</v>
      </c>
      <c r="C633" s="18">
        <v>415.51001000000002</v>
      </c>
      <c r="D633">
        <f t="shared" si="18"/>
        <v>1.1194679991290757E-2</v>
      </c>
    </row>
    <row r="634" spans="2:4" x14ac:dyDescent="0.25">
      <c r="B634" s="12">
        <v>40980</v>
      </c>
      <c r="C634" s="18">
        <v>410.91000400000001</v>
      </c>
      <c r="D634">
        <f t="shared" si="18"/>
        <v>3.2126015172887712E-2</v>
      </c>
    </row>
    <row r="635" spans="2:4" x14ac:dyDescent="0.25">
      <c r="B635" s="12">
        <v>40973</v>
      </c>
      <c r="C635" s="18">
        <v>398.11999500000002</v>
      </c>
      <c r="D635">
        <f t="shared" si="18"/>
        <v>9.4575923784481208E-3</v>
      </c>
    </row>
    <row r="636" spans="2:4" x14ac:dyDescent="0.25">
      <c r="B636" s="12">
        <v>40966</v>
      </c>
      <c r="C636" s="18">
        <v>394.39001500000001</v>
      </c>
      <c r="D636">
        <f t="shared" si="18"/>
        <v>1.7990815564811857E-2</v>
      </c>
    </row>
    <row r="637" spans="2:4" x14ac:dyDescent="0.25">
      <c r="B637" s="12">
        <v>40959</v>
      </c>
      <c r="C637" s="18">
        <v>387.42001299999998</v>
      </c>
      <c r="D637">
        <f t="shared" si="18"/>
        <v>7.0704468810880439E-3</v>
      </c>
    </row>
    <row r="638" spans="2:4" x14ac:dyDescent="0.25">
      <c r="B638" s="12">
        <v>40952</v>
      </c>
      <c r="C638" s="18">
        <v>384.70001200000002</v>
      </c>
      <c r="D638">
        <f t="shared" si="18"/>
        <v>2.1915260292248329E-2</v>
      </c>
    </row>
    <row r="639" spans="2:4" x14ac:dyDescent="0.25">
      <c r="B639" s="12">
        <v>40945</v>
      </c>
      <c r="C639" s="18">
        <v>376.45001200000002</v>
      </c>
      <c r="D639">
        <f t="shared" si="18"/>
        <v>1.1445793753481981E-2</v>
      </c>
    </row>
    <row r="640" spans="2:4" x14ac:dyDescent="0.25">
      <c r="B640" s="12">
        <v>40938</v>
      </c>
      <c r="C640" s="18">
        <v>372.19000199999999</v>
      </c>
      <c r="D640">
        <f t="shared" si="18"/>
        <v>1.4805300065293236E-2</v>
      </c>
    </row>
    <row r="641" spans="2:4" x14ac:dyDescent="0.25">
      <c r="B641" s="12">
        <v>40931</v>
      </c>
      <c r="C641" s="18">
        <v>366.76001000000002</v>
      </c>
      <c r="D641">
        <f t="shared" si="18"/>
        <v>2.9097321932546327E-2</v>
      </c>
    </row>
    <row r="642" spans="2:4" x14ac:dyDescent="0.25">
      <c r="B642" s="12">
        <v>40924</v>
      </c>
      <c r="C642" s="18">
        <v>356.39001500000001</v>
      </c>
      <c r="D642">
        <f t="shared" si="18"/>
        <v>4.9913147170395078E-3</v>
      </c>
    </row>
    <row r="643" spans="2:4" x14ac:dyDescent="0.25">
      <c r="B643" s="12">
        <v>40917</v>
      </c>
      <c r="C643" s="18">
        <v>354.61999500000002</v>
      </c>
      <c r="D643">
        <f t="shared" ref="D643:D706" si="19">C643/C644-1</f>
        <v>1.6248696962360309E-2</v>
      </c>
    </row>
    <row r="644" spans="2:4" x14ac:dyDescent="0.25">
      <c r="B644" s="12">
        <v>40910</v>
      </c>
      <c r="C644" s="18">
        <v>348.95001200000002</v>
      </c>
      <c r="D644">
        <f t="shared" si="19"/>
        <v>3.3191278296656579E-2</v>
      </c>
    </row>
    <row r="645" spans="2:4" x14ac:dyDescent="0.25">
      <c r="B645" s="12">
        <v>40903</v>
      </c>
      <c r="C645" s="18">
        <v>337.73998999999998</v>
      </c>
      <c r="D645">
        <f t="shared" si="19"/>
        <v>7.2169359104181652E-3</v>
      </c>
    </row>
    <row r="646" spans="2:4" x14ac:dyDescent="0.25">
      <c r="B646" s="12">
        <v>40896</v>
      </c>
      <c r="C646" s="18">
        <v>335.32000699999998</v>
      </c>
      <c r="D646">
        <f t="shared" si="19"/>
        <v>5.3140745348129625E-2</v>
      </c>
    </row>
    <row r="647" spans="2:4" x14ac:dyDescent="0.25">
      <c r="B647" s="12">
        <v>40889</v>
      </c>
      <c r="C647" s="18">
        <v>318.39999399999999</v>
      </c>
      <c r="D647">
        <f t="shared" si="19"/>
        <v>-5.9657447259466423E-2</v>
      </c>
    </row>
    <row r="648" spans="2:4" x14ac:dyDescent="0.25">
      <c r="B648" s="12">
        <v>40882</v>
      </c>
      <c r="C648" s="18">
        <v>338.60000600000001</v>
      </c>
      <c r="D648">
        <f t="shared" si="19"/>
        <v>2.4539369558515212E-2</v>
      </c>
    </row>
    <row r="649" spans="2:4" x14ac:dyDescent="0.25">
      <c r="B649" s="12">
        <v>40875</v>
      </c>
      <c r="C649" s="18">
        <v>330.48998999999998</v>
      </c>
      <c r="D649">
        <f t="shared" si="19"/>
        <v>9.888608478802996E-2</v>
      </c>
    </row>
    <row r="650" spans="2:4" x14ac:dyDescent="0.25">
      <c r="B650" s="12">
        <v>40868</v>
      </c>
      <c r="C650" s="18">
        <v>300.75</v>
      </c>
      <c r="D650">
        <f t="shared" si="19"/>
        <v>-3.3144724703560224E-2</v>
      </c>
    </row>
    <row r="651" spans="2:4" x14ac:dyDescent="0.25">
      <c r="B651" s="12">
        <v>40861</v>
      </c>
      <c r="C651" s="18">
        <v>311.05999800000001</v>
      </c>
      <c r="D651">
        <f t="shared" si="19"/>
        <v>-6.3128702169796158E-2</v>
      </c>
    </row>
    <row r="652" spans="2:4" x14ac:dyDescent="0.25">
      <c r="B652" s="12">
        <v>40854</v>
      </c>
      <c r="C652" s="18">
        <v>332.01998900000001</v>
      </c>
      <c r="D652">
        <f t="shared" si="19"/>
        <v>-2.0503324717516813E-2</v>
      </c>
    </row>
    <row r="653" spans="2:4" x14ac:dyDescent="0.25">
      <c r="B653" s="12">
        <v>40847</v>
      </c>
      <c r="C653" s="18">
        <v>338.97000100000002</v>
      </c>
      <c r="D653">
        <f t="shared" si="19"/>
        <v>-7.1177300606513061E-3</v>
      </c>
    </row>
    <row r="654" spans="2:4" x14ac:dyDescent="0.25">
      <c r="B654" s="12">
        <v>40840</v>
      </c>
      <c r="C654" s="18">
        <v>341.39999399999999</v>
      </c>
      <c r="D654">
        <f t="shared" si="19"/>
        <v>2.3718864845088783E-2</v>
      </c>
    </row>
    <row r="655" spans="2:4" x14ac:dyDescent="0.25">
      <c r="B655" s="12">
        <v>40833</v>
      </c>
      <c r="C655" s="18">
        <v>333.48998999999998</v>
      </c>
      <c r="D655">
        <f t="shared" si="19"/>
        <v>3.9557364322594601E-2</v>
      </c>
    </row>
    <row r="656" spans="2:4" x14ac:dyDescent="0.25">
      <c r="B656" s="12">
        <v>40826</v>
      </c>
      <c r="C656" s="18">
        <v>320.79998799999998</v>
      </c>
      <c r="D656">
        <f t="shared" si="19"/>
        <v>8.8971086445175818E-2</v>
      </c>
    </row>
    <row r="657" spans="2:4" x14ac:dyDescent="0.25">
      <c r="B657" s="12">
        <v>40819</v>
      </c>
      <c r="C657" s="18">
        <v>294.58999599999999</v>
      </c>
      <c r="D657">
        <f t="shared" si="19"/>
        <v>-2.7595364478810502E-2</v>
      </c>
    </row>
    <row r="658" spans="2:4" x14ac:dyDescent="0.25">
      <c r="B658" s="12">
        <v>40812</v>
      </c>
      <c r="C658" s="18">
        <v>302.95001200000002</v>
      </c>
      <c r="D658">
        <f t="shared" si="19"/>
        <v>-5.4758152886115408E-2</v>
      </c>
    </row>
    <row r="659" spans="2:4" x14ac:dyDescent="0.25">
      <c r="B659" s="12">
        <v>40805</v>
      </c>
      <c r="C659" s="18">
        <v>320.5</v>
      </c>
      <c r="D659">
        <f t="shared" si="19"/>
        <v>7.6715148567660929E-3</v>
      </c>
    </row>
    <row r="660" spans="2:4" x14ac:dyDescent="0.25">
      <c r="B660" s="12">
        <v>40798</v>
      </c>
      <c r="C660" s="18">
        <v>318.05999800000001</v>
      </c>
      <c r="D660">
        <f t="shared" si="19"/>
        <v>4.2238701218654917E-2</v>
      </c>
    </row>
    <row r="661" spans="2:4" x14ac:dyDescent="0.25">
      <c r="B661" s="12">
        <v>40791</v>
      </c>
      <c r="C661" s="18">
        <v>305.17001299999998</v>
      </c>
      <c r="D661">
        <f t="shared" si="19"/>
        <v>-1.0801538461538973E-3</v>
      </c>
    </row>
    <row r="662" spans="2:4" x14ac:dyDescent="0.25">
      <c r="B662" s="12">
        <v>40784</v>
      </c>
      <c r="C662" s="18">
        <v>305.5</v>
      </c>
      <c r="D662">
        <f t="shared" si="19"/>
        <v>2.2149340502052084E-2</v>
      </c>
    </row>
    <row r="663" spans="2:4" x14ac:dyDescent="0.25">
      <c r="B663" s="12">
        <v>40777</v>
      </c>
      <c r="C663" s="18">
        <v>298.88000499999998</v>
      </c>
      <c r="D663">
        <f t="shared" si="19"/>
        <v>6.9835738802228819E-2</v>
      </c>
    </row>
    <row r="664" spans="2:4" x14ac:dyDescent="0.25">
      <c r="B664" s="12">
        <v>40770</v>
      </c>
      <c r="C664" s="18">
        <v>279.36999500000002</v>
      </c>
      <c r="D664">
        <f t="shared" si="19"/>
        <v>-0.12064845940263924</v>
      </c>
    </row>
    <row r="665" spans="2:4" x14ac:dyDescent="0.25">
      <c r="B665" s="12">
        <v>40763</v>
      </c>
      <c r="C665" s="18">
        <v>317.70001200000002</v>
      </c>
      <c r="D665">
        <f t="shared" si="19"/>
        <v>1.9838287166862978E-2</v>
      </c>
    </row>
    <row r="666" spans="2:4" x14ac:dyDescent="0.25">
      <c r="B666" s="12">
        <v>40756</v>
      </c>
      <c r="C666" s="18">
        <v>311.51998900000001</v>
      </c>
      <c r="D666">
        <f t="shared" si="19"/>
        <v>-4.0236608919452577E-2</v>
      </c>
    </row>
    <row r="667" spans="2:4" x14ac:dyDescent="0.25">
      <c r="B667" s="12">
        <v>40749</v>
      </c>
      <c r="C667" s="18">
        <v>324.57998700000002</v>
      </c>
      <c r="D667">
        <f t="shared" si="19"/>
        <v>-3.2606110987920878E-2</v>
      </c>
    </row>
    <row r="668" spans="2:4" x14ac:dyDescent="0.25">
      <c r="B668" s="12">
        <v>40742</v>
      </c>
      <c r="C668" s="18">
        <v>335.51998900000001</v>
      </c>
      <c r="D668">
        <f t="shared" si="19"/>
        <v>3.3641351811928288E-2</v>
      </c>
    </row>
    <row r="669" spans="2:4" x14ac:dyDescent="0.25">
      <c r="B669" s="12">
        <v>40735</v>
      </c>
      <c r="C669" s="18">
        <v>324.60000600000001</v>
      </c>
      <c r="D669">
        <f t="shared" si="19"/>
        <v>-2.1518045675427144E-3</v>
      </c>
    </row>
    <row r="670" spans="2:4" x14ac:dyDescent="0.25">
      <c r="B670" s="12">
        <v>40728</v>
      </c>
      <c r="C670" s="18">
        <v>325.29998799999998</v>
      </c>
      <c r="D670">
        <f t="shared" si="19"/>
        <v>3.0343300930117278E-2</v>
      </c>
    </row>
    <row r="671" spans="2:4" x14ac:dyDescent="0.25">
      <c r="B671" s="12">
        <v>40721</v>
      </c>
      <c r="C671" s="18">
        <v>315.72000100000002</v>
      </c>
      <c r="D671">
        <f t="shared" si="19"/>
        <v>7.6624044330775964E-2</v>
      </c>
    </row>
    <row r="672" spans="2:4" x14ac:dyDescent="0.25">
      <c r="B672" s="12">
        <v>40714</v>
      </c>
      <c r="C672" s="18">
        <v>293.25</v>
      </c>
      <c r="D672">
        <f t="shared" si="19"/>
        <v>9.0270286313453907E-2</v>
      </c>
    </row>
    <row r="673" spans="2:4" x14ac:dyDescent="0.25">
      <c r="B673" s="12">
        <v>40707</v>
      </c>
      <c r="C673" s="18">
        <v>268.97000100000002</v>
      </c>
      <c r="D673">
        <f t="shared" si="19"/>
        <v>-1.0666840965660729E-2</v>
      </c>
    </row>
    <row r="674" spans="2:4" x14ac:dyDescent="0.25">
      <c r="B674" s="12">
        <v>40700</v>
      </c>
      <c r="C674" s="18">
        <v>271.86999500000002</v>
      </c>
      <c r="D674">
        <f t="shared" si="19"/>
        <v>-5.109774349594276E-2</v>
      </c>
    </row>
    <row r="675" spans="2:4" x14ac:dyDescent="0.25">
      <c r="B675" s="12">
        <v>40693</v>
      </c>
      <c r="C675" s="18">
        <v>286.51001000000002</v>
      </c>
      <c r="D675">
        <f t="shared" si="19"/>
        <v>-2.1949859889739409E-2</v>
      </c>
    </row>
    <row r="676" spans="2:4" x14ac:dyDescent="0.25">
      <c r="B676" s="12">
        <v>40686</v>
      </c>
      <c r="C676" s="18">
        <v>292.94000199999999</v>
      </c>
      <c r="D676">
        <f t="shared" si="19"/>
        <v>4.6625411056553823E-2</v>
      </c>
    </row>
    <row r="677" spans="2:4" x14ac:dyDescent="0.25">
      <c r="B677" s="12">
        <v>40679</v>
      </c>
      <c r="C677" s="18">
        <v>279.89001500000001</v>
      </c>
      <c r="D677">
        <f t="shared" si="19"/>
        <v>-1.8187553884183583E-3</v>
      </c>
    </row>
    <row r="678" spans="2:4" x14ac:dyDescent="0.25">
      <c r="B678" s="12">
        <v>40672</v>
      </c>
      <c r="C678" s="18">
        <v>280.39999399999999</v>
      </c>
      <c r="D678">
        <f t="shared" si="19"/>
        <v>4.5878357794590929E-2</v>
      </c>
    </row>
    <row r="679" spans="2:4" x14ac:dyDescent="0.25">
      <c r="B679" s="12">
        <v>40665</v>
      </c>
      <c r="C679" s="18">
        <v>268.10000600000001</v>
      </c>
      <c r="D679">
        <f t="shared" si="19"/>
        <v>4.9102176086361915E-3</v>
      </c>
    </row>
    <row r="680" spans="2:4" x14ac:dyDescent="0.25">
      <c r="B680" s="12">
        <v>40658</v>
      </c>
      <c r="C680" s="18">
        <v>266.790009</v>
      </c>
      <c r="D680">
        <f t="shared" si="19"/>
        <v>-3.7901115956773812E-2</v>
      </c>
    </row>
    <row r="681" spans="2:4" x14ac:dyDescent="0.25">
      <c r="B681" s="12">
        <v>40651</v>
      </c>
      <c r="C681" s="18">
        <v>277.29998799999998</v>
      </c>
      <c r="D681">
        <f t="shared" si="19"/>
        <v>-2.746121720862027E-2</v>
      </c>
    </row>
    <row r="682" spans="2:4" x14ac:dyDescent="0.25">
      <c r="B682" s="12">
        <v>40644</v>
      </c>
      <c r="C682" s="18">
        <v>285.13000499999998</v>
      </c>
      <c r="D682">
        <f t="shared" si="19"/>
        <v>5.9018034430917909E-2</v>
      </c>
    </row>
    <row r="683" spans="2:4" x14ac:dyDescent="0.25">
      <c r="B683" s="12">
        <v>40637</v>
      </c>
      <c r="C683" s="18">
        <v>269.23998999999998</v>
      </c>
      <c r="D683">
        <f t="shared" si="19"/>
        <v>-1.737229927007311E-2</v>
      </c>
    </row>
    <row r="684" spans="2:4" x14ac:dyDescent="0.25">
      <c r="B684" s="12">
        <v>40630</v>
      </c>
      <c r="C684" s="18">
        <v>274</v>
      </c>
      <c r="D684">
        <f t="shared" si="19"/>
        <v>6.7227586945064699E-2</v>
      </c>
    </row>
    <row r="685" spans="2:4" x14ac:dyDescent="0.25">
      <c r="B685" s="12">
        <v>40623</v>
      </c>
      <c r="C685" s="18">
        <v>256.73998999999998</v>
      </c>
      <c r="D685">
        <f t="shared" si="19"/>
        <v>4.0233345814459254E-2</v>
      </c>
    </row>
    <row r="686" spans="2:4" x14ac:dyDescent="0.25">
      <c r="B686" s="12">
        <v>40616</v>
      </c>
      <c r="C686" s="18">
        <v>246.80999800000001</v>
      </c>
      <c r="D686">
        <f t="shared" si="19"/>
        <v>-2.3540105703831804E-2</v>
      </c>
    </row>
    <row r="687" spans="2:4" x14ac:dyDescent="0.25">
      <c r="B687" s="12">
        <v>40609</v>
      </c>
      <c r="C687" s="18">
        <v>252.759995</v>
      </c>
      <c r="D687">
        <f t="shared" si="19"/>
        <v>-8.7843333333332829E-3</v>
      </c>
    </row>
    <row r="688" spans="2:4" x14ac:dyDescent="0.25">
      <c r="B688" s="12">
        <v>40602</v>
      </c>
      <c r="C688" s="18">
        <v>255</v>
      </c>
      <c r="D688">
        <f t="shared" si="19"/>
        <v>2.6735379985765029E-2</v>
      </c>
    </row>
    <row r="689" spans="2:4" x14ac:dyDescent="0.25">
      <c r="B689" s="12">
        <v>40595</v>
      </c>
      <c r="C689" s="18">
        <v>248.36000100000001</v>
      </c>
      <c r="D689">
        <f t="shared" si="19"/>
        <v>-4.5319981825561739E-2</v>
      </c>
    </row>
    <row r="690" spans="2:4" x14ac:dyDescent="0.25">
      <c r="B690" s="12">
        <v>40588</v>
      </c>
      <c r="C690" s="18">
        <v>260.14999399999999</v>
      </c>
      <c r="D690">
        <f t="shared" si="19"/>
        <v>-3.1928019382993278E-2</v>
      </c>
    </row>
    <row r="691" spans="2:4" x14ac:dyDescent="0.25">
      <c r="B691" s="12">
        <v>40581</v>
      </c>
      <c r="C691" s="18">
        <v>268.73001099999999</v>
      </c>
      <c r="D691">
        <f t="shared" si="19"/>
        <v>9.1023560480886223E-2</v>
      </c>
    </row>
    <row r="692" spans="2:4" x14ac:dyDescent="0.25">
      <c r="B692" s="12">
        <v>40574</v>
      </c>
      <c r="C692" s="18">
        <v>246.30999800000001</v>
      </c>
      <c r="D692">
        <f t="shared" si="19"/>
        <v>0.12249922917328804</v>
      </c>
    </row>
    <row r="693" spans="2:4" x14ac:dyDescent="0.25">
      <c r="B693" s="12">
        <v>40567</v>
      </c>
      <c r="C693" s="18">
        <v>219.429993</v>
      </c>
      <c r="D693">
        <f t="shared" si="19"/>
        <v>-1.8781075464359143E-2</v>
      </c>
    </row>
    <row r="694" spans="2:4" x14ac:dyDescent="0.25">
      <c r="B694" s="12">
        <v>40560</v>
      </c>
      <c r="C694" s="18">
        <v>223.63000500000001</v>
      </c>
      <c r="D694">
        <f t="shared" si="19"/>
        <v>-4.7937307028555032E-2</v>
      </c>
    </row>
    <row r="695" spans="2:4" x14ac:dyDescent="0.25">
      <c r="B695" s="12">
        <v>40553</v>
      </c>
      <c r="C695" s="18">
        <v>234.88999899999999</v>
      </c>
      <c r="D695">
        <f t="shared" si="19"/>
        <v>4.7400357785613911E-2</v>
      </c>
    </row>
    <row r="696" spans="2:4" x14ac:dyDescent="0.25">
      <c r="B696" s="12">
        <v>40546</v>
      </c>
      <c r="C696" s="18">
        <v>224.259995</v>
      </c>
      <c r="D696">
        <f t="shared" si="19"/>
        <v>5.454712114084237E-2</v>
      </c>
    </row>
    <row r="697" spans="2:4" x14ac:dyDescent="0.25">
      <c r="B697" s="12">
        <v>40539</v>
      </c>
      <c r="C697" s="18">
        <v>212.66000399999999</v>
      </c>
      <c r="D697">
        <f t="shared" si="19"/>
        <v>-6.8465502121242916E-2</v>
      </c>
    </row>
    <row r="698" spans="2:4" x14ac:dyDescent="0.25">
      <c r="B698" s="12">
        <v>40532</v>
      </c>
      <c r="C698" s="18">
        <v>228.28999300000001</v>
      </c>
      <c r="D698">
        <f t="shared" si="19"/>
        <v>-4.0878963265625345E-2</v>
      </c>
    </row>
    <row r="699" spans="2:4" x14ac:dyDescent="0.25">
      <c r="B699" s="12">
        <v>40525</v>
      </c>
      <c r="C699" s="18">
        <v>238.020004</v>
      </c>
      <c r="D699">
        <f t="shared" si="19"/>
        <v>-8.3954747359771265E-4</v>
      </c>
    </row>
    <row r="700" spans="2:4" x14ac:dyDescent="0.25">
      <c r="B700" s="12">
        <v>40518</v>
      </c>
      <c r="C700" s="18">
        <v>238.220001</v>
      </c>
      <c r="D700">
        <f t="shared" si="19"/>
        <v>9.6206994230223497E-3</v>
      </c>
    </row>
    <row r="701" spans="2:4" x14ac:dyDescent="0.25">
      <c r="B701" s="12">
        <v>40511</v>
      </c>
      <c r="C701" s="18">
        <v>235.949997</v>
      </c>
      <c r="D701">
        <f t="shared" si="19"/>
        <v>-7.7058468462158469E-2</v>
      </c>
    </row>
    <row r="702" spans="2:4" x14ac:dyDescent="0.25">
      <c r="B702" s="12">
        <v>40504</v>
      </c>
      <c r="C702" s="18">
        <v>255.64999399999999</v>
      </c>
      <c r="D702">
        <f t="shared" si="19"/>
        <v>0.10065867136248885</v>
      </c>
    </row>
    <row r="703" spans="2:4" x14ac:dyDescent="0.25">
      <c r="B703" s="12">
        <v>40497</v>
      </c>
      <c r="C703" s="18">
        <v>232.270004</v>
      </c>
      <c r="D703">
        <f t="shared" si="19"/>
        <v>-7.4779932060851095E-3</v>
      </c>
    </row>
    <row r="704" spans="2:4" x14ac:dyDescent="0.25">
      <c r="B704" s="12">
        <v>40490</v>
      </c>
      <c r="C704" s="18">
        <v>234.020004</v>
      </c>
      <c r="D704">
        <f t="shared" si="19"/>
        <v>1.5006965779033266E-2</v>
      </c>
    </row>
    <row r="705" spans="2:4" x14ac:dyDescent="0.25">
      <c r="B705" s="12">
        <v>40483</v>
      </c>
      <c r="C705" s="18">
        <v>230.55999800000001</v>
      </c>
      <c r="D705">
        <f t="shared" si="19"/>
        <v>9.6807907912776159E-2</v>
      </c>
    </row>
    <row r="706" spans="2:4" x14ac:dyDescent="0.25">
      <c r="B706" s="12">
        <v>40476</v>
      </c>
      <c r="C706" s="18">
        <v>210.21000699999999</v>
      </c>
      <c r="D706">
        <f t="shared" si="19"/>
        <v>2.1577503589881752E-2</v>
      </c>
    </row>
    <row r="707" spans="2:4" x14ac:dyDescent="0.25">
      <c r="B707" s="12">
        <v>40469</v>
      </c>
      <c r="C707" s="18">
        <v>205.770004</v>
      </c>
      <c r="D707">
        <f t="shared" ref="D707:D770" si="20">C707/C708-1</f>
        <v>0.13141260052269765</v>
      </c>
    </row>
    <row r="708" spans="2:4" x14ac:dyDescent="0.25">
      <c r="B708" s="12">
        <v>40462</v>
      </c>
      <c r="C708" s="18">
        <v>181.86999499999999</v>
      </c>
      <c r="D708">
        <f t="shared" si="20"/>
        <v>3.0074745469808928E-2</v>
      </c>
    </row>
    <row r="709" spans="2:4" x14ac:dyDescent="0.25">
      <c r="B709" s="12">
        <v>40455</v>
      </c>
      <c r="C709" s="18">
        <v>176.55999800000001</v>
      </c>
      <c r="D709">
        <f t="shared" si="20"/>
        <v>1.1805146131805166E-2</v>
      </c>
    </row>
    <row r="710" spans="2:4" x14ac:dyDescent="0.25">
      <c r="B710" s="12">
        <v>40448</v>
      </c>
      <c r="C710" s="18">
        <v>174.5</v>
      </c>
      <c r="D710">
        <f t="shared" si="20"/>
        <v>7.5639354747509824E-3</v>
      </c>
    </row>
    <row r="711" spans="2:4" x14ac:dyDescent="0.25">
      <c r="B711" s="12">
        <v>40441</v>
      </c>
      <c r="C711" s="18">
        <v>173.19000199999999</v>
      </c>
      <c r="D711">
        <f t="shared" si="20"/>
        <v>2.8994142106756993E-2</v>
      </c>
    </row>
    <row r="712" spans="2:4" x14ac:dyDescent="0.25">
      <c r="B712" s="12">
        <v>40434</v>
      </c>
      <c r="C712" s="18">
        <v>168.30999800000001</v>
      </c>
      <c r="D712">
        <f t="shared" si="20"/>
        <v>1.3854605561550715E-2</v>
      </c>
    </row>
    <row r="713" spans="2:4" x14ac:dyDescent="0.25">
      <c r="B713" s="12">
        <v>40427</v>
      </c>
      <c r="C713" s="18">
        <v>166.009995</v>
      </c>
      <c r="D713">
        <f t="shared" si="20"/>
        <v>1.5289585202421518E-2</v>
      </c>
    </row>
    <row r="714" spans="2:4" x14ac:dyDescent="0.25">
      <c r="B714" s="12">
        <v>40420</v>
      </c>
      <c r="C714" s="18">
        <v>163.509995</v>
      </c>
      <c r="D714">
        <f t="shared" si="20"/>
        <v>6.8483278236184164E-2</v>
      </c>
    </row>
    <row r="715" spans="2:4" x14ac:dyDescent="0.25">
      <c r="B715" s="12">
        <v>40413</v>
      </c>
      <c r="C715" s="18">
        <v>153.029999</v>
      </c>
      <c r="D715">
        <f t="shared" si="20"/>
        <v>2.1289395923368648E-2</v>
      </c>
    </row>
    <row r="716" spans="2:4" x14ac:dyDescent="0.25">
      <c r="B716" s="12">
        <v>40406</v>
      </c>
      <c r="C716" s="18">
        <v>149.83999600000001</v>
      </c>
      <c r="D716">
        <f t="shared" si="20"/>
        <v>5.0550310223995254E-2</v>
      </c>
    </row>
    <row r="717" spans="2:4" x14ac:dyDescent="0.25">
      <c r="B717" s="12">
        <v>40399</v>
      </c>
      <c r="C717" s="18">
        <v>142.63000500000001</v>
      </c>
      <c r="D717">
        <f t="shared" si="20"/>
        <v>-5.9168869689886439E-2</v>
      </c>
    </row>
    <row r="718" spans="2:4" x14ac:dyDescent="0.25">
      <c r="B718" s="12">
        <v>40392</v>
      </c>
      <c r="C718" s="18">
        <v>151.60000600000001</v>
      </c>
      <c r="D718">
        <f t="shared" si="20"/>
        <v>2.5016985463840014E-2</v>
      </c>
    </row>
    <row r="719" spans="2:4" x14ac:dyDescent="0.25">
      <c r="B719" s="12">
        <v>40385</v>
      </c>
      <c r="C719" s="18">
        <v>147.89999399999999</v>
      </c>
      <c r="D719">
        <f t="shared" si="20"/>
        <v>1.6494804123711182E-2</v>
      </c>
    </row>
    <row r="720" spans="2:4" x14ac:dyDescent="0.25">
      <c r="B720" s="12">
        <v>40378</v>
      </c>
      <c r="C720" s="18">
        <v>145.5</v>
      </c>
      <c r="D720">
        <f t="shared" si="20"/>
        <v>6.3440962987233229E-2</v>
      </c>
    </row>
    <row r="721" spans="2:4" x14ac:dyDescent="0.25">
      <c r="B721" s="12">
        <v>40371</v>
      </c>
      <c r="C721" s="18">
        <v>136.820007</v>
      </c>
      <c r="D721">
        <f t="shared" si="20"/>
        <v>-2.5567957394260765E-2</v>
      </c>
    </row>
    <row r="722" spans="2:4" x14ac:dyDescent="0.25">
      <c r="B722" s="12">
        <v>40364</v>
      </c>
      <c r="C722" s="18">
        <v>140.41000399999999</v>
      </c>
      <c r="D722">
        <f t="shared" si="20"/>
        <v>2.3098213964652503E-2</v>
      </c>
    </row>
    <row r="723" spans="2:4" x14ac:dyDescent="0.25">
      <c r="B723" s="12">
        <v>40357</v>
      </c>
      <c r="C723" s="18">
        <v>137.240005</v>
      </c>
      <c r="D723">
        <f t="shared" si="20"/>
        <v>-6.5377221884424519E-2</v>
      </c>
    </row>
    <row r="724" spans="2:4" x14ac:dyDescent="0.25">
      <c r="B724" s="12">
        <v>40350</v>
      </c>
      <c r="C724" s="18">
        <v>146.83999600000001</v>
      </c>
      <c r="D724">
        <f t="shared" si="20"/>
        <v>-3.8627791062334826E-2</v>
      </c>
    </row>
    <row r="725" spans="2:4" x14ac:dyDescent="0.25">
      <c r="B725" s="12">
        <v>40343</v>
      </c>
      <c r="C725" s="18">
        <v>152.740005</v>
      </c>
      <c r="D725">
        <f t="shared" si="20"/>
        <v>2.1808998442841787E-2</v>
      </c>
    </row>
    <row r="726" spans="2:4" x14ac:dyDescent="0.25">
      <c r="B726" s="12">
        <v>40336</v>
      </c>
      <c r="C726" s="18">
        <v>149.479996</v>
      </c>
      <c r="D726">
        <f t="shared" si="20"/>
        <v>3.9427008405910735E-2</v>
      </c>
    </row>
    <row r="727" spans="2:4" x14ac:dyDescent="0.25">
      <c r="B727" s="12">
        <v>40329</v>
      </c>
      <c r="C727" s="18">
        <v>143.80999800000001</v>
      </c>
      <c r="D727">
        <f t="shared" si="20"/>
        <v>1.0753436960594831E-2</v>
      </c>
    </row>
    <row r="728" spans="2:4" x14ac:dyDescent="0.25">
      <c r="B728" s="12">
        <v>40322</v>
      </c>
      <c r="C728" s="18">
        <v>142.279999</v>
      </c>
      <c r="D728">
        <f t="shared" si="20"/>
        <v>4.7948698594720618E-2</v>
      </c>
    </row>
    <row r="729" spans="2:4" x14ac:dyDescent="0.25">
      <c r="B729" s="12">
        <v>40315</v>
      </c>
      <c r="C729" s="18">
        <v>135.770004</v>
      </c>
      <c r="D729">
        <f t="shared" si="20"/>
        <v>-2.0489120406254169E-2</v>
      </c>
    </row>
    <row r="730" spans="2:4" x14ac:dyDescent="0.25">
      <c r="B730" s="12">
        <v>40308</v>
      </c>
      <c r="C730" s="18">
        <v>138.61000100000001</v>
      </c>
      <c r="D730">
        <f t="shared" si="20"/>
        <v>7.5913986246775034E-2</v>
      </c>
    </row>
    <row r="731" spans="2:4" x14ac:dyDescent="0.25">
      <c r="B731" s="12">
        <v>40301</v>
      </c>
      <c r="C731" s="18">
        <v>128.83000200000001</v>
      </c>
      <c r="D731">
        <f t="shared" si="20"/>
        <v>-4.5067095246694833E-2</v>
      </c>
    </row>
    <row r="732" spans="2:4" x14ac:dyDescent="0.25">
      <c r="B732" s="12">
        <v>40294</v>
      </c>
      <c r="C732" s="18">
        <v>134.91000399999999</v>
      </c>
      <c r="D732">
        <f t="shared" si="20"/>
        <v>-5.6441405971224157E-2</v>
      </c>
    </row>
    <row r="733" spans="2:4" x14ac:dyDescent="0.25">
      <c r="B733" s="12">
        <v>40287</v>
      </c>
      <c r="C733" s="18">
        <v>142.979996</v>
      </c>
      <c r="D733">
        <f t="shared" si="20"/>
        <v>0.15259969804273199</v>
      </c>
    </row>
    <row r="734" spans="2:4" x14ac:dyDescent="0.25">
      <c r="B734" s="12">
        <v>40280</v>
      </c>
      <c r="C734" s="18">
        <v>124.050003</v>
      </c>
      <c r="D734">
        <f t="shared" si="20"/>
        <v>1.2487806378251864E-2</v>
      </c>
    </row>
    <row r="735" spans="2:4" x14ac:dyDescent="0.25">
      <c r="B735" s="12">
        <v>40273</v>
      </c>
      <c r="C735" s="18">
        <v>122.519997</v>
      </c>
      <c r="D735">
        <f t="shared" si="20"/>
        <v>7.0230553715132205E-2</v>
      </c>
    </row>
    <row r="736" spans="2:4" x14ac:dyDescent="0.25">
      <c r="B736" s="12">
        <v>40266</v>
      </c>
      <c r="C736" s="18">
        <v>114.480003</v>
      </c>
      <c r="D736">
        <f t="shared" si="20"/>
        <v>4.0344326618426685E-3</v>
      </c>
    </row>
    <row r="737" spans="2:4" x14ac:dyDescent="0.25">
      <c r="B737" s="12">
        <v>40259</v>
      </c>
      <c r="C737" s="18">
        <v>114.019997</v>
      </c>
      <c r="D737">
        <f t="shared" si="20"/>
        <v>3.4321922933782112E-3</v>
      </c>
    </row>
    <row r="738" spans="2:4" x14ac:dyDescent="0.25">
      <c r="B738" s="12">
        <v>40252</v>
      </c>
      <c r="C738" s="18">
        <v>113.629997</v>
      </c>
      <c r="D738">
        <f t="shared" si="20"/>
        <v>-1.1741224254447014E-2</v>
      </c>
    </row>
    <row r="739" spans="2:4" x14ac:dyDescent="0.25">
      <c r="B739" s="12">
        <v>40245</v>
      </c>
      <c r="C739" s="18">
        <v>114.980003</v>
      </c>
      <c r="D739">
        <f t="shared" si="20"/>
        <v>3.9320312012663283E-2</v>
      </c>
    </row>
    <row r="740" spans="2:4" x14ac:dyDescent="0.25">
      <c r="B740" s="12">
        <v>40238</v>
      </c>
      <c r="C740" s="18">
        <v>110.629997</v>
      </c>
      <c r="D740">
        <f t="shared" si="20"/>
        <v>5.6537083913065445E-2</v>
      </c>
    </row>
    <row r="741" spans="2:4" x14ac:dyDescent="0.25">
      <c r="B741" s="12">
        <v>40231</v>
      </c>
      <c r="C741" s="18">
        <v>104.709999</v>
      </c>
      <c r="D741">
        <f t="shared" si="20"/>
        <v>-2.6669111851969074E-3</v>
      </c>
    </row>
    <row r="742" spans="2:4" x14ac:dyDescent="0.25">
      <c r="B742" s="12">
        <v>40224</v>
      </c>
      <c r="C742" s="18">
        <v>104.989998</v>
      </c>
      <c r="D742">
        <f t="shared" si="20"/>
        <v>1.1442261520675512E-3</v>
      </c>
    </row>
    <row r="743" spans="2:4" x14ac:dyDescent="0.25">
      <c r="B743" s="12">
        <v>40217</v>
      </c>
      <c r="C743" s="18">
        <v>104.870003</v>
      </c>
      <c r="D743">
        <f t="shared" si="20"/>
        <v>0.10157569647822573</v>
      </c>
    </row>
    <row r="744" spans="2:4" x14ac:dyDescent="0.25">
      <c r="B744" s="12">
        <v>40210</v>
      </c>
      <c r="C744" s="18">
        <v>95.199996999999996</v>
      </c>
      <c r="D744">
        <f t="shared" si="20"/>
        <v>-1.3062430158225502E-2</v>
      </c>
    </row>
    <row r="745" spans="2:4" x14ac:dyDescent="0.25">
      <c r="B745" s="12">
        <v>40203</v>
      </c>
      <c r="C745" s="18">
        <v>96.459998999999996</v>
      </c>
      <c r="D745">
        <f t="shared" si="20"/>
        <v>-1.3398773040772527E-2</v>
      </c>
    </row>
    <row r="746" spans="2:4" x14ac:dyDescent="0.25">
      <c r="B746" s="12">
        <v>40196</v>
      </c>
      <c r="C746" s="18">
        <v>97.769997000000004</v>
      </c>
      <c r="D746">
        <f t="shared" si="20"/>
        <v>-2.9573832950720025E-3</v>
      </c>
    </row>
    <row r="747" spans="2:4" x14ac:dyDescent="0.25">
      <c r="B747" s="12">
        <v>40189</v>
      </c>
      <c r="C747" s="18">
        <v>98.059997999999993</v>
      </c>
      <c r="D747">
        <f t="shared" si="20"/>
        <v>6.7145489902551647E-2</v>
      </c>
    </row>
    <row r="748" spans="2:4" x14ac:dyDescent="0.25">
      <c r="B748" s="12">
        <v>40182</v>
      </c>
      <c r="C748" s="18">
        <v>91.889999000000003</v>
      </c>
      <c r="D748">
        <f t="shared" si="20"/>
        <v>4.2309378751843152E-2</v>
      </c>
    </row>
    <row r="749" spans="2:4" x14ac:dyDescent="0.25">
      <c r="B749" s="12">
        <v>40175</v>
      </c>
      <c r="C749" s="18">
        <v>88.160004000000001</v>
      </c>
      <c r="D749">
        <f t="shared" si="20"/>
        <v>-2.4130972952445151E-2</v>
      </c>
    </row>
    <row r="750" spans="2:4" x14ac:dyDescent="0.25">
      <c r="B750" s="12">
        <v>40168</v>
      </c>
      <c r="C750" s="18">
        <v>90.339995999999999</v>
      </c>
      <c r="D750">
        <f t="shared" si="20"/>
        <v>9.4982458263102032E-3</v>
      </c>
    </row>
    <row r="751" spans="2:4" x14ac:dyDescent="0.25">
      <c r="B751" s="12">
        <v>40161</v>
      </c>
      <c r="C751" s="18">
        <v>89.489998</v>
      </c>
      <c r="D751">
        <f t="shared" si="20"/>
        <v>2.496850360711278E-2</v>
      </c>
    </row>
    <row r="752" spans="2:4" x14ac:dyDescent="0.25">
      <c r="B752" s="12">
        <v>40154</v>
      </c>
      <c r="C752" s="18">
        <v>87.309997999999993</v>
      </c>
      <c r="D752">
        <f t="shared" si="20"/>
        <v>2.9356260315963167E-2</v>
      </c>
    </row>
    <row r="753" spans="2:4" x14ac:dyDescent="0.25">
      <c r="B753" s="12">
        <v>40147</v>
      </c>
      <c r="C753" s="18">
        <v>84.82</v>
      </c>
      <c r="D753">
        <f t="shared" si="20"/>
        <v>1.7880690798495413E-2</v>
      </c>
    </row>
    <row r="754" spans="2:4" x14ac:dyDescent="0.25">
      <c r="B754" s="12">
        <v>40140</v>
      </c>
      <c r="C754" s="18">
        <v>83.330001999999993</v>
      </c>
      <c r="D754">
        <f t="shared" si="20"/>
        <v>-6.5569267962659605E-3</v>
      </c>
    </row>
    <row r="755" spans="2:4" x14ac:dyDescent="0.25">
      <c r="B755" s="12">
        <v>40133</v>
      </c>
      <c r="C755" s="18">
        <v>83.879997000000003</v>
      </c>
      <c r="D755">
        <f t="shared" si="20"/>
        <v>-5.6043258428502551E-2</v>
      </c>
    </row>
    <row r="756" spans="2:4" x14ac:dyDescent="0.25">
      <c r="B756" s="12">
        <v>40126</v>
      </c>
      <c r="C756" s="18">
        <v>88.860000999999997</v>
      </c>
      <c r="D756">
        <f t="shared" si="20"/>
        <v>2.7877433009049213E-2</v>
      </c>
    </row>
    <row r="757" spans="2:4" x14ac:dyDescent="0.25">
      <c r="B757" s="12">
        <v>40119</v>
      </c>
      <c r="C757" s="18">
        <v>86.449996999999996</v>
      </c>
      <c r="D757">
        <f t="shared" si="20"/>
        <v>6.0866353193431033E-2</v>
      </c>
    </row>
    <row r="758" spans="2:4" x14ac:dyDescent="0.25">
      <c r="B758" s="12">
        <v>40112</v>
      </c>
      <c r="C758" s="18">
        <v>81.489998</v>
      </c>
      <c r="D758">
        <f t="shared" si="20"/>
        <v>-1.0443230368991641E-2</v>
      </c>
    </row>
    <row r="759" spans="2:4" x14ac:dyDescent="0.25">
      <c r="B759" s="12">
        <v>40105</v>
      </c>
      <c r="C759" s="18">
        <v>82.349997999999999</v>
      </c>
      <c r="D759">
        <f t="shared" si="20"/>
        <v>-9.0356799849296454E-2</v>
      </c>
    </row>
    <row r="760" spans="2:4" x14ac:dyDescent="0.25">
      <c r="B760" s="12">
        <v>40098</v>
      </c>
      <c r="C760" s="18">
        <v>90.529999000000004</v>
      </c>
      <c r="D760">
        <f t="shared" si="20"/>
        <v>-1.3619525099362928E-2</v>
      </c>
    </row>
    <row r="761" spans="2:4" x14ac:dyDescent="0.25">
      <c r="B761" s="12">
        <v>40091</v>
      </c>
      <c r="C761" s="18">
        <v>91.779999000000004</v>
      </c>
      <c r="D761">
        <f t="shared" si="20"/>
        <v>-2.0659127751884165E-3</v>
      </c>
    </row>
    <row r="762" spans="2:4" x14ac:dyDescent="0.25">
      <c r="B762" s="12">
        <v>40084</v>
      </c>
      <c r="C762" s="18">
        <v>91.970000999999996</v>
      </c>
      <c r="D762">
        <f t="shared" si="20"/>
        <v>3.0537571588229451E-3</v>
      </c>
    </row>
    <row r="763" spans="2:4" x14ac:dyDescent="0.25">
      <c r="B763" s="12">
        <v>40077</v>
      </c>
      <c r="C763" s="18">
        <v>91.690002000000007</v>
      </c>
      <c r="D763">
        <f t="shared" si="20"/>
        <v>-2.1137995540471799E-2</v>
      </c>
    </row>
    <row r="764" spans="2:4" x14ac:dyDescent="0.25">
      <c r="B764" s="12">
        <v>40070</v>
      </c>
      <c r="C764" s="18">
        <v>93.669998000000007</v>
      </c>
      <c r="D764">
        <f t="shared" si="20"/>
        <v>6.9414342706443311E-2</v>
      </c>
    </row>
    <row r="765" spans="2:4" x14ac:dyDescent="0.25">
      <c r="B765" s="12">
        <v>40063</v>
      </c>
      <c r="C765" s="18">
        <v>87.589995999999999</v>
      </c>
      <c r="D765">
        <f t="shared" si="20"/>
        <v>2.0624516429736728E-2</v>
      </c>
    </row>
    <row r="766" spans="2:4" x14ac:dyDescent="0.25">
      <c r="B766" s="12">
        <v>40056</v>
      </c>
      <c r="C766" s="18">
        <v>85.82</v>
      </c>
      <c r="D766">
        <f t="shared" si="20"/>
        <v>8.9348932267785397E-3</v>
      </c>
    </row>
    <row r="767" spans="2:4" x14ac:dyDescent="0.25">
      <c r="B767" s="12">
        <v>40049</v>
      </c>
      <c r="C767" s="18">
        <v>85.059997999999993</v>
      </c>
      <c r="D767">
        <f t="shared" si="20"/>
        <v>-4.0712756077878942E-2</v>
      </c>
    </row>
    <row r="768" spans="2:4" x14ac:dyDescent="0.25">
      <c r="B768" s="12">
        <v>40042</v>
      </c>
      <c r="C768" s="18">
        <v>88.669998000000007</v>
      </c>
      <c r="D768">
        <f t="shared" si="20"/>
        <v>8.1864812343315219E-3</v>
      </c>
    </row>
    <row r="769" spans="2:4" x14ac:dyDescent="0.25">
      <c r="B769" s="12">
        <v>40035</v>
      </c>
      <c r="C769" s="18">
        <v>87.949996999999996</v>
      </c>
      <c r="D769">
        <f t="shared" si="20"/>
        <v>-6.1366063864441767E-2</v>
      </c>
    </row>
    <row r="770" spans="2:4" x14ac:dyDescent="0.25">
      <c r="B770" s="12">
        <v>40028</v>
      </c>
      <c r="C770" s="18">
        <v>93.699996999999996</v>
      </c>
      <c r="D770">
        <f t="shared" si="20"/>
        <v>-1.3855376449847245E-3</v>
      </c>
    </row>
    <row r="771" spans="2:4" x14ac:dyDescent="0.25">
      <c r="B771" s="12">
        <v>40021</v>
      </c>
      <c r="C771" s="18">
        <v>93.830001999999993</v>
      </c>
      <c r="D771">
        <f t="shared" ref="D771:D834" si="21">C771/C772-1</f>
        <v>3.0080207710185825E-2</v>
      </c>
    </row>
    <row r="772" spans="2:4" x14ac:dyDescent="0.25">
      <c r="B772" s="12">
        <v>40014</v>
      </c>
      <c r="C772" s="18">
        <v>91.089995999999999</v>
      </c>
      <c r="D772">
        <f t="shared" si="21"/>
        <v>7.1016963985292225E-2</v>
      </c>
    </row>
    <row r="773" spans="2:4" x14ac:dyDescent="0.25">
      <c r="B773" s="12">
        <v>40007</v>
      </c>
      <c r="C773" s="18">
        <v>85.050003000000004</v>
      </c>
      <c r="D773">
        <f t="shared" si="21"/>
        <v>6.8601674511957533E-2</v>
      </c>
    </row>
    <row r="774" spans="2:4" x14ac:dyDescent="0.25">
      <c r="B774" s="12">
        <v>40000</v>
      </c>
      <c r="C774" s="18">
        <v>79.589995999999999</v>
      </c>
      <c r="D774">
        <f t="shared" si="21"/>
        <v>2.1404936323468071E-3</v>
      </c>
    </row>
    <row r="775" spans="2:4" x14ac:dyDescent="0.25">
      <c r="B775" s="12">
        <v>39993</v>
      </c>
      <c r="C775" s="18">
        <v>79.419998000000007</v>
      </c>
      <c r="D775">
        <f t="shared" si="21"/>
        <v>-1.3416173913043394E-2</v>
      </c>
    </row>
    <row r="776" spans="2:4" x14ac:dyDescent="0.25">
      <c r="B776" s="12">
        <v>39986</v>
      </c>
      <c r="C776" s="18">
        <v>80.5</v>
      </c>
      <c r="D776">
        <f t="shared" si="21"/>
        <v>-4.08673894912428E-2</v>
      </c>
    </row>
    <row r="777" spans="2:4" x14ac:dyDescent="0.25">
      <c r="B777" s="12">
        <v>39979</v>
      </c>
      <c r="C777" s="18">
        <v>83.93</v>
      </c>
      <c r="D777">
        <f t="shared" si="21"/>
        <v>2.5537684532633831E-2</v>
      </c>
    </row>
    <row r="778" spans="2:4" x14ac:dyDescent="0.25">
      <c r="B778" s="12">
        <v>39972</v>
      </c>
      <c r="C778" s="18">
        <v>81.839995999999999</v>
      </c>
      <c r="D778">
        <f t="shared" si="21"/>
        <v>-4.2022755472316597E-2</v>
      </c>
    </row>
    <row r="779" spans="2:4" x14ac:dyDescent="0.25">
      <c r="B779" s="12">
        <v>39965</v>
      </c>
      <c r="C779" s="18">
        <v>85.43</v>
      </c>
      <c r="D779">
        <f t="shared" si="21"/>
        <v>7.8797800762778092E-2</v>
      </c>
    </row>
    <row r="780" spans="2:4" x14ac:dyDescent="0.25">
      <c r="B780" s="12">
        <v>39958</v>
      </c>
      <c r="C780" s="18">
        <v>79.190002000000007</v>
      </c>
      <c r="D780">
        <f t="shared" si="21"/>
        <v>6.238262594066768E-2</v>
      </c>
    </row>
    <row r="781" spans="2:4" x14ac:dyDescent="0.25">
      <c r="B781" s="12">
        <v>39951</v>
      </c>
      <c r="C781" s="18">
        <v>74.540001000000004</v>
      </c>
      <c r="D781">
        <f t="shared" si="21"/>
        <v>-4.2746459487756905E-3</v>
      </c>
    </row>
    <row r="782" spans="2:4" x14ac:dyDescent="0.25">
      <c r="B782" s="12">
        <v>39944</v>
      </c>
      <c r="C782" s="18">
        <v>74.860000999999997</v>
      </c>
      <c r="D782">
        <f t="shared" si="21"/>
        <v>-3.219130012130067E-2</v>
      </c>
    </row>
    <row r="783" spans="2:4" x14ac:dyDescent="0.25">
      <c r="B783" s="12">
        <v>39937</v>
      </c>
      <c r="C783" s="18">
        <v>77.349997999999999</v>
      </c>
      <c r="D783">
        <f t="shared" si="21"/>
        <v>-3.5054963320610644E-2</v>
      </c>
    </row>
    <row r="784" spans="2:4" x14ac:dyDescent="0.25">
      <c r="B784" s="12">
        <v>39930</v>
      </c>
      <c r="C784" s="18">
        <v>80.160004000000001</v>
      </c>
      <c r="D784">
        <f t="shared" si="21"/>
        <v>-2.2081212369388648E-2</v>
      </c>
    </row>
    <row r="785" spans="2:4" x14ac:dyDescent="0.25">
      <c r="B785" s="12">
        <v>39923</v>
      </c>
      <c r="C785" s="18">
        <v>81.970000999999996</v>
      </c>
      <c r="D785">
        <f t="shared" si="21"/>
        <v>3.4321779179810719E-2</v>
      </c>
    </row>
    <row r="786" spans="2:4" x14ac:dyDescent="0.25">
      <c r="B786" s="12">
        <v>39916</v>
      </c>
      <c r="C786" s="18">
        <v>79.25</v>
      </c>
      <c r="D786">
        <f t="shared" si="21"/>
        <v>0.10839160839160833</v>
      </c>
    </row>
    <row r="787" spans="2:4" x14ac:dyDescent="0.25">
      <c r="B787" s="12">
        <v>39909</v>
      </c>
      <c r="C787" s="18">
        <v>71.5</v>
      </c>
      <c r="D787">
        <f t="shared" si="21"/>
        <v>5.9088068117949533E-3</v>
      </c>
    </row>
    <row r="788" spans="2:4" x14ac:dyDescent="0.25">
      <c r="B788" s="12">
        <v>39902</v>
      </c>
      <c r="C788" s="18">
        <v>71.080001999999993</v>
      </c>
      <c r="D788">
        <f t="shared" si="21"/>
        <v>3.7664262773722479E-2</v>
      </c>
    </row>
    <row r="789" spans="2:4" x14ac:dyDescent="0.25">
      <c r="B789" s="12">
        <v>39895</v>
      </c>
      <c r="C789" s="18">
        <v>68.5</v>
      </c>
      <c r="D789">
        <f t="shared" si="21"/>
        <v>0.12092945310211989</v>
      </c>
    </row>
    <row r="790" spans="2:4" x14ac:dyDescent="0.25">
      <c r="B790" s="12">
        <v>39888</v>
      </c>
      <c r="C790" s="18">
        <v>61.110000999999997</v>
      </c>
      <c r="D790">
        <f t="shared" si="21"/>
        <v>8.1592938053097308E-2</v>
      </c>
    </row>
    <row r="791" spans="2:4" x14ac:dyDescent="0.25">
      <c r="B791" s="12">
        <v>39881</v>
      </c>
      <c r="C791" s="18">
        <v>56.5</v>
      </c>
      <c r="D791">
        <f t="shared" si="21"/>
        <v>0.14860746388712065</v>
      </c>
    </row>
    <row r="792" spans="2:4" x14ac:dyDescent="0.25">
      <c r="B792" s="12">
        <v>39874</v>
      </c>
      <c r="C792" s="18">
        <v>49.189999</v>
      </c>
      <c r="D792">
        <f t="shared" si="21"/>
        <v>-9.9579020692311504E-2</v>
      </c>
    </row>
    <row r="793" spans="2:4" x14ac:dyDescent="0.25">
      <c r="B793" s="12">
        <v>39867</v>
      </c>
      <c r="C793" s="18">
        <v>54.630001</v>
      </c>
      <c r="D793">
        <f t="shared" si="21"/>
        <v>-1.567565765765766E-2</v>
      </c>
    </row>
    <row r="794" spans="2:4" x14ac:dyDescent="0.25">
      <c r="B794" s="12">
        <v>39860</v>
      </c>
      <c r="C794" s="18">
        <v>55.5</v>
      </c>
      <c r="D794">
        <f t="shared" si="21"/>
        <v>8.1744052347758611E-3</v>
      </c>
    </row>
    <row r="795" spans="2:4" x14ac:dyDescent="0.25">
      <c r="B795" s="12">
        <v>39853</v>
      </c>
      <c r="C795" s="18">
        <v>55.049999</v>
      </c>
      <c r="D795">
        <f t="shared" si="21"/>
        <v>7.2890234400891929E-2</v>
      </c>
    </row>
    <row r="796" spans="2:4" x14ac:dyDescent="0.25">
      <c r="B796" s="12">
        <v>39846</v>
      </c>
      <c r="C796" s="18">
        <v>51.310001</v>
      </c>
      <c r="D796">
        <f t="shared" si="21"/>
        <v>7.433004917630015E-2</v>
      </c>
    </row>
    <row r="797" spans="2:4" x14ac:dyDescent="0.25">
      <c r="B797" s="12">
        <v>39839</v>
      </c>
      <c r="C797" s="18">
        <v>47.759998000000003</v>
      </c>
      <c r="D797">
        <f t="shared" si="21"/>
        <v>-2.4310581730120795E-2</v>
      </c>
    </row>
    <row r="798" spans="2:4" x14ac:dyDescent="0.25">
      <c r="B798" s="12">
        <v>39832</v>
      </c>
      <c r="C798" s="18">
        <v>48.950001</v>
      </c>
      <c r="D798">
        <f t="shared" si="21"/>
        <v>-7.7285543398407985E-2</v>
      </c>
    </row>
    <row r="799" spans="2:4" x14ac:dyDescent="0.25">
      <c r="B799" s="12">
        <v>39825</v>
      </c>
      <c r="C799" s="18">
        <v>53.049999</v>
      </c>
      <c r="D799">
        <f t="shared" si="21"/>
        <v>-6.7403295263058771E-3</v>
      </c>
    </row>
    <row r="800" spans="2:4" x14ac:dyDescent="0.25">
      <c r="B800" s="12">
        <v>39818</v>
      </c>
      <c r="C800" s="18">
        <v>53.41</v>
      </c>
      <c r="D800">
        <f t="shared" si="21"/>
        <v>-0.16729028948067193</v>
      </c>
    </row>
    <row r="801" spans="2:4" x14ac:dyDescent="0.25">
      <c r="B801" s="12">
        <v>39811</v>
      </c>
      <c r="C801" s="18">
        <v>64.139999000000003</v>
      </c>
      <c r="D801">
        <f t="shared" si="21"/>
        <v>0.10054907516384826</v>
      </c>
    </row>
    <row r="802" spans="2:4" x14ac:dyDescent="0.25">
      <c r="B802" s="12">
        <v>39804</v>
      </c>
      <c r="C802" s="18">
        <v>58.279998999999997</v>
      </c>
      <c r="D802">
        <f t="shared" si="21"/>
        <v>-8.59472893960882E-2</v>
      </c>
    </row>
    <row r="803" spans="2:4" x14ac:dyDescent="0.25">
      <c r="B803" s="12">
        <v>39797</v>
      </c>
      <c r="C803" s="18">
        <v>63.759998000000003</v>
      </c>
      <c r="D803">
        <f t="shared" si="21"/>
        <v>0.10944835375938133</v>
      </c>
    </row>
    <row r="804" spans="2:4" x14ac:dyDescent="0.25">
      <c r="B804" s="12">
        <v>39790</v>
      </c>
      <c r="C804" s="18">
        <v>57.470001000000003</v>
      </c>
      <c r="D804">
        <f t="shared" si="21"/>
        <v>8.2297611385974134E-2</v>
      </c>
    </row>
    <row r="805" spans="2:4" x14ac:dyDescent="0.25">
      <c r="B805" s="12">
        <v>39783</v>
      </c>
      <c r="C805" s="18">
        <v>53.099997999999999</v>
      </c>
      <c r="D805">
        <f t="shared" si="21"/>
        <v>7.0996285962231287E-2</v>
      </c>
    </row>
    <row r="806" spans="2:4" x14ac:dyDescent="0.25">
      <c r="B806" s="12">
        <v>39776</v>
      </c>
      <c r="C806" s="18">
        <v>49.580002</v>
      </c>
      <c r="D806">
        <f t="shared" si="21"/>
        <v>0.26157769113429241</v>
      </c>
    </row>
    <row r="807" spans="2:4" x14ac:dyDescent="0.25">
      <c r="B807" s="12">
        <v>39769</v>
      </c>
      <c r="C807" s="18">
        <v>39.299999</v>
      </c>
      <c r="D807">
        <f t="shared" si="21"/>
        <v>-0.11326717057761737</v>
      </c>
    </row>
    <row r="808" spans="2:4" x14ac:dyDescent="0.25">
      <c r="B808" s="12">
        <v>39762</v>
      </c>
      <c r="C808" s="18">
        <v>44.32</v>
      </c>
      <c r="D808">
        <f t="shared" si="21"/>
        <v>-8.7502573605106049E-2</v>
      </c>
    </row>
    <row r="809" spans="2:4" x14ac:dyDescent="0.25">
      <c r="B809" s="12">
        <v>39755</v>
      </c>
      <c r="C809" s="18">
        <v>48.57</v>
      </c>
      <c r="D809">
        <f t="shared" si="21"/>
        <v>-4.2955665024630552E-2</v>
      </c>
    </row>
    <row r="810" spans="2:4" x14ac:dyDescent="0.25">
      <c r="B810" s="12">
        <v>39748</v>
      </c>
      <c r="C810" s="18">
        <v>50.75</v>
      </c>
      <c r="D810">
        <f t="shared" si="21"/>
        <v>0.13357158811704251</v>
      </c>
    </row>
    <row r="811" spans="2:4" x14ac:dyDescent="0.25">
      <c r="B811" s="12">
        <v>39741</v>
      </c>
      <c r="C811" s="18">
        <v>44.77</v>
      </c>
      <c r="D811">
        <f t="shared" si="21"/>
        <v>1.1751412429378494E-2</v>
      </c>
    </row>
    <row r="812" spans="2:4" x14ac:dyDescent="0.25">
      <c r="B812" s="12">
        <v>39734</v>
      </c>
      <c r="C812" s="18">
        <v>44.25</v>
      </c>
      <c r="D812">
        <f t="shared" si="21"/>
        <v>-8.4798307540777995E-2</v>
      </c>
    </row>
    <row r="813" spans="2:4" x14ac:dyDescent="0.25">
      <c r="B813" s="12">
        <v>39727</v>
      </c>
      <c r="C813" s="18">
        <v>48.349997999999999</v>
      </c>
      <c r="D813">
        <f t="shared" si="21"/>
        <v>-4.3521286716543761E-2</v>
      </c>
    </row>
    <row r="814" spans="2:4" x14ac:dyDescent="0.25">
      <c r="B814" s="12">
        <v>39720</v>
      </c>
      <c r="C814" s="18">
        <v>50.549999</v>
      </c>
      <c r="D814">
        <f t="shared" si="21"/>
        <v>-0.14059845290717443</v>
      </c>
    </row>
    <row r="815" spans="2:4" x14ac:dyDescent="0.25">
      <c r="B815" s="12">
        <v>39713</v>
      </c>
      <c r="C815" s="18">
        <v>58.82</v>
      </c>
      <c r="D815">
        <f t="shared" si="21"/>
        <v>-2.4705703453727357E-2</v>
      </c>
    </row>
    <row r="816" spans="2:4" x14ac:dyDescent="0.25">
      <c r="B816" s="12">
        <v>39706</v>
      </c>
      <c r="C816" s="18">
        <v>60.310001</v>
      </c>
      <c r="D816">
        <f t="shared" si="21"/>
        <v>6.3668429212196953E-2</v>
      </c>
    </row>
    <row r="817" spans="2:4" x14ac:dyDescent="0.25">
      <c r="B817" s="12">
        <v>39699</v>
      </c>
      <c r="C817" s="18">
        <v>56.700001</v>
      </c>
      <c r="D817">
        <f t="shared" si="21"/>
        <v>-0.18965270559307257</v>
      </c>
    </row>
    <row r="818" spans="2:4" x14ac:dyDescent="0.25">
      <c r="B818" s="12">
        <v>39692</v>
      </c>
      <c r="C818" s="18">
        <v>69.970000999999996</v>
      </c>
      <c r="D818">
        <f t="shared" si="21"/>
        <v>9.3768176572417428E-3</v>
      </c>
    </row>
    <row r="819" spans="2:4" x14ac:dyDescent="0.25">
      <c r="B819" s="12">
        <v>39685</v>
      </c>
      <c r="C819" s="18">
        <v>69.319999999999993</v>
      </c>
      <c r="D819">
        <f t="shared" si="21"/>
        <v>-3.7222222222222268E-2</v>
      </c>
    </row>
    <row r="820" spans="2:4" x14ac:dyDescent="0.25">
      <c r="B820" s="12">
        <v>39678</v>
      </c>
      <c r="C820" s="18">
        <v>72</v>
      </c>
      <c r="D820">
        <f t="shared" si="21"/>
        <v>-5.4125102964065808E-2</v>
      </c>
    </row>
    <row r="821" spans="2:4" x14ac:dyDescent="0.25">
      <c r="B821" s="12">
        <v>39671</v>
      </c>
      <c r="C821" s="18">
        <v>76.120002999999997</v>
      </c>
      <c r="D821">
        <f t="shared" si="21"/>
        <v>3.4520262720297401E-2</v>
      </c>
    </row>
    <row r="822" spans="2:4" x14ac:dyDescent="0.25">
      <c r="B822" s="12">
        <v>39664</v>
      </c>
      <c r="C822" s="18">
        <v>73.580001999999993</v>
      </c>
      <c r="D822">
        <f t="shared" si="21"/>
        <v>9.5429569612313969E-2</v>
      </c>
    </row>
    <row r="823" spans="2:4" x14ac:dyDescent="0.25">
      <c r="B823" s="12">
        <v>39657</v>
      </c>
      <c r="C823" s="18">
        <v>67.169998000000007</v>
      </c>
      <c r="D823">
        <f t="shared" si="21"/>
        <v>1.2969386607431632E-2</v>
      </c>
    </row>
    <row r="824" spans="2:4" x14ac:dyDescent="0.25">
      <c r="B824" s="12">
        <v>39650</v>
      </c>
      <c r="C824" s="18">
        <v>66.309997999999993</v>
      </c>
      <c r="D824">
        <f t="shared" si="21"/>
        <v>-0.17019153196388281</v>
      </c>
    </row>
    <row r="825" spans="2:4" x14ac:dyDescent="0.25">
      <c r="B825" s="12">
        <v>39643</v>
      </c>
      <c r="C825" s="18">
        <v>79.910004000000001</v>
      </c>
      <c r="D825">
        <f t="shared" si="21"/>
        <v>0.1005371560317152</v>
      </c>
    </row>
    <row r="826" spans="2:4" x14ac:dyDescent="0.25">
      <c r="B826" s="12">
        <v>39636</v>
      </c>
      <c r="C826" s="18">
        <v>72.610000999999997</v>
      </c>
      <c r="D826">
        <f t="shared" si="21"/>
        <v>-0.10102756348994302</v>
      </c>
    </row>
    <row r="827" spans="2:4" x14ac:dyDescent="0.25">
      <c r="B827" s="12">
        <v>39629</v>
      </c>
      <c r="C827" s="18">
        <v>80.769997000000004</v>
      </c>
      <c r="D827">
        <f t="shared" si="21"/>
        <v>-9.774352427648092E-2</v>
      </c>
    </row>
    <row r="828" spans="2:4" x14ac:dyDescent="0.25">
      <c r="B828" s="12">
        <v>39622</v>
      </c>
      <c r="C828" s="18">
        <v>89.519997000000004</v>
      </c>
      <c r="D828">
        <f t="shared" si="21"/>
        <v>-3.2290502890334194E-3</v>
      </c>
    </row>
    <row r="829" spans="2:4" x14ac:dyDescent="0.25">
      <c r="B829" s="12">
        <v>39615</v>
      </c>
      <c r="C829" s="18">
        <v>89.809997999999993</v>
      </c>
      <c r="D829">
        <f t="shared" si="21"/>
        <v>2.7809579805776252E-2</v>
      </c>
    </row>
    <row r="830" spans="2:4" x14ac:dyDescent="0.25">
      <c r="B830" s="12">
        <v>39608</v>
      </c>
      <c r="C830" s="18">
        <v>87.379997000000003</v>
      </c>
      <c r="D830">
        <f t="shared" si="21"/>
        <v>-5.2894048278906314E-2</v>
      </c>
    </row>
    <row r="831" spans="2:4" x14ac:dyDescent="0.25">
      <c r="B831" s="12">
        <v>39601</v>
      </c>
      <c r="C831" s="18">
        <v>92.260002</v>
      </c>
      <c r="D831">
        <f t="shared" si="21"/>
        <v>-4.3338026760419979E-4</v>
      </c>
    </row>
    <row r="832" spans="2:4" x14ac:dyDescent="0.25">
      <c r="B832" s="12">
        <v>39594</v>
      </c>
      <c r="C832" s="18">
        <v>92.300003000000004</v>
      </c>
      <c r="D832">
        <f t="shared" si="21"/>
        <v>8.4988867991066419E-2</v>
      </c>
    </row>
    <row r="833" spans="2:4" x14ac:dyDescent="0.25">
      <c r="B833" s="12">
        <v>39587</v>
      </c>
      <c r="C833" s="18">
        <v>85.07</v>
      </c>
      <c r="D833">
        <f t="shared" si="21"/>
        <v>-0.10846780776499299</v>
      </c>
    </row>
    <row r="834" spans="2:4" x14ac:dyDescent="0.25">
      <c r="B834" s="12">
        <v>39580</v>
      </c>
      <c r="C834" s="18">
        <v>95.419998000000007</v>
      </c>
      <c r="D834">
        <f t="shared" si="21"/>
        <v>5.1616770251763366E-3</v>
      </c>
    </row>
    <row r="835" spans="2:4" x14ac:dyDescent="0.25">
      <c r="B835" s="12">
        <v>39573</v>
      </c>
      <c r="C835" s="18">
        <v>94.93</v>
      </c>
      <c r="D835">
        <f t="shared" ref="D835:D898" si="22">C835/C836-1</f>
        <v>-2.9841574447451613E-2</v>
      </c>
    </row>
    <row r="836" spans="2:4" x14ac:dyDescent="0.25">
      <c r="B836" s="12">
        <v>39566</v>
      </c>
      <c r="C836" s="18">
        <v>97.849997999999999</v>
      </c>
      <c r="D836">
        <f t="shared" si="22"/>
        <v>-4.8614488062508232E-2</v>
      </c>
    </row>
    <row r="837" spans="2:4" x14ac:dyDescent="0.25">
      <c r="B837" s="12">
        <v>39559</v>
      </c>
      <c r="C837" s="18">
        <v>102.849998</v>
      </c>
      <c r="D837">
        <f t="shared" si="22"/>
        <v>-0.10526315194249203</v>
      </c>
    </row>
    <row r="838" spans="2:4" x14ac:dyDescent="0.25">
      <c r="B838" s="12">
        <v>39552</v>
      </c>
      <c r="C838" s="18">
        <v>114.949997</v>
      </c>
      <c r="D838">
        <f t="shared" si="22"/>
        <v>3.9895024064636964E-2</v>
      </c>
    </row>
    <row r="839" spans="2:4" x14ac:dyDescent="0.25">
      <c r="B839" s="12">
        <v>39545</v>
      </c>
      <c r="C839" s="18">
        <v>110.540001</v>
      </c>
      <c r="D839">
        <f t="shared" si="22"/>
        <v>-5.2460164496479833E-2</v>
      </c>
    </row>
    <row r="840" spans="2:4" x14ac:dyDescent="0.25">
      <c r="B840" s="12">
        <v>39538</v>
      </c>
      <c r="C840" s="18">
        <v>116.660004</v>
      </c>
      <c r="D840">
        <f t="shared" si="22"/>
        <v>6.4416114314162609E-2</v>
      </c>
    </row>
    <row r="841" spans="2:4" x14ac:dyDescent="0.25">
      <c r="B841" s="12">
        <v>39531</v>
      </c>
      <c r="C841" s="18">
        <v>109.599998</v>
      </c>
      <c r="D841">
        <f t="shared" si="22"/>
        <v>-1.0026524565003303E-3</v>
      </c>
    </row>
    <row r="842" spans="2:4" x14ac:dyDescent="0.25">
      <c r="B842" s="12">
        <v>39524</v>
      </c>
      <c r="C842" s="18">
        <v>109.709999</v>
      </c>
      <c r="D842">
        <f t="shared" si="22"/>
        <v>0.10139542112844668</v>
      </c>
    </row>
    <row r="843" spans="2:4" x14ac:dyDescent="0.25">
      <c r="B843" s="12">
        <v>39517</v>
      </c>
      <c r="C843" s="18">
        <v>99.610000999999997</v>
      </c>
      <c r="D843">
        <f t="shared" si="22"/>
        <v>3.2977299595561504E-2</v>
      </c>
    </row>
    <row r="844" spans="2:4" x14ac:dyDescent="0.25">
      <c r="B844" s="12">
        <v>39510</v>
      </c>
      <c r="C844" s="18">
        <v>96.43</v>
      </c>
      <c r="D844">
        <f t="shared" si="22"/>
        <v>-2.8902345551792163E-2</v>
      </c>
    </row>
    <row r="845" spans="2:4" x14ac:dyDescent="0.25">
      <c r="B845" s="12">
        <v>39503</v>
      </c>
      <c r="C845" s="18">
        <v>99.300003000000004</v>
      </c>
      <c r="D845">
        <f t="shared" si="22"/>
        <v>-4.2117729220639832E-3</v>
      </c>
    </row>
    <row r="846" spans="2:4" x14ac:dyDescent="0.25">
      <c r="B846" s="12">
        <v>39496</v>
      </c>
      <c r="C846" s="18">
        <v>99.720000999999996</v>
      </c>
      <c r="D846">
        <f t="shared" si="22"/>
        <v>-5.2541558194774352E-2</v>
      </c>
    </row>
    <row r="847" spans="2:4" x14ac:dyDescent="0.25">
      <c r="B847" s="12">
        <v>39489</v>
      </c>
      <c r="C847" s="18">
        <v>105.25</v>
      </c>
      <c r="D847">
        <f t="shared" si="22"/>
        <v>-2.8162538462718212E-2</v>
      </c>
    </row>
    <row r="848" spans="2:4" x14ac:dyDescent="0.25">
      <c r="B848" s="12">
        <v>39482</v>
      </c>
      <c r="C848" s="18">
        <v>108.300003</v>
      </c>
      <c r="D848">
        <f t="shared" si="22"/>
        <v>-0.11986996863380817</v>
      </c>
    </row>
    <row r="849" spans="2:4" x14ac:dyDescent="0.25">
      <c r="B849" s="12">
        <v>39475</v>
      </c>
      <c r="C849" s="18">
        <v>123.050003</v>
      </c>
      <c r="D849">
        <f t="shared" si="22"/>
        <v>-4.4568602468982199E-2</v>
      </c>
    </row>
    <row r="850" spans="2:4" x14ac:dyDescent="0.25">
      <c r="B850" s="12">
        <v>39468</v>
      </c>
      <c r="C850" s="18">
        <v>128.78999300000001</v>
      </c>
      <c r="D850">
        <f t="shared" si="22"/>
        <v>5.6001919121039023E-2</v>
      </c>
    </row>
    <row r="851" spans="2:4" x14ac:dyDescent="0.25">
      <c r="B851" s="12">
        <v>39461</v>
      </c>
      <c r="C851" s="18">
        <v>121.959999</v>
      </c>
      <c r="D851">
        <f t="shared" si="22"/>
        <v>4.5072854629122139E-2</v>
      </c>
    </row>
    <row r="852" spans="2:4" x14ac:dyDescent="0.25">
      <c r="B852" s="12">
        <v>39454</v>
      </c>
      <c r="C852" s="18">
        <v>116.699997</v>
      </c>
      <c r="D852">
        <f t="shared" si="22"/>
        <v>-8.1174748741441705E-2</v>
      </c>
    </row>
    <row r="853" spans="2:4" x14ac:dyDescent="0.25">
      <c r="B853" s="12">
        <v>39447</v>
      </c>
      <c r="C853" s="18">
        <v>127.010002</v>
      </c>
      <c r="D853">
        <f t="shared" si="22"/>
        <v>-0.1637477099108603</v>
      </c>
    </row>
    <row r="854" spans="2:4" x14ac:dyDescent="0.25">
      <c r="B854" s="12">
        <v>39440</v>
      </c>
      <c r="C854" s="18">
        <v>151.88000500000001</v>
      </c>
      <c r="D854">
        <f t="shared" si="22"/>
        <v>3.6016362782413491E-2</v>
      </c>
    </row>
    <row r="855" spans="2:4" x14ac:dyDescent="0.25">
      <c r="B855" s="12">
        <v>39433</v>
      </c>
      <c r="C855" s="18">
        <v>146.60000600000001</v>
      </c>
      <c r="D855">
        <f t="shared" si="22"/>
        <v>3.6848483180200065E-2</v>
      </c>
    </row>
    <row r="856" spans="2:4" x14ac:dyDescent="0.25">
      <c r="B856" s="12">
        <v>39426</v>
      </c>
      <c r="C856" s="18">
        <v>141.38999899999999</v>
      </c>
      <c r="D856">
        <f t="shared" si="22"/>
        <v>-3.1840552060284022E-2</v>
      </c>
    </row>
    <row r="857" spans="2:4" x14ac:dyDescent="0.25">
      <c r="B857" s="12">
        <v>39419</v>
      </c>
      <c r="C857" s="18">
        <v>146.03999300000001</v>
      </c>
      <c r="D857">
        <f t="shared" si="22"/>
        <v>9.6808108004871718E-2</v>
      </c>
    </row>
    <row r="858" spans="2:4" x14ac:dyDescent="0.25">
      <c r="B858" s="12">
        <v>39412</v>
      </c>
      <c r="C858" s="18">
        <v>133.14999399999999</v>
      </c>
      <c r="D858">
        <f t="shared" si="22"/>
        <v>6.3753264580223012E-2</v>
      </c>
    </row>
    <row r="859" spans="2:4" x14ac:dyDescent="0.25">
      <c r="B859" s="12">
        <v>39405</v>
      </c>
      <c r="C859" s="18">
        <v>125.16999800000001</v>
      </c>
      <c r="D859">
        <f t="shared" si="22"/>
        <v>2.4024584991801934E-3</v>
      </c>
    </row>
    <row r="860" spans="2:4" x14ac:dyDescent="0.25">
      <c r="B860" s="12">
        <v>39398</v>
      </c>
      <c r="C860" s="18">
        <v>124.870003</v>
      </c>
      <c r="D860">
        <f t="shared" si="22"/>
        <v>2.6891488929136287E-2</v>
      </c>
    </row>
    <row r="861" spans="2:4" x14ac:dyDescent="0.25">
      <c r="B861" s="12">
        <v>39391</v>
      </c>
      <c r="C861" s="18">
        <v>121.599998</v>
      </c>
      <c r="D861">
        <f t="shared" si="22"/>
        <v>-7.65491763050139E-2</v>
      </c>
    </row>
    <row r="862" spans="2:4" x14ac:dyDescent="0.25">
      <c r="B862" s="12">
        <v>39384</v>
      </c>
      <c r="C862" s="18">
        <v>131.679993</v>
      </c>
      <c r="D862">
        <f t="shared" si="22"/>
        <v>-1.6946652115266581E-2</v>
      </c>
    </row>
    <row r="863" spans="2:4" x14ac:dyDescent="0.25">
      <c r="B863" s="12">
        <v>39377</v>
      </c>
      <c r="C863" s="18">
        <v>133.949997</v>
      </c>
      <c r="D863">
        <f t="shared" si="22"/>
        <v>8.5494285486316324E-2</v>
      </c>
    </row>
    <row r="864" spans="2:4" x14ac:dyDescent="0.25">
      <c r="B864" s="12">
        <v>39370</v>
      </c>
      <c r="C864" s="18">
        <v>123.400002</v>
      </c>
      <c r="D864">
        <f t="shared" si="22"/>
        <v>5.8689435930876499E-3</v>
      </c>
    </row>
    <row r="865" spans="2:4" x14ac:dyDescent="0.25">
      <c r="B865" s="12">
        <v>39363</v>
      </c>
      <c r="C865" s="18">
        <v>122.68</v>
      </c>
      <c r="D865">
        <f t="shared" si="22"/>
        <v>-3.8105699873720367E-2</v>
      </c>
    </row>
    <row r="866" spans="2:4" x14ac:dyDescent="0.25">
      <c r="B866" s="12">
        <v>39356</v>
      </c>
      <c r="C866" s="18">
        <v>127.540001</v>
      </c>
      <c r="D866">
        <f t="shared" si="22"/>
        <v>7.9658039777991352E-2</v>
      </c>
    </row>
    <row r="867" spans="2:4" x14ac:dyDescent="0.25">
      <c r="B867" s="12">
        <v>39349</v>
      </c>
      <c r="C867" s="18">
        <v>118.129997</v>
      </c>
      <c r="D867">
        <f t="shared" si="22"/>
        <v>3.7137795660442618E-2</v>
      </c>
    </row>
    <row r="868" spans="2:4" x14ac:dyDescent="0.25">
      <c r="B868" s="12">
        <v>39342</v>
      </c>
      <c r="C868" s="18">
        <v>113.900002</v>
      </c>
      <c r="D868">
        <f t="shared" si="22"/>
        <v>7.7170457294693628E-2</v>
      </c>
    </row>
    <row r="869" spans="2:4" x14ac:dyDescent="0.25">
      <c r="B869" s="12">
        <v>39335</v>
      </c>
      <c r="C869" s="18">
        <v>105.739998</v>
      </c>
      <c r="D869">
        <f t="shared" si="22"/>
        <v>3.9826884849505584E-2</v>
      </c>
    </row>
    <row r="870" spans="2:4" x14ac:dyDescent="0.25">
      <c r="B870" s="12">
        <v>39328</v>
      </c>
      <c r="C870" s="18">
        <v>101.69000200000001</v>
      </c>
      <c r="D870">
        <f t="shared" si="22"/>
        <v>-2.2117473259303244E-2</v>
      </c>
    </row>
    <row r="871" spans="2:4" x14ac:dyDescent="0.25">
      <c r="B871" s="12">
        <v>39321</v>
      </c>
      <c r="C871" s="18">
        <v>103.989998</v>
      </c>
      <c r="D871">
        <f t="shared" si="22"/>
        <v>1.0494548226817724E-2</v>
      </c>
    </row>
    <row r="872" spans="2:4" x14ac:dyDescent="0.25">
      <c r="B872" s="12">
        <v>39314</v>
      </c>
      <c r="C872" s="18">
        <v>102.910004</v>
      </c>
      <c r="D872">
        <f t="shared" si="22"/>
        <v>2.9614878327610228E-2</v>
      </c>
    </row>
    <row r="873" spans="2:4" x14ac:dyDescent="0.25">
      <c r="B873" s="12">
        <v>39307</v>
      </c>
      <c r="C873" s="18">
        <v>99.949996999999996</v>
      </c>
      <c r="D873">
        <f t="shared" si="22"/>
        <v>-1.7207473467280465E-2</v>
      </c>
    </row>
    <row r="874" spans="2:4" x14ac:dyDescent="0.25">
      <c r="B874" s="12">
        <v>39300</v>
      </c>
      <c r="C874" s="18">
        <v>101.699997</v>
      </c>
      <c r="D874">
        <f t="shared" si="22"/>
        <v>3.8815065601326415E-2</v>
      </c>
    </row>
    <row r="875" spans="2:4" x14ac:dyDescent="0.25">
      <c r="B875" s="12">
        <v>39293</v>
      </c>
      <c r="C875" s="18">
        <v>97.900002000000001</v>
      </c>
      <c r="D875">
        <f t="shared" si="22"/>
        <v>0.20122701840490809</v>
      </c>
    </row>
    <row r="876" spans="2:4" x14ac:dyDescent="0.25">
      <c r="B876" s="12">
        <v>39286</v>
      </c>
      <c r="C876" s="18">
        <v>81.5</v>
      </c>
      <c r="D876">
        <f t="shared" si="22"/>
        <v>-4.9340987425370741E-2</v>
      </c>
    </row>
    <row r="877" spans="2:4" x14ac:dyDescent="0.25">
      <c r="B877" s="12">
        <v>39279</v>
      </c>
      <c r="C877" s="18">
        <v>85.730002999999996</v>
      </c>
      <c r="D877">
        <f t="shared" si="22"/>
        <v>-5.2916418015347522E-2</v>
      </c>
    </row>
    <row r="878" spans="2:4" x14ac:dyDescent="0.25">
      <c r="B878" s="12">
        <v>39272</v>
      </c>
      <c r="C878" s="18">
        <v>90.519997000000004</v>
      </c>
      <c r="D878">
        <f t="shared" si="22"/>
        <v>5.9332945324737763E-2</v>
      </c>
    </row>
    <row r="879" spans="2:4" x14ac:dyDescent="0.25">
      <c r="B879" s="12">
        <v>39265</v>
      </c>
      <c r="C879" s="18">
        <v>85.449996999999996</v>
      </c>
      <c r="D879">
        <f t="shared" si="22"/>
        <v>1.9934099670895211E-3</v>
      </c>
    </row>
    <row r="880" spans="2:4" x14ac:dyDescent="0.25">
      <c r="B880" s="12">
        <v>39258</v>
      </c>
      <c r="C880" s="18">
        <v>85.279999000000004</v>
      </c>
      <c r="D880">
        <f t="shared" si="22"/>
        <v>7.1625997194622038E-2</v>
      </c>
    </row>
    <row r="881" spans="2:4" x14ac:dyDescent="0.25">
      <c r="B881" s="12">
        <v>39251</v>
      </c>
      <c r="C881" s="18">
        <v>79.580001999999993</v>
      </c>
      <c r="D881">
        <f t="shared" si="22"/>
        <v>-6.4315118248732039E-2</v>
      </c>
    </row>
    <row r="882" spans="2:4" x14ac:dyDescent="0.25">
      <c r="B882" s="12">
        <v>39244</v>
      </c>
      <c r="C882" s="18">
        <v>85.050003000000004</v>
      </c>
      <c r="D882">
        <f t="shared" si="22"/>
        <v>3.4214369178520165E-3</v>
      </c>
    </row>
    <row r="883" spans="2:4" x14ac:dyDescent="0.25">
      <c r="B883" s="12">
        <v>39237</v>
      </c>
      <c r="C883" s="18">
        <v>84.760002</v>
      </c>
      <c r="D883">
        <f t="shared" si="22"/>
        <v>-3.4734040194375093E-2</v>
      </c>
    </row>
    <row r="884" spans="2:4" x14ac:dyDescent="0.25">
      <c r="B884" s="12">
        <v>39230</v>
      </c>
      <c r="C884" s="18">
        <v>87.809997999999993</v>
      </c>
      <c r="D884">
        <f t="shared" si="22"/>
        <v>1.455800065079127E-2</v>
      </c>
    </row>
    <row r="885" spans="2:4" x14ac:dyDescent="0.25">
      <c r="B885" s="12">
        <v>39223</v>
      </c>
      <c r="C885" s="18">
        <v>86.550003000000004</v>
      </c>
      <c r="D885">
        <f t="shared" si="22"/>
        <v>5.5487841463414789E-2</v>
      </c>
    </row>
    <row r="886" spans="2:4" x14ac:dyDescent="0.25">
      <c r="B886" s="12">
        <v>39216</v>
      </c>
      <c r="C886" s="18">
        <v>82</v>
      </c>
      <c r="D886">
        <f t="shared" si="22"/>
        <v>3.1808417710017522E-3</v>
      </c>
    </row>
    <row r="887" spans="2:4" x14ac:dyDescent="0.25">
      <c r="B887" s="12">
        <v>39209</v>
      </c>
      <c r="C887" s="18">
        <v>81.739998</v>
      </c>
      <c r="D887">
        <f t="shared" si="22"/>
        <v>4.3001082952619063E-2</v>
      </c>
    </row>
    <row r="888" spans="2:4" x14ac:dyDescent="0.25">
      <c r="B888" s="12">
        <v>39202</v>
      </c>
      <c r="C888" s="18">
        <v>78.370002999999997</v>
      </c>
      <c r="D888">
        <f t="shared" si="22"/>
        <v>0.18706462528315471</v>
      </c>
    </row>
    <row r="889" spans="2:4" x14ac:dyDescent="0.25">
      <c r="B889" s="12">
        <v>39195</v>
      </c>
      <c r="C889" s="18">
        <v>66.019997000000004</v>
      </c>
      <c r="D889">
        <f t="shared" si="22"/>
        <v>6.5558930663756065E-3</v>
      </c>
    </row>
    <row r="890" spans="2:4" x14ac:dyDescent="0.25">
      <c r="B890" s="12">
        <v>39188</v>
      </c>
      <c r="C890" s="18">
        <v>65.589995999999999</v>
      </c>
      <c r="D890">
        <f t="shared" si="22"/>
        <v>2.3723989386608579E-2</v>
      </c>
    </row>
    <row r="891" spans="2:4" x14ac:dyDescent="0.25">
      <c r="B891" s="12">
        <v>39181</v>
      </c>
      <c r="C891" s="18">
        <v>64.069999999999993</v>
      </c>
      <c r="D891">
        <f t="shared" si="22"/>
        <v>-1.2941056050466582E-2</v>
      </c>
    </row>
    <row r="892" spans="2:4" x14ac:dyDescent="0.25">
      <c r="B892" s="12">
        <v>39174</v>
      </c>
      <c r="C892" s="18">
        <v>64.910004000000001</v>
      </c>
      <c r="D892">
        <f t="shared" si="22"/>
        <v>4.5249695499185005E-2</v>
      </c>
    </row>
    <row r="893" spans="2:4" x14ac:dyDescent="0.25">
      <c r="B893" s="12">
        <v>39167</v>
      </c>
      <c r="C893" s="18">
        <v>62.099997999999999</v>
      </c>
      <c r="D893">
        <f t="shared" si="22"/>
        <v>-4.1666741898144677E-2</v>
      </c>
    </row>
    <row r="894" spans="2:4" x14ac:dyDescent="0.25">
      <c r="B894" s="12">
        <v>39160</v>
      </c>
      <c r="C894" s="18">
        <v>64.800003000000004</v>
      </c>
      <c r="D894">
        <f t="shared" si="22"/>
        <v>6.9659967987455662E-2</v>
      </c>
    </row>
    <row r="895" spans="2:4" x14ac:dyDescent="0.25">
      <c r="B895" s="12">
        <v>39153</v>
      </c>
      <c r="C895" s="18">
        <v>60.580002</v>
      </c>
      <c r="D895">
        <f t="shared" si="22"/>
        <v>1.651312530956961E-4</v>
      </c>
    </row>
    <row r="896" spans="2:4" x14ac:dyDescent="0.25">
      <c r="B896" s="12">
        <v>39146</v>
      </c>
      <c r="C896" s="18">
        <v>60.57</v>
      </c>
      <c r="D896">
        <f t="shared" si="22"/>
        <v>6.1461626886019083E-3</v>
      </c>
    </row>
    <row r="897" spans="2:4" x14ac:dyDescent="0.25">
      <c r="B897" s="12">
        <v>39139</v>
      </c>
      <c r="C897" s="18">
        <v>60.200001</v>
      </c>
      <c r="D897">
        <f t="shared" si="22"/>
        <v>-6.3909145200097717E-2</v>
      </c>
    </row>
    <row r="898" spans="2:4" x14ac:dyDescent="0.25">
      <c r="B898" s="12">
        <v>39132</v>
      </c>
      <c r="C898" s="18">
        <v>64.309997999999993</v>
      </c>
      <c r="D898">
        <f t="shared" si="22"/>
        <v>-1.1071828557155716E-2</v>
      </c>
    </row>
    <row r="899" spans="2:4" x14ac:dyDescent="0.25">
      <c r="B899" s="12">
        <v>39125</v>
      </c>
      <c r="C899" s="18">
        <v>65.029999000000004</v>
      </c>
      <c r="D899">
        <f t="shared" ref="D899:D953" si="23">C899/C900-1</f>
        <v>5.0395719592957633E-2</v>
      </c>
    </row>
    <row r="900" spans="2:4" x14ac:dyDescent="0.25">
      <c r="B900" s="12">
        <v>39118</v>
      </c>
      <c r="C900" s="18">
        <v>61.91</v>
      </c>
      <c r="D900">
        <f t="shared" si="23"/>
        <v>3.1661424151355533E-2</v>
      </c>
    </row>
    <row r="901" spans="2:4" x14ac:dyDescent="0.25">
      <c r="B901" s="12">
        <v>39111</v>
      </c>
      <c r="C901" s="18">
        <v>60.009998000000003</v>
      </c>
      <c r="D901">
        <f t="shared" si="23"/>
        <v>4.6564318102546132E-2</v>
      </c>
    </row>
    <row r="902" spans="2:4" x14ac:dyDescent="0.25">
      <c r="B902" s="12">
        <v>39104</v>
      </c>
      <c r="C902" s="18">
        <v>57.34</v>
      </c>
      <c r="D902">
        <f t="shared" si="23"/>
        <v>-2.7641189967081758E-2</v>
      </c>
    </row>
    <row r="903" spans="2:4" x14ac:dyDescent="0.25">
      <c r="B903" s="12">
        <v>39097</v>
      </c>
      <c r="C903" s="18">
        <v>58.970001000000003</v>
      </c>
      <c r="D903">
        <f t="shared" si="23"/>
        <v>1.1839430539454909E-2</v>
      </c>
    </row>
    <row r="904" spans="2:4" x14ac:dyDescent="0.25">
      <c r="B904" s="12">
        <v>39090</v>
      </c>
      <c r="C904" s="18">
        <v>58.279998999999997</v>
      </c>
      <c r="D904">
        <f t="shared" si="23"/>
        <v>5.9636345454545436E-2</v>
      </c>
    </row>
    <row r="905" spans="2:4" x14ac:dyDescent="0.25">
      <c r="B905" s="12">
        <v>39083</v>
      </c>
      <c r="C905" s="18">
        <v>55</v>
      </c>
      <c r="D905">
        <f t="shared" si="23"/>
        <v>-3.5087719298245612E-2</v>
      </c>
    </row>
    <row r="906" spans="2:4" x14ac:dyDescent="0.25">
      <c r="B906" s="12">
        <v>39076</v>
      </c>
      <c r="C906" s="18">
        <v>57</v>
      </c>
      <c r="D906">
        <f t="shared" si="23"/>
        <v>2.6657060518731956E-2</v>
      </c>
    </row>
    <row r="907" spans="2:4" x14ac:dyDescent="0.25">
      <c r="B907" s="12">
        <v>39069</v>
      </c>
      <c r="C907" s="18">
        <v>55.52</v>
      </c>
      <c r="D907">
        <f t="shared" si="23"/>
        <v>4.5574427328603839E-2</v>
      </c>
    </row>
    <row r="908" spans="2:4" x14ac:dyDescent="0.25">
      <c r="B908" s="12">
        <v>39062</v>
      </c>
      <c r="C908" s="18">
        <v>53.099997999999999</v>
      </c>
      <c r="D908">
        <f t="shared" si="23"/>
        <v>-3.9783020610904551E-2</v>
      </c>
    </row>
    <row r="909" spans="2:4" x14ac:dyDescent="0.25">
      <c r="B909" s="12">
        <v>39055</v>
      </c>
      <c r="C909" s="18">
        <v>55.299999</v>
      </c>
      <c r="D909">
        <f t="shared" si="23"/>
        <v>-3.8093632350195361E-2</v>
      </c>
    </row>
    <row r="910" spans="2:4" x14ac:dyDescent="0.25">
      <c r="B910" s="12">
        <v>39048</v>
      </c>
      <c r="C910" s="18">
        <v>57.490001999999997</v>
      </c>
      <c r="D910">
        <f t="shared" si="23"/>
        <v>-5.7695396089014861E-2</v>
      </c>
    </row>
    <row r="911" spans="2:4" x14ac:dyDescent="0.25">
      <c r="B911" s="12">
        <v>39041</v>
      </c>
      <c r="C911" s="18">
        <v>61.009998000000003</v>
      </c>
      <c r="D911">
        <f t="shared" si="23"/>
        <v>1.8871025068954106E-2</v>
      </c>
    </row>
    <row r="912" spans="2:4" x14ac:dyDescent="0.25">
      <c r="B912" s="12">
        <v>39034</v>
      </c>
      <c r="C912" s="18">
        <v>59.880001</v>
      </c>
      <c r="D912">
        <f t="shared" si="23"/>
        <v>4.5026213700283035E-2</v>
      </c>
    </row>
    <row r="913" spans="2:4" x14ac:dyDescent="0.25">
      <c r="B913" s="12">
        <v>39027</v>
      </c>
      <c r="C913" s="18">
        <v>57.299999</v>
      </c>
      <c r="D913">
        <f t="shared" si="23"/>
        <v>3.8541869707713339E-3</v>
      </c>
    </row>
    <row r="914" spans="2:4" x14ac:dyDescent="0.25">
      <c r="B914" s="12">
        <v>39020</v>
      </c>
      <c r="C914" s="18">
        <v>57.080002</v>
      </c>
      <c r="D914">
        <f t="shared" si="23"/>
        <v>-2.2937282538078807E-2</v>
      </c>
    </row>
    <row r="915" spans="2:4" x14ac:dyDescent="0.25">
      <c r="B915" s="12">
        <v>39013</v>
      </c>
      <c r="C915" s="18">
        <v>58.419998</v>
      </c>
      <c r="D915">
        <f t="shared" si="23"/>
        <v>6.2954859224069404E-2</v>
      </c>
    </row>
    <row r="916" spans="2:4" x14ac:dyDescent="0.25">
      <c r="B916" s="12">
        <v>39006</v>
      </c>
      <c r="C916" s="18">
        <v>54.959999000000003</v>
      </c>
      <c r="D916">
        <f t="shared" si="23"/>
        <v>-3.23943667675064E-2</v>
      </c>
    </row>
    <row r="917" spans="2:4" x14ac:dyDescent="0.25">
      <c r="B917" s="12">
        <v>38999</v>
      </c>
      <c r="C917" s="18">
        <v>56.799999</v>
      </c>
      <c r="D917">
        <f t="shared" si="23"/>
        <v>0.10098854429152926</v>
      </c>
    </row>
    <row r="918" spans="2:4" x14ac:dyDescent="0.25">
      <c r="B918" s="12">
        <v>38992</v>
      </c>
      <c r="C918" s="18">
        <v>51.59</v>
      </c>
      <c r="D918">
        <f t="shared" si="23"/>
        <v>3.8655165639426947E-2</v>
      </c>
    </row>
    <row r="919" spans="2:4" x14ac:dyDescent="0.25">
      <c r="B919" s="12">
        <v>38985</v>
      </c>
      <c r="C919" s="18">
        <v>49.669998</v>
      </c>
      <c r="D919">
        <f t="shared" si="23"/>
        <v>-4.7006927225766049E-2</v>
      </c>
    </row>
    <row r="920" spans="2:4" x14ac:dyDescent="0.25">
      <c r="B920" s="12">
        <v>38978</v>
      </c>
      <c r="C920" s="18">
        <v>52.119999</v>
      </c>
      <c r="D920">
        <f t="shared" si="23"/>
        <v>1.7968710586548697E-2</v>
      </c>
    </row>
    <row r="921" spans="2:4" x14ac:dyDescent="0.25">
      <c r="B921" s="12">
        <v>38971</v>
      </c>
      <c r="C921" s="18">
        <v>51.200001</v>
      </c>
      <c r="D921">
        <f t="shared" si="23"/>
        <v>6.8447477815003266E-2</v>
      </c>
    </row>
    <row r="922" spans="2:4" x14ac:dyDescent="0.25">
      <c r="B922" s="12">
        <v>38964</v>
      </c>
      <c r="C922" s="18">
        <v>47.919998</v>
      </c>
      <c r="D922">
        <f t="shared" si="23"/>
        <v>-5.4645907568473207E-2</v>
      </c>
    </row>
    <row r="923" spans="2:4" x14ac:dyDescent="0.25">
      <c r="B923" s="12">
        <v>38957</v>
      </c>
      <c r="C923" s="18">
        <v>50.689999</v>
      </c>
      <c r="D923">
        <f t="shared" si="23"/>
        <v>3.6605254126574449E-2</v>
      </c>
    </row>
    <row r="924" spans="2:4" x14ac:dyDescent="0.25">
      <c r="B924" s="12">
        <v>38950</v>
      </c>
      <c r="C924" s="18">
        <v>48.900002000000001</v>
      </c>
      <c r="D924">
        <f t="shared" si="23"/>
        <v>-5.616674278774858E-2</v>
      </c>
    </row>
    <row r="925" spans="2:4" x14ac:dyDescent="0.25">
      <c r="B925" s="12">
        <v>38943</v>
      </c>
      <c r="C925" s="18">
        <v>51.810001</v>
      </c>
      <c r="D925">
        <f t="shared" si="23"/>
        <v>5.1125988007182377E-2</v>
      </c>
    </row>
    <row r="926" spans="2:4" x14ac:dyDescent="0.25">
      <c r="B926" s="12">
        <v>38936</v>
      </c>
      <c r="C926" s="18">
        <v>49.290000999999997</v>
      </c>
      <c r="D926">
        <f t="shared" si="23"/>
        <v>-0.10218580684204714</v>
      </c>
    </row>
    <row r="927" spans="2:4" x14ac:dyDescent="0.25">
      <c r="B927" s="12">
        <v>38929</v>
      </c>
      <c r="C927" s="18">
        <v>54.900002000000001</v>
      </c>
      <c r="D927">
        <f t="shared" si="23"/>
        <v>9.515262128161539E-2</v>
      </c>
    </row>
    <row r="928" spans="2:4" x14ac:dyDescent="0.25">
      <c r="B928" s="12">
        <v>38922</v>
      </c>
      <c r="C928" s="18">
        <v>50.130001</v>
      </c>
      <c r="D928">
        <f t="shared" si="23"/>
        <v>1.5394004767956382E-2</v>
      </c>
    </row>
    <row r="929" spans="2:4" x14ac:dyDescent="0.25">
      <c r="B929" s="12">
        <v>38915</v>
      </c>
      <c r="C929" s="18">
        <v>49.369999</v>
      </c>
      <c r="D929">
        <f t="shared" si="23"/>
        <v>-8.7599370031429036E-2</v>
      </c>
    </row>
    <row r="930" spans="2:4" x14ac:dyDescent="0.25">
      <c r="B930" s="12">
        <v>38908</v>
      </c>
      <c r="C930" s="18">
        <v>54.110000999999997</v>
      </c>
      <c r="D930">
        <f t="shared" si="23"/>
        <v>-3.3749982142857182E-2</v>
      </c>
    </row>
    <row r="931" spans="2:4" x14ac:dyDescent="0.25">
      <c r="B931" s="12">
        <v>38901</v>
      </c>
      <c r="C931" s="18">
        <v>56</v>
      </c>
      <c r="D931">
        <f t="shared" si="23"/>
        <v>-8.1214125000588555E-2</v>
      </c>
    </row>
    <row r="932" spans="2:4" x14ac:dyDescent="0.25">
      <c r="B932" s="12">
        <v>38894</v>
      </c>
      <c r="C932" s="18">
        <v>60.950001</v>
      </c>
      <c r="D932">
        <f t="shared" si="23"/>
        <v>-1.5347350069552457E-2</v>
      </c>
    </row>
    <row r="933" spans="2:4" x14ac:dyDescent="0.25">
      <c r="B933" s="12">
        <v>38887</v>
      </c>
      <c r="C933" s="18">
        <v>61.900002000000001</v>
      </c>
      <c r="D933">
        <f t="shared" si="23"/>
        <v>2.2669042184877419E-3</v>
      </c>
    </row>
    <row r="934" spans="2:4" x14ac:dyDescent="0.25">
      <c r="B934" s="12">
        <v>38880</v>
      </c>
      <c r="C934" s="18">
        <v>61.759998000000003</v>
      </c>
      <c r="D934">
        <f t="shared" si="23"/>
        <v>9.7955519999999963E-2</v>
      </c>
    </row>
    <row r="935" spans="2:4" x14ac:dyDescent="0.25">
      <c r="B935" s="12">
        <v>38873</v>
      </c>
      <c r="C935" s="18">
        <v>56.25</v>
      </c>
      <c r="D935">
        <f t="shared" si="23"/>
        <v>-7.1322436849925674E-2</v>
      </c>
    </row>
    <row r="936" spans="2:4" x14ac:dyDescent="0.25">
      <c r="B936" s="12">
        <v>38866</v>
      </c>
      <c r="C936" s="18">
        <v>60.57</v>
      </c>
      <c r="D936">
        <f t="shared" si="23"/>
        <v>-5.2553622147374357E-3</v>
      </c>
    </row>
    <row r="937" spans="2:4" x14ac:dyDescent="0.25">
      <c r="B937" s="12">
        <v>38859</v>
      </c>
      <c r="C937" s="18">
        <v>60.889999000000003</v>
      </c>
      <c r="D937">
        <f t="shared" si="23"/>
        <v>-1.5203023930033144E-2</v>
      </c>
    </row>
    <row r="938" spans="2:4" x14ac:dyDescent="0.25">
      <c r="B938" s="12">
        <v>38852</v>
      </c>
      <c r="C938" s="18">
        <v>61.830002</v>
      </c>
      <c r="D938">
        <f t="shared" si="23"/>
        <v>-2.2759570096412274E-2</v>
      </c>
    </row>
    <row r="939" spans="2:4" x14ac:dyDescent="0.25">
      <c r="B939" s="12">
        <v>38845</v>
      </c>
      <c r="C939" s="18">
        <v>63.27</v>
      </c>
      <c r="D939">
        <f t="shared" si="23"/>
        <v>0.11195075177677505</v>
      </c>
    </row>
    <row r="940" spans="2:4" x14ac:dyDescent="0.25">
      <c r="B940" s="12">
        <v>38838</v>
      </c>
      <c r="C940" s="18">
        <v>56.900002000000001</v>
      </c>
      <c r="D940">
        <f t="shared" si="23"/>
        <v>9.0247232999563831E-2</v>
      </c>
    </row>
    <row r="941" spans="2:4" x14ac:dyDescent="0.25">
      <c r="B941" s="12">
        <v>38831</v>
      </c>
      <c r="C941" s="18">
        <v>52.189999</v>
      </c>
      <c r="D941">
        <f t="shared" si="23"/>
        <v>-2.2659231361077503E-2</v>
      </c>
    </row>
    <row r="942" spans="2:4" x14ac:dyDescent="0.25">
      <c r="B942" s="12">
        <v>38824</v>
      </c>
      <c r="C942" s="18">
        <v>53.400002000000001</v>
      </c>
      <c r="D942">
        <f t="shared" si="23"/>
        <v>7.1671444737835266E-3</v>
      </c>
    </row>
    <row r="943" spans="2:4" x14ac:dyDescent="0.25">
      <c r="B943" s="12">
        <v>38817</v>
      </c>
      <c r="C943" s="18">
        <v>53.02</v>
      </c>
      <c r="D943">
        <f t="shared" si="23"/>
        <v>-2.982620201916919E-2</v>
      </c>
    </row>
    <row r="944" spans="2:4" x14ac:dyDescent="0.25">
      <c r="B944" s="12">
        <v>38810</v>
      </c>
      <c r="C944" s="18">
        <v>54.650002000000001</v>
      </c>
      <c r="D944">
        <f t="shared" si="23"/>
        <v>-1.3359758320270143E-2</v>
      </c>
    </row>
    <row r="945" spans="2:4" x14ac:dyDescent="0.25">
      <c r="B945" s="12">
        <v>38803</v>
      </c>
      <c r="C945" s="18">
        <v>55.389999000000003</v>
      </c>
      <c r="D945">
        <f t="shared" si="23"/>
        <v>1.6143845758350706E-2</v>
      </c>
    </row>
    <row r="946" spans="2:4" x14ac:dyDescent="0.25">
      <c r="B946" s="12">
        <v>38796</v>
      </c>
      <c r="C946" s="18">
        <v>54.509998000000003</v>
      </c>
      <c r="D946">
        <f t="shared" si="23"/>
        <v>1.2068269363753048E-2</v>
      </c>
    </row>
    <row r="947" spans="2:4" x14ac:dyDescent="0.25">
      <c r="B947" s="12">
        <v>38789</v>
      </c>
      <c r="C947" s="18">
        <v>53.860000999999997</v>
      </c>
      <c r="D947">
        <f t="shared" si="23"/>
        <v>0.2790311023739942</v>
      </c>
    </row>
    <row r="948" spans="2:4" x14ac:dyDescent="0.25">
      <c r="B948" s="12">
        <v>38782</v>
      </c>
      <c r="C948" s="18">
        <v>42.110000999999997</v>
      </c>
      <c r="D948">
        <f t="shared" si="23"/>
        <v>-7.4098482849604186E-2</v>
      </c>
    </row>
    <row r="949" spans="2:4" x14ac:dyDescent="0.25">
      <c r="B949" s="12">
        <v>38775</v>
      </c>
      <c r="C949" s="18">
        <v>45.48</v>
      </c>
      <c r="D949">
        <f t="shared" si="23"/>
        <v>-2.5498136940138805E-2</v>
      </c>
    </row>
    <row r="950" spans="2:4" x14ac:dyDescent="0.25">
      <c r="B950" s="12">
        <v>38768</v>
      </c>
      <c r="C950" s="18">
        <v>46.669998</v>
      </c>
      <c r="D950">
        <f t="shared" si="23"/>
        <v>6.4310151165799301E-2</v>
      </c>
    </row>
    <row r="951" spans="2:4" x14ac:dyDescent="0.25">
      <c r="B951" s="12">
        <v>38761</v>
      </c>
      <c r="C951" s="18">
        <v>43.849997999999999</v>
      </c>
      <c r="D951">
        <f t="shared" si="23"/>
        <v>3.6397942888254819E-2</v>
      </c>
    </row>
    <row r="952" spans="2:4" x14ac:dyDescent="0.25">
      <c r="B952" s="12">
        <v>38754</v>
      </c>
      <c r="C952" s="18">
        <v>42.310001</v>
      </c>
      <c r="D952">
        <f t="shared" si="23"/>
        <v>-9.1084813986784363E-2</v>
      </c>
    </row>
    <row r="953" spans="2:4" x14ac:dyDescent="0.25">
      <c r="B953" s="12">
        <v>38747</v>
      </c>
      <c r="C953" s="18">
        <v>46.549999</v>
      </c>
      <c r="D953">
        <f t="shared" si="23"/>
        <v>0.10308051888434777</v>
      </c>
    </row>
    <row r="954" spans="2:4" x14ac:dyDescent="0.25">
      <c r="B954" s="12">
        <v>38740</v>
      </c>
      <c r="C954" s="18">
        <v>42.200001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2025-05-26T23:10:45Z</dcterms:modified>
</cp:coreProperties>
</file>